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7187156\Desktop\5. FRANJAS Y DRENAJES BUCARAMANGA\RADICACION D.A 22 OCT 2024\"/>
    </mc:Choice>
  </mc:AlternateContent>
  <xr:revisionPtr revIDLastSave="0" documentId="13_ncr:1_{2266FC67-E026-4168-97EE-4E550B087F1B}" xr6:coauthVersionLast="47" xr6:coauthVersionMax="47" xr10:uidLastSave="{00000000-0000-0000-0000-000000000000}"/>
  <bookViews>
    <workbookView xWindow="-120" yWindow="-120" windowWidth="29040" windowHeight="17640" tabRatio="800" firstSheet="2" activeTab="3" xr2:uid="{00000000-000D-0000-FFFF-FFFF00000000}"/>
  </bookViews>
  <sheets>
    <sheet name="Ensayos" sheetId="31" state="hidden" r:id="rId1"/>
    <sheet name="Estudio de Mercado" sheetId="1" state="hidden" r:id="rId2"/>
    <sheet name="PRESUPUESTO OFICIAL(ENTIDAD)" sheetId="15" r:id="rId3"/>
    <sheet name="PROPUESTA ECONOMICA(PROPONENTE)" sheetId="39" r:id="rId4"/>
    <sheet name="ICCP" sheetId="6" state="hidden" r:id="rId5"/>
    <sheet name="ICOCIV" sheetId="16" state="hidden" r:id="rId6"/>
    <sheet name="CONTRATO 19001295 H4 de 2019 " sheetId="19" state="hidden" r:id="rId7"/>
    <sheet name="CONTRATO 19001323 H4 de 2019" sheetId="20" state="hidden" r:id="rId8"/>
    <sheet name="Cont.18001729 02 H3 de 2018 " sheetId="22" state="hidden" r:id="rId9"/>
    <sheet name="CONT. 19001315 H4 DE 2019" sheetId="23"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s>
  <definedNames>
    <definedName name="\0">#REF!</definedName>
    <definedName name="\00">#REF!</definedName>
    <definedName name="\a" localSheetId="4">#REF!</definedName>
    <definedName name="\a">#REF!</definedName>
    <definedName name="\AA">[1]LIQUIDACION!#REF!</definedName>
    <definedName name="\b" localSheetId="4">[2]STRSUMM0!#REF!</definedName>
    <definedName name="\b" localSheetId="5">#REF!</definedName>
    <definedName name="\b">#REF!</definedName>
    <definedName name="\bb">[2]STRSUMM0!#REF!</definedName>
    <definedName name="\E" localSheetId="5">#REF!</definedName>
    <definedName name="\E">#REF!</definedName>
    <definedName name="\EE">#REF!</definedName>
    <definedName name="\eliminar">[3]RESUM96!#REF!</definedName>
    <definedName name="\eliminar1">[3]RESUM96!#REF!</definedName>
    <definedName name="\G" localSheetId="5">#REF!</definedName>
    <definedName name="\G">#REF!</definedName>
    <definedName name="\k" localSheetId="5">'[4]7422CW00'!#REF!</definedName>
    <definedName name="\k">'[4]7422CW00'!#REF!</definedName>
    <definedName name="\l" localSheetId="5">[5]STRSUMM0!#REF!</definedName>
    <definedName name="\l">[5]STRSUMM0!#REF!</definedName>
    <definedName name="\M" localSheetId="5">#REF!</definedName>
    <definedName name="\M">#REF!</definedName>
    <definedName name="\ñ" localSheetId="5">'[6]7422CW00'!#REF!</definedName>
    <definedName name="\ñ">'[6]7422CW00'!#REF!</definedName>
    <definedName name="\P" localSheetId="5">#REF!</definedName>
    <definedName name="\P">#REF!</definedName>
    <definedName name="\q" localSheetId="4">#REF!</definedName>
    <definedName name="\q" localSheetId="5">#REF!</definedName>
    <definedName name="\q">#REF!</definedName>
    <definedName name="\R">#REF!</definedName>
    <definedName name="\s">#REF!</definedName>
    <definedName name="\V" localSheetId="5">#REF!</definedName>
    <definedName name="\V">#REF!</definedName>
    <definedName name="\X" localSheetId="5">ICOCIV!ERR</definedName>
    <definedName name="\X">[0]!ERR</definedName>
    <definedName name="\Z" localSheetId="5">ICOCIV!ERR</definedName>
    <definedName name="\Z">[0]!ERR</definedName>
    <definedName name="__________________FS01" localSheetId="0">[0]!ERR</definedName>
    <definedName name="__________________FS01">[0]!ERR</definedName>
    <definedName name="________________EST1" localSheetId="5">#REF!</definedName>
    <definedName name="________________EST1">#REF!</definedName>
    <definedName name="________________EST10" localSheetId="5">#REF!</definedName>
    <definedName name="________________EST10">#REF!</definedName>
    <definedName name="________________EST11" localSheetId="5">#REF!</definedName>
    <definedName name="________________EST11">#REF!</definedName>
    <definedName name="________________EST12">#REF!</definedName>
    <definedName name="________________EST13">#REF!</definedName>
    <definedName name="________________EST14">#REF!</definedName>
    <definedName name="________________EST15">#REF!</definedName>
    <definedName name="________________EST16">#REF!</definedName>
    <definedName name="________________EST17">#REF!</definedName>
    <definedName name="________________EST18">#REF!</definedName>
    <definedName name="________________EST19">#REF!</definedName>
    <definedName name="________________EST2">#REF!</definedName>
    <definedName name="________________EST3">#REF!</definedName>
    <definedName name="________________EST4">#REF!</definedName>
    <definedName name="________________EST5">#REF!</definedName>
    <definedName name="________________EST6">#REF!</definedName>
    <definedName name="________________EST7">#REF!</definedName>
    <definedName name="________________EST8">#REF!</definedName>
    <definedName name="________________EST9">#REF!</definedName>
    <definedName name="________________EXC1">#REF!</definedName>
    <definedName name="________________EXC10">#REF!</definedName>
    <definedName name="________________EXC11">#REF!</definedName>
    <definedName name="________________EXC12">#REF!</definedName>
    <definedName name="________________EXC2">#REF!</definedName>
    <definedName name="________________EXC3">#REF!</definedName>
    <definedName name="________________EXC4">#REF!</definedName>
    <definedName name="________________EXC5">#REF!</definedName>
    <definedName name="________________EXC6">#REF!</definedName>
    <definedName name="________________EXC7">#REF!</definedName>
    <definedName name="________________EXC8">#REF!</definedName>
    <definedName name="________________EXC9">#REF!</definedName>
    <definedName name="_______________EST1" localSheetId="5">#REF!</definedName>
    <definedName name="_______________EST1">#REF!</definedName>
    <definedName name="_______________EST10" localSheetId="5">#REF!</definedName>
    <definedName name="_______________EST10">#REF!</definedName>
    <definedName name="_______________EST11" localSheetId="5">#REF!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 localSheetId="5">#REF!</definedName>
    <definedName name="_____________EST1">#REF!</definedName>
    <definedName name="_____________EST10" localSheetId="5">#REF!</definedName>
    <definedName name="_____________EST10">#REF!</definedName>
    <definedName name="_____________EST11" localSheetId="5">#REF!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 localSheetId="5">#REF!</definedName>
    <definedName name="_____________ORO10">#REF!</definedName>
    <definedName name="_____________ORO11" localSheetId="5">#REF!</definedName>
    <definedName name="_____________ORO11">#REF!</definedName>
    <definedName name="_____________ORO12" localSheetId="5">#REF!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 localSheetId="5">#REF!</definedName>
    <definedName name="____________EST1">#REF!</definedName>
    <definedName name="____________EST10" localSheetId="5">#REF!</definedName>
    <definedName name="____________EST10">#REF!</definedName>
    <definedName name="____________EST11" localSheetId="5">#REF!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 localSheetId="5">#REF!</definedName>
    <definedName name="___________EST1">#REF!</definedName>
    <definedName name="___________EST10" localSheetId="5">#REF!</definedName>
    <definedName name="___________EST10">#REF!</definedName>
    <definedName name="___________EST11" localSheetId="5">#REF!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 localSheetId="5">#REF!</definedName>
    <definedName name="___________ORO10">#REF!</definedName>
    <definedName name="___________ORO11" localSheetId="5">#REF!</definedName>
    <definedName name="___________ORO11">#REF!</definedName>
    <definedName name="___________ORO12" localSheetId="5">#REF!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 localSheetId="5">#REF!</definedName>
    <definedName name="___________tab1">#REF!</definedName>
    <definedName name="___________tab2" localSheetId="5">#REF!</definedName>
    <definedName name="___________tab2">#REF!</definedName>
    <definedName name="___________tab3" localSheetId="5">#REF!</definedName>
    <definedName name="___________tab3">#REF!</definedName>
    <definedName name="___________TAB4">#REF!</definedName>
    <definedName name="__________FS01" localSheetId="3">[7]!ERR</definedName>
    <definedName name="__________FS01">[7]!ERR</definedName>
    <definedName name="__________ORO10" localSheetId="5">#REF!</definedName>
    <definedName name="__________ORO10">#REF!</definedName>
    <definedName name="__________ORO11" localSheetId="5">#REF!</definedName>
    <definedName name="__________ORO11">#REF!</definedName>
    <definedName name="__________ORO12" localSheetId="5">#REF!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 localSheetId="5">[8]MEMORIAS!#REF!</definedName>
    <definedName name="__________PMT5671">[8]MEMORIAS!#REF!</definedName>
    <definedName name="__________PMT5805" localSheetId="5">[8]MEMORIAS!#REF!</definedName>
    <definedName name="__________PMT5805">[8]MEMORIAS!#REF!</definedName>
    <definedName name="__________PMT5806" localSheetId="5">[8]MEMORIAS!#REF!</definedName>
    <definedName name="__________PMT5806">[8]MEMORIAS!#REF!</definedName>
    <definedName name="__________PMT5815" localSheetId="5">[8]MEMORIAS!#REF!</definedName>
    <definedName name="__________PMT5815">[8]MEMORIAS!#REF!</definedName>
    <definedName name="__________PMT5820" localSheetId="5">[8]MEMORIAS!#REF!</definedName>
    <definedName name="__________PMT5820">[8]MEMORIAS!#REF!</definedName>
    <definedName name="__________tab1" localSheetId="5">#REF!</definedName>
    <definedName name="__________tab1">#REF!</definedName>
    <definedName name="__________tab2" localSheetId="5">#REF!</definedName>
    <definedName name="__________tab2">#REF!</definedName>
    <definedName name="__________tab3" localSheetId="5">#REF!</definedName>
    <definedName name="__________tab3">#REF!</definedName>
    <definedName name="__________TAB4">#REF!</definedName>
    <definedName name="_________AFC1" localSheetId="5">[9]INV!$A$25:$D$28</definedName>
    <definedName name="_________AFC1">[9]INV!$A$25:$D$28</definedName>
    <definedName name="_________AFC3" localSheetId="5">[9]INV!$F$25:$I$28</definedName>
    <definedName name="_________AFC3">[9]INV!$F$25:$I$28</definedName>
    <definedName name="_________AFC5" localSheetId="5">[9]INV!$K$25:$N$28</definedName>
    <definedName name="_________AFC5">[9]INV!$K$25:$N$28</definedName>
    <definedName name="_________aiu2" localSheetId="5">[10]AIU!$J$105</definedName>
    <definedName name="_________aiu2">[10]AIU!$J$105</definedName>
    <definedName name="_________BGC1" localSheetId="5">[9]INV!$A$5:$D$8</definedName>
    <definedName name="_________BGC1">[9]INV!$A$5:$D$8</definedName>
    <definedName name="_________BGC3" localSheetId="5">[9]INV!$F$5:$I$8</definedName>
    <definedName name="_________BGC3">[9]INV!$F$5:$I$8</definedName>
    <definedName name="_________BGC5" localSheetId="5">[9]INV!$K$5:$N$8</definedName>
    <definedName name="_________BGC5">[9]INV!$K$5:$N$8</definedName>
    <definedName name="_________CAC1" localSheetId="5">[9]INV!$A$19:$D$22</definedName>
    <definedName name="_________CAC1">[9]INV!$A$19:$D$22</definedName>
    <definedName name="_________CAC3" localSheetId="5">[9]INV!$F$19:$I$22</definedName>
    <definedName name="_________CAC3">[9]INV!$F$19:$I$22</definedName>
    <definedName name="_________CAC5" localSheetId="5">[9]INV!$K$19:$N$22</definedName>
    <definedName name="_________CAC5">[9]INV!$K$19:$N$22</definedName>
    <definedName name="_________EST1" localSheetId="5">#REF!</definedName>
    <definedName name="_________EST1">#REF!</definedName>
    <definedName name="_________EST10" localSheetId="5">#REF!</definedName>
    <definedName name="_________EST10">#REF!</definedName>
    <definedName name="_________EST11" localSheetId="5">#REF!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localSheetId="5" hidden="1">[11]INST!#REF!</definedName>
    <definedName name="_________key2" localSheetId="2" hidden="1">[11]INST!#REF!</definedName>
    <definedName name="_________key2" localSheetId="3" hidden="1">[11]INST!#REF!</definedName>
    <definedName name="_________key2" hidden="1">[11]INST!#REF!</definedName>
    <definedName name="_________PJ50" localSheetId="5">#REF!</definedName>
    <definedName name="_________PJ50">#REF!</definedName>
    <definedName name="_________PMT5671" localSheetId="5">[12]MEMORIAS!#REF!</definedName>
    <definedName name="_________PMT5671">[12]MEMORIAS!#REF!</definedName>
    <definedName name="_________PMT5805" localSheetId="5">[12]MEMORIAS!#REF!</definedName>
    <definedName name="_________PMT5805">[12]MEMORIAS!#REF!</definedName>
    <definedName name="_________PMT5806" localSheetId="5">[12]MEMORIAS!#REF!</definedName>
    <definedName name="_________PMT5806">[12]MEMORIAS!#REF!</definedName>
    <definedName name="_________PMT5815" localSheetId="5">[12]MEMORIAS!#REF!</definedName>
    <definedName name="_________PMT5815">[12]MEMORIAS!#REF!</definedName>
    <definedName name="_________PMT5820" localSheetId="5">[12]MEMORIAS!#REF!</definedName>
    <definedName name="_________PMT5820">[12]MEMORIAS!#REF!</definedName>
    <definedName name="_________SBC1" localSheetId="5">[9]INV!$A$12:$D$15</definedName>
    <definedName name="_________SBC1">[9]INV!$A$12:$D$15</definedName>
    <definedName name="_________SBC3" localSheetId="5">[9]INV!$F$12:$I$15</definedName>
    <definedName name="_________SBC3">[9]INV!$F$12:$I$15</definedName>
    <definedName name="_________SBC5" localSheetId="5">[9]INV!$K$12:$N$15</definedName>
    <definedName name="_________SBC5">[9]INV!$K$12:$N$15</definedName>
    <definedName name="_________tab1" localSheetId="5">#REF!</definedName>
    <definedName name="_________tab1">#REF!</definedName>
    <definedName name="_________tab2" localSheetId="5">#REF!</definedName>
    <definedName name="_________tab2">#REF!</definedName>
    <definedName name="_________tab3" localSheetId="5">#REF!</definedName>
    <definedName name="_________tab3">#REF!</definedName>
    <definedName name="_________TAB4">#REF!</definedName>
    <definedName name="________AFC1" localSheetId="5">[9]INV!$A$25:$D$28</definedName>
    <definedName name="________AFC1">[9]INV!$A$25:$D$28</definedName>
    <definedName name="________AFC3" localSheetId="5">[9]INV!$F$25:$I$28</definedName>
    <definedName name="________AFC3">[9]INV!$F$25:$I$28</definedName>
    <definedName name="________AFC5" localSheetId="5">[9]INV!$K$25:$N$28</definedName>
    <definedName name="________AFC5">[9]INV!$K$25:$N$28</definedName>
    <definedName name="________aiu2" localSheetId="5">[10]AIU!$J$105</definedName>
    <definedName name="________aiu2">[10]AIU!$J$105</definedName>
    <definedName name="________BGC1" localSheetId="5">[9]INV!$A$5:$D$8</definedName>
    <definedName name="________BGC1">[9]INV!$A$5:$D$8</definedName>
    <definedName name="________BGC3" localSheetId="5">[9]INV!$F$5:$I$8</definedName>
    <definedName name="________BGC3">[9]INV!$F$5:$I$8</definedName>
    <definedName name="________BGC5" localSheetId="5">[9]INV!$K$5:$N$8</definedName>
    <definedName name="________BGC5">[9]INV!$K$5:$N$8</definedName>
    <definedName name="________CAC1" localSheetId="5">[9]INV!$A$19:$D$22</definedName>
    <definedName name="________CAC1">[9]INV!$A$19:$D$22</definedName>
    <definedName name="________CAC3" localSheetId="5">[9]INV!$F$19:$I$22</definedName>
    <definedName name="________CAC3">[9]INV!$F$19:$I$22</definedName>
    <definedName name="________CAC5" localSheetId="5">[9]INV!$K$19:$N$22</definedName>
    <definedName name="________CAC5">[9]INV!$K$19:$N$22</definedName>
    <definedName name="________EXC6" localSheetId="5">#REF!</definedName>
    <definedName name="________EXC6">#REF!</definedName>
    <definedName name="________EXC7" localSheetId="5">#REF!</definedName>
    <definedName name="________EXC7">#REF!</definedName>
    <definedName name="________key2" localSheetId="5" hidden="1">[13]INST!#REF!</definedName>
    <definedName name="________key2" localSheetId="2" hidden="1">[13]INST!#REF!</definedName>
    <definedName name="________key2" localSheetId="3" hidden="1">[13]INST!#REF!</definedName>
    <definedName name="________key2" hidden="1">[13]INST!#REF!</definedName>
    <definedName name="________key3" localSheetId="5" hidden="1">#REF!</definedName>
    <definedName name="________key3" localSheetId="2" hidden="1">#REF!</definedName>
    <definedName name="________key3" localSheetId="3" hidden="1">#REF!</definedName>
    <definedName name="________key3" hidden="1">#REF!</definedName>
    <definedName name="________MA2">#REF!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 localSheetId="5">[8]MEMORIAS!#REF!</definedName>
    <definedName name="________PMT5671">[8]MEMORIAS!#REF!</definedName>
    <definedName name="________PMT5805" localSheetId="5">[8]MEMORIAS!#REF!</definedName>
    <definedName name="________PMT5805">[8]MEMORIAS!#REF!</definedName>
    <definedName name="________PMT5806" localSheetId="5">[8]MEMORIAS!#REF!</definedName>
    <definedName name="________PMT5806">[8]MEMORIAS!#REF!</definedName>
    <definedName name="________PMT5815" localSheetId="5">[8]MEMORIAS!#REF!</definedName>
    <definedName name="________PMT5815">[8]MEMORIAS!#REF!</definedName>
    <definedName name="________PMT5820" localSheetId="5">[8]MEMORIAS!#REF!</definedName>
    <definedName name="________PMT5820">[8]MEMORIAS!#REF!</definedName>
    <definedName name="________r" localSheetId="5">#REF!</definedName>
    <definedName name="________r">#REF!</definedName>
    <definedName name="________SBC1" localSheetId="5">[9]INV!$A$12:$D$15</definedName>
    <definedName name="________SBC1">[9]INV!$A$12:$D$15</definedName>
    <definedName name="________SBC3" localSheetId="5">[9]INV!$F$12:$I$15</definedName>
    <definedName name="________SBC3">[9]INV!$F$12:$I$15</definedName>
    <definedName name="________SBC5" localSheetId="5">[9]INV!$K$12:$N$15</definedName>
    <definedName name="________SBC5">[9]INV!$K$12:$N$15</definedName>
    <definedName name="________tab1" localSheetId="5">#REF!</definedName>
    <definedName name="________tab1">#REF!</definedName>
    <definedName name="________tab2" localSheetId="5">#REF!</definedName>
    <definedName name="________tab2">#REF!</definedName>
    <definedName name="________tab3" localSheetId="5">#REF!</definedName>
    <definedName name="________tab3">#REF!</definedName>
    <definedName name="________TAB4">#REF!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5">[9]INV!$A$25:$D$28</definedName>
    <definedName name="_______AFC1">[9]INV!$A$25:$D$28</definedName>
    <definedName name="_______AFC3" localSheetId="5">[9]INV!$F$25:$I$28</definedName>
    <definedName name="_______AFC3">[9]INV!$F$25:$I$28</definedName>
    <definedName name="_______AFC5" localSheetId="5">[9]INV!$K$25:$N$28</definedName>
    <definedName name="_______AFC5">[9]INV!$K$25:$N$28</definedName>
    <definedName name="_______aiu2" localSheetId="5">[10]AIU!$J$105</definedName>
    <definedName name="_______aiu2">[10]AIU!$J$105</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5">[9]INV!$A$5:$D$8</definedName>
    <definedName name="_______BGC1">[9]INV!$A$5:$D$8</definedName>
    <definedName name="_______BGC3" localSheetId="5">[9]INV!$F$5:$I$8</definedName>
    <definedName name="_______BGC3">[9]INV!$F$5:$I$8</definedName>
    <definedName name="_______BGC5" localSheetId="5">[9]INV!$K$5:$N$8</definedName>
    <definedName name="_______BGC5">[9]INV!$K$5:$N$8</definedName>
    <definedName name="_______CAC1" localSheetId="5">[9]INV!$A$19:$D$22</definedName>
    <definedName name="_______CAC1">[9]INV!$A$19:$D$22</definedName>
    <definedName name="_______CAC3" localSheetId="5">[9]INV!$F$19:$I$22</definedName>
    <definedName name="_______CAC3">[9]INV!$F$19:$I$22</definedName>
    <definedName name="_______CAC5" localSheetId="5">[9]INV!$K$19:$N$22</definedName>
    <definedName name="_______CAC5">[9]INV!$K$19:$N$22</definedName>
    <definedName name="_______EST1" localSheetId="5">#REF!</definedName>
    <definedName name="_______EST1">#REF!</definedName>
    <definedName name="_______EST10" localSheetId="5">#REF!</definedName>
    <definedName name="_______EST10">#REF!</definedName>
    <definedName name="_______EST11" localSheetId="5">#REF!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5">#REF!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5">#REF!</definedName>
    <definedName name="_______PJ50">#REF!</definedName>
    <definedName name="_______r" localSheetId="5">#REF!</definedName>
    <definedName name="_______r">#REF!</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5">[9]INV!$A$12:$D$15</definedName>
    <definedName name="_______SBC1">[9]INV!$A$12:$D$15</definedName>
    <definedName name="_______SBC3" localSheetId="5">[9]INV!$F$12:$I$15</definedName>
    <definedName name="_______SBC3">[9]INV!$F$12:$I$15</definedName>
    <definedName name="_______SBC5" localSheetId="5">[9]INV!$K$12:$N$15</definedName>
    <definedName name="_______SBC5">[9]INV!$K$12:$N$15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5">[9]INV!$A$25:$D$28</definedName>
    <definedName name="______AFC1">[9]INV!$A$25:$D$28</definedName>
    <definedName name="______AFC3" localSheetId="5">[9]INV!$F$25:$I$28</definedName>
    <definedName name="______AFC3">[9]INV!$F$25:$I$28</definedName>
    <definedName name="______AFC5" localSheetId="5">[9]INV!$K$25:$N$28</definedName>
    <definedName name="______AFC5">[9]INV!$K$25:$N$28</definedName>
    <definedName name="______aiu2" localSheetId="5">[10]AIU!$J$105</definedName>
    <definedName name="______aiu2">[10]AIU!$J$105</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5">[9]INV!$A$5:$D$8</definedName>
    <definedName name="______BGC1">[9]INV!$A$5:$D$8</definedName>
    <definedName name="______BGC3" localSheetId="5">[9]INV!$F$5:$I$8</definedName>
    <definedName name="______BGC3">[9]INV!$F$5:$I$8</definedName>
    <definedName name="______BGC5" localSheetId="5">[9]INV!$K$5:$N$8</definedName>
    <definedName name="______BGC5">[9]INV!$K$5:$N$8</definedName>
    <definedName name="______CAC1" localSheetId="5">[9]INV!$A$19:$D$22</definedName>
    <definedName name="______CAC1">[9]INV!$A$19:$D$22</definedName>
    <definedName name="______CAC3" localSheetId="5">[9]INV!$F$19:$I$22</definedName>
    <definedName name="______CAC3">[9]INV!$F$19:$I$22</definedName>
    <definedName name="______CAC5" localSheetId="5">[9]INV!$K$19:$N$22</definedName>
    <definedName name="______CAC5">[9]INV!$K$19:$N$22</definedName>
    <definedName name="______EST1" localSheetId="5">#REF!</definedName>
    <definedName name="______EST1">#REF!</definedName>
    <definedName name="______EST10" localSheetId="5">#REF!</definedName>
    <definedName name="______EST10">#REF!</definedName>
    <definedName name="______EST11" localSheetId="5">#REF!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5">#REF!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RO10" localSheetId="5">#REF!</definedName>
    <definedName name="______ORO10">#REF!</definedName>
    <definedName name="______ORO11" localSheetId="5">#REF!</definedName>
    <definedName name="______ORO11">#REF!</definedName>
    <definedName name="______ORO12" localSheetId="5">#REF!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5">#REF!</definedName>
    <definedName name="______PJ50">#REF!</definedName>
    <definedName name="______PMT5671" localSheetId="5">[8]MEMORIAS!#REF!</definedName>
    <definedName name="______PMT5671">[8]MEMORIAS!#REF!</definedName>
    <definedName name="______PMT5805" localSheetId="5">[8]MEMORIAS!#REF!</definedName>
    <definedName name="______PMT5805">[8]MEMORIAS!#REF!</definedName>
    <definedName name="______PMT5806" localSheetId="5">[8]MEMORIAS!#REF!</definedName>
    <definedName name="______PMT5806">[8]MEMORIAS!#REF!</definedName>
    <definedName name="______PMT5815" localSheetId="5">[8]MEMORIAS!#REF!</definedName>
    <definedName name="______PMT5815">[8]MEMORIAS!#REF!</definedName>
    <definedName name="______PMT5820" localSheetId="5">[8]MEMORIAS!#REF!</definedName>
    <definedName name="______PMT5820">[8]MEMORIAS!#REF!</definedName>
    <definedName name="______pr01" localSheetId="5">#REF!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5">#REF!</definedName>
    <definedName name="______r">#REF!</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AL1" localSheetId="5">#REF!</definedName>
    <definedName name="______SAL1">#REF!</definedName>
    <definedName name="______SBC1" localSheetId="5">[9]INV!$A$12:$D$15</definedName>
    <definedName name="______SBC1">[9]INV!$A$12:$D$15</definedName>
    <definedName name="______SBC3" localSheetId="5">[9]INV!$F$12:$I$15</definedName>
    <definedName name="______SBC3">[9]INV!$F$12:$I$15</definedName>
    <definedName name="______SBC5" localSheetId="5">[9]INV!$K$12:$N$15</definedName>
    <definedName name="______SBC5">[9]INV!$K$12:$N$15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ab1" localSheetId="5">#REF!</definedName>
    <definedName name="______tab1">#REF!</definedName>
    <definedName name="______tab2" localSheetId="5">#REF!</definedName>
    <definedName name="______tab2">#REF!</definedName>
    <definedName name="______tab3" localSheetId="5">#REF!</definedName>
    <definedName name="______tab3">#REF!</definedName>
    <definedName name="______TAB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5">[9]INV!$A$25:$D$28</definedName>
    <definedName name="_____AFC1">[9]INV!$A$25:$D$28</definedName>
    <definedName name="_____AFC3" localSheetId="5">[9]INV!$F$25:$I$28</definedName>
    <definedName name="_____AFC3">[9]INV!$F$25:$I$28</definedName>
    <definedName name="_____AFC5" localSheetId="5">[9]INV!$K$25:$N$28</definedName>
    <definedName name="_____AFC5">[9]INV!$K$25:$N$28</definedName>
    <definedName name="_____aiu2" localSheetId="5">[14]AIU!$J$105</definedName>
    <definedName name="_____aiu2">[14]AIU!$J$105</definedName>
    <definedName name="_____ane7" localSheetId="3">[15]!_xlbgnm.ane7</definedName>
    <definedName name="_____ane7">[15]!_xlbgnm.ane7</definedName>
    <definedName name="_____ane8" localSheetId="3">[15]!_xlbgnm.ane8</definedName>
    <definedName name="_____ane8">[15]!_xlbgnm.ane8</definedName>
    <definedName name="_____Atp2">[16]EMPRESA!$F$22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5">[9]INV!$A$5:$D$8</definedName>
    <definedName name="_____BGC1">[9]INV!$A$5:$D$8</definedName>
    <definedName name="_____BGC3" localSheetId="5">[9]INV!$F$5:$I$8</definedName>
    <definedName name="_____BGC3">[9]INV!$F$5:$I$8</definedName>
    <definedName name="_____BGC5" localSheetId="5">[9]INV!$K$5:$N$8</definedName>
    <definedName name="_____BGC5">[9]INV!$K$5:$N$8</definedName>
    <definedName name="_____CAC1" localSheetId="5">[9]INV!$A$19:$D$22</definedName>
    <definedName name="_____CAC1">[9]INV!$A$19:$D$22</definedName>
    <definedName name="_____CAC3" localSheetId="5">[9]INV!$F$19:$I$22</definedName>
    <definedName name="_____CAC3">[9]INV!$F$19:$I$22</definedName>
    <definedName name="_____CAC5" localSheetId="5">[9]INV!$K$19:$N$22</definedName>
    <definedName name="_____CAC5">[9]INV!$K$19:$N$22</definedName>
    <definedName name="_____DCI1" localSheetId="5">[17]Tablas!#REF!</definedName>
    <definedName name="_____DCI1">[17]Tablas!#REF!</definedName>
    <definedName name="_____DDS1" localSheetId="5">[17]Tablas!#REF!</definedName>
    <definedName name="_____DDS1">[17]Tablas!#REF!</definedName>
    <definedName name="_____DGO1" localSheetId="5">[17]Tablas!#REF!</definedName>
    <definedName name="_____DGO1">[17]Tablas!#REF!</definedName>
    <definedName name="_____DGP1" localSheetId="5">[17]Tablas!#REF!</definedName>
    <definedName name="_____DGP1">[17]Tablas!#REF!</definedName>
    <definedName name="_____DIJ1" localSheetId="5">[17]Tablas!#REF!</definedName>
    <definedName name="_____DIJ1">[17]Tablas!#REF!</definedName>
    <definedName name="_____DPI1" localSheetId="5">[17]Tablas!#REF!</definedName>
    <definedName name="_____DPI1">[17]Tablas!#REF!</definedName>
    <definedName name="_____DPY1" localSheetId="5">[17]Tablas!#REF!</definedName>
    <definedName name="_____DPY1">[17]Tablas!#REF!</definedName>
    <definedName name="_____DRI1" localSheetId="5">[17]Tablas!#REF!</definedName>
    <definedName name="_____DRI1">[17]Tablas!#REF!</definedName>
    <definedName name="_____DRL1" localSheetId="5">[17]Tablas!#REF!</definedName>
    <definedName name="_____DRL1">[17]Tablas!#REF!</definedName>
    <definedName name="_____DSP1" localSheetId="5">[17]Tablas!#REF!</definedName>
    <definedName name="_____DSP1">[17]Tablas!#REF!</definedName>
    <definedName name="_____ECP1" localSheetId="5">[17]Tablas!#REF!</definedName>
    <definedName name="_____ECP1">[17]Tablas!#REF!</definedName>
    <definedName name="_____EST1" localSheetId="5">#REF!</definedName>
    <definedName name="_____EST1">#REF!</definedName>
    <definedName name="_____EST10" localSheetId="5">#REF!</definedName>
    <definedName name="_____EST10">#REF!</definedName>
    <definedName name="_____EST11" localSheetId="5">#REF!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 localSheetId="5">[17]Tablas!#REF!</definedName>
    <definedName name="_____ICP1">[17]Tablas!#REF!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5">#REF!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 localSheetId="5">[17]Tablas!#REF!</definedName>
    <definedName name="_____OCD1">[17]Tablas!#REF!</definedName>
    <definedName name="_____OCI1" localSheetId="5">[17]Tablas!#REF!</definedName>
    <definedName name="_____OCI1">[17]Tablas!#REF!</definedName>
    <definedName name="_____ORO10" localSheetId="5">#REF!</definedName>
    <definedName name="_____ORO10">#REF!</definedName>
    <definedName name="_____ORO11" localSheetId="5">#REF!</definedName>
    <definedName name="_____ORO11">#REF!</definedName>
    <definedName name="_____ORO12" localSheetId="5">#REF!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5">#REF!</definedName>
    <definedName name="_____PJ50">#REF!</definedName>
    <definedName name="_____PMT5671" localSheetId="5">[12]MEMORIAS!#REF!</definedName>
    <definedName name="_____PMT5671">[12]MEMORIAS!#REF!</definedName>
    <definedName name="_____PMT5805" localSheetId="5">[12]MEMORIAS!#REF!</definedName>
    <definedName name="_____PMT5805">[12]MEMORIAS!#REF!</definedName>
    <definedName name="_____PMT5806" localSheetId="5">[12]MEMORIAS!#REF!</definedName>
    <definedName name="_____PMT5806">[12]MEMORIAS!#REF!</definedName>
    <definedName name="_____PMT5815" localSheetId="5">[12]MEMORIAS!#REF!</definedName>
    <definedName name="_____PMT5815">[12]MEMORIAS!#REF!</definedName>
    <definedName name="_____PMT5820" localSheetId="5">[12]MEMORIAS!#REF!</definedName>
    <definedName name="_____PMT5820">[12]MEMORIAS!#REF!</definedName>
    <definedName name="_____pr01" localSheetId="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5">#REF!</definedName>
    <definedName name="_____r">#REF!</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AL1" localSheetId="5">#REF!</definedName>
    <definedName name="_____SAL1">#REF!</definedName>
    <definedName name="_____SBC1" localSheetId="5">[9]INV!$A$12:$D$15</definedName>
    <definedName name="_____SBC1">[9]INV!$A$12:$D$15</definedName>
    <definedName name="_____SBC3" localSheetId="5">[9]INV!$F$12:$I$15</definedName>
    <definedName name="_____SBC3">[9]INV!$F$12:$I$15</definedName>
    <definedName name="_____SBC5" localSheetId="5">[9]INV!$K$12:$N$15</definedName>
    <definedName name="_____SBC5">[9]INV!$K$12:$N$15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 localSheetId="5">#REF!</definedName>
    <definedName name="_____tab1">#REF!</definedName>
    <definedName name="_____tab2" localSheetId="5">#REF!</definedName>
    <definedName name="_____tab2">#REF!</definedName>
    <definedName name="_____tab3" localSheetId="5">#REF!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 localSheetId="5">[17]Tablas!#REF!</definedName>
    <definedName name="_____VEX1">[17]Tablas!#REF!</definedName>
    <definedName name="_____VFA1" localSheetId="5">[17]Tablas!#REF!</definedName>
    <definedName name="_____VFA1">[17]Tablas!#REF!</definedName>
    <definedName name="_____vfv4" hidden="1">{"via1",#N/A,TRUE,"general";"via2",#N/A,TRUE,"general";"via3",#N/A,TRUE,"general"}</definedName>
    <definedName name="_____VIT1" localSheetId="5">[17]Tablas!#REF!</definedName>
    <definedName name="_____VIT1">[17]Tablas!#REF!</definedName>
    <definedName name="_____Vol1" localSheetId="5">[18]Item!$A:$D</definedName>
    <definedName name="_____Vol1">[18]Item!$A:$D</definedName>
    <definedName name="_____VPR1" localSheetId="5">[17]Tablas!#REF!</definedName>
    <definedName name="_____VPR1">[17]Tablas!#REF!</definedName>
    <definedName name="_____VPR2">[19]Tablas!#REF!</definedName>
    <definedName name="_____VRP1" localSheetId="5">[17]Tablas!#REF!</definedName>
    <definedName name="_____VRP1">[17]Tablas!#REF!</definedName>
    <definedName name="_____VSM1" localSheetId="5">[17]Tablas!#REF!</definedName>
    <definedName name="_____VSM1">[17]Tablas!#REF!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5">[9]INV!$A$25:$D$28</definedName>
    <definedName name="____AFC1">[9]INV!$A$25:$D$28</definedName>
    <definedName name="____AFC3" localSheetId="5">[9]INV!$F$25:$I$28</definedName>
    <definedName name="____AFC3">[9]INV!$F$25:$I$28</definedName>
    <definedName name="____AFC5" localSheetId="5">[9]INV!$K$25:$N$28</definedName>
    <definedName name="____AFC5">[9]INV!$K$25:$N$28</definedName>
    <definedName name="____aiu2" localSheetId="5">[14]AIU!$J$105</definedName>
    <definedName name="____aiu2">[14]AIU!$J$105</definedName>
    <definedName name="____ane7" localSheetId="5">[20]!_xlbgnm.ane7</definedName>
    <definedName name="____ane7" localSheetId="3">[20]!_xlbgnm.ane7</definedName>
    <definedName name="____ane7">[20]!_xlbgnm.ane7</definedName>
    <definedName name="____ane8" localSheetId="5">[20]!_xlbgnm.ane8</definedName>
    <definedName name="____ane8" localSheetId="3">[20]!_xlbgnm.ane8</definedName>
    <definedName name="____ane8">[20]!_xlbgnm.ane8</definedName>
    <definedName name="____Atp2" localSheetId="5">[21]EMPRESA!$F$22</definedName>
    <definedName name="____Atp2">[21]EMPRESA!$F$22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5">[9]INV!$A$5:$D$8</definedName>
    <definedName name="____BGC1">[9]INV!$A$5:$D$8</definedName>
    <definedName name="____BGC3" localSheetId="5">[9]INV!$F$5:$I$8</definedName>
    <definedName name="____BGC3">[9]INV!$F$5:$I$8</definedName>
    <definedName name="____BGC5" localSheetId="5">[9]INV!$K$5:$N$8</definedName>
    <definedName name="____BGC5">[9]INV!$K$5:$N$8</definedName>
    <definedName name="____CAC1" localSheetId="5">[9]INV!$A$19:$D$22</definedName>
    <definedName name="____CAC1">[9]INV!$A$19:$D$22</definedName>
    <definedName name="____CAC3" localSheetId="5">[9]INV!$F$19:$I$22</definedName>
    <definedName name="____CAC3">[9]INV!$F$19:$I$22</definedName>
    <definedName name="____CAC5" localSheetId="5">[9]INV!$K$19:$N$22</definedName>
    <definedName name="____CAC5">[9]INV!$K$19:$N$22</definedName>
    <definedName name="____Cod1">#REF!</definedName>
    <definedName name="____COM1" localSheetId="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 localSheetId="5">[17]Tablas!#REF!</definedName>
    <definedName name="____DCI1">[17]Tablas!#REF!</definedName>
    <definedName name="____DDS1" localSheetId="5">[17]Tablas!#REF!</definedName>
    <definedName name="____DDS1">[17]Tablas!#REF!</definedName>
    <definedName name="____DGO1" localSheetId="5">[17]Tablas!#REF!</definedName>
    <definedName name="____DGO1">[17]Tablas!#REF!</definedName>
    <definedName name="____DGP1" localSheetId="5">[17]Tablas!#REF!</definedName>
    <definedName name="____DGP1">[17]Tablas!#REF!</definedName>
    <definedName name="____DIJ1" localSheetId="5">[17]Tablas!#REF!</definedName>
    <definedName name="____DIJ1">[17]Tablas!#REF!</definedName>
    <definedName name="____DPI1" localSheetId="5">[17]Tablas!#REF!</definedName>
    <definedName name="____DPI1">[17]Tablas!#REF!</definedName>
    <definedName name="____DPY1" localSheetId="5">[17]Tablas!#REF!</definedName>
    <definedName name="____DPY1">[17]Tablas!#REF!</definedName>
    <definedName name="____DRI1" localSheetId="5">[17]Tablas!#REF!</definedName>
    <definedName name="____DRI1">[17]Tablas!#REF!</definedName>
    <definedName name="____DRL1" localSheetId="5">[17]Tablas!#REF!</definedName>
    <definedName name="____DRL1">[17]Tablas!#REF!</definedName>
    <definedName name="____DSP1" localSheetId="5">[17]Tablas!#REF!</definedName>
    <definedName name="____DSP1">[17]Tablas!#REF!</definedName>
    <definedName name="____ECP1" localSheetId="5">[17]Tablas!#REF!</definedName>
    <definedName name="____ECP1">[17]Tablas!#REF!</definedName>
    <definedName name="____EST1" localSheetId="5">#REF!</definedName>
    <definedName name="____EST1">#REF!</definedName>
    <definedName name="____EST10" localSheetId="5">#REF!</definedName>
    <definedName name="____EST10">#REF!</definedName>
    <definedName name="____EST11" localSheetId="5">#REF!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 localSheetId="5">[17]Tablas!#REF!</definedName>
    <definedName name="____ICP1">[17]Tablas!#REF!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 localSheetId="5">#REF!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5">#REF!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 localSheetId="5">[17]Tablas!#REF!</definedName>
    <definedName name="____OCD1">[17]Tablas!#REF!</definedName>
    <definedName name="____OCI1" localSheetId="5">[17]Tablas!#REF!</definedName>
    <definedName name="____OCI1">[17]Tablas!#REF!</definedName>
    <definedName name="____ORO10" localSheetId="5">#REF!</definedName>
    <definedName name="____ORO10">#REF!</definedName>
    <definedName name="____ORO11" localSheetId="5">#REF!</definedName>
    <definedName name="____ORO11">#REF!</definedName>
    <definedName name="____ORO12" localSheetId="5">#REF!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1">'[22]Paral. 1'!$E$1:$E$65536</definedName>
    <definedName name="____Pa2">'[22]Paral. 2'!$E$1:$E$65536</definedName>
    <definedName name="____Pa3">'[22]Paral. 3'!$E$1:$E$65536</definedName>
    <definedName name="____Pa4">[22]Paral.4!$E$1:$E$65536</definedName>
    <definedName name="____PJ50" localSheetId="5">#REF!</definedName>
    <definedName name="____PJ50">#REF!</definedName>
    <definedName name="____pj51">#REF!</definedName>
    <definedName name="____PMT5671" localSheetId="5">[12]MEMORIAS!#REF!</definedName>
    <definedName name="____PMT5671">[12]MEMORIAS!#REF!</definedName>
    <definedName name="____PMT5805" localSheetId="5">[12]MEMORIAS!#REF!</definedName>
    <definedName name="____PMT5805">[12]MEMORIAS!#REF!</definedName>
    <definedName name="____PMT5806" localSheetId="5">[12]MEMORIAS!#REF!</definedName>
    <definedName name="____PMT5806">[12]MEMORIAS!#REF!</definedName>
    <definedName name="____PMT5815" localSheetId="5">[12]MEMORIAS!#REF!</definedName>
    <definedName name="____PMT5815">[12]MEMORIAS!#REF!</definedName>
    <definedName name="____PMT5820" localSheetId="5">[12]MEMORIAS!#REF!</definedName>
    <definedName name="____PMT5820">[12]MEMORIAS!#REF!</definedName>
    <definedName name="____Po2">[23]REAJUSTESACTA1PROVI!#REF!</definedName>
    <definedName name="____Po3">[23]REAJUSTESACTA1PROVI!#REF!</definedName>
    <definedName name="____pr01" localSheetId="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5">#REF!</definedName>
    <definedName name="____r">#REF!</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 localSheetId="5">#REF!</definedName>
    <definedName name="____SAL1">#REF!</definedName>
    <definedName name="____SBC1" localSheetId="5">[9]INV!$A$12:$D$15</definedName>
    <definedName name="____SBC1">[9]INV!$A$12:$D$15</definedName>
    <definedName name="____SBC3" localSheetId="5">[9]INV!$F$12:$I$15</definedName>
    <definedName name="____SBC3">[9]INV!$F$12:$I$15</definedName>
    <definedName name="____SBC5" localSheetId="5">[9]INV!$K$12:$N$15</definedName>
    <definedName name="____SBC5">[9]INV!$K$12:$N$15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 localSheetId="5">#REF!</definedName>
    <definedName name="____tab1">#REF!</definedName>
    <definedName name="____tab2" localSheetId="5">#REF!</definedName>
    <definedName name="____tab2">#REF!</definedName>
    <definedName name="____tab3" localSheetId="5">#REF!</definedName>
    <definedName name="____tab3">#REF!</definedName>
    <definedName name="____TAB4">#REF!</definedName>
    <definedName name="____TOP1" localSheetId="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 localSheetId="5">[17]Tablas!#REF!</definedName>
    <definedName name="____VEX1">[17]Tablas!#REF!</definedName>
    <definedName name="____VFA1" localSheetId="5">[17]Tablas!#REF!</definedName>
    <definedName name="____VFA1">[17]Tablas!#REF!</definedName>
    <definedName name="____vfv4" hidden="1">{"via1",#N/A,TRUE,"general";"via2",#N/A,TRUE,"general";"via3",#N/A,TRUE,"general"}</definedName>
    <definedName name="____VIT1" localSheetId="5">[17]Tablas!#REF!</definedName>
    <definedName name="____VIT1">[17]Tablas!#REF!</definedName>
    <definedName name="____Vol1" localSheetId="5">[18]Item!$A:$D</definedName>
    <definedName name="____Vol1">[18]Item!$A:$D</definedName>
    <definedName name="____VPR1" localSheetId="5">[17]Tablas!#REF!</definedName>
    <definedName name="____VPR1">[17]Tablas!#REF!</definedName>
    <definedName name="____VPR2" localSheetId="5">#REF!</definedName>
    <definedName name="____VPR2">#REF!</definedName>
    <definedName name="____VRP1" localSheetId="5">[17]Tablas!#REF!</definedName>
    <definedName name="____VRP1">[17]Tablas!#REF!</definedName>
    <definedName name="____VSM1" localSheetId="5">[17]Tablas!#REF!</definedName>
    <definedName name="____VSM1">[17]Tablas!#REF!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 localSheetId="5">[9]INV!$A$25:$D$28</definedName>
    <definedName name="___AFC1">[9]INV!$A$25:$D$28</definedName>
    <definedName name="___AFC3" localSheetId="5">[9]INV!$F$25:$I$28</definedName>
    <definedName name="___AFC3">[9]INV!$F$25:$I$28</definedName>
    <definedName name="___AFC5" localSheetId="5">[9]INV!$K$25:$N$28</definedName>
    <definedName name="___AFC5">[9]INV!$K$25:$N$28</definedName>
    <definedName name="___aiu2" localSheetId="5">[14]AIU!$J$105</definedName>
    <definedName name="___aiu2">[14]AIU!$J$105</definedName>
    <definedName name="___ane7" localSheetId="3">[24]!_xlbgnm.ane7</definedName>
    <definedName name="___ane7">[24]!_xlbgnm.ane7</definedName>
    <definedName name="___ane8" localSheetId="3">[24]!_xlbgnm.ane8</definedName>
    <definedName name="___ane8">[24]!_xlbgnm.ane8</definedName>
    <definedName name="___Atp2">[25]EMPRESA!$F$22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5">[9]INV!$A$5:$D$8</definedName>
    <definedName name="___BGC1">[9]INV!$A$5:$D$8</definedName>
    <definedName name="___BGC3" localSheetId="5">[9]INV!$F$5:$I$8</definedName>
    <definedName name="___BGC3">[9]INV!$F$5:$I$8</definedName>
    <definedName name="___BGC5" localSheetId="5">[9]INV!$K$5:$N$8</definedName>
    <definedName name="___BGC5">[9]INV!$K$5:$N$8</definedName>
    <definedName name="___CAC1" localSheetId="5">[9]INV!$A$19:$D$22</definedName>
    <definedName name="___CAC1">[9]INV!$A$19:$D$22</definedName>
    <definedName name="___CAC3" localSheetId="5">[9]INV!$F$19:$I$22</definedName>
    <definedName name="___CAC3">[9]INV!$F$19:$I$22</definedName>
    <definedName name="___CAC5" localSheetId="5">[9]INV!$K$19:$N$22</definedName>
    <definedName name="___CAC5">[9]INV!$K$19:$N$22</definedName>
    <definedName name="___Cod1">#REF!</definedName>
    <definedName name="___COM1" localSheetId="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 localSheetId="5">[17]Tablas!#REF!</definedName>
    <definedName name="___DCI1">[17]Tablas!#REF!</definedName>
    <definedName name="___DDS1" localSheetId="5">[17]Tablas!#REF!</definedName>
    <definedName name="___DDS1">[17]Tablas!#REF!</definedName>
    <definedName name="___DGO1" localSheetId="5">[17]Tablas!#REF!</definedName>
    <definedName name="___DGO1">[17]Tablas!#REF!</definedName>
    <definedName name="___DGP1" localSheetId="5">[17]Tablas!#REF!</definedName>
    <definedName name="___DGP1">[17]Tablas!#REF!</definedName>
    <definedName name="___DIJ1" localSheetId="5">[17]Tablas!#REF!</definedName>
    <definedName name="___DIJ1">[17]Tablas!#REF!</definedName>
    <definedName name="___DPI1" localSheetId="5">[17]Tablas!#REF!</definedName>
    <definedName name="___DPI1">[17]Tablas!#REF!</definedName>
    <definedName name="___DPY1" localSheetId="5">[17]Tablas!#REF!</definedName>
    <definedName name="___DPY1">[17]Tablas!#REF!</definedName>
    <definedName name="___DRI1" localSheetId="5">[17]Tablas!#REF!</definedName>
    <definedName name="___DRI1">[17]Tablas!#REF!</definedName>
    <definedName name="___DRL1" localSheetId="5">[17]Tablas!#REF!</definedName>
    <definedName name="___DRL1">[17]Tablas!#REF!</definedName>
    <definedName name="___DSP1" localSheetId="5">[17]Tablas!#REF!</definedName>
    <definedName name="___DSP1">[17]Tablas!#REF!</definedName>
    <definedName name="___ECP1" localSheetId="5">[17]Tablas!#REF!</definedName>
    <definedName name="___ECP1">[17]Tablas!#REF!</definedName>
    <definedName name="___EST1" localSheetId="5">#REF!</definedName>
    <definedName name="___EST1">#REF!</definedName>
    <definedName name="___EST10" localSheetId="5">#REF!</definedName>
    <definedName name="___EST10">#REF!</definedName>
    <definedName name="___EST11" localSheetId="5">#REF!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 localSheetId="0">[0]!ERR</definedName>
    <definedName name="___FS01">[0]!ERR</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 localSheetId="5">[17]Tablas!#REF!</definedName>
    <definedName name="___ICP1">[17]Tablas!#REF!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localSheetId="5" hidden="1">[13]INST!#REF!</definedName>
    <definedName name="___key2" localSheetId="2" hidden="1">[13]INST!#REF!</definedName>
    <definedName name="___key2" localSheetId="3" hidden="1">[13]INST!#REF!</definedName>
    <definedName name="___key2" hidden="1">[13]INST!#REF!</definedName>
    <definedName name="___key3" localSheetId="5" hidden="1">#REF!</definedName>
    <definedName name="___key3" localSheetId="2" hidden="1">#REF!</definedName>
    <definedName name="___key3" localSheetId="3" hidden="1">#REF!</definedName>
    <definedName name="___key3" hidden="1">#REF!</definedName>
    <definedName name="___key31" localSheetId="2" hidden="1">#REF!</definedName>
    <definedName name="___key31" localSheetId="3" hidden="1">#REF!</definedName>
    <definedName name="___key31" hidden="1">#REF!</definedName>
    <definedName name="___kjk6" hidden="1">{"TAB1",#N/A,TRUE,"GENERAL";"TAB2",#N/A,TRUE,"GENERAL";"TAB3",#N/A,TRUE,"GENERAL";"TAB4",#N/A,TRUE,"GENERAL";"TAB5",#N/A,TRUE,"GENERAL"}</definedName>
    <definedName name="___LEY80" localSheetId="5">#REF!</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5">#REF!</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 localSheetId="5">[17]Tablas!#REF!</definedName>
    <definedName name="___OCD1">[17]Tablas!#REF!</definedName>
    <definedName name="___OCI1" localSheetId="5">[17]Tablas!#REF!</definedName>
    <definedName name="___OCI1">[17]Tablas!#REF!</definedName>
    <definedName name="___ORO10" localSheetId="5">#REF!</definedName>
    <definedName name="___ORO10">#REF!</definedName>
    <definedName name="___ORO11" localSheetId="5">#REF!</definedName>
    <definedName name="___ORO11">#REF!</definedName>
    <definedName name="___ORO12" localSheetId="5">#REF!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'[22]Paral. 1'!$E$1:$E$65536</definedName>
    <definedName name="___Pa2">'[22]Paral. 2'!$E$1:$E$65536</definedName>
    <definedName name="___Pa3">'[22]Paral. 3'!$E$1:$E$65536</definedName>
    <definedName name="___Pa4">[22]Paral.4!$E$1:$E$65536</definedName>
    <definedName name="___PJ50" localSheetId="5">#REF!</definedName>
    <definedName name="___PJ50">#REF!</definedName>
    <definedName name="___pj51">#REF!</definedName>
    <definedName name="___PMT5671" localSheetId="5">[12]MEMORIAS!#REF!</definedName>
    <definedName name="___PMT5671">[12]MEMORIAS!#REF!</definedName>
    <definedName name="___PMT5805" localSheetId="5">[12]MEMORIAS!#REF!</definedName>
    <definedName name="___PMT5805">[12]MEMORIAS!#REF!</definedName>
    <definedName name="___PMT5806" localSheetId="5">[12]MEMORIAS!#REF!</definedName>
    <definedName name="___PMT5806">[12]MEMORIAS!#REF!</definedName>
    <definedName name="___PMT5815" localSheetId="5">[12]MEMORIAS!#REF!</definedName>
    <definedName name="___PMT5815">[12]MEMORIAS!#REF!</definedName>
    <definedName name="___PMT5820" localSheetId="5">[12]MEMORIAS!#REF!</definedName>
    <definedName name="___PMT5820">[12]MEMORIAS!#REF!</definedName>
    <definedName name="___Po2">[23]REAJUSTESACTA1PROVI!#REF!</definedName>
    <definedName name="___Po3">[23]REAJUSTESACTA1PROVI!#REF!</definedName>
    <definedName name="___pr01" localSheetId="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4">#REF!</definedName>
    <definedName name="___r" localSheetId="5">#REF!</definedName>
    <definedName name="___r">#REF!</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5">[9]INV!$A$12:$D$15</definedName>
    <definedName name="___SBC1">[9]INV!$A$12:$D$15</definedName>
    <definedName name="___SBC3" localSheetId="5">[9]INV!$F$12:$I$15</definedName>
    <definedName name="___SBC3">[9]INV!$F$12:$I$15</definedName>
    <definedName name="___SBC5" localSheetId="5">[9]INV!$K$12:$N$15</definedName>
    <definedName name="___SBC5">[9]INV!$K$12:$N$15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 localSheetId="5">#REF!</definedName>
    <definedName name="___tab1">#REF!</definedName>
    <definedName name="___tab2" localSheetId="5">#REF!</definedName>
    <definedName name="___tab2">#REF!</definedName>
    <definedName name="___tab3" localSheetId="5">#REF!</definedName>
    <definedName name="___tab3">#REF!</definedName>
    <definedName name="___TAB4">#REF!</definedName>
    <definedName name="___TOP1" localSheetId="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 localSheetId="5">[17]Tablas!#REF!</definedName>
    <definedName name="___VEX1">[17]Tablas!#REF!</definedName>
    <definedName name="___VFA1" localSheetId="5">[17]Tablas!#REF!</definedName>
    <definedName name="___VFA1">[17]Tablas!#REF!</definedName>
    <definedName name="___vfv4" hidden="1">{"via1",#N/A,TRUE,"general";"via2",#N/A,TRUE,"general";"via3",#N/A,TRUE,"general"}</definedName>
    <definedName name="___VIT1" localSheetId="5">[17]Tablas!#REF!</definedName>
    <definedName name="___VIT1">[17]Tablas!#REF!</definedName>
    <definedName name="___Vol1" localSheetId="5">[18]Item!$A:$D</definedName>
    <definedName name="___Vol1">[18]Item!$A:$D</definedName>
    <definedName name="___VPR1" localSheetId="5">[17]Tablas!#REF!</definedName>
    <definedName name="___VPR1">[17]Tablas!#REF!</definedName>
    <definedName name="___VPR2" localSheetId="5">#REF!</definedName>
    <definedName name="___VPR2">#REF!</definedName>
    <definedName name="___VRP1" localSheetId="5">[17]Tablas!#REF!</definedName>
    <definedName name="___VRP1">[17]Tablas!#REF!</definedName>
    <definedName name="___VSM1" localSheetId="5">[17]Tablas!#REF!</definedName>
    <definedName name="___VSM1">[17]Tablas!#REF!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fn.BAHTTEXT" hidden="1">#NAME?</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localSheetId="0" hidden="1">[26]G.G!#REF!</definedName>
    <definedName name="__123Graph_A" localSheetId="5" hidden="1">#REF!</definedName>
    <definedName name="__123Graph_A" localSheetId="2" hidden="1">#REF!</definedName>
    <definedName name="__123Graph_A" localSheetId="3" hidden="1">#REF!</definedName>
    <definedName name="__123Graph_A" hidden="1">#REF!</definedName>
    <definedName name="__123Graph_Acaja" hidden="1">[27]EVA!$D$39:$AD$39</definedName>
    <definedName name="__123Graph_ACart_AnticAdic" hidden="1">[27]EVA!$F$95:$I$95</definedName>
    <definedName name="__123Graph_AFACTURAC" hidden="1">[27]Program!$B$120:$Y$120</definedName>
    <definedName name="__123Graph_AGraph2" hidden="1">[27]AIU!$D$338:$D$357</definedName>
    <definedName name="__123Graph_B" localSheetId="5" hidden="1">#REF!</definedName>
    <definedName name="__123Graph_B" localSheetId="2" hidden="1">#REF!</definedName>
    <definedName name="__123Graph_B" localSheetId="3" hidden="1">#REF!</definedName>
    <definedName name="__123Graph_B" hidden="1">#REF!</definedName>
    <definedName name="__123Graph_Bcaja" hidden="1">[27]EVA!$D$56:$AD$56</definedName>
    <definedName name="__123Graph_BCart_AnticAdic" hidden="1">[27]EVA!$F$96:$I$96</definedName>
    <definedName name="__123Graph_Ccaja" hidden="1">[27]EVA!$D$58:$AD$58</definedName>
    <definedName name="__123Graph_CCart_AnticAdic" hidden="1">[27]EVA!$F$97:$I$97</definedName>
    <definedName name="__123Graph_Dcaja" hidden="1">[27]EVA!$D$61:$AD$61</definedName>
    <definedName name="__123Graph_DCart_AnticAdic" hidden="1">[27]EVA!$F$99:$I$99</definedName>
    <definedName name="__123Graph_ECart_AnticAdic" hidden="1">[27]EVA!$F$99:$I$99</definedName>
    <definedName name="__123Graph_LBL_ACart_AnticAdic" hidden="1">[27]EVA!$J$95:$K$95</definedName>
    <definedName name="__123Graph_LBL_Ccaja" hidden="1">[27]EVA!$D$58:$AD$58</definedName>
    <definedName name="__123Graph_LBL_DCart_AnticAdic" hidden="1">[27]EVA!$F$98:$I$98</definedName>
    <definedName name="__123Graph_X" hidden="1">[27]AIU!$C$338:$C$357</definedName>
    <definedName name="__123Graph_Xcaja" hidden="1">[27]EVA!$D$6:$AD$6</definedName>
    <definedName name="__124" hidden="1">#REF!</definedName>
    <definedName name="__1Excel_BuiltIn_Print_Area_1_1" localSheetId="5">#REF!</definedName>
    <definedName name="__1Excel_BuiltIn_Print_Area_1_1">#REF!</definedName>
    <definedName name="__1Excel_BuiltIn_Print_Area_1_1_1" localSheetId="5">#REF!</definedName>
    <definedName name="__1Excel_BuiltIn_Print_Area_1_1_1">#REF!</definedName>
    <definedName name="__2Excel_BuiltIn_Print_Titles_1_1_1_1" localSheetId="5">#REF!</definedName>
    <definedName name="__2Excel_BuiltIn_Print_Titles_1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 localSheetId="5">[9]INV!$A$25:$D$28</definedName>
    <definedName name="__AFC1">[9]INV!$A$25:$D$28</definedName>
    <definedName name="__AFC3" localSheetId="5">[9]INV!$F$25:$I$28</definedName>
    <definedName name="__AFC3">[9]INV!$F$25:$I$28</definedName>
    <definedName name="__AFC5" localSheetId="5">[9]INV!$K$25:$N$28</definedName>
    <definedName name="__AFC5">[9]INV!$K$25:$N$28</definedName>
    <definedName name="__aiu2" localSheetId="5">[14]AIU!$J$105</definedName>
    <definedName name="__aiu2">[14]AIU!$J$105</definedName>
    <definedName name="__ane7" localSheetId="5">[20]!_xlbgnm.ane7</definedName>
    <definedName name="__ane7" localSheetId="3">[20]!_xlbgnm.ane7</definedName>
    <definedName name="__ane7">[20]!_xlbgnm.ane7</definedName>
    <definedName name="__ane8" localSheetId="5">[20]!_xlbgnm.ane8</definedName>
    <definedName name="__ane8" localSheetId="3">[20]!_xlbgnm.ane8</definedName>
    <definedName name="__ane8">[20]!_xlbgnm.ane8</definedName>
    <definedName name="__Atp2" localSheetId="5">[28]EMPRESA!$F$22</definedName>
    <definedName name="__Atp2">[28]EMPRESA!$F$22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5">[9]INV!$A$5:$D$8</definedName>
    <definedName name="__BGC1">[9]INV!$A$5:$D$8</definedName>
    <definedName name="__BGC3" localSheetId="5">[9]INV!$F$5:$I$8</definedName>
    <definedName name="__BGC3">[9]INV!$F$5:$I$8</definedName>
    <definedName name="__BGC5" localSheetId="5">[9]INV!$K$5:$N$8</definedName>
    <definedName name="__BGC5">[9]INV!$K$5:$N$8</definedName>
    <definedName name="__CAC1" localSheetId="5">[9]INV!$A$19:$D$22</definedName>
    <definedName name="__CAC1">[9]INV!$A$19:$D$22</definedName>
    <definedName name="__CAC3" localSheetId="5">[9]INV!$F$19:$I$22</definedName>
    <definedName name="__CAC3">[9]INV!$F$19:$I$22</definedName>
    <definedName name="__CAC5" localSheetId="5">[9]INV!$K$19:$N$22</definedName>
    <definedName name="__CAC5">[9]INV!$K$19:$N$22</definedName>
    <definedName name="__Cod1" localSheetId="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 localSheetId="5">[17]Tablas!#REF!</definedName>
    <definedName name="__DCI1">[17]Tablas!#REF!</definedName>
    <definedName name="__DDS1" localSheetId="5">[17]Tablas!#REF!</definedName>
    <definedName name="__DDS1">[17]Tablas!#REF!</definedName>
    <definedName name="__DGO1" localSheetId="5">[17]Tablas!#REF!</definedName>
    <definedName name="__DGO1">[17]Tablas!#REF!</definedName>
    <definedName name="__DGP1" localSheetId="5">[17]Tablas!#REF!</definedName>
    <definedName name="__DGP1">[17]Tablas!#REF!</definedName>
    <definedName name="__DIJ1" localSheetId="5">[17]Tablas!#REF!</definedName>
    <definedName name="__DIJ1">[17]Tablas!#REF!</definedName>
    <definedName name="__DPI1" localSheetId="5">[17]Tablas!#REF!</definedName>
    <definedName name="__DPI1">[17]Tablas!#REF!</definedName>
    <definedName name="__DPY1" localSheetId="5">[17]Tablas!#REF!</definedName>
    <definedName name="__DPY1">[17]Tablas!#REF!</definedName>
    <definedName name="__DRI1" localSheetId="5">[17]Tablas!#REF!</definedName>
    <definedName name="__DRI1">[17]Tablas!#REF!</definedName>
    <definedName name="__DRL1" localSheetId="5">[17]Tablas!#REF!</definedName>
    <definedName name="__DRL1">[17]Tablas!#REF!</definedName>
    <definedName name="__DSP1" localSheetId="5">[17]Tablas!#REF!</definedName>
    <definedName name="__DSP1">[17]Tablas!#REF!</definedName>
    <definedName name="__ECP1" localSheetId="5">[17]Tablas!#REF!</definedName>
    <definedName name="__ECP1">[17]Tablas!#REF!</definedName>
    <definedName name="__EST1" localSheetId="5">#REF!</definedName>
    <definedName name="__EST1">#REF!</definedName>
    <definedName name="__EST10" localSheetId="5">#REF!</definedName>
    <definedName name="__EST10">#REF!</definedName>
    <definedName name="__EST11" localSheetId="5">#REF!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5">ICOCIV!ERR</definedName>
    <definedName name="__F">[0]!ERR</definedName>
    <definedName name="__FS01" localSheetId="5">ICOCIV!ERR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5">[17]Tablas!#REF!</definedName>
    <definedName name="__ICP1">[17]Tablas!#REF!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5" hidden="1">[29]INST!#REF!</definedName>
    <definedName name="__key2" localSheetId="2" hidden="1">[29]INST!#REF!</definedName>
    <definedName name="__key2" localSheetId="3" hidden="1">[29]INST!#REF!</definedName>
    <definedName name="__key2" hidden="1">[29]INST!#REF!</definedName>
    <definedName name="__key21" localSheetId="5" hidden="1">[13]INST!#REF!</definedName>
    <definedName name="__key21" localSheetId="2" hidden="1">[13]INST!#REF!</definedName>
    <definedName name="__key21" localSheetId="3" hidden="1">[13]INST!#REF!</definedName>
    <definedName name="__key21" hidden="1">[13]INST!#REF!</definedName>
    <definedName name="__key3" localSheetId="5" hidden="1">#REF!</definedName>
    <definedName name="__key3" localSheetId="2" hidden="1">#REF!</definedName>
    <definedName name="__key3" localSheetId="3" hidden="1">#REF!</definedName>
    <definedName name="__key3" hidden="1">#REF!</definedName>
    <definedName name="__key31" localSheetId="2" hidden="1">#REF!</definedName>
    <definedName name="__key31" localSheetId="3" hidden="1">#REF!</definedName>
    <definedName name="__key31" hidden="1">#REF!</definedName>
    <definedName name="__kjk6" hidden="1">{"TAB1",#N/A,TRUE,"GENERAL";"TAB2",#N/A,TRUE,"GENERAL";"TAB3",#N/A,TRUE,"GENERAL";"TAB4",#N/A,TRUE,"GENERAL";"TAB5",#N/A,TRUE,"GENERAL"}</definedName>
    <definedName name="__LEY80" localSheetId="5">#REF!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5">#REF!</definedName>
    <definedName name="__MA2">#REF!</definedName>
    <definedName name="__mun2" localSheetId="5">[30]PESOS!#REF!</definedName>
    <definedName name="__mun2">[30]PESOS!#REF!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5">#REF!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 localSheetId="5">[17]Tablas!#REF!</definedName>
    <definedName name="__OCD1">[17]Tablas!#REF!</definedName>
    <definedName name="__OCI1" localSheetId="5">[17]Tablas!#REF!</definedName>
    <definedName name="__OCI1">[17]Tablas!#REF!</definedName>
    <definedName name="__ORO10" localSheetId="5">#REF!</definedName>
    <definedName name="__ORO10">#REF!</definedName>
    <definedName name="__ORO11" localSheetId="5">#REF!</definedName>
    <definedName name="__ORO11">#REF!</definedName>
    <definedName name="__ORO12" localSheetId="5">#REF!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'[31]Paral. 1'!$E$1:$E$65536</definedName>
    <definedName name="__Pa2">'[31]Paral. 2'!$E$1:$E$65536</definedName>
    <definedName name="__Pa3">'[31]Paral. 3'!$E$1:$E$65536</definedName>
    <definedName name="__Pa4">[31]Paral.4!$E$1:$E$65536</definedName>
    <definedName name="__PJ50" localSheetId="5">#REF!</definedName>
    <definedName name="__PJ50">#REF!</definedName>
    <definedName name="__pj51">#REF!</definedName>
    <definedName name="__PMT5671" localSheetId="5">[12]MEMORIAS!#REF!</definedName>
    <definedName name="__PMT5671">[12]MEMORIAS!#REF!</definedName>
    <definedName name="__PMT5805" localSheetId="5">[12]MEMORIAS!#REF!</definedName>
    <definedName name="__PMT5805">[12]MEMORIAS!#REF!</definedName>
    <definedName name="__PMT5806" localSheetId="5">[12]MEMORIAS!#REF!</definedName>
    <definedName name="__PMT5806">[12]MEMORIAS!#REF!</definedName>
    <definedName name="__PMT5815" localSheetId="5">[12]MEMORIAS!#REF!</definedName>
    <definedName name="__PMT5815">[12]MEMORIAS!#REF!</definedName>
    <definedName name="__PMT5820" localSheetId="5">[12]MEMORIAS!#REF!</definedName>
    <definedName name="__PMT5820">[12]MEMORIAS!#REF!</definedName>
    <definedName name="__Po2">[23]REAJUSTESACTA1PROVI!#REF!</definedName>
    <definedName name="__Po3">[23]REAJUSTESACTA1PROVI!#REF!</definedName>
    <definedName name="__pr01" localSheetId="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4" hidden="1">{"TAB1",#N/A,TRUE,"GENERAL";"TAB2",#N/A,TRUE,"GENERAL";"TAB3",#N/A,TRUE,"GENERAL";"TAB4",#N/A,TRUE,"GENERAL";"TAB5",#N/A,TRUE,"GENERAL"}</definedName>
    <definedName name="__r" localSheetId="5">#REF!</definedName>
    <definedName name="__r">#REF!</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AL1" localSheetId="5">#REF!</definedName>
    <definedName name="__SAL1">#REF!</definedName>
    <definedName name="__SBC1" localSheetId="5">[9]INV!$A$12:$D$15</definedName>
    <definedName name="__SBC1">[9]INV!$A$12:$D$15</definedName>
    <definedName name="__SBC3" localSheetId="5">[9]INV!$F$12:$I$15</definedName>
    <definedName name="__SBC3">[9]INV!$F$12:$I$15</definedName>
    <definedName name="__SBC5" localSheetId="5">[9]INV!$K$12:$N$15</definedName>
    <definedName name="__SBC5">[9]INV!$K$12:$N$15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5">#REF!</definedName>
    <definedName name="__tab1">#REF!</definedName>
    <definedName name="__tab2" localSheetId="5">#REF!</definedName>
    <definedName name="__tab2">#REF!</definedName>
    <definedName name="__tab3" localSheetId="5">#REF!</definedName>
    <definedName name="__tab3">#REF!</definedName>
    <definedName name="__TAB4">#REF!</definedName>
    <definedName name="__TOP1" localSheetId="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[32]BASE!#REF!</definedName>
    <definedName name="__TPE1331">[32]BASE!#REF!</definedName>
    <definedName name="__TPE1702">[32]BASE!#REF!</definedName>
    <definedName name="__TPE1703">[32]BASE!#REF!</definedName>
    <definedName name="__TPE1704">[32]BASE!#REF!</definedName>
    <definedName name="__TPE1706">[32]BASE!#REF!</definedName>
    <definedName name="__TPE1708">[32]BASE!#REF!</definedName>
    <definedName name="__TPE1710">[32]BASE!#REF!</definedName>
    <definedName name="__TPE1735">[32]BASE!#REF!</definedName>
    <definedName name="__TPE1763">[32]BASE!#REF!</definedName>
    <definedName name="__TPE1790">[32]BASE!#REF!</definedName>
    <definedName name="__TPF12">#REF!</definedName>
    <definedName name="__TUZ22">[32]BASE!#REF!</definedName>
    <definedName name="__TUZ36">[32]BASE!#REF!</definedName>
    <definedName name="__TZ214">#REF!</definedName>
    <definedName name="__TZ323">[32]BASE!#REF!</definedName>
    <definedName name="__TZ324">[32]BASE!#REF!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 localSheetId="5">[17]Tablas!#REF!</definedName>
    <definedName name="__VEX1">[17]Tablas!#REF!</definedName>
    <definedName name="__VFA1" localSheetId="5">[17]Tablas!#REF!</definedName>
    <definedName name="__VFA1">[17]Tablas!#REF!</definedName>
    <definedName name="__vfv4" hidden="1">{"via1",#N/A,TRUE,"general";"via2",#N/A,TRUE,"general";"via3",#N/A,TRUE,"general"}</definedName>
    <definedName name="__VIT1" localSheetId="5">[17]Tablas!#REF!</definedName>
    <definedName name="__VIT1">[17]Tablas!#REF!</definedName>
    <definedName name="__Vol1" localSheetId="5">[18]Item!$A:$D</definedName>
    <definedName name="__Vol1">[18]Item!$A:$D</definedName>
    <definedName name="__VPR1" localSheetId="5">[17]Tablas!#REF!</definedName>
    <definedName name="__VPR1">[17]Tablas!#REF!</definedName>
    <definedName name="__VPR2">[19]Tablas!#REF!</definedName>
    <definedName name="__VRP1" localSheetId="5">[17]Tablas!#REF!</definedName>
    <definedName name="__VRP1">[17]Tablas!#REF!</definedName>
    <definedName name="__VSM1" localSheetId="5">[17]Tablas!#REF!</definedName>
    <definedName name="__VSM1">[17]Tablas!#REF!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 localSheetId="5">#REF!</definedName>
    <definedName name="_1">#REF!</definedName>
    <definedName name="_1__123Graph_ACart_Utilidad" hidden="1">[27]EVA!$F$104:$I$104</definedName>
    <definedName name="_1_25" localSheetId="5">[19]Tablas!#REF!</definedName>
    <definedName name="_1_25">[19]Tablas!#REF!</definedName>
    <definedName name="_10" hidden="1">'[33]3'!#REF!,'[33]3'!#REF!</definedName>
    <definedName name="_11" hidden="1">#REF!</definedName>
    <definedName name="_116B" localSheetId="5">#REF!</definedName>
    <definedName name="_116B">#REF!</definedName>
    <definedName name="_117A">#REF!</definedName>
    <definedName name="_117B">#REF!</definedName>
    <definedName name="_12" hidden="1">#REF!,#REF!,#REF!,#REF!,#REF!</definedName>
    <definedName name="_120A" localSheetId="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 hidden="1">#REF!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Excel_BuiltIn_Print_Titles_1_1_1_1">#REF!</definedName>
    <definedName name="_14" hidden="1">#REF!,#REF!,#REF!,#REF!,#REF!</definedName>
    <definedName name="_15" hidden="1">'[33]3'!#REF!,'[33]3'!#REF!</definedName>
    <definedName name="_150A" localSheetId="5">#REF!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 hidden="1">'[33]3'!#REF!</definedName>
    <definedName name="_170A" localSheetId="5">#REF!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 hidden="1">#REF!,#REF!,#REF!,#REF!,#REF!</definedName>
    <definedName name="_190A" localSheetId="5">#REF!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 hidden="1">#REF!</definedName>
    <definedName name="_2__123Graph_BCart_Utilidad" hidden="1">[27]EVA!$F$105:$I$105</definedName>
    <definedName name="_2_5__TOTAL_DE_MATERIALES_A_EXPORTAR" localSheetId="5">#REF!</definedName>
    <definedName name="_2_5__TOTAL_DE_MATERIALES_A_EXPORTAR">#REF!</definedName>
    <definedName name="_20" hidden="1">'[33]3'!#REF!,'[33]3'!#REF!</definedName>
    <definedName name="_200A" localSheetId="5">#REF!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 hidden="1">#REF!</definedName>
    <definedName name="_3__123Graph_CCart_Utilidad" hidden="1">[27]EVA!$F$106:$I$106</definedName>
    <definedName name="_3ane_o10" localSheetId="5">#REF!</definedName>
    <definedName name="_3ane_o10">#REF!</definedName>
    <definedName name="_4" hidden="1">#REF!</definedName>
    <definedName name="_4__123Graph_LBL_ACart_Utilidad" hidden="1">[27]EVA!$F$109:$I$109</definedName>
    <definedName name="_4201A" localSheetId="5">#REF!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 hidden="1">'[33]3'!#REF!,'[33]3'!#REF!</definedName>
    <definedName name="_5__123Graph_LBL_BCart_Utilidad" hidden="1">[27]EVA!$F$110:$I$110</definedName>
    <definedName name="_6__123Graph_LBL_CCart_Utilidad" hidden="1">[27]EVA!$F$111:$I$111</definedName>
    <definedName name="_7" hidden="1">'[33]3'!#REF!,'[33]3'!#REF!</definedName>
    <definedName name="_7__123Graph_XCart_Utilidad" hidden="1">[27]EVA!$F$103:$I$103</definedName>
    <definedName name="_7Excel_BuiltIn_Print_Area_1_1_1" localSheetId="5">#REF!</definedName>
    <definedName name="_7Excel_BuiltIn_Print_Area_1_1_1">#REF!</definedName>
    <definedName name="_8" hidden="1">'[33]3'!#REF!,'[33]3'!#REF!</definedName>
    <definedName name="_9" hidden="1">'[33]3'!#REF!,'[33]3'!#REF!</definedName>
    <definedName name="_911A" localSheetId="5">#REF!</definedName>
    <definedName name="_911A">#REF!</definedName>
    <definedName name="_912A">#REF!</definedName>
    <definedName name="_921A">#REF!</definedName>
    <definedName name="_922A">#REF!</definedName>
    <definedName name="_a1" localSheetId="5"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5" hidden="1">{#N/A,#N/A,TRUE,"INGENIERIA";#N/A,#N/A,TRUE,"COMPRAS";#N/A,#N/A,TRUE,"DIRECCION";#N/A,#N/A,TRUE,"RESUMEN"}</definedName>
    <definedName name="_AAS1" localSheetId="2" hidden="1">{#N/A,#N/A,TRUE,"INGENIERIA";#N/A,#N/A,TRUE,"COMPRAS";#N/A,#N/A,TRUE,"DIRECCION";#N/A,#N/A,TRUE,"RESUMEN"}</definedName>
    <definedName name="_AAS1" localSheetId="3" hidden="1">{#N/A,#N/A,TRUE,"INGENIERIA";#N/A,#N/A,TRUE,"COMPRAS";#N/A,#N/A,TRUE,"DIRECCION";#N/A,#N/A,TRUE,"RESUMEN"}</definedName>
    <definedName name="_AAS1" hidden="1">{#N/A,#N/A,TRUE,"INGENIERIA";#N/A,#N/A,TRUE,"COMPRAS";#N/A,#N/A,TRUE,"DIRECCION";#N/A,#N/A,TRUE,"RESUMEN"}</definedName>
    <definedName name="_ABC1" localSheetId="5" hidden="1">{#N/A,#N/A,TRUE,"1842CWN0"}</definedName>
    <definedName name="_ABC1" localSheetId="2" hidden="1">{#N/A,#N/A,TRUE,"1842CWN0"}</definedName>
    <definedName name="_ABC1" localSheetId="3" hidden="1">{#N/A,#N/A,TRUE,"1842CWN0"}</definedName>
    <definedName name="_ABC1" hidden="1">{#N/A,#N/A,TRUE,"1842CWN0"}</definedName>
    <definedName name="_abc2" localSheetId="5" hidden="1">{#N/A,#N/A,TRUE,"1842CWN0"}</definedName>
    <definedName name="_abc2" localSheetId="2" hidden="1">{#N/A,#N/A,TRUE,"1842CWN0"}</definedName>
    <definedName name="_abc2" localSheetId="3" hidden="1">{#N/A,#N/A,TRUE,"1842CWN0"}</definedName>
    <definedName name="_abc2" hidden="1">{#N/A,#N/A,TRUE,"1842CWN0"}</definedName>
    <definedName name="_ADM2">#REF!</definedName>
    <definedName name="_ADM3">#REF!</definedName>
    <definedName name="_ADM4">#REF!</definedName>
    <definedName name="_ADP1">#REF!</definedName>
    <definedName name="_AFC1" localSheetId="5">[9]INV!$A$25:$D$28</definedName>
    <definedName name="_AFC1">[9]INV!$A$25:$D$28</definedName>
    <definedName name="_AFC3" localSheetId="5">[9]INV!$F$25:$I$28</definedName>
    <definedName name="_AFC3">[9]INV!$F$25:$I$28</definedName>
    <definedName name="_AFC5" localSheetId="5">[9]INV!$K$25:$N$28</definedName>
    <definedName name="_AFC5">[9]INV!$K$25:$N$28</definedName>
    <definedName name="_AIU1">#REF!</definedName>
    <definedName name="_aiu2" localSheetId="5">[14]AIU!$J$105</definedName>
    <definedName name="_aiu2">[14]AIU!$J$105</definedName>
    <definedName name="_ALM1" localSheetId="5">#REF!</definedName>
    <definedName name="_ALM1">#REF!</definedName>
    <definedName name="_AND1">#REF!</definedName>
    <definedName name="_ane7" localSheetId="5">[20]!_xlbgnm.ane7</definedName>
    <definedName name="_ane7" localSheetId="3">[20]!_xlbgnm.ane7</definedName>
    <definedName name="_ane7">[20]!_xlbgnm.ane7</definedName>
    <definedName name="_ane8" localSheetId="5">[20]!_xlbgnm.ane8</definedName>
    <definedName name="_ane8" localSheetId="3">[20]!_xlbgnm.ane8</definedName>
    <definedName name="_ane8">[20]!_xlbgnm.ane8</definedName>
    <definedName name="_APU221" localSheetId="5">#REF!</definedName>
    <definedName name="_APU221">#REF!</definedName>
    <definedName name="_APU465" localSheetId="3">[34]!absc</definedName>
    <definedName name="_APU465">[34]!absc</definedName>
    <definedName name="_Atp2" localSheetId="5">[28]EMPRESA!$F$22</definedName>
    <definedName name="_Atp2">[28]EMPRESA!$F$22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830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1</definedName>
    <definedName name="_AtRisk_SimSetting_StdRecalcWithoutRiskStatic" hidden="1">0</definedName>
    <definedName name="_AtRisk_SimSetting_StdRecalcWithoutRiskStaticPercentile" hidden="1">0.5</definedName>
    <definedName name="_b2" localSheetId="5"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AZ10">#REF!</definedName>
    <definedName name="_bb9" localSheetId="5"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 localSheetId="5">[9]INV!$A$5:$D$8</definedName>
    <definedName name="_BGC1">[9]INV!$A$5:$D$8</definedName>
    <definedName name="_BGC3" localSheetId="5">[9]INV!$F$5:$I$8</definedName>
    <definedName name="_BGC3">[9]INV!$F$5:$I$8</definedName>
    <definedName name="_BGC5" localSheetId="5">[9]INV!$K$5:$N$8</definedName>
    <definedName name="_BGC5">[9]INV!$K$5:$N$8</definedName>
    <definedName name="_BLO20">[35]BASE!$D$62</definedName>
    <definedName name="_C2254JH">#REF!</definedName>
    <definedName name="_C2256JH">#REF!</definedName>
    <definedName name="_C452JH">#REF!</definedName>
    <definedName name="_C903L">#REF!</definedName>
    <definedName name="_C908J">#REF!</definedName>
    <definedName name="_CAC1" localSheetId="5">[9]INV!$A$19:$D$22</definedName>
    <definedName name="_CAC1">[9]INV!$A$19:$D$22</definedName>
    <definedName name="_CAC3" localSheetId="5">[9]INV!$F$19:$I$22</definedName>
    <definedName name="_CAC3">[9]INV!$F$19:$I$22</definedName>
    <definedName name="_CAC5" localSheetId="5">[9]INV!$K$19:$N$22</definedName>
    <definedName name="_CAC5">[9]INV!$K$19:$N$22</definedName>
    <definedName name="_CAN28">#REF!</definedName>
    <definedName name="_Cod1" localSheetId="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UA44">#REF!</definedName>
    <definedName name="_DCI1" localSheetId="5">[17]Tablas!#REF!</definedName>
    <definedName name="_DCI1">[17]Tablas!#REF!</definedName>
    <definedName name="_DDS1" localSheetId="5">[17]Tablas!#REF!</definedName>
    <definedName name="_DDS1">[17]Tablas!#REF!</definedName>
    <definedName name="_DGO1" localSheetId="5">[17]Tablas!#REF!</definedName>
    <definedName name="_DGO1">[17]Tablas!#REF!</definedName>
    <definedName name="_DGP1" localSheetId="5">[17]Tablas!#REF!</definedName>
    <definedName name="_DGP1">[17]Tablas!#REF!</definedName>
    <definedName name="_DIJ1" localSheetId="5">[17]Tablas!#REF!</definedName>
    <definedName name="_DIJ1">[17]Tablas!#REF!</definedName>
    <definedName name="_Dist_Bin" hidden="1">#REF!</definedName>
    <definedName name="_Dist_Values" hidden="1">#REF!</definedName>
    <definedName name="_DPI1" localSheetId="5">[17]Tablas!#REF!</definedName>
    <definedName name="_DPI1">[17]Tablas!#REF!</definedName>
    <definedName name="_DPY1" localSheetId="5">[17]Tablas!#REF!</definedName>
    <definedName name="_DPY1">[17]Tablas!#REF!</definedName>
    <definedName name="_DRI1" localSheetId="5">[17]Tablas!#REF!</definedName>
    <definedName name="_DRI1">[17]Tablas!#REF!</definedName>
    <definedName name="_DRL1" localSheetId="5">[17]Tablas!#REF!</definedName>
    <definedName name="_DRL1">[17]Tablas!#REF!</definedName>
    <definedName name="_DSP1" localSheetId="5">[17]Tablas!#REF!</definedName>
    <definedName name="_DSP1">[17]Tablas!#REF!</definedName>
    <definedName name="_ECP1" localSheetId="5">[17]Tablas!#REF!</definedName>
    <definedName name="_ECP1">[17]Tablas!#REF!</definedName>
    <definedName name="_EEF110">#REF!</definedName>
    <definedName name="_EST1" localSheetId="4">#REF!</definedName>
    <definedName name="_EST1">#REF!</definedName>
    <definedName name="_EST10" localSheetId="4">#REF!</definedName>
    <definedName name="_EST10">#REF!</definedName>
    <definedName name="_EST11" localSheetId="4">#REF!</definedName>
    <definedName name="_EST11">#REF!</definedName>
    <definedName name="_EST12">#REF!</definedName>
    <definedName name="_EST13">#REF!</definedName>
    <definedName name="_EST14">#REF!</definedName>
    <definedName name="_EST15">#REF!</definedName>
    <definedName name="_EST16">#REF!</definedName>
    <definedName name="_EST160">#REF!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[0]!ERR</definedName>
    <definedName name="_F" localSheetId="5">ICOCIV!ERR</definedName>
    <definedName name="_F">[0]!ERR</definedName>
    <definedName name="_F10" localSheetId="5">#REF!</definedName>
    <definedName name="_F10">#REF!</definedName>
    <definedName name="_F4" localSheetId="0" hidden="1">{"SUMINISTRO E INSTALACIÓN CANALETAS L=7.50"}</definedName>
    <definedName name="_F4" hidden="1">{"SUMINISTRO E INSTALACIÓN CANALETAS L=7.50"}</definedName>
    <definedName name="_FC">#REF!</definedName>
    <definedName name="_ff2005" localSheetId="0">[0]!ERR</definedName>
    <definedName name="_ff2005">[0]!ERR</definedName>
    <definedName name="_fff" hidden="1">#REF!</definedName>
    <definedName name="_Fill" localSheetId="0" hidden="1">#REF!</definedName>
    <definedName name="_Fill" localSheetId="2" hidden="1">#REF!</definedName>
    <definedName name="_Fill" localSheetId="3" hidden="1">#REF!</definedName>
    <definedName name="_Fill" hidden="1">#REF!</definedName>
    <definedName name="_xlnm._FilterDatabase" localSheetId="1" hidden="1">'Estudio de Mercado'!$A$5:$G$80</definedName>
    <definedName name="_xlnm._FilterDatabase" localSheetId="2" hidden="1">'PRESUPUESTO OFICIAL(ENTIDAD)'!$C$9:$K$99</definedName>
    <definedName name="_xlnm._FilterDatabase" localSheetId="3" hidden="1">'PROPUESTA ECONOMICA(PROPONENTE)'!$C$9:$K$99</definedName>
    <definedName name="_xlnm._FilterDatabase" hidden="1">#REF!</definedName>
    <definedName name="_FS01" localSheetId="5">ICOCIV!ERR</definedName>
    <definedName name="_FS01">[0]!ERR</definedName>
    <definedName name="_FYB03">#REF!</definedName>
    <definedName name="_FYB04">#REF!</definedName>
    <definedName name="_FYB08">#REF!</definedName>
    <definedName name="_FYB10">#REF!</definedName>
    <definedName name="_g2" localSheetId="5"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5"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5" hidden="1">{#N/A,#N/A,TRUE,"1842CWN0"}</definedName>
    <definedName name="_hhg1" localSheetId="2" hidden="1">{#N/A,#N/A,TRUE,"1842CWN0"}</definedName>
    <definedName name="_hhg1" localSheetId="3" hidden="1">{#N/A,#N/A,TRUE,"1842CWN0"}</definedName>
    <definedName name="_hhg1" hidden="1">{#N/A,#N/A,TRUE,"1842CWN0"}</definedName>
    <definedName name="_i4" localSheetId="5"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 localSheetId="5">[17]Tablas!#REF!</definedName>
    <definedName name="_ICP1">[17]Tablas!#REF!</definedName>
    <definedName name="_IMP1" localSheetId="5">#REF!</definedName>
    <definedName name="_IMP1">#REF!</definedName>
    <definedName name="_IPC2002">#REF!</definedName>
    <definedName name="_IVA1">#REF!</definedName>
    <definedName name="_k3" localSheetId="5"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5" hidden="1">#REF!</definedName>
    <definedName name="_Key1" localSheetId="2" hidden="1">#REF!</definedName>
    <definedName name="_Key1" localSheetId="3" hidden="1">#REF!</definedName>
    <definedName name="_Key1" hidden="1">#REF!</definedName>
    <definedName name="_Key11" localSheetId="5" hidden="1">[36]INST!#REF!</definedName>
    <definedName name="_Key11" localSheetId="2" hidden="1">[36]INST!#REF!</definedName>
    <definedName name="_Key11" localSheetId="3" hidden="1">[36]INST!#REF!</definedName>
    <definedName name="_Key11" hidden="1">[36]INST!#REF!</definedName>
    <definedName name="_Key2" localSheetId="5" hidden="1">#REF!</definedName>
    <definedName name="_Key2" localSheetId="2" hidden="1">#REF!</definedName>
    <definedName name="_Key2" localSheetId="3" hidden="1">#REF!</definedName>
    <definedName name="_Key2" hidden="1">#REF!</definedName>
    <definedName name="_Key21" localSheetId="2" hidden="1">#REF!</definedName>
    <definedName name="_Key21" localSheetId="3" hidden="1">#REF!</definedName>
    <definedName name="_Key21" hidden="1">#REF!</definedName>
    <definedName name="_key3" localSheetId="2" hidden="1">#REF!</definedName>
    <definedName name="_key3" localSheetId="3" hidden="1">#REF!</definedName>
    <definedName name="_key3" hidden="1">#REF!</definedName>
    <definedName name="_key31" localSheetId="2" hidden="1">#REF!</definedName>
    <definedName name="_key31" localSheetId="3" hidden="1">#REF!</definedName>
    <definedName name="_key31" hidden="1">#REF!</definedName>
    <definedName name="_kjk6" localSheetId="5"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C18">#REF!</definedName>
    <definedName name="_lar03" localSheetId="5">#REF!</definedName>
    <definedName name="_lar03">#REF!</definedName>
    <definedName name="_LEY80">#REF!</definedName>
    <definedName name="_m3" localSheetId="5"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5">#REF!</definedName>
    <definedName name="_MA2">#REF!</definedName>
    <definedName name="_MAT1">#REF!</definedName>
    <definedName name="_MOD1">#REF!</definedName>
    <definedName name="_mun2" localSheetId="5">[30]PESOS!#REF!</definedName>
    <definedName name="_mun2">[30]PESOS!#REF!</definedName>
    <definedName name="_n3" localSheetId="5"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 localSheetId="5">#REF!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5"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 localSheetId="5">[17]Tablas!#REF!</definedName>
    <definedName name="_OCD1">[17]Tablas!#REF!</definedName>
    <definedName name="_OCI1" localSheetId="5">[17]Tablas!#REF!</definedName>
    <definedName name="_OCI1">[17]Tablas!#REF!</definedName>
    <definedName name="_Order1" hidden="1">0</definedName>
    <definedName name="_Order2" localSheetId="0" hidden="1">0</definedName>
    <definedName name="_Order2" hidden="1">255</definedName>
    <definedName name="_ORO10" localSheetId="5">#REF!</definedName>
    <definedName name="_ORO10">#REF!</definedName>
    <definedName name="_ORO11" localSheetId="5">#REF!</definedName>
    <definedName name="_ORO11">#REF!</definedName>
    <definedName name="_ORO12" localSheetId="5">#REF!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5"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'[31]Paral. 1'!$E$1:$E$65536</definedName>
    <definedName name="_Pa2">'[31]Paral. 2'!$E$1:$E$65536</definedName>
    <definedName name="_Pa3">'[31]Paral. 3'!$E$1:$E$65536</definedName>
    <definedName name="_Pa4">[31]Paral.4!$E$1:$E$65536</definedName>
    <definedName name="_Parse_Out" localSheetId="2" hidden="1">'[4]7422CW00'!#REF!</definedName>
    <definedName name="_Parse_Out" localSheetId="3" hidden="1">'[4]7422CW00'!#REF!</definedName>
    <definedName name="_Parse_Out" hidden="1">'[4]7422CW00'!#REF!</definedName>
    <definedName name="_PJ50" localSheetId="5">#REF!</definedName>
    <definedName name="_PJ50">#REF!</definedName>
    <definedName name="_pj51">#REF!</definedName>
    <definedName name="_PMT5671" localSheetId="5">[12]MEMORIAS!#REF!</definedName>
    <definedName name="_PMT5671">[12]MEMORIAS!#REF!</definedName>
    <definedName name="_PMT5805" localSheetId="5">[12]MEMORIAS!#REF!</definedName>
    <definedName name="_PMT5805">[12]MEMORIAS!#REF!</definedName>
    <definedName name="_PMT5806" localSheetId="5">[12]MEMORIAS!#REF!</definedName>
    <definedName name="_PMT5806">[12]MEMORIAS!#REF!</definedName>
    <definedName name="_PMT5815" localSheetId="5">[12]MEMORIAS!#REF!</definedName>
    <definedName name="_PMT5815">[12]MEMORIAS!#REF!</definedName>
    <definedName name="_PMT5820" localSheetId="5">[12]MEMORIAS!#REF!</definedName>
    <definedName name="_PMT5820">[12]MEMORIAS!#REF!</definedName>
    <definedName name="_Po2">[23]REAJUSTESACTA1PROVI!#REF!</definedName>
    <definedName name="_Po3">[23]REAJUSTESACTA1PROVI!#REF!</definedName>
    <definedName name="_pr01" localSheetId="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4" hidden="1">{"TAB1",#N/A,TRUE,"GENERAL";"TAB2",#N/A,TRUE,"GENERAL";"TAB3",#N/A,TRUE,"GENERAL";"TAB4",#N/A,TRUE,"GENERAL";"TAB5",#N/A,TRUE,"GENERAL"}</definedName>
    <definedName name="_r" localSheetId="5">#REF!</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1210JH">#REF!</definedName>
    <definedName name="_R32EL">#REF!</definedName>
    <definedName name="_R32JH">#REF!</definedName>
    <definedName name="_R42JH">#REF!</definedName>
    <definedName name="_R43JH">#REF!</definedName>
    <definedName name="_r4r" localSheetId="5"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EC1">"Rectángulo 31"</definedName>
    <definedName name="_RED32">#REF!</definedName>
    <definedName name="_ref4" localSheetId="5">#REF!</definedName>
    <definedName name="_ref4">#REF!</definedName>
    <definedName name="_REG1" localSheetId="5">[37]REGISTRO!$K$1:$K$5</definedName>
    <definedName name="_REG1">[37]REGISTRO!$K$1:$K$5</definedName>
    <definedName name="_REP21">#REF!</definedName>
    <definedName name="_REP42">#REF!</definedName>
    <definedName name="_REP43">[38]BASE!$D$136</definedName>
    <definedName name="_RES6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localSheetId="5"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AL1">#REF!</definedName>
    <definedName name="_SBC1" localSheetId="5">[9]INV!$A$12:$D$15</definedName>
    <definedName name="_SBC1">[9]INV!$A$12:$D$15</definedName>
    <definedName name="_SBC3" localSheetId="5">[9]INV!$F$12:$I$15</definedName>
    <definedName name="_SBC3">[9]INV!$F$12:$I$15</definedName>
    <definedName name="_SBC5" localSheetId="5">[9]INV!$K$12:$N$15</definedName>
    <definedName name="_SBC5">[9]INV!$K$12:$N$15</definedName>
    <definedName name="_scenchg1" hidden="1">[39]inpermeabOTRO!#REF!</definedName>
    <definedName name="_Sort" localSheetId="0" hidden="1">#REF!</definedName>
    <definedName name="_Sort" localSheetId="5" hidden="1">#REF!</definedName>
    <definedName name="_Sort" localSheetId="2" hidden="1">#REF!</definedName>
    <definedName name="_Sort" localSheetId="3" hidden="1">#REF!</definedName>
    <definedName name="_Sort" hidden="1">#REF!</definedName>
    <definedName name="_srn001">#REF!</definedName>
    <definedName name="_ST106">#REF!</definedName>
    <definedName name="_ST126">#REF!</definedName>
    <definedName name="_ST146">#REF!</definedName>
    <definedName name="_ST160">#REF!</definedName>
    <definedName name="_ST166">#REF!</definedName>
    <definedName name="_ST186">#REF!</definedName>
    <definedName name="_ST206">#REF!</definedName>
    <definedName name="_ST86">#REF!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5"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b1" localSheetId="5">#REF!</definedName>
    <definedName name="_tab1">#REF!</definedName>
    <definedName name="_tab2" localSheetId="5">#REF!</definedName>
    <definedName name="_tab2">#REF!</definedName>
    <definedName name="_tab3" localSheetId="5">#REF!</definedName>
    <definedName name="_tab3">#REF!</definedName>
    <definedName name="_TAB4">#REF!</definedName>
    <definedName name="_TAP2">#REF!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D02" localSheetId="0">[0]!ERR</definedName>
    <definedName name="_TD02">[0]!ERR</definedName>
    <definedName name="_TEE1">#REF!</definedName>
    <definedName name="_TEE2">#REF!</definedName>
    <definedName name="_TEE32">#REF!</definedName>
    <definedName name="_TEE33">#REF!</definedName>
    <definedName name="_TEP44">#REF!</definedName>
    <definedName name="_TES44">#REF!</definedName>
    <definedName name="_TES64">#REF!</definedName>
    <definedName name="_TES66">#REF!</definedName>
    <definedName name="_THF12">#REF!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2">#REF!</definedName>
    <definedName name="_TPE1701">#REF!</definedName>
    <definedName name="_TPE8016">#REF!</definedName>
    <definedName name="_TPE8020">#REF!</definedName>
    <definedName name="_TPE8025">#REF!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Z2110">#REF!</definedName>
    <definedName name="_TZ2112">#REF!</definedName>
    <definedName name="_TZ2114">#REF!</definedName>
    <definedName name="_TZ2116">#REF!</definedName>
    <definedName name="_TZ212">[32]BASE!$D$73</definedName>
    <definedName name="_TZ213">#REF!</definedName>
    <definedName name="_TZ216">#REF!</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5"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j1" localSheetId="5" hidden="1">[13]INST!#REF!</definedName>
    <definedName name="_unj1" localSheetId="2" hidden="1">[13]INST!#REF!</definedName>
    <definedName name="_unj1" localSheetId="3" hidden="1">[13]INST!#REF!</definedName>
    <definedName name="_unj1" hidden="1">[13]INST!#REF!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5"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 localSheetId="5">[17]Tablas!#REF!</definedName>
    <definedName name="_VEX1">[17]Tablas!#REF!</definedName>
    <definedName name="_VFA1" localSheetId="5">[17]Tablas!#REF!</definedName>
    <definedName name="_VFA1">[17]Tablas!#REF!</definedName>
    <definedName name="_vfv4" localSheetId="5"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 localSheetId="5">[17]Tablas!#REF!</definedName>
    <definedName name="_VIT1">[17]Tablas!#REF!</definedName>
    <definedName name="_Vol1" localSheetId="5">[18]Item!$A:$D</definedName>
    <definedName name="_Vol1">[18]Item!$A:$D</definedName>
    <definedName name="_VPR1" localSheetId="5">[17]Tablas!#REF!</definedName>
    <definedName name="_VPR1">[17]Tablas!#REF!</definedName>
    <definedName name="_VPR2">[19]Tablas!#REF!</definedName>
    <definedName name="_VRP1" localSheetId="5">[17]Tablas!#REF!</definedName>
    <definedName name="_VRP1">[17]Tablas!#REF!</definedName>
    <definedName name="_VSM1" localSheetId="5">[17]Tablas!#REF!</definedName>
    <definedName name="_VSM1">[17]Tablas!#REF!</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5"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5"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4">'[40]DUB-823'!#REF!</definedName>
    <definedName name="A" localSheetId="5">#REF!</definedName>
    <definedName name="A">#REF!</definedName>
    <definedName name="A.I.U.">#REF!</definedName>
    <definedName name="A_1">#REF!</definedName>
    <definedName name="A_ARCINIEGAS">#REF!</definedName>
    <definedName name="A_impresión_IM" localSheetId="4">#REF!</definedName>
    <definedName name="A_impresión_IM">#REF!</definedName>
    <definedName name="A18A200">[41]ESPEC!#REF!</definedName>
    <definedName name="a2a" localSheetId="5"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40FI">#REF!</definedName>
    <definedName name="A40LI">#REF!</definedName>
    <definedName name="A60FI">#REF!</definedName>
    <definedName name="A60FI1">#REF!</definedName>
    <definedName name="aa" localSheetId="5">ICOCIV!ERR</definedName>
    <definedName name="aa">[0]!ERR</definedName>
    <definedName name="AAA" localSheetId="4">[0]!ERR</definedName>
    <definedName name="AAA" localSheetId="5">#REF!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aa">[42]otros!$C$5</definedName>
    <definedName name="AAAAAAAAAA" localSheetId="5">#REF!</definedName>
    <definedName name="AAAAAAAAAA">#REF!</definedName>
    <definedName name="AAAAAAAAAAAAAAAAAAAA" localSheetId="5">#REF!</definedName>
    <definedName name="AAAAAAAAAAAAAAAAAAAA">#REF!</definedName>
    <definedName name="aaaaas" localSheetId="5"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 localSheetId="5">[9]AASHTO!$A$14:$F$17</definedName>
    <definedName name="AAC">[9]AASHTO!$A$14:$F$17</definedName>
    <definedName name="AADOQUINVEH" localSheetId="5">#REF!</definedName>
    <definedName name="AADOQUINVEH">#REF!</definedName>
    <definedName name="AANDENES" localSheetId="5">#REF!</definedName>
    <definedName name="AANDENES">#REF!</definedName>
    <definedName name="aa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aas" localSheetId="5"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localSheetId="2" hidden="1">#REF!</definedName>
    <definedName name="ABCD" localSheetId="3" hidden="1">#REF!</definedName>
    <definedName name="ABCD" hidden="1">#REF!</definedName>
    <definedName name="ABCDE" localSheetId="2" hidden="1">#REF!</definedName>
    <definedName name="ABCDE" localSheetId="3" hidden="1">#REF!</definedName>
    <definedName name="ABCDE" hidden="1">#REF!</definedName>
    <definedName name="ABG" localSheetId="5">[9]AASHTO!$A$2:$F$5</definedName>
    <definedName name="ABG">[9]AASHTO!$A$2:$F$5</definedName>
    <definedName name="ABR" localSheetId="5">#REF!</definedName>
    <definedName name="ABR">#REF!</definedName>
    <definedName name="absc1" localSheetId="3">[43]!absc</definedName>
    <definedName name="absc1">[43]!absc</definedName>
    <definedName name="ac" localSheetId="5">#REF!</definedName>
    <definedName name="ac">#REF!</definedName>
    <definedName name="ACALZADA" localSheetId="5">#REF!</definedName>
    <definedName name="ACALZADA">#REF!</definedName>
    <definedName name="AccessDatabase" hidden="1">"C:\C-314\VOLUMENES\volfin4.mdb"</definedName>
    <definedName name="ACOM">#REF!</definedName>
    <definedName name="ACOND">#REF!</definedName>
    <definedName name="acpm">5000</definedName>
    <definedName name="ACT" localSheetId="5">#REF!</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1a">#REF!</definedName>
    <definedName name="ACTA2">#REF!</definedName>
    <definedName name="Actividades" localSheetId="5">#REF!</definedName>
    <definedName name="Actividades">#REF!</definedName>
    <definedName name="ACTV" localSheetId="5">#REF!</definedName>
    <definedName name="ACTV">#REF!</definedName>
    <definedName name="acumulado">'[44]Reservas de Petróleo'!$A$2,'[44]Reservas de Petróleo'!$A$1,'[44]Reservas de Petróleo'!$D$4,'[44]Reservas de Petróleo'!$E$1:$E$65536</definedName>
    <definedName name="ad" localSheetId="5">#REF!</definedName>
    <definedName name="ad">#REF!</definedName>
    <definedName name="ADAS" localSheetId="0">[0]!ERR</definedName>
    <definedName name="ADAS">[0]!ERR</definedName>
    <definedName name="adasd" localSheetId="5">#REF!</definedName>
    <definedName name="adasd">#REF!</definedName>
    <definedName name="ADFGSDB" localSheetId="5"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[42]otros!$C$2</definedName>
    <definedName name="administrador">[45]Informacion!$B$15</definedName>
    <definedName name="ADMM">#REF!</definedName>
    <definedName name="ADMON" localSheetId="5">#REF!</definedName>
    <definedName name="ADMON">#REF!</definedName>
    <definedName name="ADMON1">#REF!</definedName>
    <definedName name="adoc1" localSheetId="3">[43]!absc</definedName>
    <definedName name="adoc1">[43]!absc</definedName>
    <definedName name="ADOC125" localSheetId="3">[46]!absc</definedName>
    <definedName name="ADOC125">[46]!absc</definedName>
    <definedName name="adoq" localSheetId="3">[47]!absc</definedName>
    <definedName name="adoq">[47]!absc</definedName>
    <definedName name="ads"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5"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AF" localSheetId="0">[0]!ERR</definedName>
    <definedName name="AFAF">[0]!ERR</definedName>
    <definedName name="afdsw" localSheetId="5"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FSAF" localSheetId="0">[0]!ERR</definedName>
    <definedName name="AFSAF">[0]!ERR</definedName>
    <definedName name="agdsgg" localSheetId="5"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O" localSheetId="5">#REF!</definedName>
    <definedName name="AGO">#REF!</definedName>
    <definedName name="AGUA">[32]BASE!$D$459</definedName>
    <definedName name="aida">#REF!</definedName>
    <definedName name="aida1">#REF!</definedName>
    <definedName name="AIRE_ACOND_ITEM">[48]Presupuesto!#REF!,[48]Presupuesto!#REF!</definedName>
    <definedName name="AIRE_ACOND_VALOR">[48]Presupuesto!#REF!,[48]Presupuesto!#REF!</definedName>
    <definedName name="AIRE_ACONDICIONADO">[32]PRESUPUESTO!#REF!</definedName>
    <definedName name="AIU" localSheetId="4">#REF!</definedName>
    <definedName name="aiu" localSheetId="5">[49]AIU!$I$121</definedName>
    <definedName name="aiu">[49]AIU!$I$121</definedName>
    <definedName name="AIU_01" localSheetId="5">#REF!</definedName>
    <definedName name="AIU_01">#REF!</definedName>
    <definedName name="AIU_1">#REF!</definedName>
    <definedName name="AIU_2">#REF!</definedName>
    <definedName name="AIU_ADMON" localSheetId="5">[50]DATOS!$D$8</definedName>
    <definedName name="AIU_ADMON">[50]DATOS!$D$8</definedName>
    <definedName name="AIU_IMP" localSheetId="5">[50]DATOS!$D$9</definedName>
    <definedName name="AIU_IMP">[50]DATOS!$D$9</definedName>
    <definedName name="AIU_UTIL" localSheetId="5">[50]DATOS!$D$10</definedName>
    <definedName name="AIU_UTIL">[50]DATOS!$D$10</definedName>
    <definedName name="AIUK">[32]BASE!$C$1</definedName>
    <definedName name="AIUL">[32]BASE!$C$1</definedName>
    <definedName name="Ajizal">'[51]AJIZAL 3335'!$A$7:$J$142</definedName>
    <definedName name="AjustDelAIU" localSheetId="5">#REF!</definedName>
    <definedName name="AjustDelAIU">#REF!</definedName>
    <definedName name="Ajuste" localSheetId="5">[52]Datos!$B$11</definedName>
    <definedName name="Ajuste">[52]Datos!$B$11</definedName>
    <definedName name="alam" localSheetId="5">#REF!</definedName>
    <definedName name="alam">#REF!</definedName>
    <definedName name="ALANR">#REF!</definedName>
    <definedName name="alc" localSheetId="3">[53]!absc</definedName>
    <definedName name="alc">[53]!absc</definedName>
    <definedName name="AlcanceProyecto" localSheetId="5">#REF!</definedName>
    <definedName name="AlcanceProyecto">#REF!</definedName>
    <definedName name="ALM">#REF!</definedName>
    <definedName name="ALPUA">#REF!</definedName>
    <definedName name="ALTO" localSheetId="5">[54]Tabla!$A$1:$A$5</definedName>
    <definedName name="ALTO">[54]Tabla!$A$1:$A$5</definedName>
    <definedName name="AMBIENTAL" localSheetId="5">#REF!</definedName>
    <definedName name="AMBIENTAL">#REF!</definedName>
    <definedName name="Amount" localSheetId="5">#REF!</definedName>
    <definedName name="Amount">#REF!</definedName>
    <definedName name="ANAL" localSheetId="0">[0]!ERR</definedName>
    <definedName name="ANAL">[0]!ERR</definedName>
    <definedName name="ANALI" localSheetId="0">[0]!ERR</definedName>
    <definedName name="ANALI">[0]!ERR</definedName>
    <definedName name="ANALIS" localSheetId="0">[0]!ERR</definedName>
    <definedName name="ANALIS">[0]!ERR</definedName>
    <definedName name="ANALISISFMRAFA" localSheetId="0">[0]!ERR</definedName>
    <definedName name="ANALISISFMRAFA">[0]!ERR</definedName>
    <definedName name="ANCLAJE" localSheetId="5">'[55]MC SF GAVIONES'!#REF!</definedName>
    <definedName name="ANCLAJE">'[55]MC SF GAVIONES'!#REF!</definedName>
    <definedName name="AND" localSheetId="5">#REF!</definedName>
    <definedName name="AND">#REF!</definedName>
    <definedName name="ANDAM">#REF!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 localSheetId="5">[56]COMPARATIVO!#REF!</definedName>
    <definedName name="anexo7">[56]COMPARATIVO!#REF!</definedName>
    <definedName name="anexo8" localSheetId="5">#REF!</definedName>
    <definedName name="anexo8">#REF!</definedName>
    <definedName name="anexo9">#REF!</definedName>
    <definedName name="anexů7">#REF!</definedName>
    <definedName name="anscount" hidden="1">1</definedName>
    <definedName name="Antic" localSheetId="5">[57]BASES!$B$33</definedName>
    <definedName name="Antic">[57]BASES!$B$33</definedName>
    <definedName name="ANTICIPO" localSheetId="5">[58]BASES!$B$33</definedName>
    <definedName name="ANTICIPO">[58]BASES!$B$33</definedName>
    <definedName name="ANTRA">#REF!</definedName>
    <definedName name="AÑO">[42]PRESUPUESTO!$D$13</definedName>
    <definedName name="AÑOWUIE" localSheetId="5">'[59]Res-Accide-10'!$R$2:$R$7</definedName>
    <definedName name="AÑOWUIE">'[59]Res-Accide-10'!$R$2:$R$7</definedName>
    <definedName name="apaiy" localSheetId="5">#REF!</definedName>
    <definedName name="apaiy">#REF!</definedName>
    <definedName name="APARAT_SAN_INCRUST_ITEM">[48]Presupuesto!#REF!</definedName>
    <definedName name="APARAT_SANIT_VALOR">[48]Presupuesto!$G$939,[48]Presupuesto!$G$940,[48]Presupuesto!$G$941,[48]Presupuesto!$G$942:$G$945</definedName>
    <definedName name="APARATOS_MUEBLES_MESONES_ESPEJOS">[32]PRESUPUESTO!#REF!</definedName>
    <definedName name="APARATOSSAN">[48]Presupuesto!#REF!,[48]Presupuesto!#REF!,[48]Presupuesto!#REF!,[48]Presupuesto!#REF!</definedName>
    <definedName name="APELLIDOS">#REF!</definedName>
    <definedName name="API">#REF!</definedName>
    <definedName name="APU" localSheetId="3">[60]!absc</definedName>
    <definedName name="APU">[60]!absc</definedName>
    <definedName name="APU_directos" localSheetId="5">#REF!</definedName>
    <definedName name="APU_directos">#REF!</definedName>
    <definedName name="APU221.1">#REF!</definedName>
    <definedName name="APU221.2">#REF!</definedName>
    <definedName name="aq" localSheetId="5">ICOCIV!ERR</definedName>
    <definedName name="aq">[0]!ERR</definedName>
    <definedName name="aqaq" localSheetId="5"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A">#REF!</definedName>
    <definedName name="ARANCEL">#REF!</definedName>
    <definedName name="AREA" localSheetId="4">#REF!</definedName>
    <definedName name="AREA">#REF!</definedName>
    <definedName name="area_2">#REF!</definedName>
    <definedName name="área_2">#REF!</definedName>
    <definedName name="Área_de_Cantidades" localSheetId="5">#REF!</definedName>
    <definedName name="Área_de_Cantidades">#REF!</definedName>
    <definedName name="_xlnm.Extract" localSheetId="5">#REF!</definedName>
    <definedName name="_xlnm.Extract">#REF!</definedName>
    <definedName name="_xlnm.Print_Area" localSheetId="4">#REF!</definedName>
    <definedName name="_xlnm.Print_Area" localSheetId="5">#REF!</definedName>
    <definedName name="_xlnm.Print_Area" localSheetId="2">'PRESUPUESTO OFICIAL(ENTIDAD)'!$B$2:$L$100</definedName>
    <definedName name="_xlnm.Print_Area" localSheetId="3">'PROPUESTA ECONOMICA(PROPONENTE)'!$B$2:$L$107</definedName>
    <definedName name="_xlnm.Print_Area">#REF!</definedName>
    <definedName name="AreaLimpiar">'[61]Info-Portaf'!$N$4,'[61]Info-Portaf'!$C$10:$AE$24,'[61]Info-Portaf'!$C$26:$AE$28,'[61]Info-Portaf'!$C$31:$AE$40,'[61]Info-Portaf'!$C$41:$H$41,'[61]Info-Portaf'!$C$42:$AE$51,'[61]Info-Portaf'!$C$53:$AE$54,'[61]Info-Portaf'!$C$57:$AE$57,'[61]Info-Portaf'!$C$59:$AE$59,'[61]Info-Portaf'!$B$10:$B$61</definedName>
    <definedName name="Areatotal" localSheetId="5">#REF!</definedName>
    <definedName name="Areatotal">#REF!</definedName>
    <definedName name="Aref">#REF!</definedName>
    <definedName name="ARELC">#REF!</definedName>
    <definedName name="ARELF">#REF!</definedName>
    <definedName name="ARENC">[32]BASE!$D$50</definedName>
    <definedName name="ARENI">#REF!</definedName>
    <definedName name="ARENP">[32]BASE!$D$48</definedName>
    <definedName name="armuve" localSheetId="5">ICOCIV!ERR</definedName>
    <definedName name="armuve">[0]!ERR</definedName>
    <definedName name="ARP" localSheetId="5">#REF!</definedName>
    <definedName name="ARP">#REF!</definedName>
    <definedName name="ARS">#REF!</definedName>
    <definedName name="AS" localSheetId="0">[0]!ERR</definedName>
    <definedName name="as" localSheetId="5">ICOCIV!ERR</definedName>
    <definedName name="as">[0]!ERR</definedName>
    <definedName name="ASB" localSheetId="5">[9]AASHTO!$A$8:$F$11</definedName>
    <definedName name="ASB">[9]AASHTO!$A$8:$F$11</definedName>
    <definedName name="ASCENSORES_ITEM">[48]Presupuesto!#REF!</definedName>
    <definedName name="asd" localSheetId="0">[0]!ERR</definedName>
    <definedName name="ASD" localSheetId="5" hidden="1">{"via1",#N/A,TRUE,"general";"via2",#N/A,TRUE,"general";"via3",#N/A,TRUE,"general"}</definedName>
    <definedName name="ASD" localSheetId="2"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da"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0" hidden="1">#REF!</definedName>
    <definedName name="asdf" localSheetId="5"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ds"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GHJKLÑ" localSheetId="5">ICOCIV!ERR</definedName>
    <definedName name="ASDFGHJKLÑ">[0]!ERR</definedName>
    <definedName name="asdflkjh"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ES">#REF!</definedName>
    <definedName name="ASFAF" localSheetId="0">[0]!ERR</definedName>
    <definedName name="ASFAF">[0]!ERR</definedName>
    <definedName name="asfasd" localSheetId="5"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5" hidden="1">{#N/A,#N/A,TRUE,"INGENIERIA";#N/A,#N/A,TRUE,"COMPRAS";#N/A,#N/A,TRUE,"DIRECCION";#N/A,#N/A,TRUE,"RESUMEN"}</definedName>
    <definedName name="asfdfe" localSheetId="2" hidden="1">{#N/A,#N/A,TRUE,"INGENIERIA";#N/A,#N/A,TRUE,"COMPRAS";#N/A,#N/A,TRUE,"DIRECCION";#N/A,#N/A,TRUE,"RESUMEN"}</definedName>
    <definedName name="asfdfe" localSheetId="3" hidden="1">{#N/A,#N/A,TRUE,"INGENIERIA";#N/A,#N/A,TRUE,"COMPRAS";#N/A,#N/A,TRUE,"DIRECCION";#N/A,#N/A,TRUE,"RESUMEN"}</definedName>
    <definedName name="asfdfe" hidden="1">{#N/A,#N/A,TRUE,"INGENIERIA";#N/A,#N/A,TRUE,"COMPRAS";#N/A,#N/A,TRUE,"DIRECCION";#N/A,#N/A,TRUE,"RESUMEN"}</definedName>
    <definedName name="asff" localSheetId="5"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[16]EMPRESA!$F$20</definedName>
    <definedName name="au" localSheetId="4">#REF!</definedName>
    <definedName name="AU" localSheetId="5">'[62]CIRCUITOS CODENSA'!#REF!</definedName>
    <definedName name="AU">'[62]CIRCUITOS CODENSA'!#REF!</definedName>
    <definedName name="_xlnm.Auto_Open" localSheetId="5">MODULO10.auto_abrir</definedName>
    <definedName name="_xlnm.Auto_Open" localSheetId="3">MODULO10.auto_abrir</definedName>
    <definedName name="_xlnm.Auto_Open">MODULO10.auto_abrir</definedName>
    <definedName name="auto1" localSheetId="5">#REF!</definedName>
    <definedName name="auto1">#REF!</definedName>
    <definedName name="auto123">#REF!</definedName>
    <definedName name="auto2">#REF!</definedName>
    <definedName name="AUTOMOTOR">#REF!</definedName>
    <definedName name="AUTOMOTOR1">#REF!</definedName>
    <definedName name="AUTOPISTA" localSheetId="5">'[62]CIRCUITOS CODENSA'!#REF!</definedName>
    <definedName name="AUTOPISTA">'[62]CIRCUITOS CODENSA'!#REF!</definedName>
    <definedName name="AuxAlim">'[16]DATOS CONTRATO'!$E$18</definedName>
    <definedName name="auxalimentacion">[63]CONTRATO!$E$18</definedName>
    <definedName name="AuxCom">'[16]DATOS CONTRATO'!$I$16</definedName>
    <definedName name="auxcomisariato">[63]CONTRATO!$I$16</definedName>
    <definedName name="AuxDot">'[16]DATOS CONTRATO'!$I$17</definedName>
    <definedName name="auxdotacion">[63]CONTRATO!$I$17</definedName>
    <definedName name="AuxHab">'[16]DATOS CONTRATO'!$E$17</definedName>
    <definedName name="auxhabi">[64]CONTRATO!$E$17</definedName>
    <definedName name="auxhabitacion">[63]CONTRATO!$E$17</definedName>
    <definedName name="auxtransporte">[63]CONTRATO!$E$16</definedName>
    <definedName name="Avance_por_item" localSheetId="5">#REF!,#REF!,#REF!,#REF!,#REF!,#REF!,#REF!,#REF!,#REF!,#REF!,#REF!,#REF!,#REF!,#REF!,#REF!,#REF!,#REF!,#REF!</definedName>
    <definedName name="Avance_por_item">#REF!,#REF!,#REF!,#REF!,#REF!,#REF!,#REF!,#REF!,#REF!,#REF!,#REF!,#REF!,#REF!,#REF!,#REF!,#REF!,#REF!,#REF!</definedName>
    <definedName name="Avances_Totales">#REF!,#REF!,#REF!,#REF!,#REF!,#REF!,#REF!,#REF!,#REF!,#REF!,#REF!,#REF!,#REF!,#REF!,#REF!,#REF!,#REF!,#REF!</definedName>
    <definedName name="AW" localSheetId="5">#REF!</definedName>
    <definedName name="AW">#REF!</definedName>
    <definedName name="AYUDA">[32]BASE!$D$9</definedName>
    <definedName name="AYUDANTE">#REF!</definedName>
    <definedName name="AYUDR">[32]BASE!$D$10</definedName>
    <definedName name="azaz" localSheetId="5"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localSheetId="5">#REF!</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_impresión_IM" localSheetId="5">#REF!</definedName>
    <definedName name="B_impresión_IM">#REF!</definedName>
    <definedName name="Bajo_L" localSheetId="5">[54]Tabla!$A$1:$A$5</definedName>
    <definedName name="Bajo_L">[54]Tabla!$A$1:$A$5</definedName>
    <definedName name="BANCO">#REF!</definedName>
    <definedName name="Base">#REF!</definedName>
    <definedName name="Base_datos_IM">#REF!</definedName>
    <definedName name="BASE_DE_DATOS">#REF!</definedName>
    <definedName name="base1">#REF!</definedName>
    <definedName name="base2">#REF!</definedName>
    <definedName name="basedatos" localSheetId="5">[65]Hoja1!$A$4:$BZ$55</definedName>
    <definedName name="basedatos">[65]Hoja1!$A$4:$BZ$55</definedName>
    <definedName name="_xlnm.Database" localSheetId="5">#REF!</definedName>
    <definedName name="_xlnm.Database">#REF!</definedName>
    <definedName name="BaseDeDatos1">#REF!</definedName>
    <definedName name="BASEG">#REF!</definedName>
    <definedName name="basep">[66]PRESUPUESTAL!$A$4:$P$190</definedName>
    <definedName name="Basica_Centro_costo_2001" localSheetId="5">#REF!</definedName>
    <definedName name="Basica_Centro_costo_2001">#REF!</definedName>
    <definedName name="Basica_Facturacion_2001">#REF!</definedName>
    <definedName name="Basica_Reserva_2001">#REF!</definedName>
    <definedName name="Básico">#REF!</definedName>
    <definedName name="BB" localSheetId="0">[0]!ERR</definedName>
    <definedName name="BB" localSheetId="5">ICOCIV!ERR</definedName>
    <definedName name="BB">[0]!ERR</definedName>
    <definedName name="bbbbbb" localSheetId="5"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5"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 localSheetId="5">#REF!</definedName>
    <definedName name="BDD">#REF!</definedName>
    <definedName name="BDFB" localSheetId="5"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 localSheetId="5">#REF!</definedName>
    <definedName name="Beg_Bal">#REF!</definedName>
    <definedName name="BENEF.UNIT.">#REF!</definedName>
    <definedName name="bfnfv" localSheetId="5"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 localSheetId="5">#REF!</definedName>
    <definedName name="BGT">#REF!</definedName>
    <definedName name="bgvfcdx" localSheetId="5"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 localSheetId="5">#REF!</definedName>
    <definedName name="BHT_F">#REF!</definedName>
    <definedName name="bi">#REF!</definedName>
    <definedName name="BISCO">#REF!</definedName>
    <definedName name="bl" localSheetId="4">#REF!</definedName>
    <definedName name="BL" localSheetId="5">'[62]CIRCUITOS CODENSA'!#REF!</definedName>
    <definedName name="BL">'[62]CIRCUITOS CODENSA'!#REF!</definedName>
    <definedName name="Bla" hidden="1">'[67]3'!#REF!,'[67]3'!#REF!</definedName>
    <definedName name="blActividadesDiarias" localSheetId="5">#REF!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'[68]Ejecutado%'!#REF!</definedName>
    <definedName name="blEjecutadoPorcen">'[68]Ejecutado$'!$D$1:$CE$45</definedName>
    <definedName name="blEqCantiInf1" localSheetId="5">#REF!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2" hidden="1">#REF!</definedName>
    <definedName name="BLPH1" localSheetId="3" hidden="1">#REF!</definedName>
    <definedName name="BLPH1" hidden="1">#REF!</definedName>
    <definedName name="blProgramadoPesos">'[68]Programado$'!$I$1:$CK$45</definedName>
    <definedName name="blReferenciaInforme" localSheetId="5">#REF!</definedName>
    <definedName name="blReferenciaInforme">#REF!</definedName>
    <definedName name="bn">#REF!</definedName>
    <definedName name="BO" localSheetId="5">'[62]CIRCUITOS CODENSA'!#REF!</definedName>
    <definedName name="BO">'[62]CIRCUITOS CODENSA'!#REF!</definedName>
    <definedName name="BOMBA">#REF!</definedName>
    <definedName name="Bombas" localSheetId="5">#REF!</definedName>
    <definedName name="Bombas">#REF!</definedName>
    <definedName name="BONO">#REF!</definedName>
    <definedName name="BORDER1">[69]steel!#REF!</definedName>
    <definedName name="BORDET" localSheetId="5">#REF!</definedName>
    <definedName name="BORDET">#REF!</definedName>
    <definedName name="BORSHE" localSheetId="5">'[4]7422CW00'!#REF!</definedName>
    <definedName name="BORSHE">'[4]7422CW00'!#REF!</definedName>
    <definedName name="BORSUM">'[4]7422CW00'!#REF!</definedName>
    <definedName name="BOTAD">[32]BASE!$D$447</definedName>
    <definedName name="BOTADA">#REF!</definedName>
    <definedName name="BOTES">#REF!</definedName>
    <definedName name="BOX__" hidden="1">#REF!</definedName>
    <definedName name="boxes" localSheetId="5">#REF!</definedName>
    <definedName name="boxes">#REF!</definedName>
    <definedName name="BQ">#REF!</definedName>
    <definedName name="br" localSheetId="5"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 localSheetId="5">#REF!</definedName>
    <definedName name="BREAKER">#REF!</definedName>
    <definedName name="BREAKERS">#REF!</definedName>
    <definedName name="Breakers_Switches">#REF!</definedName>
    <definedName name="Breakers_y_Switches">#REF!</definedName>
    <definedName name="BROCH">#REF!</definedName>
    <definedName name="bsb" localSheetId="5"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[70]medelo!$D$37</definedName>
    <definedName name="bt" localSheetId="5"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5">'[71]Form5 _Pág_ 1'!#REF!</definedName>
    <definedName name="BuiltIn_Print_Area">'[71]Form5 _Pág_ 1'!#REF!</definedName>
    <definedName name="BuiltIn_Print_Area___0" localSheetId="5">'[71]Form5 _Pág_ 2'!#REF!</definedName>
    <definedName name="BuiltIn_Print_Area___0">'[71]Form5 _Pág_ 2'!#REF!</definedName>
    <definedName name="BuiltIn_Print_Area___0___0">#REF!</definedName>
    <definedName name="BuiltIn_Print_Area___0___0___0">#REF!</definedName>
    <definedName name="BuiltIn_Print_Titles" localSheetId="5">#REF!</definedName>
    <definedName name="BuiltIn_Print_Titles">#REF!</definedName>
    <definedName name="BULLDOZ">#REF!</definedName>
    <definedName name="Buscar">#REF!</definedName>
    <definedName name="bvbc" localSheetId="5"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#REF!</definedName>
    <definedName name="C90445L">#REF!</definedName>
    <definedName name="CA">#REF!</definedName>
    <definedName name="caa">#REF!</definedName>
    <definedName name="caaa">#REF!</definedName>
    <definedName name="CABAL">#REF!</definedName>
    <definedName name="Cableado">#REF!</definedName>
    <definedName name="Cables">[72]Tablas!$N$5:$N$32</definedName>
    <definedName name="CAJAC">#REF!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CULO">#REF!</definedName>
    <definedName name="CAMPO">#REF!</definedName>
    <definedName name="CANAL">#REF!</definedName>
    <definedName name="CANGU">[32]BASE!$D$418</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5">'[73]TRAMO 03'!$F:$F,'[73]TRAMO 03'!$I:$I,'[73]TRAMO 03'!$K:$K,'[73]TRAMO 03'!#REF!,'[73]TRAMO 03'!#REF!,'[73]TRAMO 03'!#REF!,'[73]TRAMO 03'!#REF!,'[73]TRAMO 03'!#REF!,'[73]TRAMO 03'!#REF!,'[73]TRAMO 03'!#REF!,'[73]TRAMO 03'!#REF!,'[73]TRAMO 03'!#REF!,'[73]TRAMO 03'!#REF!,'[73]TRAMO 03'!#REF!,'[73]TRAMO 03'!#REF!,'[73]TRAMO 03'!#REF!</definedName>
    <definedName name="cantidad">'[73]TRAMO 03'!$F:$F,'[73]TRAMO 03'!$I:$I,'[73]TRAMO 03'!$K:$K,'[73]TRAMO 03'!#REF!,'[73]TRAMO 03'!#REF!,'[73]TRAMO 03'!#REF!,'[73]TRAMO 03'!#REF!,'[73]TRAMO 03'!#REF!,'[73]TRAMO 03'!#REF!,'[73]TRAMO 03'!#REF!,'[73]TRAMO 03'!#REF!,'[73]TRAMO 03'!#REF!,'[73]TRAMO 03'!#REF!,'[73]TRAMO 03'!#REF!,'[73]TRAMO 03'!#REF!,'[73]TRAMO 03'!#REF!</definedName>
    <definedName name="CantObraDefinitiva" localSheetId="0" hidden="1">{"SUMINISTRO E INSTALACIÓN CANALETAS L=7.50"}</definedName>
    <definedName name="CantObraDefinitiva" hidden="1">{"SUMINISTRO E INSTALACIÓN CANALETAS L=7.50"}</definedName>
    <definedName name="CAP" localSheetId="5">#REF!</definedName>
    <definedName name="CAP">#REF!</definedName>
    <definedName name="CAPAC._HSE" localSheetId="5">#REF!</definedName>
    <definedName name="CAPAC._HSE">#REF!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RGA">#REF!</definedName>
    <definedName name="CARGAD">#REF!</definedName>
    <definedName name="CARGOS">#REF!</definedName>
    <definedName name="CARGUER">[74]BASE!$D$392</definedName>
    <definedName name="carlos" localSheetId="5">MODULO10.auto_abrir</definedName>
    <definedName name="carlos" localSheetId="3">MODULO10.auto_abrir</definedName>
    <definedName name="carlos">MODULO10.auto_abrir</definedName>
    <definedName name="CARRO">#REF!</definedName>
    <definedName name="CARRTA">#REF!</definedName>
    <definedName name="Casa">[75]Hoja1!$A$4:$F$211</definedName>
    <definedName name="casanare">[76]Listado!$F$1038:$F$1056</definedName>
    <definedName name="CBLES" localSheetId="5">#REF!</definedName>
    <definedName name="CBLES">#REF!</definedName>
    <definedName name="CBLES1">#REF!</definedName>
    <definedName name="CBRDISEÑO" localSheetId="5">[77]SECTORIZACIÓN!$A$12:$G$20</definedName>
    <definedName name="CBRDISEÑO">[77]SECTORIZACIÓN!$A$12:$G$20</definedName>
    <definedName name="CBWorkbookPriority" hidden="1">-1602700874</definedName>
    <definedName name="CC" localSheetId="4">[78]Personalizar!$G$22:$G$25</definedName>
    <definedName name="CC" localSheetId="5">'[62]CIRCUITOS CODENSA'!#REF!</definedName>
    <definedName name="CC">'[62]CIRCUITOS CODENSA'!#REF!</definedName>
    <definedName name="ccccc" localSheetId="5"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5">'[79]A. P. U.'!#REF!</definedName>
    <definedName name="CCCCCC">'[79]A. P. U.'!#REF!</definedName>
    <definedName name="CCT" localSheetId="5">#REF!</definedName>
    <definedName name="CCT">#REF!</definedName>
    <definedName name="ccto210">#REF!</definedName>
    <definedName name="cd">[80]Hoja1!$C$81</definedName>
    <definedName name="CD454JH">#REF!</definedName>
    <definedName name="cdcdc" localSheetId="5"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 localSheetId="5">[57]CDItem!$G$8</definedName>
    <definedName name="CDctrl">[57]CDItem!$G$8</definedName>
    <definedName name="CDE" localSheetId="5">#REF!</definedName>
    <definedName name="CDE">#REF!</definedName>
    <definedName name="cdfgrtfd" localSheetId="2" hidden="1">#REF!</definedName>
    <definedName name="cdfgrtfd" localSheetId="3" hidden="1">#REF!</definedName>
    <definedName name="cdfgrtfd" hidden="1">#REF!</definedName>
    <definedName name="CDS_V_INDICES_CIRCUITO_CAUSA">#REF!</definedName>
    <definedName name="ceerf" localSheetId="5"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EG">[32]BASE!$D$52</definedName>
    <definedName name="CEMENTO" localSheetId="5">[81]Insum!$A$3:$H$63</definedName>
    <definedName name="CEMENTO">[81]Insum!$A$3:$H$63</definedName>
    <definedName name="CERRAMIENTO_PROVISIONAL">[32]PRESUPUESTO!#REF!</definedName>
    <definedName name="cerramientoprovisional">[48]Presupuesto!#REF!</definedName>
    <definedName name="CERT" localSheetId="0">[0]!ERR</definedName>
    <definedName name="CERT">[0]!ERR</definedName>
    <definedName name="cesse" localSheetId="0">[0]!ERR</definedName>
    <definedName name="cesse">[0]!ERR</definedName>
    <definedName name="CGDI01" localSheetId="5">[17]Tablas!#REF!</definedName>
    <definedName name="CGDI01">[17]Tablas!#REF!</definedName>
    <definedName name="CGDI02" localSheetId="5">[17]Tablas!#REF!</definedName>
    <definedName name="CGDI02">[17]Tablas!#REF!</definedName>
    <definedName name="CGDI03" localSheetId="5">[17]Tablas!#REF!</definedName>
    <definedName name="CGDI03">[17]Tablas!#REF!</definedName>
    <definedName name="CGDI04" localSheetId="5">[17]Tablas!#REF!</definedName>
    <definedName name="CGDI04">[17]Tablas!#REF!</definedName>
    <definedName name="CGDI05" localSheetId="5">[17]Tablas!#REF!</definedName>
    <definedName name="CGDI05">[17]Tablas!#REF!</definedName>
    <definedName name="CGDI06" localSheetId="5">[17]Tablas!#REF!</definedName>
    <definedName name="CGDI06">[17]Tablas!#REF!</definedName>
    <definedName name="CGDI07" localSheetId="5">[17]Tablas!#REF!</definedName>
    <definedName name="CGDI07">[17]Tablas!#REF!</definedName>
    <definedName name="CGDI08" localSheetId="5">[17]Tablas!#REF!</definedName>
    <definedName name="CGDI08">[17]Tablas!#REF!</definedName>
    <definedName name="CGEX01" localSheetId="5">[17]Tablas!#REF!</definedName>
    <definedName name="CGEX01">[17]Tablas!#REF!</definedName>
    <definedName name="CGEX02" localSheetId="5">[17]Tablas!#REF!</definedName>
    <definedName name="CGEX02">[17]Tablas!#REF!</definedName>
    <definedName name="CGEX031" localSheetId="5">[17]Tablas!#REF!</definedName>
    <definedName name="CGEX031">[17]Tablas!#REF!</definedName>
    <definedName name="CGEX04" localSheetId="5">[17]Tablas!#REF!</definedName>
    <definedName name="CGEX04">[17]Tablas!#REF!</definedName>
    <definedName name="CGFI011" localSheetId="5">[17]Tablas!#REF!</definedName>
    <definedName name="CGFI011">[17]Tablas!#REF!</definedName>
    <definedName name="CGFI012" localSheetId="5">[17]Tablas!#REF!</definedName>
    <definedName name="CGFI012">[17]Tablas!#REF!</definedName>
    <definedName name="CGFI021" localSheetId="5">[17]Tablas!#REF!</definedName>
    <definedName name="CGFI021">[17]Tablas!#REF!</definedName>
    <definedName name="CGFI022" localSheetId="5">[17]Tablas!#REF!</definedName>
    <definedName name="CGFI022">[17]Tablas!#REF!</definedName>
    <definedName name="CGFI023" localSheetId="5">[17]Tablas!#REF!</definedName>
    <definedName name="CGFI023">[17]Tablas!#REF!</definedName>
    <definedName name="CGFI024" localSheetId="5">[17]Tablas!#REF!</definedName>
    <definedName name="CGFI024">[17]Tablas!#REF!</definedName>
    <definedName name="CGFI031" localSheetId="5">[17]Tablas!#REF!</definedName>
    <definedName name="CGFI031">[17]Tablas!#REF!</definedName>
    <definedName name="CGFI032" localSheetId="5">[17]Tablas!#REF!</definedName>
    <definedName name="CGFI032">[17]Tablas!#REF!</definedName>
    <definedName name="CGFI0331" localSheetId="5">[17]Tablas!#REF!</definedName>
    <definedName name="CGFI0331">[17]Tablas!#REF!</definedName>
    <definedName name="CGFI0332" localSheetId="5">[17]Tablas!#REF!</definedName>
    <definedName name="CGFI0332">[17]Tablas!#REF!</definedName>
    <definedName name="CGFI0333" localSheetId="5">[17]Tablas!#REF!</definedName>
    <definedName name="CGFI0333">[17]Tablas!#REF!</definedName>
    <definedName name="CGFI0334" localSheetId="5">[17]Tablas!#REF!</definedName>
    <definedName name="CGFI0334">[17]Tablas!#REF!</definedName>
    <definedName name="CGFI0335" localSheetId="5">[17]Tablas!#REF!</definedName>
    <definedName name="CGFI0335">[17]Tablas!#REF!</definedName>
    <definedName name="CGFI0341" localSheetId="5">[17]Tablas!#REF!</definedName>
    <definedName name="CGFI0341">[17]Tablas!#REF!</definedName>
    <definedName name="CGFI0343" localSheetId="5">[17]Tablas!#REF!</definedName>
    <definedName name="CGFI0343">[17]Tablas!#REF!</definedName>
    <definedName name="CGFI0344" localSheetId="5">[17]Tablas!#REF!</definedName>
    <definedName name="CGFI0344">[17]Tablas!#REF!</definedName>
    <definedName name="CGPR01" localSheetId="5">[17]Tablas!#REF!</definedName>
    <definedName name="CGPR01">[17]Tablas!#REF!</definedName>
    <definedName name="CGPR021" localSheetId="5">[17]Tablas!#REF!</definedName>
    <definedName name="CGPR021">[17]Tablas!#REF!</definedName>
    <definedName name="CGPR022" localSheetId="5">[17]Tablas!#REF!</definedName>
    <definedName name="CGPR022">[17]Tablas!#REF!</definedName>
    <definedName name="CGPR023" localSheetId="5">[17]Tablas!#REF!</definedName>
    <definedName name="CGPR023">[17]Tablas!#REF!</definedName>
    <definedName name="CGPR024" localSheetId="5">[17]Tablas!#REF!</definedName>
    <definedName name="CGPR024">[17]Tablas!#REF!</definedName>
    <definedName name="CGPR031" localSheetId="5">[17]Tablas!#REF!</definedName>
    <definedName name="CGPR031">[17]Tablas!#REF!</definedName>
    <definedName name="CGPR032" localSheetId="5">[17]Tablas!#REF!</definedName>
    <definedName name="CGPR032">[17]Tablas!#REF!</definedName>
    <definedName name="CGPR0331" localSheetId="5">[17]Tablas!#REF!</definedName>
    <definedName name="CGPR0331">[17]Tablas!#REF!</definedName>
    <definedName name="CGPR0332" localSheetId="5">[17]Tablas!#REF!</definedName>
    <definedName name="CGPR0332">[17]Tablas!#REF!</definedName>
    <definedName name="CGPR0333" localSheetId="5">[17]Tablas!#REF!</definedName>
    <definedName name="CGPR0333">[17]Tablas!#REF!</definedName>
    <definedName name="CGPR041" localSheetId="5">[17]Tablas!#REF!</definedName>
    <definedName name="CGPR041">[17]Tablas!#REF!</definedName>
    <definedName name="CGPR042" localSheetId="5">[17]Tablas!#REF!</definedName>
    <definedName name="CGPR042">[17]Tablas!#REF!</definedName>
    <definedName name="CGPR043" localSheetId="5">[17]Tablas!#REF!</definedName>
    <definedName name="CGPR043">[17]Tablas!#REF!</definedName>
    <definedName name="CGPR051" localSheetId="5">[17]Tablas!#REF!</definedName>
    <definedName name="CGPR051">[17]Tablas!#REF!</definedName>
    <definedName name="CGPR052" localSheetId="5">[17]Tablas!#REF!</definedName>
    <definedName name="CGPR052">[17]Tablas!#REF!</definedName>
    <definedName name="CGPR0531" localSheetId="5">[17]Tablas!#REF!</definedName>
    <definedName name="CGPR0531">[17]Tablas!#REF!</definedName>
    <definedName name="CGPR0532" localSheetId="5">[17]Tablas!#REF!</definedName>
    <definedName name="CGPR0532">[17]Tablas!#REF!</definedName>
    <definedName name="CGPR0533" localSheetId="5">[17]Tablas!#REF!</definedName>
    <definedName name="CGPR0533">[17]Tablas!#REF!</definedName>
    <definedName name="CGPR0534" localSheetId="5">[17]Tablas!#REF!</definedName>
    <definedName name="CGPR0534">[17]Tablas!#REF!</definedName>
    <definedName name="CGPR0541" localSheetId="5">[17]Tablas!#REF!</definedName>
    <definedName name="CGPR0541">[17]Tablas!#REF!</definedName>
    <definedName name="CGPR0542" localSheetId="5">[17]Tablas!#REF!</definedName>
    <definedName name="CGPR0542">[17]Tablas!#REF!</definedName>
    <definedName name="CGPR0543" localSheetId="5">[17]Tablas!#REF!</definedName>
    <definedName name="CGPR0543">[17]Tablas!#REF!</definedName>
    <definedName name="CGPR061" localSheetId="5">[17]Tablas!#REF!</definedName>
    <definedName name="CGPR061">[17]Tablas!#REF!</definedName>
    <definedName name="CGPR062" localSheetId="5">[17]Tablas!#REF!</definedName>
    <definedName name="CGPR062">[17]Tablas!#REF!</definedName>
    <definedName name="CGPR0621" localSheetId="5">[17]Tablas!#REF!</definedName>
    <definedName name="CGPR0621">[17]Tablas!#REF!</definedName>
    <definedName name="CGPR0622" localSheetId="5">[17]Tablas!#REF!</definedName>
    <definedName name="CGPR0622">[17]Tablas!#REF!</definedName>
    <definedName name="CGPR0631" localSheetId="5">[17]Tablas!#REF!</definedName>
    <definedName name="CGPR0631">[17]Tablas!#REF!</definedName>
    <definedName name="CGPR0632" localSheetId="5">[17]Tablas!#REF!</definedName>
    <definedName name="CGPR0632">[17]Tablas!#REF!</definedName>
    <definedName name="CGPR0633" localSheetId="5">[17]Tablas!#REF!</definedName>
    <definedName name="CGPR0633">[17]Tablas!#REF!</definedName>
    <definedName name="CGPR0641" localSheetId="5">[17]Tablas!#REF!</definedName>
    <definedName name="CGPR0641">[17]Tablas!#REF!</definedName>
    <definedName name="CGPR0642" localSheetId="5">[17]Tablas!#REF!</definedName>
    <definedName name="CGPR0642">[17]Tablas!#REF!</definedName>
    <definedName name="CGPR0643" localSheetId="5">[17]Tablas!#REF!</definedName>
    <definedName name="CGPR0643">[17]Tablas!#REF!</definedName>
    <definedName name="CGRF01" localSheetId="5">[17]Tablas!#REF!</definedName>
    <definedName name="CGRF01">[17]Tablas!#REF!</definedName>
    <definedName name="CGRF02" localSheetId="5">[17]Tablas!#REF!</definedName>
    <definedName name="CGRF02">[17]Tablas!#REF!</definedName>
    <definedName name="CGRF031" localSheetId="5">[17]Tablas!#REF!</definedName>
    <definedName name="CGRF031">[17]Tablas!#REF!</definedName>
    <definedName name="CGRF032" localSheetId="5">[17]Tablas!#REF!</definedName>
    <definedName name="CGRF032">[17]Tablas!#REF!</definedName>
    <definedName name="CGRF0331" localSheetId="5">[17]Tablas!#REF!</definedName>
    <definedName name="CGRF0331">[17]Tablas!#REF!</definedName>
    <definedName name="CGRF0332" localSheetId="5">[17]Tablas!#REF!</definedName>
    <definedName name="CGRF0332">[17]Tablas!#REF!</definedName>
    <definedName name="CGRF0333" localSheetId="5">[17]Tablas!#REF!</definedName>
    <definedName name="CGRF0333">[17]Tablas!#REF!</definedName>
    <definedName name="CGRF0334" localSheetId="5">[17]Tablas!#REF!</definedName>
    <definedName name="CGRF0334">[17]Tablas!#REF!</definedName>
    <definedName name="CGRF0335" localSheetId="5">[17]Tablas!#REF!</definedName>
    <definedName name="CGRF0335">[17]Tablas!#REF!</definedName>
    <definedName name="CGRF0336" localSheetId="5">[17]Tablas!#REF!</definedName>
    <definedName name="CGRF0336">[17]Tablas!#REF!</definedName>
    <definedName name="CGRF0337" localSheetId="5">[17]Tablas!#REF!</definedName>
    <definedName name="CGRF0337">[17]Tablas!#REF!</definedName>
    <definedName name="CGRF0338" localSheetId="5">[17]Tablas!#REF!</definedName>
    <definedName name="CGRF0338">[17]Tablas!#REF!</definedName>
    <definedName name="CGRF0341" localSheetId="5">[17]Tablas!#REF!</definedName>
    <definedName name="CGRF0341">[17]Tablas!#REF!</definedName>
    <definedName name="CGRF0342" localSheetId="5">[17]Tablas!#REF!</definedName>
    <definedName name="CGRF0342">[17]Tablas!#REF!</definedName>
    <definedName name="CGRF0343" localSheetId="5">[17]Tablas!#REF!</definedName>
    <definedName name="CGRF0343">[17]Tablas!#REF!</definedName>
    <definedName name="CGRF041" localSheetId="5">[17]Tablas!#REF!</definedName>
    <definedName name="CGRF041">[17]Tablas!#REF!</definedName>
    <definedName name="CGRF042" localSheetId="5">[17]Tablas!#REF!</definedName>
    <definedName name="CGRF042">[17]Tablas!#REF!</definedName>
    <definedName name="CGRF0431" localSheetId="5">[17]Tablas!#REF!</definedName>
    <definedName name="CGRF0431">[17]Tablas!#REF!</definedName>
    <definedName name="CGRF0432" localSheetId="5">[17]Tablas!#REF!</definedName>
    <definedName name="CGRF0432">[17]Tablas!#REF!</definedName>
    <definedName name="CGRF0433" localSheetId="5">[17]Tablas!#REF!</definedName>
    <definedName name="CGRF0433">[17]Tablas!#REF!</definedName>
    <definedName name="CGRF0441" localSheetId="5">[17]Tablas!#REF!</definedName>
    <definedName name="CGRF0441">[17]Tablas!#REF!</definedName>
    <definedName name="CGRF0442" localSheetId="5">[17]Tablas!#REF!</definedName>
    <definedName name="CGRF0442">[17]Tablas!#REF!</definedName>
    <definedName name="CGRF0443" localSheetId="5">[17]Tablas!#REF!</definedName>
    <definedName name="CGRF0443">[17]Tablas!#REF!</definedName>
    <definedName name="CGSM01" localSheetId="5">[17]Tablas!#REF!</definedName>
    <definedName name="CGSM01">[17]Tablas!#REF!</definedName>
    <definedName name="CGSM02" localSheetId="5">[17]Tablas!#REF!</definedName>
    <definedName name="CGSM02">[17]Tablas!#REF!</definedName>
    <definedName name="CGSM03" localSheetId="5">[17]Tablas!#REF!</definedName>
    <definedName name="CGSM03">[17]Tablas!#REF!</definedName>
    <definedName name="CGSM04" localSheetId="5">[17]Tablas!#REF!</definedName>
    <definedName name="CGSM04">[17]Tablas!#REF!</definedName>
    <definedName name="CGSM05" localSheetId="5">[17]Tablas!#REF!</definedName>
    <definedName name="CGSM05">[17]Tablas!#REF!</definedName>
    <definedName name="CGSO011" localSheetId="5">[17]Tablas!#REF!</definedName>
    <definedName name="CGSO011">[17]Tablas!#REF!</definedName>
    <definedName name="CGSO012" localSheetId="5">[17]Tablas!#REF!</definedName>
    <definedName name="CGSO012">[17]Tablas!#REF!</definedName>
    <definedName name="CGSO013" localSheetId="5">[17]Tablas!#REF!</definedName>
    <definedName name="CGSO013">[17]Tablas!#REF!</definedName>
    <definedName name="CGSO014" localSheetId="5">[17]Tablas!#REF!</definedName>
    <definedName name="CGSO014">[17]Tablas!#REF!</definedName>
    <definedName name="CGSO02" localSheetId="5">[17]Tablas!#REF!</definedName>
    <definedName name="CGSO02">[17]Tablas!#REF!</definedName>
    <definedName name="CGSO031" localSheetId="5">[17]Tablas!#REF!</definedName>
    <definedName name="CGSO031">[17]Tablas!#REF!</definedName>
    <definedName name="CGSO032" localSheetId="5">[17]Tablas!#REF!</definedName>
    <definedName name="CGSO032">[17]Tablas!#REF!</definedName>
    <definedName name="CGSO033" localSheetId="5">[17]Tablas!#REF!</definedName>
    <definedName name="CGSO033">[17]Tablas!#REF!</definedName>
    <definedName name="CGSO034" localSheetId="5">[17]Tablas!#REF!</definedName>
    <definedName name="CGSO034">[17]Tablas!#REF!</definedName>
    <definedName name="CGSO041" localSheetId="5">[17]Tablas!#REF!</definedName>
    <definedName name="CGSO041">[17]Tablas!#REF!</definedName>
    <definedName name="CGSO042" localSheetId="5">[17]Tablas!#REF!</definedName>
    <definedName name="CGSO042">[17]Tablas!#REF!</definedName>
    <definedName name="CGSO043" localSheetId="5">[17]Tablas!#REF!</definedName>
    <definedName name="CGSO043">[17]Tablas!#REF!</definedName>
    <definedName name="CGSO044" localSheetId="5">[17]Tablas!#REF!</definedName>
    <definedName name="CGSO044">[17]Tablas!#REF!</definedName>
    <definedName name="CGSO051" localSheetId="5">[17]Tablas!#REF!</definedName>
    <definedName name="CGSO051">[17]Tablas!#REF!</definedName>
    <definedName name="CGSO052" localSheetId="5">[17]Tablas!#REF!</definedName>
    <definedName name="CGSO052">[17]Tablas!#REF!</definedName>
    <definedName name="CGSO053" localSheetId="5">[17]Tablas!#REF!</definedName>
    <definedName name="CGSO053">[17]Tablas!#REF!</definedName>
    <definedName name="CGSO054" localSheetId="5">[17]Tablas!#REF!</definedName>
    <definedName name="CGSO054">[17]Tablas!#REF!</definedName>
    <definedName name="CGSO055" localSheetId="5">[17]Tablas!#REF!</definedName>
    <definedName name="CGSO055">[17]Tablas!#REF!</definedName>
    <definedName name="CGSO061" localSheetId="5">[17]Tablas!#REF!</definedName>
    <definedName name="CGSO061">[17]Tablas!#REF!</definedName>
    <definedName name="CGSO062" localSheetId="5">[17]Tablas!#REF!</definedName>
    <definedName name="CGSO062">[17]Tablas!#REF!</definedName>
    <definedName name="CGSO063" localSheetId="5">[17]Tablas!#REF!</definedName>
    <definedName name="CGSO063">[17]Tablas!#REF!</definedName>
    <definedName name="CGSO064" localSheetId="5">[17]Tablas!#REF!</definedName>
    <definedName name="CGSO064">[17]Tablas!#REF!</definedName>
    <definedName name="CGTR011" localSheetId="5">[17]Tablas!#REF!</definedName>
    <definedName name="CGTR011">[17]Tablas!#REF!</definedName>
    <definedName name="CGTR012" localSheetId="5">[17]Tablas!#REF!</definedName>
    <definedName name="CGTR012">[17]Tablas!#REF!</definedName>
    <definedName name="CGTR021" localSheetId="5">[17]Tablas!#REF!</definedName>
    <definedName name="CGTR021">[17]Tablas!#REF!</definedName>
    <definedName name="CGTR022" localSheetId="5">[17]Tablas!#REF!</definedName>
    <definedName name="CGTR022">[17]Tablas!#REF!</definedName>
    <definedName name="CGTR023" localSheetId="5">[17]Tablas!#REF!</definedName>
    <definedName name="CGTR023">[17]Tablas!#REF!</definedName>
    <definedName name="CGTR031" localSheetId="5">[17]Tablas!#REF!</definedName>
    <definedName name="CGTR031">[17]Tablas!#REF!</definedName>
    <definedName name="CGTR032" localSheetId="5">[17]Tablas!#REF!</definedName>
    <definedName name="CGTR032">[17]Tablas!#REF!</definedName>
    <definedName name="CGTR033" localSheetId="5">[17]Tablas!#REF!</definedName>
    <definedName name="CGTR033">[17]Tablas!#REF!</definedName>
    <definedName name="CGTR034" localSheetId="5">[17]Tablas!#REF!</definedName>
    <definedName name="CGTR034">[17]Tablas!#REF!</definedName>
    <definedName name="CGTR035" localSheetId="5">[17]Tablas!#REF!</definedName>
    <definedName name="CGTR035">[17]Tablas!#REF!</definedName>
    <definedName name="CGTR036" localSheetId="5">[17]Tablas!#REF!</definedName>
    <definedName name="CGTR036">[17]Tablas!#REF!</definedName>
    <definedName name="CGTR037" localSheetId="5">[17]Tablas!#REF!</definedName>
    <definedName name="CGTR037">[17]Tablas!#REF!</definedName>
    <definedName name="CGTR038" localSheetId="5">[17]Tablas!#REF!</definedName>
    <definedName name="CGTR038">[17]Tablas!#REF!</definedName>
    <definedName name="CGTR039" localSheetId="5">[17]Tablas!#REF!</definedName>
    <definedName name="CGTR039">[17]Tablas!#REF!</definedName>
    <definedName name="CGTR041" localSheetId="5">[17]Tablas!#REF!</definedName>
    <definedName name="CGTR041">[17]Tablas!#REF!</definedName>
    <definedName name="CGTR042" localSheetId="5">[17]Tablas!#REF!</definedName>
    <definedName name="CGTR042">[17]Tablas!#REF!</definedName>
    <definedName name="CGTR043" localSheetId="5">[17]Tablas!#REF!</definedName>
    <definedName name="CGTR043">[17]Tablas!#REF!</definedName>
    <definedName name="CGTR044" localSheetId="5">[17]Tablas!#REF!</definedName>
    <definedName name="CGTR044">[17]Tablas!#REF!</definedName>
    <definedName name="CGTR051" localSheetId="5">[17]Tablas!#REF!</definedName>
    <definedName name="CGTR051">[17]Tablas!#REF!</definedName>
    <definedName name="Ch" localSheetId="5">#REF!</definedName>
    <definedName name="Ch">#REF!</definedName>
    <definedName name="CHAPA">#REF!</definedName>
    <definedName name="CHK_PU" localSheetId="5">'[4]7422CW00'!#REF!</definedName>
    <definedName name="CHK_PU">'[4]7422CW00'!#REF!</definedName>
    <definedName name="CHP" localSheetId="5">#REF!</definedName>
    <definedName name="CHP">#REF!</definedName>
    <definedName name="CINCUENTA">#REF!,#REF!</definedName>
    <definedName name="CIRCUITOS" localSheetId="5">[82]Circuitos!$C$2:$C$891</definedName>
    <definedName name="CIRCUITOS">[82]Circuitos!$C$2:$C$891</definedName>
    <definedName name="CIRCUNVALAR" localSheetId="5">#REF!</definedName>
    <definedName name="CIRCUNVALAR">#REF!</definedName>
    <definedName name="CISNEROS" localSheetId="5">#REF!</definedName>
    <definedName name="CISNEROS">#REF!</definedName>
    <definedName name="cjsa" localSheetId="5" hidden="1">#REF!</definedName>
    <definedName name="cjsa" localSheetId="2" hidden="1">#REF!</definedName>
    <definedName name="cjsa" localSheetId="3" hidden="1">#REF!</definedName>
    <definedName name="cjsa" hidden="1">#REF!</definedName>
    <definedName name="CL" localSheetId="4">#REF!</definedName>
    <definedName name="CL" localSheetId="5">'[62]CIRCUITOS CODENSA'!#REF!</definedName>
    <definedName name="CL">'[62]CIRCUITOS CODENSA'!#REF!</definedName>
    <definedName name="CLAVO">#REF!</definedName>
    <definedName name="CLIENTE">#REF!</definedName>
    <definedName name="cmf" localSheetId="5">[83]Hoja1!$C$27</definedName>
    <definedName name="cmf">[83]Hoja1!$C$27</definedName>
    <definedName name="CMIBLE" localSheetId="5">#REF!</definedName>
    <definedName name="CMIBLE">#REF!</definedName>
    <definedName name="CMIBLE1">#REF!</definedName>
    <definedName name="CMMO">#REF!</definedName>
    <definedName name="CMMOA">[84]BASE!$D$455</definedName>
    <definedName name="CO22JH">#REF!</definedName>
    <definedName name="CO23JH">#REF!</definedName>
    <definedName name="CO456JH">#REF!</definedName>
    <definedName name="CO458JH">#REF!</definedName>
    <definedName name="CO45S2">#REF!</definedName>
    <definedName name="CO45S3">[32]BASE!$D$178</definedName>
    <definedName name="CO45S4">[32]BASE!$D$179</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[32]BASE!$D$173</definedName>
    <definedName name="CO90S4">#REF!</definedName>
    <definedName name="CO90S6">[32]BASE!$D$175</definedName>
    <definedName name="CO910JH">#REF!</definedName>
    <definedName name="Cod">#REF!</definedName>
    <definedName name="CodActEco">[16]EMPRESA!$F$10</definedName>
    <definedName name="codigo" localSheetId="5">#REF!,#REF!</definedName>
    <definedName name="codigo">#REF!,#REF!</definedName>
    <definedName name="CodigoInversion">#REF!</definedName>
    <definedName name="CodigoProyecto">#REF!</definedName>
    <definedName name="Codigos" localSheetId="4">#REF!</definedName>
    <definedName name="codigos" localSheetId="5">[85]Banderas!$A:$A</definedName>
    <definedName name="codigos">[85]Banderas!$A:$A</definedName>
    <definedName name="CODOS" localSheetId="5">#REF!</definedName>
    <definedName name="CODOS">#REF!</definedName>
    <definedName name="cogvsiruj" localSheetId="5">[56]COMPARATIVO!#REF!</definedName>
    <definedName name="cogvsiruj">[56]COMPARATIVO!#REF!</definedName>
    <definedName name="COLON" localSheetId="5">#REF!</definedName>
    <definedName name="COLON">#REF!</definedName>
    <definedName name="ColTap">'[31]Coloc. e Interc. Tapones'!$E$1:$E$65536</definedName>
    <definedName name="ColumnaIndice" localSheetId="0">{"Fuente","4";"Distancia","5";"Valor Material en Mina","6";"Valor Material en Municipio","7"}</definedName>
    <definedName name="ColumnaIndice">{"Fuente","4";"Distancia","5";"Valor Material en Mina","6";"Valor Material en Municipio","7"}</definedName>
    <definedName name="Com">'[63]LIQUIDA-NOMINA'!$AL$4</definedName>
    <definedName name="COMIDA" localSheetId="5">#REF!</definedName>
    <definedName name="COMIDA">#REF!</definedName>
    <definedName name="COMN1">[86]BASE!#REF!</definedName>
    <definedName name="COMPR">#REF!</definedName>
    <definedName name="Compresores" localSheetId="5">#REF!</definedName>
    <definedName name="Compresores">#REF!</definedName>
    <definedName name="CONCRETOS">[32]PRESUPUESTO!#REF!</definedName>
    <definedName name="CONCRETOS_OBRAS_VARIAS">[32]PRESUPUESTO!#REF!</definedName>
    <definedName name="CONDI1">#REF!</definedName>
    <definedName name="CONM1">[32]BASE!$D$419</definedName>
    <definedName name="CONM2">#REF!</definedName>
    <definedName name="CONMI">[86]BASE!#REF!</definedName>
    <definedName name="CONMX">[32]BASE!$D$460</definedName>
    <definedName name="ConseqCat">0</definedName>
    <definedName name="ConseqForMitRisk">3</definedName>
    <definedName name="ConsMaestro" hidden="1">#REF!</definedName>
    <definedName name="Consultor" localSheetId="5">[87]Datos!$B$3</definedName>
    <definedName name="Consultor">[87]Datos!$B$3</definedName>
    <definedName name="CONT" localSheetId="5">'[88]DATOS CONTRATO'!$G$13</definedName>
    <definedName name="CONT">'[88]DATOS CONTRATO'!$G$13</definedName>
    <definedName name="contador" hidden="1">1</definedName>
    <definedName name="Contratante">'[16]DATOS CONTRATO'!$E$6</definedName>
    <definedName name="CONTRATO" localSheetId="4">[63]CONTRATO!$E$8</definedName>
    <definedName name="Contrato" localSheetId="5">[87]Datos!$B$2</definedName>
    <definedName name="Contrato">[87]Datos!$B$2</definedName>
    <definedName name="Coordinador" localSheetId="5">[87]Datos!$B$6</definedName>
    <definedName name="Coordinador">[87]Datos!$B$6</definedName>
    <definedName name="COPIA" localSheetId="5">ICOCIV!ERR</definedName>
    <definedName name="COPIA">[0]!ERR</definedName>
    <definedName name="COPIA1" localSheetId="5">#REF!</definedName>
    <definedName name="COPIA1">#REF!</definedName>
    <definedName name="COPIA2">#REF!</definedName>
    <definedName name="copiao4" localSheetId="5">ICOCIV!ERR</definedName>
    <definedName name="copiao4">[0]!ERR</definedName>
    <definedName name="corri" localSheetId="5">ICOCIV!ERR</definedName>
    <definedName name="corri">[0]!ERR</definedName>
    <definedName name="CORTA">#REF!</definedName>
    <definedName name="Costo_directo">[89]Desembolsos!$D$22:$D$28</definedName>
    <definedName name="COSTO_DTOAPROX">#REF!</definedName>
    <definedName name="COSTO_FRENTE">[90]BITACORA!$E$1:$E$65536</definedName>
    <definedName name="costo2" localSheetId="5" hidden="1">#REF!</definedName>
    <definedName name="costo2" localSheetId="2" hidden="1">#REF!</definedName>
    <definedName name="costo2" localSheetId="3" hidden="1">#REF!</definedName>
    <definedName name="costo2" hidden="1">#REF!</definedName>
    <definedName name="COSTODIRECTO">#REF!</definedName>
    <definedName name="Costopérdidas" localSheetId="5">[91]Modelo!#REF!</definedName>
    <definedName name="Costopérdidas">[91]Modelo!#REF!</definedName>
    <definedName name="COSTOS" localSheetId="5">[92]TARIFAS!$A$1:$F$52</definedName>
    <definedName name="COSTOS">[92]TARIFAS!$A$1:$F$52</definedName>
    <definedName name="COSTOTAL_APROX">#REF!</definedName>
    <definedName name="cota">'[93]Base de Diseño'!$A$1:$D$290</definedName>
    <definedName name="COTAS">[94]Hoja3!$A$5:$B$154</definedName>
    <definedName name="COYLL">[32]BASE!#REF!</definedName>
    <definedName name="CP452L">#REF!</definedName>
    <definedName name="CP453L">#REF!</definedName>
    <definedName name="CP902L">#REF!</definedName>
    <definedName name="CP903L">#REF!</definedName>
    <definedName name="CP904L">#REF!</definedName>
    <definedName name="CPoblado" hidden="1">""</definedName>
    <definedName name="CR22JH">#REF!</definedName>
    <definedName name="CR42JH">#REF!</definedName>
    <definedName name="CR44JH">#REF!</definedName>
    <definedName name="CRAS">#REF!</definedName>
    <definedName name="CRIT" localSheetId="5">#REF!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[95]civ_roma!$C$803:$G$804</definedName>
    <definedName name="_xlnm.Criteria">#REF!</definedName>
    <definedName name="Criterios_IM" localSheetId="5">'[4]7422CW00'!#REF!</definedName>
    <definedName name="Criterios_IM">'[4]7422CW00'!#REF!</definedName>
    <definedName name="Criticidad">[96]Tabla!$A$1:$A$5</definedName>
    <definedName name="cs" localSheetId="5">#REF!</definedName>
    <definedName name="cs">#REF!</definedName>
    <definedName name="CS_AVG_SIZE">#REF!</definedName>
    <definedName name="CS_WELDING">#REF!</definedName>
    <definedName name="CSIKA">#REF!</definedName>
    <definedName name="CT" localSheetId="5">'[62]CIRCUITOS CODENSA'!#REF!</definedName>
    <definedName name="CT">'[62]CIRCUITOS CODENSA'!#REF!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[32]BASE!$D$30</definedName>
    <definedName name="CT245K">#REF!</definedName>
    <definedName name="CT245KG">#REF!</definedName>
    <definedName name="CTA" localSheetId="5">#REF!</definedName>
    <definedName name="CTA">#REF!</definedName>
    <definedName name="CTE">#REF!</definedName>
    <definedName name="CTR">'[4]7422CW00'!#REF!</definedName>
    <definedName name="CTRPAG">'[4]7422CW00'!#REF!</definedName>
    <definedName name="CU" localSheetId="5">'[62]CIRCUITOS CODENSA'!#REF!</definedName>
    <definedName name="CU">'[62]CIRCUITOS CODENSA'!#REF!</definedName>
    <definedName name="cuad1">#REF!</definedName>
    <definedName name="cuad2">#REF!</definedName>
    <definedName name="cuad3">#REF!</definedName>
    <definedName name="cuad4">#REF!</definedName>
    <definedName name="CUAD5">#REF!</definedName>
    <definedName name="cuado">#REF!</definedName>
    <definedName name="CUADRILLA" localSheetId="4">'[97]MANO DE OBRA'!$C$7:$C$14</definedName>
    <definedName name="cuadrilla" localSheetId="5">[52]Cuadrillas!$C$13:$F$43</definedName>
    <definedName name="cuadrilla">[52]Cuadrillas!$C$13:$F$43</definedName>
    <definedName name="CUADRILLA_VACIADO_OF_8AYU">#REF!</definedName>
    <definedName name="CUADRILLA1_OF_2AY">#REF!</definedName>
    <definedName name="CUADRILLA1_OF_AY">#REF!</definedName>
    <definedName name="CUAL" localSheetId="5">ICOCIV!ERR</definedName>
    <definedName name="CUAL">[0]!ERR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 localSheetId="5">#REF!</definedName>
    <definedName name="CUBS">#REF!</definedName>
    <definedName name="cUCA">#REF!</definedName>
    <definedName name="CUNET" localSheetId="5"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rva">"Chart 11"</definedName>
    <definedName name="Customize" localSheetId="3">[78]!Customize</definedName>
    <definedName name="Customize">[78]!Customize</definedName>
    <definedName name="cv" localSheetId="5">#REF!</definedName>
    <definedName name="cv">#REF!</definedName>
    <definedName name="CVa">'[31]Cambio de Valv.'!$E$1:$E$65536</definedName>
    <definedName name="cvbcvbf" localSheetId="5" hidden="1">{#N/A,#N/A,TRUE,"INGENIERIA";#N/A,#N/A,TRUE,"COMPRAS";#N/A,#N/A,TRUE,"DIRECCION";#N/A,#N/A,TRUE,"RESUMEN"}</definedName>
    <definedName name="cvbcvbf" localSheetId="2" hidden="1">{#N/A,#N/A,TRUE,"INGENIERIA";#N/A,#N/A,TRUE,"COMPRAS";#N/A,#N/A,TRUE,"DIRECCION";#N/A,#N/A,TRUE,"RESUMEN"}</definedName>
    <definedName name="cvbcvbf" localSheetId="3" hidden="1">{#N/A,#N/A,TRUE,"INGENIERIA";#N/A,#N/A,TRUE,"COMPRAS";#N/A,#N/A,TRUE,"DIRECCION";#N/A,#N/A,TRUE,"RESUMEN"}</definedName>
    <definedName name="cvbcvbf" hidden="1">{#N/A,#N/A,TRUE,"INGENIERIA";#N/A,#N/A,TRUE,"COMPRAS";#N/A,#N/A,TRUE,"DIRECCION";#N/A,#N/A,TRUE,"RESUMEN"}</definedName>
    <definedName name="cvfvd" localSheetId="5"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YLL2">#REF!</definedName>
    <definedName name="CYLL3">#REF!</definedName>
    <definedName name="CYLL4">#REF!</definedName>
    <definedName name="CYLL6">#REF!</definedName>
    <definedName name="d" localSheetId="4" hidden="1">{"TAB1",#N/A,TRUE,"GENERAL";"TAB2",#N/A,TRUE,"GENERAL";"TAB3",#N/A,TRUE,"GENERAL";"TAB4",#N/A,TRUE,"GENERAL";"TAB5",#N/A,TRUE,"GENERAL"}</definedName>
    <definedName name="D" localSheetId="5">#REF!</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 localSheetId="5">#REF!</definedName>
    <definedName name="DANODO">#REF!</definedName>
    <definedName name="DANODOF">#REF!</definedName>
    <definedName name="DANODOFT">#REF!</definedName>
    <definedName name="dario" localSheetId="5">'[40]GPI 526'!#REF!</definedName>
    <definedName name="dario">'[40]GPI 526'!#REF!</definedName>
    <definedName name="DASD" localSheetId="5"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[95]civ_roma!$C$9:$G$799</definedName>
    <definedName name="DATO1">'[98]46'!$D$3:$CK$429</definedName>
    <definedName name="datos" localSheetId="4">#REF!</definedName>
    <definedName name="Datos" localSheetId="5">#REF!</definedName>
    <definedName name="Datos">#REF!</definedName>
    <definedName name="datos1" localSheetId="5">'[99]Base de Diseño'!$A$1:$D$204</definedName>
    <definedName name="datos1">'[99]Base de Diseño'!$A$1:$D$204</definedName>
    <definedName name="datos2" localSheetId="5">'[100]Base de Diseño'!$AF$2:$AK$245</definedName>
    <definedName name="datos2">'[100]Base de Diseño'!$AF$2:$AK$245</definedName>
    <definedName name="DATOS211111" localSheetId="5">#REF!</definedName>
    <definedName name="DATOS211111">#REF!</definedName>
    <definedName name="datos3">#REF!</definedName>
    <definedName name="DATOS8555555555555555555555555555">#REF!</definedName>
    <definedName name="DBASE1">#REF!</definedName>
    <definedName name="DBASE2">#REF!</definedName>
    <definedName name="DBASE3">#REF!</definedName>
    <definedName name="dbfdfbi" localSheetId="5"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#REF!</definedName>
    <definedName name="Dcacm">#REF!</definedName>
    <definedName name="DCI">[19]Tablas!#REF!</definedName>
    <definedName name="DCI1_1">[19]Tablas!#REF!</definedName>
    <definedName name="DCI1_1_1">[19]Tablas!#REF!</definedName>
    <definedName name="DCI1_1_2">[19]Tablas!#REF!</definedName>
    <definedName name="DCI1_1_3">[19]Tablas!#REF!</definedName>
    <definedName name="DCI1_1_4">[19]Tablas!#REF!</definedName>
    <definedName name="DCI1_2">[19]Tablas!#REF!</definedName>
    <definedName name="DCI1_3">[19]Tablas!#REF!</definedName>
    <definedName name="DCI1_4">[19]Tablas!#REF!</definedName>
    <definedName name="DCorriente" localSheetId="5">#REF!</definedName>
    <definedName name="DCorriente">#REF!</definedName>
    <definedName name="Dcorriente1" localSheetId="5">'[101]Pta a tierra'!#REF!</definedName>
    <definedName name="Dcorriente1">'[101]Pta a tierra'!#REF!</definedName>
    <definedName name="DCSDCTV" localSheetId="5"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5">#REF!</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5"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5"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5"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5"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[19]Tablas!#REF!</definedName>
    <definedName name="DDS1_1">[19]Tablas!#REF!</definedName>
    <definedName name="DDS1_1_1">[19]Tablas!#REF!</definedName>
    <definedName name="deded" localSheetId="5"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d" localSheetId="5"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 localSheetId="5">#REF!</definedName>
    <definedName name="demanto">#REF!</definedName>
    <definedName name="DEMOLICIÓN" localSheetId="5">'[102]BASE-LISTAS'!$B$24:$B$29</definedName>
    <definedName name="DEMOLICIÓN">'[102]BASE-LISTAS'!$B$24:$B$29</definedName>
    <definedName name="DEP_VPR_GRM" localSheetId="5">#REF!</definedName>
    <definedName name="DEP_VPR_GRM">#REF!</definedName>
    <definedName name="DEP_VPR_GRN">#REF!</definedName>
    <definedName name="DEP_VPR_GRS">#REF!</definedName>
    <definedName name="DEP_VPR_GTP">#REF!</definedName>
    <definedName name="DEP_VPR_NA">#REF!</definedName>
    <definedName name="DEPEND">[96]Tabla!$B$1:$B$397</definedName>
    <definedName name="DEPENDENCAS">[103]DEPENDENCIAS!$B$2:$B$21</definedName>
    <definedName name="DEPENDENCIA">[96]Tabla!$B$1:$B$397</definedName>
    <definedName name="DEPENDENCIAS">[96]Tabla!$B$1:$B$397</definedName>
    <definedName name="DERFE" localSheetId="5">#REF!</definedName>
    <definedName name="DERFE">#REF!</definedName>
    <definedName name="desarrolladas">'[44]Reservas de Petróleo'!$A$2,'[44]Reservas de Petróleo'!$A$1,'[44]Reservas de Petróleo'!$D$4,'[44]Reservas de Petróleo'!$F$1:$F$65536</definedName>
    <definedName name="DESC1" localSheetId="5">[104]ITEMS!$B$2</definedName>
    <definedName name="DESC1">[104]ITEMS!$B$2</definedName>
    <definedName name="DESC521" localSheetId="5">[105]ITEMS!$B$522</definedName>
    <definedName name="DESC521">[105]ITEMS!$B$522</definedName>
    <definedName name="DESCAPOTE">[32]PRESUPUESTO!#REF!</definedName>
    <definedName name="DESCRP1" localSheetId="5">[50]DATOS!$D$2</definedName>
    <definedName name="DESCRP1">[50]DATOS!$D$2</definedName>
    <definedName name="DESCRP2" localSheetId="5">[50]DATOS!$D$3</definedName>
    <definedName name="DESCRP2">[50]DATOS!$D$3</definedName>
    <definedName name="DESCUNMI" localSheetId="5">#REF!</definedName>
    <definedName name="DESCUNMI">#REF!</definedName>
    <definedName name="design">'[106]Design (3)'!$A$12:$CM$71</definedName>
    <definedName name="design2">[106]Design!$A$24:$CM$66</definedName>
    <definedName name="DEST_ART" localSheetId="5">[69]steel!#REF!</definedName>
    <definedName name="DEST_ART">[69]steel!#REF!</definedName>
    <definedName name="DESTCOD" localSheetId="5">'[4]7422CW00'!#REF!</definedName>
    <definedName name="DESTCOD">'[4]7422CW00'!#REF!</definedName>
    <definedName name="DESTFG">'[4]7422CW00'!#REF!</definedName>
    <definedName name="DESTQTY">'[4]7422CW00'!#REF!</definedName>
    <definedName name="DETAIL" localSheetId="5">#REF!</definedName>
    <definedName name="DETAIL">#REF!</definedName>
    <definedName name="Detalle_Reserva">#REF!</definedName>
    <definedName name="Devaluación_Estimada">[107]Dólar!$B$3</definedName>
    <definedName name="DEX">#REF!</definedName>
    <definedName name="DF">[108]Cronograma!#REF!</definedName>
    <definedName name="dfa" localSheetId="5"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dfasd" localSheetId="5"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ASDF" localSheetId="5">#REF!</definedName>
    <definedName name="DFASDF">#REF!</definedName>
    <definedName name="DFBNJ" localSheetId="5"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0">#REF!</definedName>
    <definedName name="DFGDFG" localSheetId="5"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[78]Personalizar!$E$22</definedName>
    <definedName name="dflt2">[78]Personalizar!$E$23</definedName>
    <definedName name="dflt3">[78]Personalizar!$D$24</definedName>
    <definedName name="dflt4">[78]Personalizar!$E$26</definedName>
    <definedName name="dflt5">[78]Personalizar!$E$27</definedName>
    <definedName name="dflt6">[78]Personalizar!$D$28</definedName>
    <definedName name="dflt7">[78]Personalizar!$G$27</definedName>
    <definedName name="DFRFRF" localSheetId="5"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SD" localSheetId="0">[0]!ERR</definedName>
    <definedName name="DFSD">[0]!ERR</definedName>
    <definedName name="dfsds"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5"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hfs">#REF!</definedName>
    <definedName name="DGO">[19]Tablas!#REF!</definedName>
    <definedName name="DGO1_1">[19]Tablas!#REF!</definedName>
    <definedName name="DGO1_1_1">[19]Tablas!#REF!</definedName>
    <definedName name="DGP">[19]Tablas!#REF!</definedName>
    <definedName name="DGP1_1">[19]Tablas!#REF!</definedName>
    <definedName name="DGP1_1_1">[19]Tablas!#REF!</definedName>
    <definedName name="dgrdeb" localSheetId="5"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[42]PRESUPUESTO!$B$13</definedName>
    <definedName name="diam">[109]diametros!$A:$B</definedName>
    <definedName name="DIAME">#REF!</definedName>
    <definedName name="Diámetro" localSheetId="5">#REF!</definedName>
    <definedName name="Diámetro">#REF!</definedName>
    <definedName name="diámetroft" localSheetId="5">#REF!</definedName>
    <definedName name="diámetroft">#REF!</definedName>
    <definedName name="diametros">#REF!</definedName>
    <definedName name="DIAS_DE_INCAPACIDAD">#REF!</definedName>
    <definedName name="DIC">#REF!</definedName>
    <definedName name="diferencia" localSheetId="5">'[110]MEDIA GEOMETRICA'!$J$8,'[110]MEDIA GEOMETRICA'!$N$8,'[110]MEDIA GEOMETRICA'!$R$8,'[110]MEDIA GEOMETRICA'!$V$8,'[110]MEDIA GEOMETRICA'!$Z$8,'[110]MEDIA GEOMETRICA'!$AD$8,'[110]MEDIA GEOMETRICA'!$AH$8,'[110]MEDIA GEOMETRICA'!$AL$8,'[110]MEDIA GEOMETRICA'!#REF!,'[110]MEDIA GEOMETRICA'!#REF!</definedName>
    <definedName name="diferencia">'[110]MEDIA GEOMETRICA'!$J$8,'[110]MEDIA GEOMETRICA'!$N$8,'[110]MEDIA GEOMETRICA'!$R$8,'[110]MEDIA GEOMETRICA'!$V$8,'[110]MEDIA GEOMETRICA'!$Z$8,'[110]MEDIA GEOMETRICA'!$AD$8,'[110]MEDIA GEOMETRICA'!$AH$8,'[110]MEDIA GEOMETRICA'!$AL$8,'[110]MEDIA GEOMETRICA'!#REF!,'[110]MEDIA GEOMETRICA'!#REF!</definedName>
    <definedName name="DIJ" localSheetId="5">[19]Tablas!#REF!</definedName>
    <definedName name="DIJ">[19]Tablas!#REF!</definedName>
    <definedName name="DIJ1_1" localSheetId="5">[19]Tablas!#REF!</definedName>
    <definedName name="DIJ1_1">[19]Tablas!#REF!</definedName>
    <definedName name="DIJ1_1_1">[19]Tablas!#REF!</definedName>
    <definedName name="DIJ1_1_2">[19]Tablas!#REF!</definedName>
    <definedName name="DIJ1_1_3">[19]Tablas!#REF!</definedName>
    <definedName name="DIJ1_1_4">[19]Tablas!#REF!</definedName>
    <definedName name="DIJ1_1_5">[19]Tablas!#REF!</definedName>
    <definedName name="DIJ1_2">[19]Tablas!#REF!</definedName>
    <definedName name="DIJ1_3">[19]Tablas!#REF!</definedName>
    <definedName name="DIJ1_4">[19]Tablas!#REF!</definedName>
    <definedName name="DIJ1_5">[19]Tablas!#REF!</definedName>
    <definedName name="Direccion">[63]EMPRESA!$F$14</definedName>
    <definedName name="DIRECTO1" localSheetId="5">[111]APU!$U$132</definedName>
    <definedName name="DIRECTO1">[111]APU!$U$132</definedName>
    <definedName name="DIRECTO10" localSheetId="5">[111]APU!$U$681</definedName>
    <definedName name="DIRECTO10">[111]APU!$U$681</definedName>
    <definedName name="DIRECTO100" localSheetId="5">[111]APU!$U$6171</definedName>
    <definedName name="DIRECTO100">[111]APU!$U$6171</definedName>
    <definedName name="DIRECTO101" localSheetId="5">[111]APU!$U$6232</definedName>
    <definedName name="DIRECTO101">[111]APU!$U$6232</definedName>
    <definedName name="DIRECTO102" localSheetId="5">[111]APU!$U$6293</definedName>
    <definedName name="DIRECTO102">[111]APU!$U$6293</definedName>
    <definedName name="DIRECTO103" localSheetId="5">[111]APU!$U$6354</definedName>
    <definedName name="DIRECTO103">[111]APU!$U$6354</definedName>
    <definedName name="DIRECTO104" localSheetId="5">[111]APU!$U$6415</definedName>
    <definedName name="DIRECTO104">[111]APU!$U$6415</definedName>
    <definedName name="DIRECTO105" localSheetId="5">[111]APU!$U$6476</definedName>
    <definedName name="DIRECTO105">[111]APU!$U$6476</definedName>
    <definedName name="DIRECTO11" localSheetId="5">[111]APU!$U$742</definedName>
    <definedName name="DIRECTO11">[111]APU!$U$742</definedName>
    <definedName name="DIRECTO12" localSheetId="5">[111]APU!$U$803</definedName>
    <definedName name="DIRECTO12">[111]APU!$U$803</definedName>
    <definedName name="DIRECTO124" localSheetId="5">[111]APU!$U$7635</definedName>
    <definedName name="DIRECTO124">[111]APU!$U$7635</definedName>
    <definedName name="DIRECTO125" localSheetId="5">[111]APU!$U$7696</definedName>
    <definedName name="DIRECTO125">[111]APU!$U$7696</definedName>
    <definedName name="DIRECTO126" localSheetId="5">[111]APU!$U$7757</definedName>
    <definedName name="DIRECTO126">[111]APU!$U$7757</definedName>
    <definedName name="DIRECTO127" localSheetId="5">[111]APU!$U$7818</definedName>
    <definedName name="DIRECTO127">[111]APU!$U$7818</definedName>
    <definedName name="DIRECTO128" localSheetId="5">[111]APU!$U$7879</definedName>
    <definedName name="DIRECTO128">[111]APU!$U$7879</definedName>
    <definedName name="DIRECTO129" localSheetId="5">[111]APU!$U$7940</definedName>
    <definedName name="DIRECTO129">[111]APU!$U$7940</definedName>
    <definedName name="DIRECTO13" localSheetId="5">[111]APU!$U$864</definedName>
    <definedName name="DIRECTO13">[111]APU!$U$864</definedName>
    <definedName name="DIRECTO130" localSheetId="5">[111]APU!$U$8001</definedName>
    <definedName name="DIRECTO130">[111]APU!$U$8001</definedName>
    <definedName name="DIRECTO131" localSheetId="5">[111]APU!$U$8062</definedName>
    <definedName name="DIRECTO131">[111]APU!$U$8062</definedName>
    <definedName name="DIRECTO132" localSheetId="5">[111]APU!$U$8123</definedName>
    <definedName name="DIRECTO132">[111]APU!$U$8123</definedName>
    <definedName name="DIRECTO133" localSheetId="5">[111]APU!$U$8184</definedName>
    <definedName name="DIRECTO133">[111]APU!$U$8184</definedName>
    <definedName name="DIRECTO134" localSheetId="5">[111]APU!$U$8245</definedName>
    <definedName name="DIRECTO134">[111]APU!$U$8245</definedName>
    <definedName name="DIRECTO14" localSheetId="5">[111]APU!$U$925</definedName>
    <definedName name="DIRECTO14">[111]APU!$U$925</definedName>
    <definedName name="DIRECTO15" localSheetId="5">[111]APU!$U$986</definedName>
    <definedName name="DIRECTO15">[111]APU!$U$986</definedName>
    <definedName name="DIRECTO16" localSheetId="5">[111]APU!$U$1047</definedName>
    <definedName name="DIRECTO16">[111]APU!$U$1047</definedName>
    <definedName name="DIRECTO17" localSheetId="5">[111]APU!$U$1108</definedName>
    <definedName name="DIRECTO17">[111]APU!$U$1108</definedName>
    <definedName name="DIRECTO18" localSheetId="5">[111]APU!$U$1169</definedName>
    <definedName name="DIRECTO18">[111]APU!$U$1169</definedName>
    <definedName name="DIRECTO2" localSheetId="5">[111]APU!$U$193</definedName>
    <definedName name="DIRECTO2">[111]APU!$U$193</definedName>
    <definedName name="DIRECTO2.10" localSheetId="5">[111]APU!$U$14889</definedName>
    <definedName name="DIRECTO2.10">[111]APU!$U$14889</definedName>
    <definedName name="DIRECTO2.11" localSheetId="5">[111]APU!$U$14950</definedName>
    <definedName name="DIRECTO2.11">[111]APU!$U$14950</definedName>
    <definedName name="DIRECTO2.12" localSheetId="5">[111]APU!$U$15011</definedName>
    <definedName name="DIRECTO2.12">[111]APU!$U$15011</definedName>
    <definedName name="DIRECTO2.9" localSheetId="5">[111]APU!$U$11839</definedName>
    <definedName name="DIRECTO2.9">[111]APU!$U$11839</definedName>
    <definedName name="DIRECTO21" localSheetId="5">[111]APU!$U$1352</definedName>
    <definedName name="DIRECTO21">[111]APU!$U$1352</definedName>
    <definedName name="DIRECTO22" localSheetId="5">[111]APU!$U$1413</definedName>
    <definedName name="DIRECTO22">[111]APU!$U$1413</definedName>
    <definedName name="DIRECTO23" localSheetId="5">[111]APU!$U$1474</definedName>
    <definedName name="DIRECTO23">[111]APU!$U$1474</definedName>
    <definedName name="DIRECTO24" localSheetId="5">[111]APU!$U$1535</definedName>
    <definedName name="DIRECTO24">[111]APU!$U$1535</definedName>
    <definedName name="DIRECTO25" localSheetId="5">[111]APU!$U$1596</definedName>
    <definedName name="DIRECTO25">[111]APU!$U$1596</definedName>
    <definedName name="DIRECTO26" localSheetId="5">[111]APU!$U$1657</definedName>
    <definedName name="DIRECTO26">[111]APU!$U$1657</definedName>
    <definedName name="DIRECTO27" localSheetId="5">[111]APU!$U$1718</definedName>
    <definedName name="DIRECTO27">[111]APU!$U$1718</definedName>
    <definedName name="DIRECTO28" localSheetId="5">[111]APU!$U$1779</definedName>
    <definedName name="DIRECTO28">[111]APU!$U$1779</definedName>
    <definedName name="DIRECTO29" localSheetId="5">[111]APU!$U$1840</definedName>
    <definedName name="DIRECTO29">[111]APU!$U$1840</definedName>
    <definedName name="DIRECTO3" localSheetId="5">[111]APU!$U$254</definedName>
    <definedName name="DIRECTO3">[111]APU!$U$254</definedName>
    <definedName name="DIRECTO3.15" localSheetId="5">[111]APU!$U$8667</definedName>
    <definedName name="DIRECTO3.15">[111]APU!$U$8667</definedName>
    <definedName name="DIRECTO3.16" localSheetId="5">[111]APU!$U$8728</definedName>
    <definedName name="DIRECTO3.16">[111]APU!$U$8728</definedName>
    <definedName name="DIRECTO3.17" localSheetId="5">[111]APU!$U$8789</definedName>
    <definedName name="DIRECTO3.17">[111]APU!$U$8789</definedName>
    <definedName name="DIRECTO3.18" localSheetId="5">[111]APU!$U$8850</definedName>
    <definedName name="DIRECTO3.18">[111]APU!$U$8850</definedName>
    <definedName name="DIRECTO3.19" localSheetId="5">[111]APU!$U$8911</definedName>
    <definedName name="DIRECTO3.19">[111]APU!$U$8911</definedName>
    <definedName name="DIRECTO3.20" localSheetId="5">[111]APU!$U$8972</definedName>
    <definedName name="DIRECTO3.20">[111]APU!$U$8972</definedName>
    <definedName name="DIRECTO3.21" localSheetId="5">[111]APU!$U$11961</definedName>
    <definedName name="DIRECTO3.21">[111]APU!$U$11961</definedName>
    <definedName name="DIRECTO3.22" localSheetId="5">[111]APU!$U$14523</definedName>
    <definedName name="DIRECTO3.22">[111]APU!$U$14523</definedName>
    <definedName name="DIRECTO3.23" localSheetId="5">[111]APU!$U$15133</definedName>
    <definedName name="DIRECTO3.23">[111]APU!$U$15133</definedName>
    <definedName name="DIRECTO3.24" localSheetId="5">[111]APU!$U$16292</definedName>
    <definedName name="DIRECTO3.24">[111]APU!$U$16292</definedName>
    <definedName name="DIRECTO3.25" localSheetId="5">[111]APU!$U$16353</definedName>
    <definedName name="DIRECTO3.25">[111]APU!$U$16353</definedName>
    <definedName name="DIRECTO3.26" localSheetId="5">[111]APU!$U$16414</definedName>
    <definedName name="DIRECTO3.26">[111]APU!$U$16414</definedName>
    <definedName name="DIRECTO3.27" localSheetId="5">[111]APU!$U$16475</definedName>
    <definedName name="DIRECTO3.27">[111]APU!$U$16475</definedName>
    <definedName name="DIRECTO3.28" localSheetId="5">[111]APU!$U$16536</definedName>
    <definedName name="DIRECTO3.28">[111]APU!$U$16536</definedName>
    <definedName name="DIRECTO30" localSheetId="5">[111]APU!$U$1901</definedName>
    <definedName name="DIRECTO30">[111]APU!$U$1901</definedName>
    <definedName name="DIRECTO31" localSheetId="5">[111]APU!$U$1962</definedName>
    <definedName name="DIRECTO31">[111]APU!$U$1962</definedName>
    <definedName name="DIRECTO32" localSheetId="5">[111]APU!$U$2023</definedName>
    <definedName name="DIRECTO32">[111]APU!$U$2023</definedName>
    <definedName name="DIRECTO33" localSheetId="5">[111]APU!$U$2084</definedName>
    <definedName name="DIRECTO33">[111]APU!$U$2084</definedName>
    <definedName name="DIRECTO34" localSheetId="5">[111]APU!$U$2145</definedName>
    <definedName name="DIRECTO34">[111]APU!$U$2145</definedName>
    <definedName name="DIRECTO35" localSheetId="5">[111]APU!$U$2206</definedName>
    <definedName name="DIRECTO35">[111]APU!$U$2206</definedName>
    <definedName name="DIRECTO36" localSheetId="5">[111]APU!$U$2267</definedName>
    <definedName name="DIRECTO36">[111]APU!$U$2267</definedName>
    <definedName name="DIRECTO37" localSheetId="5">[111]APU!$U$2328</definedName>
    <definedName name="DIRECTO37">[111]APU!$U$2328</definedName>
    <definedName name="DIRECTO38" localSheetId="5">[111]APU!$U$2389</definedName>
    <definedName name="DIRECTO38">[111]APU!$U$2389</definedName>
    <definedName name="DIRECTO39" localSheetId="5">[111]APU!$U$2450</definedName>
    <definedName name="DIRECTO39">[111]APU!$U$2450</definedName>
    <definedName name="DIRECTO4" localSheetId="5">[111]APU!$U$315</definedName>
    <definedName name="DIRECTO4">[111]APU!$U$315</definedName>
    <definedName name="DIRECTO4.20" localSheetId="5">[111]APU!$U$9216</definedName>
    <definedName name="DIRECTO4.20">[111]APU!$U$9216</definedName>
    <definedName name="DIRECTO4.21" localSheetId="5">[111]APU!$U$9277</definedName>
    <definedName name="DIRECTO4.21">[111]APU!$U$9277</definedName>
    <definedName name="DIRECTO4.22" localSheetId="5">[111]APU!$U$9338</definedName>
    <definedName name="DIRECTO4.22">[111]APU!$U$9338</definedName>
    <definedName name="DIRECTO4.23" localSheetId="5">[111]APU!$U$9399</definedName>
    <definedName name="DIRECTO4.23">[111]APU!$U$9399</definedName>
    <definedName name="DIRECTO4.24" localSheetId="5">[111]APU!$U$9460</definedName>
    <definedName name="DIRECTO4.24">[111]APU!$U$9460</definedName>
    <definedName name="DIRECTO4.25" localSheetId="5">[111]APU!$U$9521</definedName>
    <definedName name="DIRECTO4.25">[111]APU!$U$9521</definedName>
    <definedName name="DIRECTO4.26" localSheetId="5">[111]APU!$U$9582</definedName>
    <definedName name="DIRECTO4.26">[111]APU!$U$9582</definedName>
    <definedName name="DIRECTO4.27" localSheetId="5">[111]APU!$U$9643</definedName>
    <definedName name="DIRECTO4.27">[111]APU!$U$9643</definedName>
    <definedName name="DIRECTO4.28" localSheetId="5">[111]APU!$U$9704</definedName>
    <definedName name="DIRECTO4.28">[111]APU!$U$9704</definedName>
    <definedName name="DIRECTO4.29" localSheetId="5">[111]APU!$U$9765</definedName>
    <definedName name="DIRECTO4.29">[111]APU!$U$9765</definedName>
    <definedName name="DIRECTO4.30" localSheetId="5">[111]APU!$U$9826</definedName>
    <definedName name="DIRECTO4.30">[111]APU!$U$9826</definedName>
    <definedName name="DIRECTO4.31" localSheetId="5">[111]APU!$U$9887</definedName>
    <definedName name="DIRECTO4.31">[111]APU!$U$9887</definedName>
    <definedName name="DIRECTO4.32" localSheetId="5">[111]APU!$U$9948</definedName>
    <definedName name="DIRECTO4.32">[111]APU!$U$9948</definedName>
    <definedName name="DIRECTO4.33" localSheetId="5">[111]APU!$U$10009</definedName>
    <definedName name="DIRECTO4.33">[111]APU!$U$10009</definedName>
    <definedName name="DIRECTO4.34" localSheetId="5">[111]APU!$U$10070</definedName>
    <definedName name="DIRECTO4.34">[111]APU!$U$10070</definedName>
    <definedName name="DIRECTO4.35" localSheetId="5">[111]APU!$U$11595</definedName>
    <definedName name="DIRECTO4.35">[111]APU!$U$11595</definedName>
    <definedName name="DIRECTO4.36" localSheetId="5">[111]APU!$U$11656</definedName>
    <definedName name="DIRECTO4.36">[111]APU!$U$11656</definedName>
    <definedName name="DIRECTO4.37" localSheetId="5">[111]APU!$U$15987</definedName>
    <definedName name="DIRECTO4.37">[111]APU!$U$15987</definedName>
    <definedName name="DIRECTO4.38" localSheetId="5">[111]APU!$U$15194</definedName>
    <definedName name="DIRECTO4.38">[111]APU!$U$15194</definedName>
    <definedName name="DIRECTO4.39" localSheetId="5">[111]APU!$U$14279</definedName>
    <definedName name="DIRECTO4.39">[111]APU!$U$14279</definedName>
    <definedName name="DIRECTO4.40" localSheetId="5">[111]APU!$U$14340</definedName>
    <definedName name="DIRECTO4.40">[111]APU!$U$14340</definedName>
    <definedName name="DIRECTO4.41" localSheetId="5">[111]APU!$U$14401</definedName>
    <definedName name="DIRECTO4.41">[111]APU!$U$14401</definedName>
    <definedName name="DIRECTO4.42" localSheetId="5">[111]APU!$U$14462</definedName>
    <definedName name="DIRECTO4.42">[111]APU!$U$14462</definedName>
    <definedName name="DIRECTO4.43" localSheetId="5">[111]APU!$U$14584</definedName>
    <definedName name="DIRECTO4.43">[111]APU!$U$14584</definedName>
    <definedName name="DIRECTO4.44" localSheetId="5">[111]APU!$U$16048</definedName>
    <definedName name="DIRECTO4.44">[111]APU!$U$16048</definedName>
    <definedName name="DIRECTO4.45" localSheetId="5">[111]APU!$U$16109</definedName>
    <definedName name="DIRECTO4.45">[111]APU!$U$16109</definedName>
    <definedName name="DIRECTO4.46" localSheetId="5">[111]APU!$U$14706</definedName>
    <definedName name="DIRECTO4.46">[111]APU!$U$14706</definedName>
    <definedName name="DIRECTO4.47" localSheetId="5">[111]APU!$U$15926</definedName>
    <definedName name="DIRECTO4.47">[111]APU!$U$15926</definedName>
    <definedName name="DIRECTO4.48" localSheetId="5">[111]APU!$U$16170</definedName>
    <definedName name="DIRECTO4.48">[111]APU!$U$16170</definedName>
    <definedName name="DIRECTO4.49" localSheetId="5">[111]APU!$U$16231</definedName>
    <definedName name="DIRECTO4.49">[111]APU!$U$16231</definedName>
    <definedName name="DIRECTO4.50" localSheetId="5">[111]APU!$U$16902</definedName>
    <definedName name="DIRECTO4.50">[111]APU!$U$16902</definedName>
    <definedName name="DIRECTO4.51" localSheetId="5">[111]APU!$U$17634</definedName>
    <definedName name="DIRECTO4.51">[111]APU!$U$17634</definedName>
    <definedName name="DIRECTO4.52" localSheetId="5">[111]APU!$U$17695</definedName>
    <definedName name="DIRECTO4.52">[111]APU!$U$17695</definedName>
    <definedName name="DIRECTO40" localSheetId="5">[111]APU!$U$2511</definedName>
    <definedName name="DIRECTO40">[111]APU!$U$2511</definedName>
    <definedName name="DIRECTO41" localSheetId="5">[111]APU!$U$2572</definedName>
    <definedName name="DIRECTO41">[111]APU!$U$2572</definedName>
    <definedName name="DIRECTO42" localSheetId="5">[111]APU!$U$2633</definedName>
    <definedName name="DIRECTO42">[111]APU!$U$2633</definedName>
    <definedName name="DIRECTO43" localSheetId="5">[111]APU!$U$2694</definedName>
    <definedName name="DIRECTO43">[111]APU!$U$2694</definedName>
    <definedName name="DIRECTO44" localSheetId="5">[111]APU!$U$2755</definedName>
    <definedName name="DIRECTO44">[111]APU!$U$2755</definedName>
    <definedName name="DIRECTO45" localSheetId="5">[111]APU!$U$2816</definedName>
    <definedName name="DIRECTO45">[111]APU!$U$2816</definedName>
    <definedName name="DIRECTO46" localSheetId="5">[111]APU!$U$2877</definedName>
    <definedName name="DIRECTO46">[111]APU!$U$2877</definedName>
    <definedName name="DIRECTO47" localSheetId="5">[111]APU!$U$2938</definedName>
    <definedName name="DIRECTO47">[111]APU!$U$2938</definedName>
    <definedName name="DIRECTO48" localSheetId="5">[111]APU!$U$2999</definedName>
    <definedName name="DIRECTO48">[111]APU!$U$2999</definedName>
    <definedName name="DIRECTO49" localSheetId="5">[111]APU!$U$3060</definedName>
    <definedName name="DIRECTO49">[111]APU!$U$3060</definedName>
    <definedName name="DIRECTO5" localSheetId="5">[111]APU!$U$376</definedName>
    <definedName name="DIRECTO5">[111]APU!$U$376</definedName>
    <definedName name="DIRECTO5.100" localSheetId="5">[111]APU!$U$12449</definedName>
    <definedName name="DIRECTO5.100">[111]APU!$U$12449</definedName>
    <definedName name="DIRECTO5.101" localSheetId="5">[111]APU!$U$12510</definedName>
    <definedName name="DIRECTO5.101">[111]APU!$U$12510</definedName>
    <definedName name="DIRECTO5.104" localSheetId="5">[111]APU!$U$12571</definedName>
    <definedName name="DIRECTO5.104">[111]APU!$U$12571</definedName>
    <definedName name="DIRECTO5.105" localSheetId="5">[111]APU!$U$12632</definedName>
    <definedName name="DIRECTO5.105">[111]APU!$U$12632</definedName>
    <definedName name="DIRECTO5.106" localSheetId="5">[111]APU!$U$12693</definedName>
    <definedName name="DIRECTO5.106">[111]APU!$U$12693</definedName>
    <definedName name="DIRECTO5.107" localSheetId="5">[111]APU!$U$12754</definedName>
    <definedName name="DIRECTO5.107">[111]APU!$U$12754</definedName>
    <definedName name="DIRECTO5.108" localSheetId="5">[111]APU!$U$12815</definedName>
    <definedName name="DIRECTO5.108">[111]APU!$U$12815</definedName>
    <definedName name="DIRECTO5.109" localSheetId="5">[111]APU!$U$12876</definedName>
    <definedName name="DIRECTO5.109">[111]APU!$U$12876</definedName>
    <definedName name="DIRECTO5.111" localSheetId="5">[111]APU!$U$12937</definedName>
    <definedName name="DIRECTO5.111">[111]APU!$U$12937</definedName>
    <definedName name="DIRECTO5.112" localSheetId="5">[111]APU!$U$12998</definedName>
    <definedName name="DIRECTO5.112">[111]APU!$U$12998</definedName>
    <definedName name="DIRECTO5.113" localSheetId="5">[111]APU!$U$14767</definedName>
    <definedName name="DIRECTO5.113">[111]APU!$U$14767</definedName>
    <definedName name="DIRECTO5.114" localSheetId="5">[111]APU!$U$14828</definedName>
    <definedName name="DIRECTO5.114">[111]APU!$U$14828</definedName>
    <definedName name="DIRECTO5.115" localSheetId="5">[111]APU!$U$15072</definedName>
    <definedName name="DIRECTO5.115">[111]APU!$U$15072</definedName>
    <definedName name="DIRECTO5.53" localSheetId="5">[111]APU!$U$10131</definedName>
    <definedName name="DIRECTO5.53">[111]APU!$U$10131</definedName>
    <definedName name="DIRECTO5.54" localSheetId="5">[111]APU!$U$10192</definedName>
    <definedName name="DIRECTO5.54">[111]APU!$U$10192</definedName>
    <definedName name="DIRECTO5.55" localSheetId="5">[111]APU!$U$10253</definedName>
    <definedName name="DIRECTO5.55">[111]APU!$U$10253</definedName>
    <definedName name="DIRECTO5.56" localSheetId="5">[111]APU!$U$10314</definedName>
    <definedName name="DIRECTO5.56">[111]APU!$U$10314</definedName>
    <definedName name="DIRECTO5.57" localSheetId="5">[111]APU!$U$10375</definedName>
    <definedName name="DIRECTO5.57">[111]APU!$U$10375</definedName>
    <definedName name="DIRECTO5.58" localSheetId="5">[111]APU!$U$10436</definedName>
    <definedName name="DIRECTO5.58">[111]APU!$U$10436</definedName>
    <definedName name="DIRECTO5.59" localSheetId="5">[111]APU!$U$10497</definedName>
    <definedName name="DIRECTO5.59">[111]APU!$U$10497</definedName>
    <definedName name="DIRECTO5.60" localSheetId="5">[111]APU!$U$10558</definedName>
    <definedName name="DIRECTO5.60">[111]APU!$U$10558</definedName>
    <definedName name="DIRECTO5.61" localSheetId="5">[111]APU!$U$10619</definedName>
    <definedName name="DIRECTO5.61">[111]APU!$U$10619</definedName>
    <definedName name="DIRECTO5.62" localSheetId="5">[111]APU!$U$10680</definedName>
    <definedName name="DIRECTO5.62">[111]APU!$U$10680</definedName>
    <definedName name="DIRECTO5.63" localSheetId="5">[111]APU!$U$10741</definedName>
    <definedName name="DIRECTO5.63">[111]APU!$U$10741</definedName>
    <definedName name="DIRECTO5.64" localSheetId="5">[111]APU!$U$10802</definedName>
    <definedName name="DIRECTO5.64">[111]APU!$U$10802</definedName>
    <definedName name="DIRECTO5.65" localSheetId="5">[111]APU!$U$10863</definedName>
    <definedName name="DIRECTO5.65">[111]APU!$U$10863</definedName>
    <definedName name="DIRECTO5.66" localSheetId="5">[111]APU!$U$10924</definedName>
    <definedName name="DIRECTO5.66">[111]APU!$U$10924</definedName>
    <definedName name="DIRECTO5.67" localSheetId="5">[111]APU!$U$10985</definedName>
    <definedName name="DIRECTO5.67">[111]APU!$U$10985</definedName>
    <definedName name="DIRECTO5.68" localSheetId="5">[111]APU!$U$11046</definedName>
    <definedName name="DIRECTO5.68">[111]APU!$U$11046</definedName>
    <definedName name="DIRECTO5.69" localSheetId="5">[111]APU!$U$11107</definedName>
    <definedName name="DIRECTO5.69">[111]APU!$U$11107</definedName>
    <definedName name="DIRECTO5.70" localSheetId="5">[111]APU!$U$11168</definedName>
    <definedName name="DIRECTO5.70">[111]APU!$U$11168</definedName>
    <definedName name="DIRECTO5.71" localSheetId="5">[111]APU!$U$11229</definedName>
    <definedName name="DIRECTO5.71">[111]APU!$U$11229</definedName>
    <definedName name="DIRECTO5.72" localSheetId="5">[111]APU!$U$12022</definedName>
    <definedName name="DIRECTO5.72">[111]APU!$U$12022</definedName>
    <definedName name="DIRECTO5.73" localSheetId="5">[111]APU!$U$12083</definedName>
    <definedName name="DIRECTO5.73">[111]APU!$U$12083</definedName>
    <definedName name="DIRECTO5.74" localSheetId="5">[111]APU!$U$12144</definedName>
    <definedName name="DIRECTO5.74">[111]APU!$U$12144</definedName>
    <definedName name="DIRECTO5.77" localSheetId="5">[111]APU!$U$12205</definedName>
    <definedName name="DIRECTO5.77">[111]APU!$U$12205</definedName>
    <definedName name="DIRECTO5.78" localSheetId="5">[111]APU!$U$12327</definedName>
    <definedName name="DIRECTO5.78">[111]APU!$U$12327</definedName>
    <definedName name="DIRECTO5.79" localSheetId="5">[111]APU!$U$12388</definedName>
    <definedName name="DIRECTO5.79">[111]APU!$U$12388</definedName>
    <definedName name="DIRECTO5.80" localSheetId="5">[111]APU!$U$12266</definedName>
    <definedName name="DIRECTO5.80">[111]APU!$U$12266</definedName>
    <definedName name="DIRECTO5.82" localSheetId="5">[111]APU!$U$14035</definedName>
    <definedName name="DIRECTO5.82">[111]APU!$U$14035</definedName>
    <definedName name="DIRECTO5.83" localSheetId="5">[111]APU!$U$14096</definedName>
    <definedName name="DIRECTO5.83">[111]APU!$U$14096</definedName>
    <definedName name="DIRECTO5.84" localSheetId="5">[111]APU!$U$13364</definedName>
    <definedName name="DIRECTO5.84">[111]APU!$U$13364</definedName>
    <definedName name="DIRECTO5.85" localSheetId="5">[111]APU!$U$13425</definedName>
    <definedName name="DIRECTO5.85">[111]APU!$U$13425</definedName>
    <definedName name="DIRECTO5.86" localSheetId="5">[111]APU!$U$13486</definedName>
    <definedName name="DIRECTO5.86">[111]APU!$U$13486</definedName>
    <definedName name="DIRECTO5.87" localSheetId="5">[111]APU!$U$13547</definedName>
    <definedName name="DIRECTO5.87">[111]APU!$U$13547</definedName>
    <definedName name="DIRECTO5.88" localSheetId="5">[111]APU!$U$13608</definedName>
    <definedName name="DIRECTO5.88">[111]APU!$U$13608</definedName>
    <definedName name="DIRECTO5.89" localSheetId="5">[111]APU!$U$13669</definedName>
    <definedName name="DIRECTO5.89">[111]APU!$U$13669</definedName>
    <definedName name="DIRECTO5.90" localSheetId="5">[111]APU!$U$13730</definedName>
    <definedName name="DIRECTO5.90">[111]APU!$U$13730</definedName>
    <definedName name="DIRECTO5.91" localSheetId="5">[111]APU!$U$13791</definedName>
    <definedName name="DIRECTO5.91">[111]APU!$U$13791</definedName>
    <definedName name="DIRECTO5.92" localSheetId="5">[111]APU!$U$13852</definedName>
    <definedName name="DIRECTO5.92">[111]APU!$U$13852</definedName>
    <definedName name="DIRECTO5.93" localSheetId="5">[111]APU!$U$13913</definedName>
    <definedName name="DIRECTO5.93">[111]APU!$U$13913</definedName>
    <definedName name="DIRECTO5.94" localSheetId="5">[111]APU!$U$13974</definedName>
    <definedName name="DIRECTO5.94">[111]APU!$U$13974</definedName>
    <definedName name="DIRECTO5.95" localSheetId="5">[111]APU!$U$13059</definedName>
    <definedName name="DIRECTO5.95">[111]APU!$U$13059</definedName>
    <definedName name="DIRECTO5.96" localSheetId="5">[111]APU!$U$13120</definedName>
    <definedName name="DIRECTO5.96">[111]APU!$U$13120</definedName>
    <definedName name="DIRECTO5.97" localSheetId="5">[111]APU!$U$13181</definedName>
    <definedName name="DIRECTO5.97">[111]APU!$U$13181</definedName>
    <definedName name="DIRECTO5.98" localSheetId="5">[111]APU!$U$13242</definedName>
    <definedName name="DIRECTO5.98">[111]APU!$U$13242</definedName>
    <definedName name="DIRECTO5.99" localSheetId="5">[111]APU!$U$13303</definedName>
    <definedName name="DIRECTO5.99">[111]APU!$U$13303</definedName>
    <definedName name="DIRECTO50" localSheetId="5">[111]APU!$U$3121</definedName>
    <definedName name="DIRECTO50">[111]APU!$U$3121</definedName>
    <definedName name="DIRECTO51" localSheetId="5">[111]APU!$U$3182</definedName>
    <definedName name="DIRECTO51">[111]APU!$U$3182</definedName>
    <definedName name="DIRECTO52" localSheetId="5">[111]APU!$U$3243</definedName>
    <definedName name="DIRECTO52">[111]APU!$U$3243</definedName>
    <definedName name="DIRECTO53" localSheetId="5">[111]APU!$U$3304</definedName>
    <definedName name="DIRECTO53">[111]APU!$U$3304</definedName>
    <definedName name="DIRECTO54" localSheetId="5">[111]APU!$U$3365</definedName>
    <definedName name="DIRECTO54">[111]APU!$U$3365</definedName>
    <definedName name="DIRECTO55" localSheetId="5">[111]APU!$U$3426</definedName>
    <definedName name="DIRECTO55">[111]APU!$U$3426</definedName>
    <definedName name="DIRECTO56" localSheetId="5">[111]APU!$U$3487</definedName>
    <definedName name="DIRECTO56">[111]APU!$U$3487</definedName>
    <definedName name="DIRECTO57" localSheetId="5">[111]APU!$U$3548</definedName>
    <definedName name="DIRECTO57">[111]APU!$U$3548</definedName>
    <definedName name="DIRECTO58" localSheetId="5">[111]APU!$U$3609</definedName>
    <definedName name="DIRECTO58">[111]APU!$U$3609</definedName>
    <definedName name="DIRECTO59" localSheetId="5">[111]APU!$U$3670</definedName>
    <definedName name="DIRECTO59">[111]APU!$U$3670</definedName>
    <definedName name="DIRECTO6" localSheetId="5">[111]APU!$U$437</definedName>
    <definedName name="DIRECTO6">[111]APU!$U$437</definedName>
    <definedName name="DIRECTO60" localSheetId="5">[111]APU!$U$3731</definedName>
    <definedName name="DIRECTO60">[111]APU!$U$3731</definedName>
    <definedName name="DIRECTO61" localSheetId="5">[111]APU!$U$3792</definedName>
    <definedName name="DIRECTO61">[111]APU!$U$3792</definedName>
    <definedName name="DIRECTO62" localSheetId="5">[111]APU!$U$3853</definedName>
    <definedName name="DIRECTO62">[111]APU!$U$3853</definedName>
    <definedName name="DIRECTO63" localSheetId="5">[111]APU!$U$3914</definedName>
    <definedName name="DIRECTO63">[111]APU!$U$3914</definedName>
    <definedName name="DIRECTO64" localSheetId="5">[111]APU!$U$3975</definedName>
    <definedName name="DIRECTO64">[111]APU!$U$3975</definedName>
    <definedName name="DIRECTO65" localSheetId="5">[111]APU!$U$4036</definedName>
    <definedName name="DIRECTO65">[111]APU!$U$4036</definedName>
    <definedName name="DIRECTO66" localSheetId="5">[111]APU!$U$4097</definedName>
    <definedName name="DIRECTO66">[111]APU!$U$4097</definedName>
    <definedName name="DIRECTO67" localSheetId="5">[111]APU!$U$4158</definedName>
    <definedName name="DIRECTO67">[111]APU!$U$4158</definedName>
    <definedName name="DIRECTO68" localSheetId="5">[111]APU!$U$4219</definedName>
    <definedName name="DIRECTO68">[111]APU!$U$4219</definedName>
    <definedName name="DIRECTO69" localSheetId="5">[111]APU!$U$4280</definedName>
    <definedName name="DIRECTO69">[111]APU!$U$4280</definedName>
    <definedName name="DIRECTO7" localSheetId="5">[111]APU!$U$498</definedName>
    <definedName name="DIRECTO7">[111]APU!$U$498</definedName>
    <definedName name="DIRECTO7.12" localSheetId="5">[111]APU!$U$8305</definedName>
    <definedName name="DIRECTO7.12">[111]APU!$U$8305</definedName>
    <definedName name="DIRECTO7.13" localSheetId="5">[111]APU!$U$8366</definedName>
    <definedName name="DIRECTO7.13">[111]APU!$U$8366</definedName>
    <definedName name="DIRECTO7.14" localSheetId="5">[111]APU!$U$8427</definedName>
    <definedName name="DIRECTO7.14">[111]APU!$U$8427</definedName>
    <definedName name="DIRECTO7.15" localSheetId="5">[111]APU!$U$8488</definedName>
    <definedName name="DIRECTO7.15">[111]APU!$U$8488</definedName>
    <definedName name="DIRECTO7.16" localSheetId="5">[111]APU!$U$8606</definedName>
    <definedName name="DIRECTO7.16">[111]APU!$U$8606</definedName>
    <definedName name="DIRECTO7.17" localSheetId="5">[111]APU!$U$11290</definedName>
    <definedName name="DIRECTO7.17">[111]APU!$U$11290</definedName>
    <definedName name="DIRECTO7.18" localSheetId="5">[111]APU!$U$11351</definedName>
    <definedName name="DIRECTO7.18">[111]APU!$U$11351</definedName>
    <definedName name="DIRECTO7.19" localSheetId="5">[111]APU!$U$11412</definedName>
    <definedName name="DIRECTO7.19">[111]APU!$U$11412</definedName>
    <definedName name="DIRECTO7.20" localSheetId="5">[111]APU!$U$11473</definedName>
    <definedName name="DIRECTO7.20">[111]APU!$U$11473</definedName>
    <definedName name="DIRECTO7.21" localSheetId="5">[111]APU!$U$11534</definedName>
    <definedName name="DIRECTO7.21">[111]APU!$U$11534</definedName>
    <definedName name="DIRECTO7.22" localSheetId="5">[111]APU!$U$11717</definedName>
    <definedName name="DIRECTO7.22">[111]APU!$U$11717</definedName>
    <definedName name="DIRECTO7.23" localSheetId="5">[111]APU!$U$11778</definedName>
    <definedName name="DIRECTO7.23">[111]APU!$U$11778</definedName>
    <definedName name="DIRECTO7.24" localSheetId="5">[111]APU!$U$14645</definedName>
    <definedName name="DIRECTO7.24">[111]APU!$U$14645</definedName>
    <definedName name="DIRECTO7.25" localSheetId="5">[111]APU!$U$15255</definedName>
    <definedName name="DIRECTO7.25">[111]APU!$U$15255</definedName>
    <definedName name="DIRECTO7.26" localSheetId="5">[111]APU!$U$15316</definedName>
    <definedName name="DIRECTO7.26">[111]APU!$U$15316</definedName>
    <definedName name="DIRECTO7.27" localSheetId="5">[111]APU!$U$15377</definedName>
    <definedName name="DIRECTO7.27">[111]APU!$U$15377</definedName>
    <definedName name="DIRECTO7.28" localSheetId="5">[111]APU!$U$15438</definedName>
    <definedName name="DIRECTO7.28">[111]APU!$U$15438</definedName>
    <definedName name="DIRECTO7.29" localSheetId="5">[111]APU!$U$15499</definedName>
    <definedName name="DIRECTO7.29">[111]APU!$U$15499</definedName>
    <definedName name="DIRECTO7.30" localSheetId="5">[111]APU!$U$15560</definedName>
    <definedName name="DIRECTO7.30">[111]APU!$U$15560</definedName>
    <definedName name="DIRECTO7.31" localSheetId="5">[111]APU!$U$15621</definedName>
    <definedName name="DIRECTO7.31">[111]APU!$U$15621</definedName>
    <definedName name="DIRECTO7.32" localSheetId="5">[111]APU!$U$15682</definedName>
    <definedName name="DIRECTO7.32">[111]APU!$U$15682</definedName>
    <definedName name="DIRECTO7.33" localSheetId="5">[111]APU!$U$15743</definedName>
    <definedName name="DIRECTO7.33">[111]APU!$U$15743</definedName>
    <definedName name="DIRECTO7.34" localSheetId="5">[111]APU!$U$15804</definedName>
    <definedName name="DIRECTO7.34">[111]APU!$U$15804</definedName>
    <definedName name="DIRECTO7.35" localSheetId="5">[111]APU!$U$15865</definedName>
    <definedName name="DIRECTO7.35">[111]APU!$U$15865</definedName>
    <definedName name="DIRECTO7.36" localSheetId="5">[111]APU!$U$17085</definedName>
    <definedName name="DIRECTO7.36">[111]APU!$U$17085</definedName>
    <definedName name="DIRECTO7.37" localSheetId="5">[111]APU!$U$17268</definedName>
    <definedName name="DIRECTO7.37">[111]APU!$U$17268</definedName>
    <definedName name="DIRECTO7.38" localSheetId="5">[111]APU!$U$17207</definedName>
    <definedName name="DIRECTO7.38">[111]APU!$U$17207</definedName>
    <definedName name="DIRECTO7.39" localSheetId="5">[111]APU!$U$17390</definedName>
    <definedName name="DIRECTO7.39">[111]APU!$U$17390</definedName>
    <definedName name="DIRECTO7.40" localSheetId="5">[111]APU!$U$17451</definedName>
    <definedName name="DIRECTO7.40">[111]APU!$U$17451</definedName>
    <definedName name="DIRECTO7.41" localSheetId="5">[111]APU!$U$17512</definedName>
    <definedName name="DIRECTO7.41">[111]APU!$U$17512</definedName>
    <definedName name="DIRECTO7.42" localSheetId="5">[111]APU!$U$17146</definedName>
    <definedName name="DIRECTO7.42">[111]APU!$U$17146</definedName>
    <definedName name="DIRECTO7.43" localSheetId="5">[111]APU!$U$17573</definedName>
    <definedName name="DIRECTO7.43">[111]APU!$U$17573</definedName>
    <definedName name="DIRECTO7.44" localSheetId="5">[111]APU!$U$17329</definedName>
    <definedName name="DIRECTO7.44">[111]APU!$U$17329</definedName>
    <definedName name="DIRECTO70" localSheetId="5">[111]APU!$U$4341</definedName>
    <definedName name="DIRECTO70">[111]APU!$U$4341</definedName>
    <definedName name="DIRECTO71" localSheetId="5">[111]APU!$U$4402</definedName>
    <definedName name="DIRECTO71">[111]APU!$U$4402</definedName>
    <definedName name="DIRECTO72" localSheetId="5">[111]APU!$U$4463</definedName>
    <definedName name="DIRECTO72">[111]APU!$U$4463</definedName>
    <definedName name="DIRECTO73" localSheetId="5">[111]APU!$U$4524</definedName>
    <definedName name="DIRECTO73">[111]APU!$U$4524</definedName>
    <definedName name="DIRECTO74" localSheetId="5">[111]APU!$U$4585</definedName>
    <definedName name="DIRECTO74">[111]APU!$U$4585</definedName>
    <definedName name="DIRECTO75" localSheetId="5">[111]APU!$U$4646</definedName>
    <definedName name="DIRECTO75">[111]APU!$U$4646</definedName>
    <definedName name="DIRECTO76" localSheetId="5">[111]APU!$U$4707</definedName>
    <definedName name="DIRECTO76">[111]APU!$U$4707</definedName>
    <definedName name="DIRECTO77" localSheetId="5">[111]APU!$U$4768</definedName>
    <definedName name="DIRECTO77">[111]APU!$U$4768</definedName>
    <definedName name="DIRECTO78" localSheetId="5">[111]APU!$U$4829</definedName>
    <definedName name="DIRECTO78">[111]APU!$U$4829</definedName>
    <definedName name="DIRECTO79" localSheetId="5">[111]APU!$U$4890</definedName>
    <definedName name="DIRECTO79">[111]APU!$U$4890</definedName>
    <definedName name="DIRECTO8" localSheetId="5">[111]APU!$U$559</definedName>
    <definedName name="DIRECTO8">[111]APU!$U$559</definedName>
    <definedName name="DIRECTO80" localSheetId="5">[111]APU!$U$4951</definedName>
    <definedName name="DIRECTO80">[111]APU!$U$4951</definedName>
    <definedName name="DIRECTO81" localSheetId="5">[111]APU!$U$5012</definedName>
    <definedName name="DIRECTO81">[111]APU!$U$5012</definedName>
    <definedName name="DIRECTO82" localSheetId="5">[111]APU!$U$5073</definedName>
    <definedName name="DIRECTO82">[111]APU!$U$5073</definedName>
    <definedName name="DIRECTO83" localSheetId="5">[111]APU!$U$5134</definedName>
    <definedName name="DIRECTO83">[111]APU!$U$5134</definedName>
    <definedName name="DIRECTO84" localSheetId="5">[111]APU!$U$5195</definedName>
    <definedName name="DIRECTO84">[111]APU!$U$5195</definedName>
    <definedName name="DIRECTO85" localSheetId="5">[111]APU!$U$5256</definedName>
    <definedName name="DIRECTO85">[111]APU!$U$5256</definedName>
    <definedName name="DIRECTO86" localSheetId="5">[111]APU!$U$5317</definedName>
    <definedName name="DIRECTO86">[111]APU!$U$5317</definedName>
    <definedName name="DIRECTO87" localSheetId="5">[111]APU!$U$5378</definedName>
    <definedName name="DIRECTO87">[111]APU!$U$5378</definedName>
    <definedName name="DIRECTO88" localSheetId="5">[111]APU!$U$5439</definedName>
    <definedName name="DIRECTO88">[111]APU!$U$5439</definedName>
    <definedName name="DIRECTO89" localSheetId="5">[111]APU!$U$5500</definedName>
    <definedName name="DIRECTO89">[111]APU!$U$5500</definedName>
    <definedName name="DIRECTO9" localSheetId="5">[111]APU!$U$620</definedName>
    <definedName name="DIRECTO9">[111]APU!$U$620</definedName>
    <definedName name="DIRECTO9.1" localSheetId="5">[111]APU!$U$16597</definedName>
    <definedName name="DIRECTO9.1">[111]APU!$U$16597</definedName>
    <definedName name="DIRECTO9.2" localSheetId="5">[111]APU!$U$16658</definedName>
    <definedName name="DIRECTO9.2">[111]APU!$U$16658</definedName>
    <definedName name="DIRECTO9.3" localSheetId="5">[111]APU!$U$16719</definedName>
    <definedName name="DIRECTO9.3">[111]APU!$U$16719</definedName>
    <definedName name="DIRECTO9.4" localSheetId="5">[111]APU!$U$16780</definedName>
    <definedName name="DIRECTO9.4">[111]APU!$U$16780</definedName>
    <definedName name="DIRECTO9.5" localSheetId="5">[111]APU!$U$16841</definedName>
    <definedName name="DIRECTO9.5">[111]APU!$U$16841</definedName>
    <definedName name="DIRECTO90" localSheetId="5">[111]APU!$U$5561</definedName>
    <definedName name="DIRECTO90">[111]APU!$U$5561</definedName>
    <definedName name="DIRECTO91" localSheetId="5">[111]APU!$U$5622</definedName>
    <definedName name="DIRECTO91">[111]APU!$U$5622</definedName>
    <definedName name="DIRECTO92" localSheetId="5">[111]APU!$U$5683</definedName>
    <definedName name="DIRECTO92">[111]APU!$U$5683</definedName>
    <definedName name="DIRECTO93" localSheetId="5">[111]APU!$U$5744</definedName>
    <definedName name="DIRECTO93">[111]APU!$U$5744</definedName>
    <definedName name="DIRECTO94" localSheetId="5">[111]APU!$U$5805</definedName>
    <definedName name="DIRECTO94">[111]APU!$U$5805</definedName>
    <definedName name="DIRECTO95" localSheetId="5">[111]APU!$U$5866</definedName>
    <definedName name="DIRECTO95">[111]APU!$U$5866</definedName>
    <definedName name="DIRECTO96" localSheetId="5">[111]APU!$U$5927</definedName>
    <definedName name="DIRECTO96">[111]APU!$U$5927</definedName>
    <definedName name="DIRECTO97" localSheetId="5">[111]APU!$U$5988</definedName>
    <definedName name="DIRECTO97">[111]APU!$U$5988</definedName>
    <definedName name="DIRECTO98" localSheetId="5">[111]APU!$U$6049</definedName>
    <definedName name="DIRECTO98">[111]APU!$U$6049</definedName>
    <definedName name="DIRECTO99" localSheetId="5">[111]APU!$U$6110</definedName>
    <definedName name="DIRECTO99">[111]APU!$U$6110</definedName>
    <definedName name="DIRECTOR_OBRA">#REF!</definedName>
    <definedName name="display_area_2" localSheetId="5">#REF!</definedName>
    <definedName name="display_area_2">#REF!</definedName>
    <definedName name="djdytj" localSheetId="5"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 localSheetId="5">#REF!</definedName>
    <definedName name="DMxUS">#REF!</definedName>
    <definedName name="do">#REF!</definedName>
    <definedName name="dolar">#REF!</definedName>
    <definedName name="DOLLAR">[112]CÁLCULOS!$H$34</definedName>
    <definedName name="DOS" localSheetId="0">[0]!ERR</definedName>
    <definedName name="DOS">[0]!ERR</definedName>
    <definedName name="DOTACIÓN" localSheetId="5">#REF!</definedName>
    <definedName name="DOTACIÓN">#REF!</definedName>
    <definedName name="DOTACION_SOLICITADA_POR_SECRETARIA_DE_SALUD___ASCENSORES">[32]PRESUPUESTO!#REF!</definedName>
    <definedName name="DPI" localSheetId="5">[19]Tablas!#REF!</definedName>
    <definedName name="DPI">[19]Tablas!#REF!</definedName>
    <definedName name="DPI1_1" localSheetId="5">[19]Tablas!#REF!</definedName>
    <definedName name="DPI1_1">[19]Tablas!#REF!</definedName>
    <definedName name="DPI1_1_1" localSheetId="5">[19]Tablas!#REF!</definedName>
    <definedName name="DPI1_1_1">[19]Tablas!#REF!</definedName>
    <definedName name="DPY">[19]Tablas!#REF!</definedName>
    <definedName name="DPY1_1">[19]Tablas!#REF!</definedName>
    <definedName name="DPY1_1_1">[19]Tablas!#REF!</definedName>
    <definedName name="dr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I">[19]Tablas!#REF!</definedName>
    <definedName name="DRI1_1">[19]Tablas!#REF!</definedName>
    <definedName name="DRI1_1_1">[19]Tablas!#REF!</definedName>
    <definedName name="DRI1_1_2">[19]Tablas!#REF!</definedName>
    <definedName name="DRI1_1_3">[19]Tablas!#REF!</definedName>
    <definedName name="DRI1_1_4">[19]Tablas!#REF!</definedName>
    <definedName name="DRI1_2">[19]Tablas!#REF!</definedName>
    <definedName name="DRI1_3">[19]Tablas!#REF!</definedName>
    <definedName name="DRI1_4">[19]Tablas!#REF!</definedName>
    <definedName name="DRL">[19]Tablas!#REF!</definedName>
    <definedName name="DRL1_1">[19]Tablas!#REF!</definedName>
    <definedName name="DRL1_1_1">[19]Tablas!#REF!</definedName>
    <definedName name="DRL1_1_2">[19]Tablas!#REF!</definedName>
    <definedName name="DRL1_1_3">[19]Tablas!#REF!</definedName>
    <definedName name="DRL1_1_4">[19]Tablas!#REF!</definedName>
    <definedName name="DRL1_2">[19]Tablas!#REF!</definedName>
    <definedName name="DRL1_3">[19]Tablas!#REF!</definedName>
    <definedName name="DRL1_4">[19]Tablas!#REF!</definedName>
    <definedName name="dry" localSheetId="5"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[108]Cronograma!#REF!</definedName>
    <definedName name="DSAD" localSheetId="5"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#REF!</definedName>
    <definedName name="DsctoFondo" localSheetId="5">[113]EMPRESA!$I$25</definedName>
    <definedName name="DsctoFondo">[113]EMPRESA!$I$25</definedName>
    <definedName name="DsctoPension" localSheetId="5">[113]EMPRESA!$I$23</definedName>
    <definedName name="DsctoPension">[113]EMPRESA!$I$23</definedName>
    <definedName name="DsctoSalud" localSheetId="5">[113]EMPRESA!$I$24</definedName>
    <definedName name="DsctoSalud">[113]EMPRESA!$I$24</definedName>
    <definedName name="DSD" localSheetId="5"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DF" localSheetId="0">[0]!ERR</definedName>
    <definedName name="DSDF">[0]!ERR</definedName>
    <definedName name="DSF" localSheetId="5"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[19]Tablas!#REF!</definedName>
    <definedName name="DSP1_1">[19]Tablas!#REF!</definedName>
    <definedName name="DSP1_1_1">[19]Tablas!#REF!</definedName>
    <definedName name="dt" localSheetId="5">#REF!</definedName>
    <definedName name="dt">#REF!</definedName>
    <definedName name="dtrhj" localSheetId="5"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dzfc"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 localSheetId="4">#REF!</definedName>
    <definedName name="E" localSheetId="5">[3]RESUM96!#REF!</definedName>
    <definedName name="E">[3]RESUM96!#REF!</definedName>
    <definedName name="E.P." localSheetId="5">#REF!</definedName>
    <definedName name="E.P.">#REF!</definedName>
    <definedName name="e3e33" localSheetId="5"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 localSheetId="5">[19]Tablas!#REF!</definedName>
    <definedName name="ECP">[19]Tablas!#REF!</definedName>
    <definedName name="ECP1_1">[19]Tablas!#REF!</definedName>
    <definedName name="ECP1_1_1">[19]Tablas!#REF!</definedName>
    <definedName name="EDC" localSheetId="5">#REF!</definedName>
    <definedName name="EDC">#REF!</definedName>
    <definedName name="EDEDWSWQA" localSheetId="5"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DICAR">#REF!</definedName>
    <definedName name="EE" localSheetId="5">ICOCIV!ERR</definedName>
    <definedName name="EE">[0]!ERR</definedName>
    <definedName name="EEE">#REF!</definedName>
    <definedName name="eeedfr" localSheetId="5"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 localSheetId="4">#REF!</definedName>
    <definedName name="EF" localSheetId="5">[114]AIU!$A$1:$IU$4</definedName>
    <definedName name="EF">[114]AIU!$A$1:$IU$4</definedName>
    <definedName name="EFA" localSheetId="5">#REF!</definedName>
    <definedName name="EFA">#REF!</definedName>
    <definedName name="efef" localSheetId="5"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[42]PRESUPUESTO!$E$7</definedName>
    <definedName name="Ejecutivo">'[115]Info Ejec'!$A$1:$AV$153</definedName>
    <definedName name="ELECTRICO">[32]PRESUPUESTO!#REF!</definedName>
    <definedName name="ELECTRICO_ITEM_ESTIMADO">[48]Presupuesto!#REF!</definedName>
    <definedName name="ELIMINACIONPROYC" localSheetId="5">#REF!</definedName>
    <definedName name="ELIMINACIONPROYC">#REF!</definedName>
    <definedName name="emanto">#REF!</definedName>
    <definedName name="eme" localSheetId="5">ICOCIV!ERR</definedName>
    <definedName name="eme">[0]!ERR</definedName>
    <definedName name="EMPLEADO" localSheetId="5">#REF!</definedName>
    <definedName name="EMPLEADO">#REF!</definedName>
    <definedName name="Empresa">[63]EMPRESA!$F$6</definedName>
    <definedName name="EMULSION" localSheetId="5">#REF!</definedName>
    <definedName name="EMULSION">#REF!</definedName>
    <definedName name="ENCHAPES">[48]Presupuesto!#REF!,[48]Presupuesto!#REF!</definedName>
    <definedName name="ENCHAPES__REVOQUES_Y_PINTURA">[32]PRESUPUESTO!#REF!</definedName>
    <definedName name="ENCHAPES_1">[48]Presupuesto!#REF!</definedName>
    <definedName name="ENCHAPES_ITEM">[48]Presupuesto!#REF!,[48]Presupuesto!#REF!,[48]Presupuesto!#REF!,[48]Presupuesto!#REF!</definedName>
    <definedName name="ENCHAPES_VALOR">[48]Presupuesto!$G$67:$G$68,[48]Presupuesto!$G$70:$G$71,[48]Presupuesto!$G$72</definedName>
    <definedName name="End_Bal">#REF!</definedName>
    <definedName name="ene" localSheetId="4">#REF!</definedName>
    <definedName name="ENE">#REF!</definedName>
    <definedName name="Ene_C">[116]ENE!$A$35:$H$52</definedName>
    <definedName name="EneFeb">'[117]Ene-Feb'!$A$12:$H$34</definedName>
    <definedName name="Ensayos">#REF!</definedName>
    <definedName name="ENSAYOSLAB">'[118]Formato Presupuesto Consultoria'!$Z$1139:$AC$1267</definedName>
    <definedName name="ENT1_SEPT25">[48]Presupuesto!#REF!,[48]Presupuesto!#REF!,[48]Presupuesto!#REF!</definedName>
    <definedName name="ENTRADASP" localSheetId="5">#REF!</definedName>
    <definedName name="ENTRADASP">#REF!</definedName>
    <definedName name="EPECIALIDAD_SIDOE">[19]Tablas!#REF!</definedName>
    <definedName name="EQUI">[119]EQUI!$A$8:$C$37</definedName>
    <definedName name="equipo" localSheetId="4">[120]Equipo!$A$7:$A$65536</definedName>
    <definedName name="EQUIPO" localSheetId="5">[121]EQUIPOS!$A$1:$J$32000</definedName>
    <definedName name="EQUIPO">[121]EQUIPOS!$A$1:$J$32000</definedName>
    <definedName name="EQUIPO1" localSheetId="5">#REF!</definedName>
    <definedName name="EQUIPO1">#REF!</definedName>
    <definedName name="Equipos" localSheetId="5">#REF!</definedName>
    <definedName name="Equipos">#REF!</definedName>
    <definedName name="EQUIPOS1">#REF!</definedName>
    <definedName name="eqw" localSheetId="5"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[69]steel!$B$8:$B$47</definedName>
    <definedName name="ERERT" localSheetId="0">[0]!ERR</definedName>
    <definedName name="ERERT">[0]!ERR</definedName>
    <definedName name="erfg" localSheetId="5" hidden="1">{#N/A,#N/A,FALSE,"Hoja1";#N/A,#N/A,FALSE,"Hoja2"}</definedName>
    <definedName name="erfg" localSheetId="2" hidden="1">{#N/A,#N/A,FALSE,"Hoja1";#N/A,#N/A,FALSE,"Hoja2"}</definedName>
    <definedName name="erfg" localSheetId="3" hidden="1">{#N/A,#N/A,FALSE,"Hoja1";#N/A,#N/A,FALSE,"Hoja2"}</definedName>
    <definedName name="erfg" hidden="1">{#N/A,#N/A,FALSE,"Hoja1";#N/A,#N/A,FALSE,"Hoja2"}</definedName>
    <definedName name="erg" localSheetId="5"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5">{"TAB1",#N/A,TRUE,"GENERAL";"TAB2",#N/A,TRUE,"GENERAL";"TAB3",#N/A,TRUE,"GENERAL";"TAB4",#N/A,TRUE,"GENERAL";"TAB5",#N/A,TRUE,"GENERAL"}</definedName>
    <definedName name="ERR">{"TAB1",#N/A,TRUE,"GENERAL";"TAB2",#N/A,TRUE,"GENERAL";"TAB3",#N/A,TRUE,"GENERAL";"TAB4",#N/A,TRUE,"GENERAL";"TAB5",#N/A,TRUE,"GENERAL"}</definedName>
    <definedName name="ERRORE" localSheetId="5">#REF!</definedName>
    <definedName name="ERRORE">#REF!</definedName>
    <definedName name="ert" localSheetId="5"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G" localSheetId="0">ICOCIV!ERR</definedName>
    <definedName name="ERTEG">#N/A</definedName>
    <definedName name="erter" localSheetId="5"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0">#REF!</definedName>
    <definedName name="ertert" localSheetId="5"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TYTY" localSheetId="0">ICOCIV!ERR</definedName>
    <definedName name="ERTYTY">#N/A</definedName>
    <definedName name="eru" localSheetId="5"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4">ICOCIV!ERR</definedName>
    <definedName name="ES" localSheetId="5">'[62]CIRCUITOS CODENSA'!#REF!</definedName>
    <definedName name="ES">'[62]CIRCUITOS CODENSA'!#REF!</definedName>
    <definedName name="ES_10" localSheetId="0">ICOCIV!ERR</definedName>
    <definedName name="ES_10">#N/A</definedName>
    <definedName name="ES_3" localSheetId="0">ICOCIV!ERR</definedName>
    <definedName name="ES_3">#N/A</definedName>
    <definedName name="ES_4" localSheetId="0">ICOCIV!ERR</definedName>
    <definedName name="ES_4">#N/A</definedName>
    <definedName name="ES_5" localSheetId="0">ICOCIV!ERR</definedName>
    <definedName name="ES_5">#N/A</definedName>
    <definedName name="ES_6" localSheetId="0">ICOCIV!ERR</definedName>
    <definedName name="ES_6">#N/A</definedName>
    <definedName name="ES_7" localSheetId="0">ICOCIV!ERR</definedName>
    <definedName name="ES_7">#N/A</definedName>
    <definedName name="ES_8" localSheetId="0">ICOCIV!ERR</definedName>
    <definedName name="ES_8">#N/A</definedName>
    <definedName name="ES_9">#NAME?</definedName>
    <definedName name="ESA" localSheetId="5">#REF!</definedName>
    <definedName name="ESA">#REF!</definedName>
    <definedName name="ESE">#REF!</definedName>
    <definedName name="ESP_PUB_VAR_CARP_MET_ITEM">[48]Presupuesto!#REF!,[48]Presupuesto!#REF!</definedName>
    <definedName name="ESP_PUB_VIAS_YPARQ_ITEM">[48]Presupuesto!#REF!</definedName>
    <definedName name="ESPE">#REF!</definedName>
    <definedName name="ESPECIFICACION" localSheetId="5">#REF!</definedName>
    <definedName name="ESPECIFICACION">#REF!</definedName>
    <definedName name="Especificación">#REF!</definedName>
    <definedName name="ESPEJOS_ITEM">[48]Presupuesto!#REF!</definedName>
    <definedName name="ESRE" localSheetId="0">ICOCIV!ERR</definedName>
    <definedName name="ESRE">#N/A</definedName>
    <definedName name="EST_PRO_UIS">#REF!</definedName>
    <definedName name="EST10A" localSheetId="5">#REF!</definedName>
    <definedName name="EST10A">#REF!</definedName>
    <definedName name="EST10V1" localSheetId="5">#REF!</definedName>
    <definedName name="EST10V1">#REF!</definedName>
    <definedName name="EST11A" localSheetId="5">#REF!</definedName>
    <definedName name="EST11A">#REF!</definedName>
    <definedName name="ESTA">#REF!</definedName>
    <definedName name="ESTAC">#REF!</definedName>
    <definedName name="ESTADO_ACUEDUCTO">#REF!</definedName>
    <definedName name="ESTADO_ALCANTARILLADO">#REF!</definedName>
    <definedName name="Estados">#REF!</definedName>
    <definedName name="ESTAMPILLAS">#REF!</definedName>
    <definedName name="Estimate_Factor">1</definedName>
    <definedName name="ESTOP">#REF!</definedName>
    <definedName name="ESTRAE">'[4]7422CW00'!#REF!</definedName>
    <definedName name="ESTRU" localSheetId="5">[122]Estructura!$C$7:$E$2570</definedName>
    <definedName name="ESTRU">[122]Estructura!$C$7:$E$2570</definedName>
    <definedName name="ESTRUCT_ITEM">[48]Presupuesto!#REF!</definedName>
    <definedName name="ESTRUCTURA" localSheetId="5" hidden="1">{#N/A,#N/A,TRUE,"INGENIERIA";#N/A,#N/A,TRUE,"COMPRAS";#N/A,#N/A,TRUE,"DIRECCION";#N/A,#N/A,TRUE,"RESUMEN"}</definedName>
    <definedName name="ESTRUCTURA" localSheetId="2" hidden="1">{#N/A,#N/A,TRUE,"INGENIERIA";#N/A,#N/A,TRUE,"COMPRAS";#N/A,#N/A,TRUE,"DIRECCION";#N/A,#N/A,TRUE,"RESUMEN"}</definedName>
    <definedName name="ESTRUCTURA" localSheetId="3" hidden="1">{#N/A,#N/A,TRUE,"INGENIERIA";#N/A,#N/A,TRUE,"COMPRAS";#N/A,#N/A,TRUE,"DIRECCION";#N/A,#N/A,TRUE,"RESUMEN"}</definedName>
    <definedName name="ESTRUCTURA" hidden="1">{#N/A,#N/A,TRUE,"INGENIERIA";#N/A,#N/A,TRUE,"COMPRAS";#N/A,#N/A,TRUE,"DIRECCION";#N/A,#N/A,TRUE,"RESUMEN"}</definedName>
    <definedName name="ESTRUCTURAL">[32]PRESUPUESTO!#REF!</definedName>
    <definedName name="ESTRUCTURAS" localSheetId="5">[123]Hoja3!$B$7:$B$15</definedName>
    <definedName name="ESTRUCTURAS">[123]Hoja3!$B$7:$B$15</definedName>
    <definedName name="Estudios">[89]Desembolsos!$D$17</definedName>
    <definedName name="ETAP" localSheetId="5">#REF!</definedName>
    <definedName name="ETAP">#REF!</definedName>
    <definedName name="ETAPA_PACC">#REF!</definedName>
    <definedName name="etertgg" localSheetId="5"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5" hidden="1">{#N/A,#N/A,TRUE,"1842CWN0"}</definedName>
    <definedName name="etertt" localSheetId="2" hidden="1">{#N/A,#N/A,TRUE,"1842CWN0"}</definedName>
    <definedName name="etertt" localSheetId="3" hidden="1">{#N/A,#N/A,TRUE,"1842CWN0"}</definedName>
    <definedName name="etertt" hidden="1">{#N/A,#N/A,TRUE,"1842CWN0"}</definedName>
    <definedName name="etewt" localSheetId="5"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 localSheetId="5">#REF!</definedName>
    <definedName name="EW">#REF!</definedName>
    <definedName name="ewegt" localSheetId="5"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localSheetId="3" hidden="1">#REF!</definedName>
    <definedName name="EX" hidden="1">#REF!</definedName>
    <definedName name="EX_1" localSheetId="2" hidden="1">#REF!</definedName>
    <definedName name="EX_1" localSheetId="3" hidden="1">#REF!</definedName>
    <definedName name="EX_1" hidden="1">#REF!</definedName>
    <definedName name="EXC">#REF!</definedName>
    <definedName name="EXCAV_1">#REF!</definedName>
    <definedName name="EXCAV_2">#REF!</definedName>
    <definedName name="EXCAVACION_Y_RETIRO_DE_MATERIAL">[32]PRESUPUESTO!#REF!</definedName>
    <definedName name="EXCCCC">#REF!</definedName>
    <definedName name="exCEL">#REF!</definedName>
    <definedName name="Excel_BuiltIn__FilterDatabase_2" localSheetId="5">'[124]Presup Av 1o de mayo con 73a '!$A$17:$N$110</definedName>
    <definedName name="Excel_BuiltIn__FilterDatabase_2">'[124]Presup Av 1o de mayo con 73a '!$A$17:$N$110</definedName>
    <definedName name="Excel_BuiltIn_Print_Area_1" localSheetId="5">#REF!</definedName>
    <definedName name="Excel_BuiltIn_Print_Area_1">#REF!</definedName>
    <definedName name="Excel_BuiltIn_Print_Area_1_1" localSheetId="5">#REF!</definedName>
    <definedName name="Excel_BuiltIn_Print_Area_1_1">#REF!</definedName>
    <definedName name="Excel_BuiltIn_Print_Area_1_1_1" localSheetId="5">#REF!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5">[40]SKJ452!#REF!</definedName>
    <definedName name="Excel_BuiltIn_Print_Titles_10">[40]SKJ452!#REF!</definedName>
    <definedName name="Excel_BuiltIn_Print_Titles_11" localSheetId="5">[40]ITA878!#REF!</definedName>
    <definedName name="Excel_BuiltIn_Print_Titles_11">[40]ITA878!#REF!</definedName>
    <definedName name="Excel_BuiltIn_Print_Titles_12" localSheetId="5">'[40]AEA-944'!#REF!</definedName>
    <definedName name="Excel_BuiltIn_Print_Titles_12">'[40]AEA-944'!#REF!</definedName>
    <definedName name="Excel_BuiltIn_Print_Titles_13" localSheetId="5">'[40]DUB-823'!#REF!</definedName>
    <definedName name="Excel_BuiltIn_Print_Titles_13">'[40]DUB-823'!#REF!</definedName>
    <definedName name="Excel_BuiltIn_Print_Titles_14" localSheetId="5">'[40]GPI 526'!#REF!</definedName>
    <definedName name="Excel_BuiltIn_Print_Titles_14">'[40]GPI 526'!#REF!</definedName>
    <definedName name="Excel_BuiltIn_Print_Titles_15" localSheetId="5">#REF!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 localSheetId="5">[40]XXJ617!#REF!</definedName>
    <definedName name="Excel_BuiltIn_Print_Titles_19">[40]XXJ617!#REF!</definedName>
    <definedName name="Excel_BuiltIn_Print_Titles_2">'[125]APU CORREGIDO NUEVOS'!#REF!</definedName>
    <definedName name="Excel_BuiltIn_Print_Titles_20" localSheetId="5">#REF!</definedName>
    <definedName name="Excel_BuiltIn_Print_Titles_20">#REF!</definedName>
    <definedName name="Excel_BuiltIn_Print_Titles_21" localSheetId="5">[40]SNG_855!#REF!</definedName>
    <definedName name="Excel_BuiltIn_Print_Titles_21">[40]SNG_855!#REF!</definedName>
    <definedName name="Excel_BuiltIn_Print_Titles_23" localSheetId="5">#REF!</definedName>
    <definedName name="Excel_BuiltIn_Print_Titles_23">#REF!</definedName>
    <definedName name="Excel_BuiltIn_Print_Titles_3" localSheetId="4">#REF!</definedName>
    <definedName name="Excel_BuiltIn_Print_Titles_3" localSheetId="5">'[126]COSTOS OFICINA'!#REF!</definedName>
    <definedName name="Excel_BuiltIn_Print_Titles_3">'[126]COSTOS OFICINA'!#REF!</definedName>
    <definedName name="Excel_BuiltIn_Print_Titles_4" localSheetId="5">'[126]COSTOS CAMPAMENTO'!#REF!</definedName>
    <definedName name="Excel_BuiltIn_Print_Titles_4">'[126]COSTOS CAMPAMENTO'!#REF!</definedName>
    <definedName name="Excel_BuiltIn_Print_Titles_5" localSheetId="5">'[40]VEA 374'!#REF!</definedName>
    <definedName name="Excel_BuiltIn_Print_Titles_5">'[40]VEA 374'!#REF!</definedName>
    <definedName name="Excel_BuiltIn_Print_Titles_5_XX" localSheetId="5">'[40]VEA 374'!#REF!</definedName>
    <definedName name="Excel_BuiltIn_Print_Titles_5_XX">'[40]VEA 374'!#REF!</definedName>
    <definedName name="Excel_BuiltIn_Print_Titles_6" localSheetId="5">#REF!</definedName>
    <definedName name="Excel_BuiltIn_Print_Titles_6">#REF!</definedName>
    <definedName name="Excel_BuiltIn_Print_Titles_7" localSheetId="5">[40]HFB024!#REF!</definedName>
    <definedName name="Excel_BuiltIn_Print_Titles_7">[40]HFB024!#REF!</definedName>
    <definedName name="Excel_BuiltIn_Print_Titles_8" localSheetId="5">#REF!</definedName>
    <definedName name="Excel_BuiltIn_Print_Titles_8">#REF!</definedName>
    <definedName name="Excel_BuiltIn_Print_Titles_9" localSheetId="5">[40]PAJ825!#REF!</definedName>
    <definedName name="Excel_BuiltIn_Print_Titles_9">[40]PAJ825!#REF!</definedName>
    <definedName name="EXCROC" localSheetId="5">'[127]Análisis de precios'!$H$52</definedName>
    <definedName name="EXCROC">'[127]Análisis de precios'!$H$52</definedName>
    <definedName name="Experiencia1">#REF!</definedName>
    <definedName name="Experiencia2">#REF!</definedName>
    <definedName name="Experiencia3">#REF!</definedName>
    <definedName name="ExtensionCoordinador" localSheetId="5">#REF!</definedName>
    <definedName name="ExtensionCoordinador">#REF!</definedName>
    <definedName name="Extra_Pay">#REF!</definedName>
    <definedName name="Extracción_IM">#REF!</definedName>
    <definedName name="Extras">'[63]LIQUIDA-NOMINA'!$AH$4</definedName>
    <definedName name="F._INGRESO" localSheetId="5">#REF!</definedName>
    <definedName name="F._INGRESO">#REF!</definedName>
    <definedName name="F._RETIRO">#REF!</definedName>
    <definedName name="F.L">#REF!</definedName>
    <definedName name="f.s">#REF!</definedName>
    <definedName name="FACHADA_ITEM">[48]Presupuesto!#REF!</definedName>
    <definedName name="Facilidades" localSheetId="5">#REF!</definedName>
    <definedName name="Facilidades">#REF!</definedName>
    <definedName name="factor">#REF!</definedName>
    <definedName name="FactorCostoPotencia" localSheetId="5">[91]Modelo!#REF!</definedName>
    <definedName name="FactorCostoPotencia">[91]Modelo!#REF!</definedName>
    <definedName name="FACTURADO" localSheetId="5">'[128]Itemes Renovación'!#REF!</definedName>
    <definedName name="FACTURADO">'[129]Itemes Renovación'!#REF!</definedName>
    <definedName name="FAHESA">#REF!</definedName>
    <definedName name="FAL" hidden="1">{#N/A,#N/A,FALSE,"Hoja1";#N/A,#N/A,FALSE,"Hoja2"}</definedName>
    <definedName name="FareWellStmnt" localSheetId="3">[78]!FareWellStmnt</definedName>
    <definedName name="FareWellStmnt">[78]!FareWellStmnt</definedName>
    <definedName name="FaseProyecto" localSheetId="5">#REF!</definedName>
    <definedName name="FaseProyecto">#REF!</definedName>
    <definedName name="FD" localSheetId="5">ICOCIV!ERR</definedName>
    <definedName name="FD">[0]!ERR</definedName>
    <definedName name="fda" localSheetId="5"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 localSheetId="5">#REF!</definedName>
    <definedName name="FEB">#REF!</definedName>
    <definedName name="Feb_C">[116]FEB!$A$35:$H$51</definedName>
    <definedName name="FECH" localSheetId="5">[50]DATOS!$D$6</definedName>
    <definedName name="FECH">[50]DATOS!$D$6</definedName>
    <definedName name="Fecha" localSheetId="4">[130]Tablas!$B$1:$B$65536</definedName>
    <definedName name="Fecha" localSheetId="5">[87]Datos!$B$7</definedName>
    <definedName name="Fecha">[87]Datos!$B$7</definedName>
    <definedName name="FechaInicio">[63]CONTRATO!$E$10</definedName>
    <definedName name="FechaTermina">[63]CONTRATO!$E$11</definedName>
    <definedName name="FechaTerminacion" localSheetId="5">#REF!</definedName>
    <definedName name="FechaTerminacion">#REF!</definedName>
    <definedName name="FEL" hidden="1">{#N/A,#N/A,FALSE,"Hoja1";#N/A,#N/A,FALSE,"Hoja2"}</definedName>
    <definedName name="fer" localSheetId="5">'[59]Res-Accide-10'!#REF!</definedName>
    <definedName name="fer">'[59]Res-Accide-10'!#REF!</definedName>
    <definedName name="ferfer" localSheetId="5"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f" localSheetId="5">ICOCIV!ERR</definedName>
    <definedName name="ff">[0]!ERR</definedName>
    <definedName name="ff_10" localSheetId="0">ICOCIV!ERR</definedName>
    <definedName name="ff_10">#N/A</definedName>
    <definedName name="ff_3" localSheetId="0">ICOCIV!ERR</definedName>
    <definedName name="ff_3">#N/A</definedName>
    <definedName name="ff_4" localSheetId="0">ICOCIV!ERR</definedName>
    <definedName name="ff_4">#N/A</definedName>
    <definedName name="ff_5" localSheetId="0">ICOCIV!ERR</definedName>
    <definedName name="ff_5">#N/A</definedName>
    <definedName name="ff_6" localSheetId="0">ICOCIV!ERR</definedName>
    <definedName name="ff_6">#N/A</definedName>
    <definedName name="ff_7" localSheetId="0">ICOCIV!ERR</definedName>
    <definedName name="ff_7">#N/A</definedName>
    <definedName name="ff_8" localSheetId="0">ICOCIV!ERR</definedName>
    <definedName name="ff_8">#N/A</definedName>
    <definedName name="ff_9" localSheetId="0">ICOCIV!ERR</definedName>
    <definedName name="ff_9">#N/A</definedName>
    <definedName name="FF11261126" localSheetId="5">#REF!</definedName>
    <definedName name="FF11261126">#REF!</definedName>
    <definedName name="FF1126112687">#REF!</definedName>
    <definedName name="fff" localSheetId="5"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5">ICOCIV!ERR</definedName>
    <definedName name="fg">[0]!ERR</definedName>
    <definedName name="fgdfg" localSheetId="5"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FRGRG" localSheetId="5">#REF!</definedName>
    <definedName name="FGGFRGRG">#REF!</definedName>
    <definedName name="fgghhj" localSheetId="5"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'[131]7422CW00'!#REF!</definedName>
    <definedName name="FGHFBC" localSheetId="5"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5" hidden="1">{#N/A,#N/A,TRUE,"1842CWN0"}</definedName>
    <definedName name="fhg" localSheetId="2" hidden="1">{#N/A,#N/A,TRUE,"1842CWN0"}</definedName>
    <definedName name="fhg" localSheetId="3" hidden="1">{#N/A,#N/A,TRUE,"1842CWN0"}</definedName>
    <definedName name="fhg" hidden="1">{#N/A,#N/A,TRUE,"1842CWN0"}</definedName>
    <definedName name="fhgh" localSheetId="5"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GTRDHGT" localSheetId="5">#REF!</definedName>
    <definedName name="FHGTRDHGT">#REF!</definedName>
    <definedName name="fhpltyunh" localSheetId="5"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ELT">#REF!</definedName>
    <definedName name="Fil_Fechas">#REF!</definedName>
    <definedName name="fill1" localSheetId="2" hidden="1">#REF!</definedName>
    <definedName name="fill1" localSheetId="3" hidden="1">#REF!</definedName>
    <definedName name="fill1" hidden="1">#REF!</definedName>
    <definedName name="FILTROS">#REF!</definedName>
    <definedName name="FINANCIACION" localSheetId="5">ICOCIV!ERR</definedName>
    <definedName name="FINANCIACION">[0]!ERR</definedName>
    <definedName name="FINANCIACION_10" localSheetId="0">ICOCIV!ERR</definedName>
    <definedName name="FINANCIACION_10">#N/A</definedName>
    <definedName name="FINANCIACION_3" localSheetId="0">ICOCIV!ERR</definedName>
    <definedName name="FINANCIACION_3">#N/A</definedName>
    <definedName name="FINANCIACION_4" localSheetId="0">ICOCIV!ERR</definedName>
    <definedName name="FINANCIACION_4">#N/A</definedName>
    <definedName name="FINANCIACION_5" localSheetId="0">ICOCIV!ERR</definedName>
    <definedName name="FINANCIACION_5">#N/A</definedName>
    <definedName name="FINANCIACION_6" localSheetId="0">ICOCIV!ERR</definedName>
    <definedName name="FINANCIACION_6">#N/A</definedName>
    <definedName name="FINANCIACION_7" localSheetId="0">ICOCIV!ERR</definedName>
    <definedName name="FINANCIACION_7">#N/A</definedName>
    <definedName name="FINANCIACION_8" localSheetId="0">ICOCIV!ERR</definedName>
    <definedName name="FINANCIACION_8">#N/A</definedName>
    <definedName name="FINANCIACION_9" localSheetId="0">ICOCIV!ERR</definedName>
    <definedName name="FINANCIACION_9">#N/A</definedName>
    <definedName name="FinePrint" localSheetId="3">[78]!FinePrint</definedName>
    <definedName name="FinePrint">[78]!FinePrint</definedName>
    <definedName name="FM">1.18</definedName>
    <definedName name="fnic" localSheetId="5">[83]Hoja1!$C$13</definedName>
    <definedName name="fnic">[83]Hoja1!$C$13</definedName>
    <definedName name="FO" localSheetId="4">1.32</definedName>
    <definedName name="FO" localSheetId="5">'[62]CIRCUITOS CODENSA'!#REF!</definedName>
    <definedName name="FO">'[62]CIRCUITOS CODENSA'!#REF!</definedName>
    <definedName name="FORDESCR" localSheetId="5">'[4]7422CW00'!#REF!</definedName>
    <definedName name="FORDESCR">'[4]7422CW00'!#REF!</definedName>
    <definedName name="FORM_C3">[132]Hoja1!$A$33:$N$51</definedName>
    <definedName name="FORM3">#REF!</definedName>
    <definedName name="FORMA">#REF!</definedName>
    <definedName name="FORMH">#REF!</definedName>
    <definedName name="FORMM">#REF!</definedName>
    <definedName name="FORMOLT" localSheetId="5">'[4]7422CW00'!#REF!</definedName>
    <definedName name="FORMOLT">'[4]7422CW00'!#REF!</definedName>
    <definedName name="formularioCantidades" localSheetId="5">#REF!</definedName>
    <definedName name="formularioCantidades">#REF!</definedName>
    <definedName name="FORSHE" localSheetId="5">'[4]7422CW00'!#REF!</definedName>
    <definedName name="FORSHE">'[4]7422CW00'!#REF!</definedName>
    <definedName name="FORUNMIS">'[4]7422CW00'!#REF!</definedName>
    <definedName name="FR">1.15</definedName>
    <definedName name="frbgsd" localSheetId="5"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01_10" localSheetId="0">ICOCIV!ERR</definedName>
    <definedName name="FS01_10">#N/A</definedName>
    <definedName name="FS01_3" localSheetId="0">ICOCIV!ERR</definedName>
    <definedName name="FS01_3">#N/A</definedName>
    <definedName name="FS01_4" localSheetId="0">ICOCIV!ERR</definedName>
    <definedName name="FS01_4">#N/A</definedName>
    <definedName name="FS01_5" localSheetId="0">ICOCIV!ERR</definedName>
    <definedName name="FS01_5">#N/A</definedName>
    <definedName name="FS01_6" localSheetId="0">ICOCIV!ERR</definedName>
    <definedName name="FS01_6">#N/A</definedName>
    <definedName name="FS01_7" localSheetId="0">ICOCIV!ERR</definedName>
    <definedName name="FS01_7">#N/A</definedName>
    <definedName name="FS01_8" localSheetId="0">ICOCIV!ERR</definedName>
    <definedName name="FS01_8">#N/A</definedName>
    <definedName name="FS01_9" localSheetId="0">ICOCIV!ERR</definedName>
    <definedName name="FS01_9">#N/A</definedName>
    <definedName name="fsdfdf"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ERFFSF" localSheetId="5">#REF!</definedName>
    <definedName name="FSERFFSF">#REF!</definedName>
    <definedName name="fu" localSheetId="5">ICOCIV!ERR</definedName>
    <definedName name="fu">[0]!ERR</definedName>
    <definedName name="Full_Print" localSheetId="5">#REF!</definedName>
    <definedName name="Full_Print">#REF!</definedName>
    <definedName name="fwff" localSheetId="5"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 localSheetId="5">#REF!</definedName>
    <definedName name="G">#REF!</definedName>
    <definedName name="G.Eg">#REF!</definedName>
    <definedName name="G.Em">#REF!</definedName>
    <definedName name="G.Eo">#REF!</definedName>
    <definedName name="G.Ew">#REF!</definedName>
    <definedName name="G_C1">[19]Tablas!#REF!</definedName>
    <definedName name="G_C10">[19]Tablas!#REF!</definedName>
    <definedName name="G_C11">[19]Tablas!#REF!</definedName>
    <definedName name="G_C12">[19]Tablas!#REF!</definedName>
    <definedName name="G_C13">[19]Tablas!#REF!</definedName>
    <definedName name="G_C14">[19]Tablas!#REF!</definedName>
    <definedName name="G_C15">[19]Tablas!#REF!</definedName>
    <definedName name="G_C16">[19]Tablas!#REF!</definedName>
    <definedName name="G_C17">[19]Tablas!#REF!</definedName>
    <definedName name="G_C18">[19]Tablas!#REF!</definedName>
    <definedName name="G_C19">[19]Tablas!#REF!</definedName>
    <definedName name="G_C2">[19]Tablas!#REF!</definedName>
    <definedName name="G_C20">[19]Tablas!#REF!</definedName>
    <definedName name="G_C21">[19]Tablas!#REF!</definedName>
    <definedName name="G_C22">[19]Tablas!#REF!</definedName>
    <definedName name="G_C3">[19]Tablas!#REF!</definedName>
    <definedName name="G_C4">[19]Tablas!#REF!</definedName>
    <definedName name="G_C5">[19]Tablas!#REF!</definedName>
    <definedName name="G_C6">[19]Tablas!#REF!</definedName>
    <definedName name="G_C7">[19]Tablas!#REF!</definedName>
    <definedName name="G_C8">[19]Tablas!#REF!</definedName>
    <definedName name="G_C9">[19]Tablas!#REF!</definedName>
    <definedName name="G_MURILLO">#REF!</definedName>
    <definedName name="G1_" localSheetId="5">#REF!</definedName>
    <definedName name="G1_">#REF!</definedName>
    <definedName name="GACETA">#REF!</definedName>
    <definedName name="GAJ">#REF!</definedName>
    <definedName name="GAS">[19]Tablas!#REF!</definedName>
    <definedName name="GAS_MEDICINAL">[32]PRESUPUESTO!#REF!</definedName>
    <definedName name="GASO">#REF!</definedName>
    <definedName name="gba" localSheetId="5"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5"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5"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 localSheetId="5">[17]Tablas!#REF!</definedName>
    <definedName name="GCB">[17]Tablas!#REF!</definedName>
    <definedName name="GCI">[19]Tablas!#REF!</definedName>
    <definedName name="GCN">[19]Tablas!#REF!</definedName>
    <definedName name="GCP">[19]Tablas!#REF!</definedName>
    <definedName name="GDJNDG" hidden="1">3+(ROW(OFFSET(#REF!,0,0,200,1))-1)*0.0301507538</definedName>
    <definedName name="GDN" localSheetId="5">[19]Tablas!#REF!</definedName>
    <definedName name="GDN">[19]Tablas!#REF!</definedName>
    <definedName name="GDR" localSheetId="5">[19]Tablas!#REF!</definedName>
    <definedName name="GDR">[19]Tablas!#REF!</definedName>
    <definedName name="gdt" localSheetId="5"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[19]Tablas!#REF!</definedName>
    <definedName name="GEA1_1">[19]Tablas!#REF!</definedName>
    <definedName name="GEA1_1_1">[19]Tablas!#REF!</definedName>
    <definedName name="GEA1_1_10">[19]Tablas!#REF!</definedName>
    <definedName name="GEA1_1_2">[19]Tablas!#REF!</definedName>
    <definedName name="GEA1_1_3">[19]Tablas!#REF!</definedName>
    <definedName name="GEA1_1_4">[19]Tablas!#REF!</definedName>
    <definedName name="GEA1_1_5">[19]Tablas!#REF!</definedName>
    <definedName name="GEA1_1_6">[19]Tablas!#REF!</definedName>
    <definedName name="GEA1_1_7">[19]Tablas!#REF!</definedName>
    <definedName name="GEA1_1_8">[19]Tablas!#REF!</definedName>
    <definedName name="GEA1_1_9">[19]Tablas!#REF!</definedName>
    <definedName name="GEA1_2">[19]Tablas!#REF!</definedName>
    <definedName name="GEA1_3">[19]Tablas!#REF!</definedName>
    <definedName name="GEA1_4">[19]Tablas!#REF!</definedName>
    <definedName name="GEC">[19]Tablas!#REF!</definedName>
    <definedName name="GEC_ON_DAPIAY" localSheetId="5">#REF!</definedName>
    <definedName name="GEC_ON_DAPIAY">#REF!</definedName>
    <definedName name="GEC_ON_GER">#REF!</definedName>
    <definedName name="geg" localSheetId="5"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 localSheetId="5">#REF!</definedName>
    <definedName name="GENERAL">#REF!</definedName>
    <definedName name="GENERAL1">#REF!</definedName>
    <definedName name="GEOT">#REF!</definedName>
    <definedName name="Geotex">#REF!</definedName>
    <definedName name="GERENCIA">#REF!</definedName>
    <definedName name="GERENCIA1">#REF!</definedName>
    <definedName name="GERENCIA2">#REF!</definedName>
    <definedName name="Gerente">[63]EMPRESA!$F$12</definedName>
    <definedName name="gerg" localSheetId="5"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5" hidden="1">{#N/A,#N/A,TRUE,"INGENIERIA";#N/A,#N/A,TRUE,"COMPRAS";#N/A,#N/A,TRUE,"DIRECCION";#N/A,#N/A,TRUE,"RESUMEN"}</definedName>
    <definedName name="gffgfhhf" localSheetId="2" hidden="1">{#N/A,#N/A,TRUE,"INGENIERIA";#N/A,#N/A,TRUE,"COMPRAS";#N/A,#N/A,TRUE,"DIRECCION";#N/A,#N/A,TRUE,"RESUMEN"}</definedName>
    <definedName name="gffgfhhf" localSheetId="3" hidden="1">{#N/A,#N/A,TRUE,"INGENIERIA";#N/A,#N/A,TRUE,"COMPRAS";#N/A,#N/A,TRUE,"DIRECCION";#N/A,#N/A,TRUE,"RESUMEN"}</definedName>
    <definedName name="gffgfhhf" hidden="1">{#N/A,#N/A,TRUE,"INGENIERIA";#N/A,#N/A,TRUE,"COMPRAS";#N/A,#N/A,TRUE,"DIRECCION";#N/A,#N/A,TRUE,"RESUMEN"}</definedName>
    <definedName name="gfgfgr" localSheetId="5"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[19]Tablas!#REF!</definedName>
    <definedName name="gfutyj6" localSheetId="5"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localSheetId="5">'[62]CIRCUITOS CODENSA'!#REF!</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5">ICOCIV!ERR</definedName>
    <definedName name="GGG">[0]!ERR</definedName>
    <definedName name="GGG_10" localSheetId="0">ICOCIV!ERR</definedName>
    <definedName name="GGG_10">#N/A</definedName>
    <definedName name="GGG_3" localSheetId="0">ICOCIV!ERR</definedName>
    <definedName name="GGG_3">#N/A</definedName>
    <definedName name="GGG_4" localSheetId="0">ICOCIV!ERR</definedName>
    <definedName name="GGG_4">#N/A</definedName>
    <definedName name="GGG_5" localSheetId="0">ICOCIV!ERR</definedName>
    <definedName name="GGG_5">#N/A</definedName>
    <definedName name="GGG_6" localSheetId="0">ICOCIV!ERR</definedName>
    <definedName name="GGG_6">#N/A</definedName>
    <definedName name="GGG_7" localSheetId="0">ICOCIV!ERR</definedName>
    <definedName name="GGG_7">#N/A</definedName>
    <definedName name="GGG_8" localSheetId="0">ICOCIV!ERR</definedName>
    <definedName name="GGG_8">#N/A</definedName>
    <definedName name="GGG_9" localSheetId="0">ICOCIV!ERR</definedName>
    <definedName name="GGG_9">#N/A</definedName>
    <definedName name="gggb" localSheetId="5"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 localSheetId="0">ICOCIV!ERR</definedName>
    <definedName name="GGGGG">#N/A</definedName>
    <definedName name="gggggt" localSheetId="5"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5" hidden="1">{#N/A,#N/A,TRUE,"1842CWN0"}</definedName>
    <definedName name="ggjgjkg" localSheetId="2" hidden="1">{#N/A,#N/A,TRUE,"1842CWN0"}</definedName>
    <definedName name="ggjgjkg" localSheetId="3" hidden="1">{#N/A,#N/A,TRUE,"1842CWN0"}</definedName>
    <definedName name="ggjgjkg" hidden="1">{#N/A,#N/A,TRUE,"1842CWN0"}</definedName>
    <definedName name="ggtgt" localSheetId="5"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'[131]7422CW00'!#REF!</definedName>
    <definedName name="ghfg" localSheetId="5"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5"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5" hidden="1">{#N/A,#N/A,TRUE,"1842CWN0"}</definedName>
    <definedName name="ghnbbfr" localSheetId="2" hidden="1">{#N/A,#N/A,TRUE,"1842CWN0"}</definedName>
    <definedName name="ghnbbfr" localSheetId="3" hidden="1">{#N/A,#N/A,TRUE,"1842CWN0"}</definedName>
    <definedName name="ghnbbfr" hidden="1">{#N/A,#N/A,TRUE,"1842CWN0"}</definedName>
    <definedName name="GJHVCB" localSheetId="5"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OBAL">#REF!,#REF!</definedName>
    <definedName name="GMM_ON_ASO" localSheetId="5">[19]Tablas!#REF!</definedName>
    <definedName name="GMM_ON_ASO">[19]Tablas!#REF!</definedName>
    <definedName name="GMM_ON_DMARES" localSheetId="5">#REF!</definedName>
    <definedName name="GMM_ON_DMARES">#REF!</definedName>
    <definedName name="GMM_ON_DRIO">#REF!</definedName>
    <definedName name="GOR">#REF!</definedName>
    <definedName name="GOT" localSheetId="5">[19]Tablas!#REF!</definedName>
    <definedName name="GOT">[19]Tablas!#REF!</definedName>
    <definedName name="GPO" localSheetId="5">[19]Tablas!#REF!</definedName>
    <definedName name="GPO">[19]Tablas!#REF!</definedName>
    <definedName name="GPR" localSheetId="5">[19]Tablas!#REF!</definedName>
    <definedName name="GPR">[19]Tablas!#REF!</definedName>
    <definedName name="_xlnm.Recorder" localSheetId="4">#REF!</definedName>
    <definedName name="_xlnm.Recorder" localSheetId="5">#REF!</definedName>
    <definedName name="_xlnm.Recorder">#REF!</definedName>
    <definedName name="GRAF1ANO" localSheetId="5"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#REF!</definedName>
    <definedName name="GRAMA">#REF!</definedName>
    <definedName name="GRAP">#REF!</definedName>
    <definedName name="GRAV2">#REF!</definedName>
    <definedName name="GRAV3">#REF!</definedName>
    <definedName name="GRAV4">[133]BASE!$D$63</definedName>
    <definedName name="GRC">[19]Tablas!#REF!</definedName>
    <definedName name="GRC_ON_ASO">[19]Tablas!#REF!</definedName>
    <definedName name="GRC_ON_DAPIAY" localSheetId="5">#REF!</definedName>
    <definedName name="GRC_ON_DAPIAY">#REF!</definedName>
    <definedName name="GRC_ON_GER">#REF!</definedName>
    <definedName name="gregds" localSheetId="5"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GRG" localSheetId="5">#REF!</definedName>
    <definedName name="GRGRG">#REF!</definedName>
    <definedName name="GRIFERIAS_ITEM">[48]Presupuesto!#REF!</definedName>
    <definedName name="GRM">[19]Tablas!#REF!</definedName>
    <definedName name="GRM_ON_DMARES" localSheetId="5">#REF!</definedName>
    <definedName name="GRM_ON_DMARES">#REF!</definedName>
    <definedName name="GRM_ON_DRIO">#REF!</definedName>
    <definedName name="GRN">[19]Tablas!#REF!</definedName>
    <definedName name="GRN_ON_ASO">[19]Tablas!#REF!</definedName>
    <definedName name="GRN_ON_DIREC" localSheetId="5">#REF!</definedName>
    <definedName name="GRN_ON_DIREC">#REF!</definedName>
    <definedName name="GRS" localSheetId="5">[19]Tablas!#REF!</definedName>
    <definedName name="GRS">[19]Tablas!#REF!</definedName>
    <definedName name="GRS_ON_ASO">[19]Tablas!#REF!</definedName>
    <definedName name="GRS_ON_DIREC" localSheetId="5">#REF!</definedName>
    <definedName name="GRS_ON_DIREC">#REF!</definedName>
    <definedName name="GRS_ON_HUIL">#REF!</definedName>
    <definedName name="grtyerh" localSheetId="5"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#REF!</definedName>
    <definedName name="GRUPO123">#REF!</definedName>
    <definedName name="GRUPO13">#REF!</definedName>
    <definedName name="GRUPO2">#REF!</definedName>
    <definedName name="grupo3" localSheetId="5">[83]Hoja1!$F$6</definedName>
    <definedName name="grupo3">[83]Hoja1!$F$6</definedName>
    <definedName name="grupo4" localSheetId="5">[83]Hoja1!$F$7</definedName>
    <definedName name="grupo4">[83]Hoja1!$F$7</definedName>
    <definedName name="grupo5" localSheetId="5">[83]Hoja1!$F$10</definedName>
    <definedName name="grupo5">[83]Hoja1!$F$10</definedName>
    <definedName name="grupo6" localSheetId="5">[83]Hoja1!$F$11</definedName>
    <definedName name="grupo6">[83]Hoja1!$F$11</definedName>
    <definedName name="grupo7" localSheetId="5">[83]Hoja1!$F$12</definedName>
    <definedName name="grupo7">[83]Hoja1!$F$12</definedName>
    <definedName name="grupo8" localSheetId="5">[83]Hoja1!$F$13</definedName>
    <definedName name="grupo8">[83]Hoja1!$F$13</definedName>
    <definedName name="grupo9" localSheetId="5">[83]Hoja1!$F$14</definedName>
    <definedName name="grupo9">[83]Hoja1!$F$14</definedName>
    <definedName name="GRUPOLME">#REF!</definedName>
    <definedName name="GSDG" localSheetId="5"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[134]BASE!$C$4:$H$255</definedName>
    <definedName name="GTC">[19]Tablas!#REF!</definedName>
    <definedName name="GTE">[19]Tablas!#REF!</definedName>
    <definedName name="gtgt" localSheetId="5"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 localSheetId="5">#REF!</definedName>
    <definedName name="GTO_ADMON">#REF!</definedName>
    <definedName name="GTO_INVEST">#REF!</definedName>
    <definedName name="GTO_OPERA">#REF!</definedName>
    <definedName name="GTP">[19]Tablas!#REF!</definedName>
    <definedName name="GTRE" localSheetId="5">#REF!</definedName>
    <definedName name="GTRE">#REF!</definedName>
    <definedName name="GVFDSVDSFGFFD">#REF!</definedName>
    <definedName name="h" localSheetId="4">#REF!</definedName>
    <definedName name="h">#REF!</definedName>
    <definedName name="H_DELGADO">#REF!</definedName>
    <definedName name="H_pump">#REF!</definedName>
    <definedName name="h9h" localSheetId="5"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 localSheetId="5">#REF!</definedName>
    <definedName name="Hazards">#REF!</definedName>
    <definedName name="hbfdhrw" localSheetId="5"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C78MH">#REF!</definedName>
    <definedName name="hdfh" localSheetId="5"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5">[83]Datos!$D$8</definedName>
    <definedName name="hed">[83]Datos!$D$8</definedName>
    <definedName name="hen" localSheetId="5">[83]Datos!$D$9</definedName>
    <definedName name="hen">[83]Datos!$D$9</definedName>
    <definedName name="HERNAN_DUARTE">#REF!</definedName>
    <definedName name="HERRERO" localSheetId="5">#REF!</definedName>
    <definedName name="HERRERO">#REF!</definedName>
    <definedName name="hfgh" localSheetId="5"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GH" localSheetId="0">ICOCIV!ERR</definedName>
    <definedName name="HGFGH">#N/A</definedName>
    <definedName name="HGFH" localSheetId="5"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5">ICOCIV!ERR</definedName>
    <definedName name="hh">[0]!ERR</definedName>
    <definedName name="hhg" localSheetId="5" hidden="1">{#N/A,#N/A,TRUE,"1842CWN0"}</definedName>
    <definedName name="hhg" localSheetId="2" hidden="1">{#N/A,#N/A,TRUE,"1842CWN0"}</definedName>
    <definedName name="hhg" localSheetId="3" hidden="1">{#N/A,#N/A,TRUE,"1842CWN0"}</definedName>
    <definedName name="hhg" hidden="1">{#N/A,#N/A,TRUE,"1842CWN0"}</definedName>
    <definedName name="HHGFHFGHF" localSheetId="5">#REF!</definedName>
    <definedName name="HHGFHFGHF">#REF!</definedName>
    <definedName name="hhh" localSheetId="5"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'[31]Interc de Hidr.'!$E$1:$E$65536</definedName>
    <definedName name="HIDE1">[69]steel!$F$7:$J$7</definedName>
    <definedName name="HIDROSANITARIO_RED_DE_GAS">[32]PRESUPUESTO!#REF!</definedName>
    <definedName name="HIDROSANITYGAS_ITEM">[48]Presupuesto!#REF!</definedName>
    <definedName name="hjfg" localSheetId="5"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HJ">#REF!</definedName>
    <definedName name="hjkjk" localSheetId="5"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5">ICOCIV!ERR</definedName>
    <definedName name="HK">[0]!ERR</definedName>
    <definedName name="HKGJH" localSheetId="0">ICOCIV!ERR</definedName>
    <definedName name="HKGJH">#N/A</definedName>
    <definedName name="HM" localSheetId="5">#REF!</definedName>
    <definedName name="HM">#REF!</definedName>
    <definedName name="HM3EB">#REF!</definedName>
    <definedName name="HM3JH">#REF!</definedName>
    <definedName name="HMHF3">[32]BASE!#REF!</definedName>
    <definedName name="hn" localSheetId="5"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5">#REF!</definedName>
    <definedName name="HOJA1">#REF!</definedName>
    <definedName name="HONORARIOS">#REF!</definedName>
    <definedName name="horat" localSheetId="5">'[31]Itemes Renovación'!#REF!</definedName>
    <definedName name="horat">'[31]Itemes Renovación'!#REF!</definedName>
    <definedName name="Hornos" localSheetId="5">#REF!</definedName>
    <definedName name="Hornos">#REF!</definedName>
    <definedName name="HP_stg_Hz">#REF!</definedName>
    <definedName name="hreer" localSheetId="5"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 localSheetId="5">[83]Datos!$D$7</definedName>
    <definedName name="hrn">[83]Datos!$D$7</definedName>
    <definedName name="hrthtrh" localSheetId="5"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5"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75MH">#REF!</definedName>
    <definedName name="HTAS" localSheetId="5">#REF!</definedName>
    <definedName name="HTAS">#REF!</definedName>
    <definedName name="HTAS1">#REF!</definedName>
    <definedName name="hthdrf" localSheetId="5"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HTHTH" localSheetId="5">#REF!</definedName>
    <definedName name="HTHTHTH">#REF!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5"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5"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 localSheetId="4">#REF!</definedName>
    <definedName name="i">#REF!</definedName>
    <definedName name="i0">#REF!</definedName>
    <definedName name="i8i" localSheetId="5"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 localSheetId="5">[83]Hoja1!$C$17</definedName>
    <definedName name="ic">[83]Hoja1!$C$17</definedName>
    <definedName name="icbf" localSheetId="5">[83]Hoja1!$C$15</definedName>
    <definedName name="icbf">[83]Hoja1!$C$15</definedName>
    <definedName name="Icct" localSheetId="5">#REF!</definedName>
    <definedName name="Icct">#REF!</definedName>
    <definedName name="ICP" localSheetId="5">[19]Tablas!#REF!</definedName>
    <definedName name="ICP">[19]Tablas!#REF!</definedName>
    <definedName name="ICP1_1" localSheetId="5">[19]Tablas!#REF!</definedName>
    <definedName name="ICP1_1">[19]Tablas!#REF!</definedName>
    <definedName name="ICP1_1_1" localSheetId="5">[19]Tablas!#REF!</definedName>
    <definedName name="ICP1_1_1">[19]Tablas!#REF!</definedName>
    <definedName name="ICP1_1_2">[19]Tablas!#REF!</definedName>
    <definedName name="ICP1_1_3">[19]Tablas!#REF!</definedName>
    <definedName name="ICP1_1_4">[19]Tablas!#REF!</definedName>
    <definedName name="ICP1_2">[19]Tablas!#REF!</definedName>
    <definedName name="ICP1_3">[19]Tablas!#REF!</definedName>
    <definedName name="ICP1_4">[19]Tablas!#REF!</definedName>
    <definedName name="ID" localSheetId="5">ICOCIV!ERR</definedName>
    <definedName name="ID">[0]!ERR</definedName>
    <definedName name="IF" localSheetId="5">'[79]A. P. U.'!#REF!</definedName>
    <definedName name="IF">'[79]A. P. U.'!#REF!</definedName>
    <definedName name="Ig" localSheetId="5">#REF!</definedName>
    <definedName name="Ig">#REF!</definedName>
    <definedName name="ii" localSheetId="5"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'[135]1'!$N$41</definedName>
    <definedName name="IMP">[42]otros!$C$3</definedName>
    <definedName name="impresion">#REF!</definedName>
    <definedName name="IMPRESSION">#REF!</definedName>
    <definedName name="IMPRI">#REF!</definedName>
    <definedName name="imprimir">#REF!</definedName>
    <definedName name="IMPTOS">#REF!</definedName>
    <definedName name="IMPTOS1">#REF!</definedName>
    <definedName name="INC">#REF!</definedName>
    <definedName name="INCR._PRODC.">#REF!</definedName>
    <definedName name="INDICE" localSheetId="5">#REF!</definedName>
    <definedName name="INDICE">#REF!</definedName>
    <definedName name="inf">#REF!</definedName>
    <definedName name="INFORME">[136]TABLAS!$A$1:$A$65536</definedName>
    <definedName name="Informe_semanal" localSheetId="5">#REF!</definedName>
    <definedName name="Informe_semanal">#REF!</definedName>
    <definedName name="ING_RES">#REF!</definedName>
    <definedName name="INGENIERIA1" localSheetId="2" hidden="1">#REF!</definedName>
    <definedName name="INGENIERIA1" localSheetId="3" hidden="1">#REF!</definedName>
    <definedName name="INGENIERIA1" hidden="1">#REF!</definedName>
    <definedName name="INGENIERIA11" localSheetId="2" hidden="1">#REF!</definedName>
    <definedName name="INGENIERIA11" localSheetId="3" hidden="1">#REF!</definedName>
    <definedName name="INGENIERIA11" hidden="1">#REF!</definedName>
    <definedName name="iniciales">'[44]Reservas de Petróleo'!$A$2,'[44]Reservas de Petróleo'!$A$1,'[44]Reservas de Petróleo'!$D$4,'[44]Reservas de Petróleo'!$D$1:$D$65536</definedName>
    <definedName name="Inicio" localSheetId="5">[57]BASES!$E$26</definedName>
    <definedName name="Inicio">[57]BASES!$E$26</definedName>
    <definedName name="INPU" localSheetId="5">#REF!</definedName>
    <definedName name="INPU">#REF!</definedName>
    <definedName name="INPUT" localSheetId="5">'[4]7422CW00'!#REF!</definedName>
    <definedName name="INPUT">'[4]7422CW00'!#REF!</definedName>
    <definedName name="INSU">[137]INSUMOS!$A$1:$E$65536</definedName>
    <definedName name="Insumos_auxiliares" localSheetId="5">[138]Insumos!#REF!</definedName>
    <definedName name="Insumos_auxiliares">[138]Insumos!#REF!</definedName>
    <definedName name="Insumos_basicos" localSheetId="5">#REF!</definedName>
    <definedName name="Insumos_basicos">#REF!</definedName>
    <definedName name="Int" localSheetId="5">#REF!</definedName>
    <definedName name="Int">#REF!</definedName>
    <definedName name="InTap">[31]Interc.tapones!$E$1:$E$65536</definedName>
    <definedName name="INTER" localSheetId="5">[123]Hoja3!$F$7:$F$9</definedName>
    <definedName name="INTER">[123]Hoja3!$F$7:$F$9</definedName>
    <definedName name="Intercambiadores" localSheetId="5">#REF!</definedName>
    <definedName name="Intercambiadores">#REF!</definedName>
    <definedName name="Interest_Rate">#REF!</definedName>
    <definedName name="INTERMEDIA_I">#REF!</definedName>
    <definedName name="INTERv">[133]BASE!$C$5</definedName>
    <definedName name="Interventor" localSheetId="4">[63]CONTRATO!$E$12</definedName>
    <definedName name="Interventor" localSheetId="5">[87]Datos!$B$5</definedName>
    <definedName name="Interventor">[87]Datos!$B$5</definedName>
    <definedName name="IntVal">'[31]Interc.válv.'!$E$1:$E$65536</definedName>
    <definedName name="INV_11">'[139]PR 1'!$A$2:$N$655</definedName>
    <definedName name="INV_Payments" localSheetId="3">[78]!INV_Payments</definedName>
    <definedName name="INV_Payments">[78]!INV_Payments</definedName>
    <definedName name="InvDol1" localSheetId="5">#REF!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 localSheetId="4">#REF!</definedName>
    <definedName name="Io">#REF!</definedName>
    <definedName name="IOU">#REF!</definedName>
    <definedName name="IOUHH" localSheetId="0">ICOCIV!ERR</definedName>
    <definedName name="IOUHH" localSheetId="5">ICOCIV!ERR</definedName>
    <definedName name="IOUHH">[0]!ERR</definedName>
    <definedName name="IP" localSheetId="5">#REF!</definedName>
    <definedName name="IP">#REF!</definedName>
    <definedName name="irng" localSheetId="2" hidden="1">#REF!</definedName>
    <definedName name="irng" localSheetId="3" hidden="1">#REF!</definedName>
    <definedName name="irng" hidden="1">#REF!</definedName>
    <definedName name="Israel">#REF!,#REF!,#REF!,#REF!,#REF!,#REF!,#REF!,#REF!,#REF!</definedName>
    <definedName name="Iss">'[63]LIQUIDA-NOMINA'!$AT$4</definedName>
    <definedName name="issafp" localSheetId="5">[83]Hoja1!$C$19</definedName>
    <definedName name="issafp">[83]Hoja1!$C$19</definedName>
    <definedName name="isscs" localSheetId="5">[83]Hoja1!$C$21</definedName>
    <definedName name="isscs">[83]Hoja1!$C$21</definedName>
    <definedName name="isseps" localSheetId="5">[83]Hoja1!$C$20</definedName>
    <definedName name="isseps">[83]Hoja1!$C$20</definedName>
    <definedName name="ITEM" localSheetId="4">[134]BASE!$C$4:$H$255</definedName>
    <definedName name="Item" localSheetId="5">[140]Item!$A$2:$D$213</definedName>
    <definedName name="Item">[140]Item!$A$2:$D$213</definedName>
    <definedName name="ITEM1" localSheetId="5">#REF!</definedName>
    <definedName name="ITEM1">#REF!</definedName>
    <definedName name="ITEM15">#REF!</definedName>
    <definedName name="ITEM2">#REF!</definedName>
    <definedName name="ITEM2.10" localSheetId="5">[111]APU!$E$14843</definedName>
    <definedName name="ITEM2.10">[111]APU!$E$14843</definedName>
    <definedName name="ITEM2.11" localSheetId="5">[111]APU!$E$14904</definedName>
    <definedName name="ITEM2.11">[111]APU!$E$14904</definedName>
    <definedName name="ITEM2.12" localSheetId="5">[111]APU!$E$14965</definedName>
    <definedName name="ITEM2.12">[111]APU!$E$14965</definedName>
    <definedName name="item210.3" localSheetId="5">#REF!</definedName>
    <definedName name="item210.3">#REF!</definedName>
    <definedName name="item230.1">#REF!</definedName>
    <definedName name="ITEM3">#REF!</definedName>
    <definedName name="ITEM3.15" localSheetId="5">[111]APU!$E$8621</definedName>
    <definedName name="ITEM3.15">[111]APU!$E$8621</definedName>
    <definedName name="ITEM3.16" localSheetId="5">[111]APU!$E$8682</definedName>
    <definedName name="ITEM3.16">[111]APU!$E$8682</definedName>
    <definedName name="ITEM3.17" localSheetId="5">[111]APU!$E$8743</definedName>
    <definedName name="ITEM3.17">[111]APU!$E$8743</definedName>
    <definedName name="ITEM3.18" localSheetId="5">[111]APU!$E$8804</definedName>
    <definedName name="ITEM3.18">[111]APU!$E$8804</definedName>
    <definedName name="ITEM3.19" localSheetId="5">[111]APU!$E$8865</definedName>
    <definedName name="ITEM3.19">[111]APU!$E$8865</definedName>
    <definedName name="ITEM3.20" localSheetId="5">[111]APU!$E$8926</definedName>
    <definedName name="ITEM3.20">[111]APU!$E$8926</definedName>
    <definedName name="ITEM3.21" localSheetId="5">[111]APU!$E$11915</definedName>
    <definedName name="ITEM3.21">[111]APU!$E$11915</definedName>
    <definedName name="ITEM3.22" localSheetId="5">[111]APU!$E$14477</definedName>
    <definedName name="ITEM3.22">[111]APU!$E$14477</definedName>
    <definedName name="ITEM3.23" localSheetId="5">[111]APU!$E$15087</definedName>
    <definedName name="ITEM3.23">[111]APU!$E$15087</definedName>
    <definedName name="item310" localSheetId="5">#REF!</definedName>
    <definedName name="item310">#REF!</definedName>
    <definedName name="item320.2">#REF!</definedName>
    <definedName name="item330.1">#REF!</definedName>
    <definedName name="ITEM4.20" localSheetId="5">[111]APU!$E$9170</definedName>
    <definedName name="ITEM4.20">[111]APU!$E$9170</definedName>
    <definedName name="ITEM4.21" localSheetId="5">[111]APU!$E$9231</definedName>
    <definedName name="ITEM4.21">[111]APU!$E$9231</definedName>
    <definedName name="ITEM4.22" localSheetId="5">[111]APU!$E$9292</definedName>
    <definedName name="ITEM4.22">[111]APU!$E$9292</definedName>
    <definedName name="ITEM4.23" localSheetId="5">[111]APU!$E$9353</definedName>
    <definedName name="ITEM4.23">[111]APU!$E$9353</definedName>
    <definedName name="ITEM4.24" localSheetId="5">[111]APU!$E$9414</definedName>
    <definedName name="ITEM4.24">[111]APU!$E$9414</definedName>
    <definedName name="ITEM4.25" localSheetId="5">[111]APU!$E$9475</definedName>
    <definedName name="ITEM4.25">[111]APU!$E$9475</definedName>
    <definedName name="ITEM4.26" localSheetId="5">[111]APU!$E$9536</definedName>
    <definedName name="ITEM4.26">[111]APU!$E$9536</definedName>
    <definedName name="ITEM4.27" localSheetId="5">[111]APU!$E$9597</definedName>
    <definedName name="ITEM4.27">[111]APU!$E$9597</definedName>
    <definedName name="ITEM4.28" localSheetId="5">[111]APU!$E$9658</definedName>
    <definedName name="ITEM4.28">[111]APU!$E$9658</definedName>
    <definedName name="ITEM4.29" localSheetId="5">[111]APU!$E$9719</definedName>
    <definedName name="ITEM4.29">[111]APU!$E$9719</definedName>
    <definedName name="ITEM4.30" localSheetId="5">[111]APU!$E$9780</definedName>
    <definedName name="ITEM4.30">[111]APU!$E$9780</definedName>
    <definedName name="ITEM4.31" localSheetId="5">[111]APU!$E$9841</definedName>
    <definedName name="ITEM4.31">[111]APU!$E$9841</definedName>
    <definedName name="ITEM4.32" localSheetId="5">[111]APU!$E$9902</definedName>
    <definedName name="ITEM4.32">[111]APU!$E$9902</definedName>
    <definedName name="ITEM4.33" localSheetId="5">[111]APU!$E$9963</definedName>
    <definedName name="ITEM4.33">[111]APU!$E$9963</definedName>
    <definedName name="ITEM4.34" localSheetId="5">[111]APU!$E$10024</definedName>
    <definedName name="ITEM4.34">[111]APU!$E$10024</definedName>
    <definedName name="ITEM4.35" localSheetId="5">[111]APU!$E$11549</definedName>
    <definedName name="ITEM4.35">[111]APU!$E$11549</definedName>
    <definedName name="ITEM4.36" localSheetId="5">[111]APU!$E$11610</definedName>
    <definedName name="ITEM4.36">[111]APU!$E$11610</definedName>
    <definedName name="ITEM4.37" localSheetId="5">[111]APU!$E$15941</definedName>
    <definedName name="ITEM4.37">[111]APU!$E$15941</definedName>
    <definedName name="ITEM4.38" localSheetId="5">[111]APU!$E$15148</definedName>
    <definedName name="ITEM4.38">[111]APU!$E$15148</definedName>
    <definedName name="ITEM4.39" localSheetId="5">[111]APU!$E$14233</definedName>
    <definedName name="ITEM4.39">[111]APU!$E$14233</definedName>
    <definedName name="ITEM4.40" localSheetId="5">[111]APU!$E$14294</definedName>
    <definedName name="ITEM4.40">[111]APU!$E$14294</definedName>
    <definedName name="ITEM4.41" localSheetId="5">[111]APU!$E$14355</definedName>
    <definedName name="ITEM4.41">[111]APU!$E$14355</definedName>
    <definedName name="ITEM4.42" localSheetId="5">[111]APU!$E$14416</definedName>
    <definedName name="ITEM4.42">[111]APU!$E$14416</definedName>
    <definedName name="ITEM4.43" localSheetId="5">[111]APU!$E$14538</definedName>
    <definedName name="ITEM4.43">[111]APU!$E$14538</definedName>
    <definedName name="ITEM4.44" localSheetId="5">[111]APU!$E$16002</definedName>
    <definedName name="ITEM4.44">[111]APU!$E$16002</definedName>
    <definedName name="ITEM4.45" localSheetId="5">[111]APU!$E$16063</definedName>
    <definedName name="ITEM4.45">[111]APU!$E$16063</definedName>
    <definedName name="ITEM4.46" localSheetId="5">[111]APU!$E$14660</definedName>
    <definedName name="ITEM4.46">[111]APU!$E$14660</definedName>
    <definedName name="item420" localSheetId="5">#REF!</definedName>
    <definedName name="item420">#REF!</definedName>
    <definedName name="item450.2P">#REF!</definedName>
    <definedName name="ITEM5.100" localSheetId="5">[111]APU!$E$12403</definedName>
    <definedName name="ITEM5.100">[111]APU!$E$12403</definedName>
    <definedName name="ITEM5.101" localSheetId="5">[111]APU!$E$12464</definedName>
    <definedName name="ITEM5.101">[111]APU!$E$12464</definedName>
    <definedName name="ITEM5.104" localSheetId="5">[111]APU!$E$12525</definedName>
    <definedName name="ITEM5.104">[111]APU!$E$12525</definedName>
    <definedName name="ITEM5.105" localSheetId="5">[111]APU!$E$12586</definedName>
    <definedName name="ITEM5.105">[111]APU!$E$12586</definedName>
    <definedName name="ITEM5.106" localSheetId="5">[111]APU!$E$12647</definedName>
    <definedName name="ITEM5.106">[111]APU!$E$12647</definedName>
    <definedName name="ITEM5.107" localSheetId="5">[111]APU!$E$12708</definedName>
    <definedName name="ITEM5.107">[111]APU!$E$12708</definedName>
    <definedName name="ITEM5.108" localSheetId="5">[111]APU!$E$12769</definedName>
    <definedName name="ITEM5.108">[111]APU!$E$12769</definedName>
    <definedName name="ITEM5.109" localSheetId="5">[111]APU!$E$12830</definedName>
    <definedName name="ITEM5.109">[111]APU!$E$12830</definedName>
    <definedName name="ITEM5.111" localSheetId="5">[111]APU!$E$12891</definedName>
    <definedName name="ITEM5.111">[111]APU!$E$12891</definedName>
    <definedName name="ITEM5.112" localSheetId="5">[111]APU!$E$12952</definedName>
    <definedName name="ITEM5.112">[111]APU!$E$12952</definedName>
    <definedName name="ITEM5.113" localSheetId="5">[111]APU!$E$14721</definedName>
    <definedName name="ITEM5.113">[111]APU!$E$14721</definedName>
    <definedName name="ITEM5.114" localSheetId="5">[111]APU!$E$14782</definedName>
    <definedName name="ITEM5.114">[111]APU!$E$14782</definedName>
    <definedName name="ITEM5.115" localSheetId="5">[111]APU!$E$15026</definedName>
    <definedName name="ITEM5.115">[111]APU!$E$15026</definedName>
    <definedName name="ITEM5.53" localSheetId="5">[111]APU!$E$10085</definedName>
    <definedName name="ITEM5.53">[111]APU!$E$10085</definedName>
    <definedName name="ITEM5.54" localSheetId="5">[111]APU!$E$10146</definedName>
    <definedName name="ITEM5.54">[111]APU!$E$10146</definedName>
    <definedName name="ITEM5.55" localSheetId="5">[111]APU!$E$10207</definedName>
    <definedName name="ITEM5.55">[111]APU!$E$10207</definedName>
    <definedName name="ITEM5.56" localSheetId="5">[111]APU!$E$10268</definedName>
    <definedName name="ITEM5.56">[111]APU!$E$10268</definedName>
    <definedName name="ITEM5.57" localSheetId="5">[111]APU!$E$10329</definedName>
    <definedName name="ITEM5.57">[111]APU!$E$10329</definedName>
    <definedName name="ITEM5.58" localSheetId="5">[111]APU!$E$10390</definedName>
    <definedName name="ITEM5.58">[111]APU!$E$10390</definedName>
    <definedName name="ITEM5.59" localSheetId="5">[111]APU!$E$10451</definedName>
    <definedName name="ITEM5.59">[111]APU!$E$10451</definedName>
    <definedName name="ITEM5.60" localSheetId="5">[111]APU!$E$10512</definedName>
    <definedName name="ITEM5.60">[111]APU!$E$10512</definedName>
    <definedName name="ITEM5.61" localSheetId="5">[111]APU!$E$10573</definedName>
    <definedName name="ITEM5.61">[111]APU!$E$10573</definedName>
    <definedName name="ITEM5.62" localSheetId="5">[111]APU!$E$10634</definedName>
    <definedName name="ITEM5.62">[111]APU!$E$10634</definedName>
    <definedName name="ITEM5.63" localSheetId="5">[111]APU!$E$10695</definedName>
    <definedName name="ITEM5.63">[111]APU!$E$10695</definedName>
    <definedName name="ITEM5.64" localSheetId="5">[111]APU!$E$10756</definedName>
    <definedName name="ITEM5.64">[111]APU!$E$10756</definedName>
    <definedName name="ITEM5.65" localSheetId="5">[111]APU!$E$10817</definedName>
    <definedName name="ITEM5.65">[111]APU!$E$10817</definedName>
    <definedName name="ITEM5.66" localSheetId="5">[111]APU!$E$10878</definedName>
    <definedName name="ITEM5.66">[111]APU!$E$10878</definedName>
    <definedName name="ITEM5.67" localSheetId="5">[111]APU!$E$10939</definedName>
    <definedName name="ITEM5.67">[111]APU!$E$10939</definedName>
    <definedName name="ITEM5.68" localSheetId="5">[111]APU!$E$11000</definedName>
    <definedName name="ITEM5.68">[111]APU!$E$11000</definedName>
    <definedName name="ITEM5.69" localSheetId="5">[111]APU!$E$11061</definedName>
    <definedName name="ITEM5.69">[111]APU!$E$11061</definedName>
    <definedName name="ITEM5.70" localSheetId="5">[111]APU!$E$11122</definedName>
    <definedName name="ITEM5.70">[111]APU!$E$11122</definedName>
    <definedName name="ITEM5.71" localSheetId="5">[111]APU!$E$11183</definedName>
    <definedName name="ITEM5.71">[111]APU!$E$11183</definedName>
    <definedName name="ITEM5.72" localSheetId="5">[111]APU!$E$11976</definedName>
    <definedName name="ITEM5.72">[111]APU!$E$11976</definedName>
    <definedName name="ITEM5.73" localSheetId="5">[111]APU!$E$12037</definedName>
    <definedName name="ITEM5.73">[111]APU!$E$12037</definedName>
    <definedName name="ITEM5.74" localSheetId="5">[111]APU!$E$12098</definedName>
    <definedName name="ITEM5.74">[111]APU!$E$12098</definedName>
    <definedName name="ITEM5.77" localSheetId="5">[111]APU!$E$12159</definedName>
    <definedName name="ITEM5.77">[111]APU!$E$12159</definedName>
    <definedName name="ITEM5.78" localSheetId="5">[111]APU!$E$12281</definedName>
    <definedName name="ITEM5.78">[111]APU!$E$12281</definedName>
    <definedName name="ITEM5.79" localSheetId="5">[111]APU!$E$12342</definedName>
    <definedName name="ITEM5.79">[111]APU!$E$12342</definedName>
    <definedName name="ITEM5.80" localSheetId="5">[111]APU!$E$12220</definedName>
    <definedName name="ITEM5.80">[111]APU!$E$12220</definedName>
    <definedName name="ITEM5.82" localSheetId="5">[111]APU!$E$13989</definedName>
    <definedName name="ITEM5.82">[111]APU!$E$13989</definedName>
    <definedName name="ITEM5.83" localSheetId="5">[111]APU!$E$14050</definedName>
    <definedName name="ITEM5.83">[111]APU!$E$14050</definedName>
    <definedName name="ITEM5.84" localSheetId="5">[111]APU!$E$13318</definedName>
    <definedName name="ITEM5.84">[111]APU!$E$13318</definedName>
    <definedName name="ITEM5.85" localSheetId="5">[111]APU!$E$13379</definedName>
    <definedName name="ITEM5.85">[111]APU!$E$13379</definedName>
    <definedName name="ITEM5.86" localSheetId="5">[111]APU!$E$13440</definedName>
    <definedName name="ITEM5.86">[111]APU!$E$13440</definedName>
    <definedName name="ITEM5.87" localSheetId="5">[111]APU!$E$13501</definedName>
    <definedName name="ITEM5.87">[111]APU!$E$13501</definedName>
    <definedName name="ITEM5.88" localSheetId="5">[111]APU!$E$13562</definedName>
    <definedName name="ITEM5.88">[111]APU!$E$13562</definedName>
    <definedName name="ITEM5.89" localSheetId="5">[111]APU!$E$13623</definedName>
    <definedName name="ITEM5.89">[111]APU!$E$13623</definedName>
    <definedName name="ITEM5.90" localSheetId="5">[111]APU!$E$13684</definedName>
    <definedName name="ITEM5.90">[111]APU!$E$13684</definedName>
    <definedName name="ITEM5.91" localSheetId="5">[111]APU!$E$13745</definedName>
    <definedName name="ITEM5.91">[111]APU!$E$13745</definedName>
    <definedName name="ITEM5.92" localSheetId="5">[111]APU!$E$13806</definedName>
    <definedName name="ITEM5.92">[111]APU!$E$13806</definedName>
    <definedName name="ITEM5.93" localSheetId="5">[111]APU!$E$13867</definedName>
    <definedName name="ITEM5.93">[111]APU!$E$13867</definedName>
    <definedName name="ITEM5.94" localSheetId="5">[111]APU!$E$13928</definedName>
    <definedName name="ITEM5.94">[111]APU!$E$13928</definedName>
    <definedName name="ITEM5.95" localSheetId="5">[111]APU!$E$13013</definedName>
    <definedName name="ITEM5.95">[111]APU!$E$13013</definedName>
    <definedName name="ITEM5.96" localSheetId="5">[111]APU!$E$13074</definedName>
    <definedName name="ITEM5.96">[111]APU!$E$13074</definedName>
    <definedName name="ITEM5.97" localSheetId="5">[111]APU!$E$13135</definedName>
    <definedName name="ITEM5.97">[111]APU!$E$13135</definedName>
    <definedName name="ITEM5.98" localSheetId="5">[111]APU!$E$13196</definedName>
    <definedName name="ITEM5.98">[111]APU!$E$13196</definedName>
    <definedName name="ITEM5.99" localSheetId="5">[111]APU!$E$13257</definedName>
    <definedName name="ITEM5.99">[111]APU!$E$13257</definedName>
    <definedName name="ITEM521" localSheetId="5">[105]ITEMS!$A$522</definedName>
    <definedName name="ITEM521">[105]ITEMS!$A$522</definedName>
    <definedName name="item600.1" localSheetId="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 localSheetId="5">[111]APU!$E$7589</definedName>
    <definedName name="ITEM7.1">[111]APU!$E$7589</definedName>
    <definedName name="ITEM7.10" localSheetId="5">[111]APU!$E$8138</definedName>
    <definedName name="ITEM7.10">[111]APU!$E$8138</definedName>
    <definedName name="ITEM7.11" localSheetId="5">[111]APU!$E$8199</definedName>
    <definedName name="ITEM7.11">[111]APU!$E$8199</definedName>
    <definedName name="ITEM7.12" localSheetId="5">[111]APU!$E$8259</definedName>
    <definedName name="ITEM7.12">[111]APU!$E$8259</definedName>
    <definedName name="ITEM7.13" localSheetId="5">[111]APU!$E$8320</definedName>
    <definedName name="ITEM7.13">[111]APU!$E$8320</definedName>
    <definedName name="ITEM7.14" localSheetId="5">[111]APU!$E$8381</definedName>
    <definedName name="ITEM7.14">[111]APU!$E$8381</definedName>
    <definedName name="ITEM7.15" localSheetId="5">[111]APU!$E$8442</definedName>
    <definedName name="ITEM7.15">[111]APU!$E$8442</definedName>
    <definedName name="ITEM7.16" localSheetId="5">[111]APU!$E$8560</definedName>
    <definedName name="ITEM7.16">[111]APU!$E$8560</definedName>
    <definedName name="ITEM7.17" localSheetId="5">[111]APU!$E$11244</definedName>
    <definedName name="ITEM7.17">[111]APU!$E$11244</definedName>
    <definedName name="ITEM7.18" localSheetId="5">[111]APU!$E$11305</definedName>
    <definedName name="ITEM7.18">[111]APU!$E$11305</definedName>
    <definedName name="ITEM7.19" localSheetId="5">[111]APU!$E$11366</definedName>
    <definedName name="ITEM7.19">[111]APU!$E$11366</definedName>
    <definedName name="ITEM7.2" localSheetId="5">[111]APU!$E$7650</definedName>
    <definedName name="ITEM7.2">[111]APU!$E$7650</definedName>
    <definedName name="ITEM7.20" localSheetId="5">[111]APU!$E$11427</definedName>
    <definedName name="ITEM7.20">[111]APU!$E$11427</definedName>
    <definedName name="ITEM7.21" localSheetId="5">[111]APU!$E$11488</definedName>
    <definedName name="ITEM7.21">[111]APU!$E$11488</definedName>
    <definedName name="ITEM7.22" localSheetId="5">[111]APU!$E$11671</definedName>
    <definedName name="ITEM7.22">[111]APU!$E$11671</definedName>
    <definedName name="ITEM7.23" localSheetId="5">[111]APU!$E$11732</definedName>
    <definedName name="ITEM7.23">[111]APU!$E$11732</definedName>
    <definedName name="ITEM7.24" localSheetId="5">[111]APU!$E$14599</definedName>
    <definedName name="ITEM7.24">[111]APU!$E$14599</definedName>
    <definedName name="ITEM7.25" localSheetId="5">[111]APU!$E$15209</definedName>
    <definedName name="ITEM7.25">[111]APU!$E$15209</definedName>
    <definedName name="ITEM7.26" localSheetId="5">[111]APU!$E$15270</definedName>
    <definedName name="ITEM7.26">[111]APU!$E$15270</definedName>
    <definedName name="ITEM7.27" localSheetId="5">[111]APU!$E$15331</definedName>
    <definedName name="ITEM7.27">[111]APU!$E$15331</definedName>
    <definedName name="ITEM7.28" localSheetId="5">[111]APU!$E$15392</definedName>
    <definedName name="ITEM7.28">[111]APU!$E$15392</definedName>
    <definedName name="ITEM7.29" localSheetId="5">[111]APU!$E$15453</definedName>
    <definedName name="ITEM7.29">[111]APU!$E$15453</definedName>
    <definedName name="ITEM7.3" localSheetId="5">[111]APU!$E$7711</definedName>
    <definedName name="ITEM7.3">[111]APU!$E$7711</definedName>
    <definedName name="ITEM7.30" localSheetId="5">[111]APU!$E$15514</definedName>
    <definedName name="ITEM7.30">[111]APU!$E$15514</definedName>
    <definedName name="ITEM7.31" localSheetId="5">[111]APU!$E$15575</definedName>
    <definedName name="ITEM7.31">[111]APU!$E$15575</definedName>
    <definedName name="ITEM7.32" localSheetId="5">[111]APU!$E$15636</definedName>
    <definedName name="ITEM7.32">[111]APU!$E$15636</definedName>
    <definedName name="ITEM7.33" localSheetId="5">[111]APU!$E$15697</definedName>
    <definedName name="ITEM7.33">[111]APU!$E$15697</definedName>
    <definedName name="ITEM7.34" localSheetId="5">[111]APU!$E$15758</definedName>
    <definedName name="ITEM7.34">[111]APU!$E$15758</definedName>
    <definedName name="ITEM7.35" localSheetId="5">[111]APU!$E$15819</definedName>
    <definedName name="ITEM7.35">[111]APU!$E$15819</definedName>
    <definedName name="ITEM7.4" localSheetId="5">[111]APU!$E$7772</definedName>
    <definedName name="ITEM7.4">[111]APU!$E$7772</definedName>
    <definedName name="ITEM7.5" localSheetId="5">[111]APU!$E$7833</definedName>
    <definedName name="ITEM7.5">[111]APU!$E$7833</definedName>
    <definedName name="ITEM7.6" localSheetId="5">[111]APU!$E$7894</definedName>
    <definedName name="ITEM7.6">[111]APU!$E$7894</definedName>
    <definedName name="ITEM7.7" localSheetId="5">[111]APU!$E$7955</definedName>
    <definedName name="ITEM7.7">[111]APU!$E$7955</definedName>
    <definedName name="ITEM7.8" localSheetId="5">[111]APU!$E$8016</definedName>
    <definedName name="ITEM7.8">[111]APU!$E$8016</definedName>
    <definedName name="ITEM7.9" localSheetId="5">[111]APU!$E$8077</definedName>
    <definedName name="ITEM7.9">[111]APU!$E$8077</definedName>
    <definedName name="item700.1" localSheetId="5">#REF!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5"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#REF!</definedName>
    <definedName name="IVA_UTIL" localSheetId="5">[50]DATOS!$D$11</definedName>
    <definedName name="IVA_UTIL">[50]DATOS!$D$11</definedName>
    <definedName name="iwjer" localSheetId="5">#REF!</definedName>
    <definedName name="iwjer">#REF!</definedName>
    <definedName name="iyuiuyi" localSheetId="5"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0">ICOCIV!ERR</definedName>
    <definedName name="j" localSheetId="5"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_GARCIA_P">#REF!</definedName>
    <definedName name="jairo" hidden="1">#REF!</definedName>
    <definedName name="jairo2" hidden="1">#REF!</definedName>
    <definedName name="jd" localSheetId="5"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fjkd">#REF!</definedName>
    <definedName name="jdh" localSheetId="5"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localSheetId="3" hidden="1">#REF!</definedName>
    <definedName name="jfç" hidden="1">#REF!</definedName>
    <definedName name="jfhjfrt" localSheetId="5"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0">ICOCIV!ERR</definedName>
    <definedName name="jj" localSheetId="5">ICOCIV!ERR</definedName>
    <definedName name="jj">[0]!ERR</definedName>
    <definedName name="jjfq" localSheetId="5"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5" hidden="1">{#N/A,#N/A,FALSE,"Hoja1";#N/A,#N/A,FALSE,"Hoja2"}</definedName>
    <definedName name="JJJ" localSheetId="2" hidden="1">{#N/A,#N/A,FALSE,"Hoja1";#N/A,#N/A,FALSE,"Hoja2"}</definedName>
    <definedName name="JJJ" localSheetId="3" hidden="1">{#N/A,#N/A,FALSE,"Hoja1";#N/A,#N/A,FALSE,"Hoja2"}</definedName>
    <definedName name="JJJ" hidden="1">{#N/A,#N/A,FALSE,"Hoja1";#N/A,#N/A,FALSE,"Hoja2"}</definedName>
    <definedName name="jjjhjddfg" localSheetId="5"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 localSheetId="0" hidden="1">{"SUMINISTRO E INSTALACIÓN CANALETAS L=7.50"}</definedName>
    <definedName name="JJJJJ" hidden="1">{"SUMINISTRO E INSTALACIÓN CANALETAS L=7.50"}</definedName>
    <definedName name="JJJJJJJJJJJJJJJJJJJJ">[48]Presupuesto!#REF!</definedName>
    <definedName name="jjjjju" localSheetId="5"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GJHGJHG" localSheetId="0">ICOCIV!ERR</definedName>
    <definedName name="JKGJHGJHG">#N/A</definedName>
    <definedName name="jkk" localSheetId="5"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LK" localSheetId="0">ICOCIV!ERR</definedName>
    <definedName name="JLK">#N/A</definedName>
    <definedName name="JOHNNY" localSheetId="5">ICOCIV!ERR</definedName>
    <definedName name="JOHNNY">[0]!ERR</definedName>
    <definedName name="JOHNNY_10" localSheetId="0">ICOCIV!ERR</definedName>
    <definedName name="JOHNNY_10">#N/A</definedName>
    <definedName name="JOHNNY_3" localSheetId="0">ICOCIV!ERR</definedName>
    <definedName name="JOHNNY_3">#N/A</definedName>
    <definedName name="JOHNNY_4" localSheetId="0">ICOCIV!ERR</definedName>
    <definedName name="JOHNNY_4">#N/A</definedName>
    <definedName name="JOHNNY_5" localSheetId="0">ICOCIV!ERR</definedName>
    <definedName name="JOHNNY_5">#N/A</definedName>
    <definedName name="JOHNNY_6" localSheetId="0">ICOCIV!ERR</definedName>
    <definedName name="JOHNNY_6">#N/A</definedName>
    <definedName name="JOHNNY_7" localSheetId="0">ICOCIV!ERR</definedName>
    <definedName name="JOHNNY_7">#N/A</definedName>
    <definedName name="JOHNNY_8" localSheetId="0">ICOCIV!ERR</definedName>
    <definedName name="JOHNNY_8">#N/A</definedName>
    <definedName name="JOHNNY_9" localSheetId="0">ICOCIV!ERR</definedName>
    <definedName name="JOHNNY_9">#N/A</definedName>
    <definedName name="JORNAL" localSheetId="4">#REF!</definedName>
    <definedName name="Jornal" localSheetId="5">[52]Jornal!$A$12:$I$31</definedName>
    <definedName name="Jornal">[52]Jornal!$A$12:$I$31</definedName>
    <definedName name="JRYJ" localSheetId="5"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L" localSheetId="5">#REF!</definedName>
    <definedName name="JUL">#REF!</definedName>
    <definedName name="JulAgo">'[117]Jul-Ago'!$A$12:$H$29</definedName>
    <definedName name="JulAgo_C">'[141]Jul-Ago'!$A$30:$H$45</definedName>
    <definedName name="jun" localSheetId="4">#REF!</definedName>
    <definedName name="JUN" localSheetId="5">#REF!</definedName>
    <definedName name="JUN">#REF!</definedName>
    <definedName name="juuuhb" localSheetId="5"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5"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JYT" hidden="1">3+(ROW(OFFSET(#REF!,0,0,200,1))-1)*0.0301507538</definedName>
    <definedName name="jyt" localSheetId="5"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 localSheetId="0">[142]Sheet1!#REF!</definedName>
    <definedName name="k" hidden="1">#REF!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K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localSheetId="2" hidden="1">#REF!</definedName>
    <definedName name="kdmfm" localSheetId="3" hidden="1">#REF!</definedName>
    <definedName name="kdmfm" hidden="1">#REF!</definedName>
    <definedName name="kf">#REF!</definedName>
    <definedName name="kh">#REF!</definedName>
    <definedName name="KHBG" localSheetId="0">ICOCIV!ERR</definedName>
    <definedName name="KHBG">#N/A</definedName>
    <definedName name="KHGGH" localSheetId="5"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 localSheetId="5">#REF!</definedName>
    <definedName name="kj">#REF!</definedName>
    <definedName name="kjhkd" localSheetId="5"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5"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localSheetId="4">#REF!</definedName>
    <definedName name="KK">#REF!</definedName>
    <definedName name="kkkki" localSheetId="5"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5">ICOCIV!ERR</definedName>
    <definedName name="kl">[0]!ERR</definedName>
    <definedName name="klklk" localSheetId="5">#REF!</definedName>
    <definedName name="klklk">#REF!</definedName>
    <definedName name="km">#REF!</definedName>
    <definedName name="krtrk" localSheetId="5"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5"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 localSheetId="5">#REF!</definedName>
    <definedName name="L">#REF!</definedName>
    <definedName name="L.L.L.L">#REF!</definedName>
    <definedName name="la">#REF!</definedName>
    <definedName name="LAF">#REF!</definedName>
    <definedName name="lame" localSheetId="2" hidden="1">#REF!</definedName>
    <definedName name="lame" localSheetId="3" hidden="1">#REF!</definedName>
    <definedName name="lame" hidden="1">#REF!</definedName>
    <definedName name="LANODO">#REF!</definedName>
    <definedName name="LANODOFT">#REF!</definedName>
    <definedName name="largovr">[143]letraCOP!$AT$1:$AT$65536</definedName>
    <definedName name="LARGUE">[74]BASE!$D$394</definedName>
    <definedName name="Last_Row">#N/A</definedName>
    <definedName name="lb" localSheetId="5">#REF!</definedName>
    <definedName name="lb">#REF!</definedName>
    <definedName name="ld">#REF!</definedName>
    <definedName name="LEGALIZACION">#REF!</definedName>
    <definedName name="Libro1_Hoja1_Lista">[144]LISTADO!#REF!</definedName>
    <definedName name="LICIT.N">#REF!</definedName>
    <definedName name="LICITACION" localSheetId="5">#REF!</definedName>
    <definedName name="LICITACION">#REF!</definedName>
    <definedName name="lidsa"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mcount" hidden="1">1</definedName>
    <definedName name="LIMP">#REF!</definedName>
    <definedName name="LINEA" localSheetId="5">[145]CONT_ADI!#REF!</definedName>
    <definedName name="LINEA">[145]CONT_ADI!#REF!</definedName>
    <definedName name="LisaCodSAO">#REF!</definedName>
    <definedName name="Listacanti">#REF!</definedName>
    <definedName name="ListaCantidad" localSheetId="5">#REF!</definedName>
    <definedName name="ListaCantidad">#REF!</definedName>
    <definedName name="Listado">#REF!</definedName>
    <definedName name="Listado1">#REF!</definedName>
    <definedName name="ListaItem">#REF!</definedName>
    <definedName name="ListaUni">[146]TOTALES!$D$7:$D$654</definedName>
    <definedName name="LISTON">[74]BASE!$D$395</definedName>
    <definedName name="liuoo" localSheetId="5"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JHJKJH" localSheetId="0">ICOCIV!ERR</definedName>
    <definedName name="LJHJKJH">#N/A</definedName>
    <definedName name="LKHLKH" localSheetId="0">ICOCIV!ERR</definedName>
    <definedName name="LKHLKH">#N/A</definedName>
    <definedName name="lkj" localSheetId="5"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H" localSheetId="0">ICOCIV!ERR</definedName>
    <definedName name="LKJH">#N/A</definedName>
    <definedName name="LKJLJK" localSheetId="5"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5"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C12">#REF!</definedName>
    <definedName name="llam">#REF!</definedName>
    <definedName name="LLAP12">#REF!</definedName>
    <definedName name="LLENOS">[32]PRESUPUESTO!#REF!</definedName>
    <definedName name="LLL" localSheetId="5">[147]tub!$C$1:$J$39</definedName>
    <definedName name="LLL">[147]tub!$C$1:$J$39</definedName>
    <definedName name="lllllh" localSheetId="5"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 localSheetId="5">#REF!</definedName>
    <definedName name="Loan_Amount">#REF!</definedName>
    <definedName name="Loan_Start">#REF!</definedName>
    <definedName name="Loan_Years">#REF!</definedName>
    <definedName name="LOCA" localSheetId="3">[43]!absc</definedName>
    <definedName name="LOCA">[43]!absc</definedName>
    <definedName name="LOCA1" localSheetId="3">[60]!absc</definedName>
    <definedName name="LOCA1">[60]!absc</definedName>
    <definedName name="LOCALIZACION_Y_REPLANTEO" localSheetId="5">#REF!</definedName>
    <definedName name="LOCALIZACION_Y_REPLANTEO">#REF!</definedName>
    <definedName name="LOCAT1999" localSheetId="0" hidden="1">{"SUMINISTRO E INSTALACIÓN CANALETAS L=7.50"}</definedName>
    <definedName name="LOCAT1999" hidden="1">{"SUMINISTRO E INSTALACIÓN CANALETAS L=7.50"}</definedName>
    <definedName name="LOGO" localSheetId="5">ICOCIV!ERR</definedName>
    <definedName name="LOGO">[0]!ERR</definedName>
    <definedName name="LOGO_10" localSheetId="0">ICOCIV!ERR</definedName>
    <definedName name="LOGO_10">#N/A</definedName>
    <definedName name="LOGO_3" localSheetId="0">ICOCIV!ERR</definedName>
    <definedName name="LOGO_3">#N/A</definedName>
    <definedName name="LOGO_4" localSheetId="0">ICOCIV!ERR</definedName>
    <definedName name="LOGO_4">#N/A</definedName>
    <definedName name="LOGO_5" localSheetId="0">ICOCIV!ERR</definedName>
    <definedName name="LOGO_5">#N/A</definedName>
    <definedName name="LOGO_6" localSheetId="0">ICOCIV!ERR</definedName>
    <definedName name="LOGO_6">#N/A</definedName>
    <definedName name="LOGO_7" localSheetId="0">ICOCIV!ERR</definedName>
    <definedName name="LOGO_7">#N/A</definedName>
    <definedName name="LOGO_8" localSheetId="0">ICOCIV!ERR</definedName>
    <definedName name="LOGO_8">#N/A</definedName>
    <definedName name="LOGO_9" localSheetId="0">ICOCIV!ERR</definedName>
    <definedName name="LOGO_9">#N/A</definedName>
    <definedName name="lolol" localSheetId="5"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 localSheetId="4">#REF!</definedName>
    <definedName name="Longitud">#REF!</definedName>
    <definedName name="Longitud1">#REF!</definedName>
    <definedName name="Longitud2">#REF!</definedName>
    <definedName name="lp" localSheetId="4">#REF!</definedName>
    <definedName name="LP" localSheetId="5">'[62]CIRCUITOS CODENSA'!#REF!</definedName>
    <definedName name="LP">'[62]CIRCUITOS CODENSA'!#REF!</definedName>
    <definedName name="lplpl" localSheetId="5"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#REF!</definedName>
    <definedName name="LUBRI">#REF!</definedName>
    <definedName name="lun" localSheetId="5">'[59]Res-Accide-10'!#REF!</definedName>
    <definedName name="lun">'[59]Res-Accide-10'!#REF!</definedName>
    <definedName name="LUPVC">#REF!</definedName>
    <definedName name="LUPVT">#REF!</definedName>
    <definedName name="lv" localSheetId="5">#REF!</definedName>
    <definedName name="lv">#REF!</definedName>
    <definedName name="m">#REF!</definedName>
    <definedName name="M.R.SOLARTE">#REF!</definedName>
    <definedName name="M_3">#REF!</definedName>
    <definedName name="M120K">#REF!</definedName>
    <definedName name="M240K">#REF!</definedName>
    <definedName name="M280K">#REF!</definedName>
    <definedName name="MA" localSheetId="5">'[59]Res-Accide-10'!#REF!</definedName>
    <definedName name="MA">'[59]Res-Accide-10'!#REF!</definedName>
    <definedName name="MACO">#REF!</definedName>
    <definedName name="MACR" localSheetId="5">#REF!</definedName>
    <definedName name="MACR">#REF!</definedName>
    <definedName name="MACRDEL" localSheetId="5">'[4]7422CW00'!#REF!</definedName>
    <definedName name="MACRDEL">'[4]7422CW00'!#REF!</definedName>
    <definedName name="Macroactividad" localSheetId="5">#REF!</definedName>
    <definedName name="Macroactividad">#REF!</definedName>
    <definedName name="MADCJ">#REF!</definedName>
    <definedName name="MAESTRO_OBRA">#REF!</definedName>
    <definedName name="mafdsf" localSheetId="5"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tenimiento" localSheetId="5">'[148]COSTOS OFICINA'!#REF!</definedName>
    <definedName name="mantenimiento">'[148]COSTOS OFICINA'!#REF!</definedName>
    <definedName name="MANTO">[74]BASE!$D$401</definedName>
    <definedName name="MANUAL" localSheetId="5">#REF!</definedName>
    <definedName name="MANUAL">#REF!</definedName>
    <definedName name="mao" localSheetId="5"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 localSheetId="5">[81]Insum!$A$68:$H$98</definedName>
    <definedName name="MAQUINAR">[81]Insum!$A$68:$H$98</definedName>
    <definedName name="Maquinaria" localSheetId="5">[149]Insum!$A$76:$E$99</definedName>
    <definedName name="Maquinaria">[149]Insum!$A$76:$E$99</definedName>
    <definedName name="mar" localSheetId="4">'[59]Res-Accide-10'!#REF!</definedName>
    <definedName name="MAR" localSheetId="5">#REF!</definedName>
    <definedName name="MAR">#REF!</definedName>
    <definedName name="Mar_C">[116]MAR!$A$35:$H$51</definedName>
    <definedName name="MARABA">#REF!</definedName>
    <definedName name="MarAbr">'[117]Mar-Abr'!$A$12:$H$34</definedName>
    <definedName name="MARCO_H">#REF!</definedName>
    <definedName name="marina" localSheetId="5">'[150]Informe Semanal 1'!#REF!</definedName>
    <definedName name="marina">'[150]Informe Semanal 1'!#REF!</definedName>
    <definedName name="masor" localSheetId="5"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5">#REF!</definedName>
    <definedName name="MAT">#REF!</definedName>
    <definedName name="MATERIAL" localSheetId="5">'[151]TABLA MATERIALES'!$A$3:$D$654</definedName>
    <definedName name="MATERIAL">'[151]TABLA MATERIALES'!$A$3:$D$654</definedName>
    <definedName name="materiales">[120]materiales!$A$7:$A$1317</definedName>
    <definedName name="materiales1" localSheetId="5">#REF!</definedName>
    <definedName name="materiales1">#REF!</definedName>
    <definedName name="MaterialTub">#REF!</definedName>
    <definedName name="MATPR">[32]BASE!$D$46</definedName>
    <definedName name="MATRIZ">#REF!</definedName>
    <definedName name="MATRIZ_DE_DATOS">#REF!</definedName>
    <definedName name="MAY">#REF!</definedName>
    <definedName name="MayJun">'[117]May-Jun'!$A$12:$H$32</definedName>
    <definedName name="MayJun_C">'[141]May-Jun'!$A$33:$H$52</definedName>
    <definedName name="MC4CM">#REF!</definedName>
    <definedName name="MCCs">#REF!</definedName>
    <definedName name="mdd" localSheetId="5"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 localSheetId="5">'[153]CCP,LEYES, Y DEC.'!#REF!</definedName>
    <definedName name="mediah_reposo_comida">'[153]CCP,LEYES, Y DEC.'!#REF!</definedName>
    <definedName name="MEDID">#REF!</definedName>
    <definedName name="meg" localSheetId="5"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 localSheetId="5">'[4]7422CW00'!#REF!</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[42]PRESUPUESTO!$C$13</definedName>
    <definedName name="MesCotiz">'[16]LIQ-NOM'!$H$3</definedName>
    <definedName name="MesCotizacion">'[63]LIQUIDA-NOMINA'!$H$3</definedName>
    <definedName name="MESES" localSheetId="4">#REF!</definedName>
    <definedName name="meses">#REF!</definedName>
    <definedName name="MesesMora">'[16]LIQ-NOM'!$I$3</definedName>
    <definedName name="Meta1" localSheetId="5">#REF!</definedName>
    <definedName name="Meta1">#REF!</definedName>
    <definedName name="Meta2">#REF!</definedName>
    <definedName name="Meta3">#REF!</definedName>
    <definedName name="mfgjrdt" localSheetId="5"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 localSheetId="5">#REF!</definedName>
    <definedName name="Mi_Salida">#REF!</definedName>
    <definedName name="Mi_Salida1">#REF!</definedName>
    <definedName name="MICR">#REF!</definedName>
    <definedName name="MIN_MAX_sma">#REF!</definedName>
    <definedName name="Mínimo">#REF!</definedName>
    <definedName name="mjmj" localSheetId="5"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5"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 localSheetId="4">[154]insumos!$A$812:$A$831</definedName>
    <definedName name="MO" localSheetId="5">'[62]CIRCUITOS CODENSA'!#REF!</definedName>
    <definedName name="MO">'[62]CIRCUITOS CODENSA'!#REF!</definedName>
    <definedName name="MO120K">#REF!</definedName>
    <definedName name="MO240K">#REF!</definedName>
    <definedName name="MO280K">#REF!</definedName>
    <definedName name="MOA" localSheetId="5" hidden="1">{#N/A,#N/A,FALSE,"Hoja1";#N/A,#N/A,FALSE,"Hoja2"}</definedName>
    <definedName name="MOA" localSheetId="2" hidden="1">{#N/A,#N/A,FALSE,"Hoja1";#N/A,#N/A,FALSE,"Hoja2"}</definedName>
    <definedName name="MOA" localSheetId="3" hidden="1">{#N/A,#N/A,FALSE,"Hoja1";#N/A,#N/A,FALSE,"Hoja2"}</definedName>
    <definedName name="MOA" hidden="1">{#N/A,#N/A,FALSE,"Hoja1";#N/A,#N/A,FALSE,"Hoja2"}</definedName>
    <definedName name="MOBILIARIO_SEG_ELECTRON_ITEM">[48]Presupuesto!#REF!</definedName>
    <definedName name="MOBILIARIOOFIC_ITEM">[48]Presupuesto!#REF!</definedName>
    <definedName name="MOCARG">#REF!</definedName>
    <definedName name="MOD" localSheetId="5">#REF!</definedName>
    <definedName name="MOD">#REF!</definedName>
    <definedName name="MODIVejec" localSheetId="5" hidden="1">{#N/A,#N/A,FALSE,"Hoja1";#N/A,#N/A,FALSE,"Hoja2"}</definedName>
    <definedName name="MODIVejec" localSheetId="2" hidden="1">{#N/A,#N/A,FALSE,"Hoja1";#N/A,#N/A,FALSE,"Hoja2"}</definedName>
    <definedName name="MODIVejec" localSheetId="3" hidden="1">{#N/A,#N/A,FALSE,"Hoja1";#N/A,#N/A,FALSE,"Hoja2"}</definedName>
    <definedName name="MODIVejec" hidden="1">{#N/A,#N/A,FALSE,"Hoja1";#N/A,#N/A,FALSE,"Hoja2"}</definedName>
    <definedName name="Módulo3.anexo1" localSheetId="3">[15]!Módulo3.anexo1</definedName>
    <definedName name="Módulo3.anexo1">[15]!Módulo3.anexo1</definedName>
    <definedName name="Módulo3.anexo10" localSheetId="3">[15]!Módulo3.anexo10</definedName>
    <definedName name="Módulo3.anexo10">[15]!Módulo3.anexo10</definedName>
    <definedName name="Módulo3.anexo11" localSheetId="3">[15]!Módulo3.anexo11</definedName>
    <definedName name="Módulo3.anexo11">[15]!Módulo3.anexo11</definedName>
    <definedName name="Módulo3.anexo12" localSheetId="3">[15]!Módulo3.anexo12</definedName>
    <definedName name="Módulo3.anexo12">[15]!Módulo3.anexo12</definedName>
    <definedName name="Módulo3.anexo3" localSheetId="3">[15]!Módulo3.anexo3</definedName>
    <definedName name="Módulo3.anexo3">[15]!Módulo3.anexo3</definedName>
    <definedName name="Módulo3.anexo4" localSheetId="3">[15]!Módulo3.anexo4</definedName>
    <definedName name="Módulo3.anexo4">[15]!Módulo3.anexo4</definedName>
    <definedName name="Módulo3.anexo5" localSheetId="3">[15]!Módulo3.anexo5</definedName>
    <definedName name="Módulo3.anexo5">[15]!Módulo3.anexo5</definedName>
    <definedName name="Módulo3.anexo6" localSheetId="3">[15]!Módulo3.anexo6</definedName>
    <definedName name="Módulo3.anexo6">[15]!Módulo3.anexo6</definedName>
    <definedName name="Módulo8.anexo16" localSheetId="3">[15]!Módulo8.anexo16</definedName>
    <definedName name="Módulo8.anexo16">[15]!Módulo8.anexo16</definedName>
    <definedName name="MOE" localSheetId="5" hidden="1">{#N/A,#N/A,FALSE,"Hoja1";#N/A,#N/A,FALSE,"Hoja2"}</definedName>
    <definedName name="MOE" localSheetId="2" hidden="1">{#N/A,#N/A,FALSE,"Hoja1";#N/A,#N/A,FALSE,"Hoja2"}</definedName>
    <definedName name="MOE" localSheetId="3" hidden="1">{#N/A,#N/A,FALSE,"Hoja1";#N/A,#N/A,FALSE,"Hoja2"}</definedName>
    <definedName name="MOE" hidden="1">{#N/A,#N/A,FALSE,"Hoja1";#N/A,#N/A,FALSE,"Hoja2"}</definedName>
    <definedName name="MOENC">#REF!</definedName>
    <definedName name="MOIHF">#REF!</definedName>
    <definedName name="MONEDA">[155]Tablas!$AO$6:$AO$7</definedName>
    <definedName name="mono" localSheetId="5">#REF!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PRE">#REF!</definedName>
    <definedName name="Mora">[16]EMPRESA!$I$29</definedName>
    <definedName name="MORON" localSheetId="5">#REF!</definedName>
    <definedName name="MORON">#REF!</definedName>
    <definedName name="MOTON">#REF!</definedName>
    <definedName name="MOTOP">#REF!</definedName>
    <definedName name="MOV_TIERRA_ITEM">[48]Presupuesto!#REF!</definedName>
    <definedName name="MOVIMIENTOS_DE_TIERRA">[32]PRESUPUESTO!#REF!</definedName>
    <definedName name="MOVOL">#REF!</definedName>
    <definedName name="MRLART" localSheetId="5">[2]STRSUMM0!#REF!</definedName>
    <definedName name="MRLART">[2]STRSUMM0!#REF!</definedName>
    <definedName name="MRSUPDET" localSheetId="5">[69]steel!#REF!</definedName>
    <definedName name="MRSUPDET">[69]steel!#REF!</definedName>
    <definedName name="Mtz_Avance" localSheetId="5">#REF!</definedName>
    <definedName name="Mtz_Avance">#REF!</definedName>
    <definedName name="MU" localSheetId="5">'[62]CIRCUITOS CODENSA'!#REF!</definedName>
    <definedName name="MU">'[62]CIRCUITOS CODENSA'!#REF!</definedName>
    <definedName name="MUEBLES_BAÑOS_ITEM">[48]Presupuesto!#REF!</definedName>
    <definedName name="MUEBLES_COC_ITEM">[48]Presupuesto!#REF!</definedName>
    <definedName name="MUEBLES_COC_VALOR">[48]Presupuesto!#REF!</definedName>
    <definedName name="MUEBLES_MADERA_FIJ_ITEM">[48]Presupuesto!#REF!</definedName>
    <definedName name="MUEBLES_Y_CARPINTERIA">[32]PRESUPUESTO!#REF!</definedName>
    <definedName name="MUROS">[32]PRESUPUESTO!#REF!</definedName>
    <definedName name="MUROS_BLOQ_PLOMO_ITEM">[48]Presupuesto!#REF!</definedName>
    <definedName name="MUROS_BLOQ_PLOMO_VALOR">[48]Presupuesto!$G$62:$G$66</definedName>
    <definedName name="Mv" localSheetId="5">#REF!</definedName>
    <definedName name="Mv">#REF!</definedName>
    <definedName name="MYC_DRYWALLITEM">[48]Presupuesto!#REF!,[48]Presupuesto!#REF!,[48]Presupuesto!#REF!</definedName>
    <definedName name="MYCIELOS_DRYWALLVALOR">[48]Presupuesto!#REF!</definedName>
    <definedName name="MYPUERTAS_MAD_ITEM">[48]Presupuesto!#REF!</definedName>
    <definedName name="MYPUERTAS_MET_ITEM">[48]Presupuesto!#REF!</definedName>
    <definedName name="MZ" localSheetId="5">'[62]CIRCUITOS CODENSA'!#REF!</definedName>
    <definedName name="MZ">'[62]CIRCUITOS CODENSA'!#REF!</definedName>
    <definedName name="n" localSheetId="5"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ada" localSheetId="3">[78]!Nada</definedName>
    <definedName name="Nada">[78]!Nada</definedName>
    <definedName name="Nafta_2" localSheetId="5">'[156] ASR+Nafta'!$K$19:$AS$19</definedName>
    <definedName name="Nafta_2">'[156] ASR+Nafta'!$K$19:$AS$19</definedName>
    <definedName name="Nafta2" localSheetId="5">'[156] ASR+Nafta'!$K$19:$AS$19</definedName>
    <definedName name="Nafta2">'[156] ASR+Nafta'!$K$19:$AS$19</definedName>
    <definedName name="Nafta3" localSheetId="5">'[156]Todos+Nafta'!$K$19:$AS$19</definedName>
    <definedName name="Nafta3">'[156]Todos+Nafta'!$K$19:$AS$19</definedName>
    <definedName name="NANCY_POLO">#REF!</definedName>
    <definedName name="nbvnv" localSheetId="5"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5"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5"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qui">#REF!</definedName>
    <definedName name="Nit">[63]EMPRESA!$F$8</definedName>
    <definedName name="Nmax" localSheetId="5">#REF!</definedName>
    <definedName name="Nmax">#REF!</definedName>
    <definedName name="nmdlf">#REF!</definedName>
    <definedName name="NMH">#REF!</definedName>
    <definedName name="nmmmm" localSheetId="5"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5">ICOCIV!ERR</definedName>
    <definedName name="NO">[0]!ERR</definedName>
    <definedName name="No." localSheetId="5">#REF!</definedName>
    <definedName name="No.">#REF!</definedName>
    <definedName name="NO_10" localSheetId="0">ICOCIV!ERR</definedName>
    <definedName name="NO_10">#N/A</definedName>
    <definedName name="NO_3" localSheetId="0">ICOCIV!ERR</definedName>
    <definedName name="NO_3">#N/A</definedName>
    <definedName name="NO_4" localSheetId="0">ICOCIV!ERR</definedName>
    <definedName name="NO_4">#N/A</definedName>
    <definedName name="NO_5" localSheetId="0">ICOCIV!ERR</definedName>
    <definedName name="NO_5">#N/A</definedName>
    <definedName name="NO_6" localSheetId="0">ICOCIV!ERR</definedName>
    <definedName name="NO_6">#N/A</definedName>
    <definedName name="NO_7" localSheetId="0">ICOCIV!ERR</definedName>
    <definedName name="NO_7">#N/A</definedName>
    <definedName name="NO_8" localSheetId="0">ICOCIV!ERR</definedName>
    <definedName name="NO_8">#N/A</definedName>
    <definedName name="NO_9" localSheetId="0">ICOCIV!ERR</definedName>
    <definedName name="NO_9">#N/A</definedName>
    <definedName name="No_desarrolladas">'[44]Reservas de Petróleo'!$A$2,'[44]Reservas de Petróleo'!$A$1,'[44]Reservas de Petróleo'!$D$4,'[44]Reservas de Petróleo'!$G$1:$G$65536</definedName>
    <definedName name="Nocal2m"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 localSheetId="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rte111"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111"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V">#REF!</definedName>
    <definedName name="NovDic">'[117]Nov-Dic'!$A$12:$H$34</definedName>
    <definedName name="NOVENTA">#REF!,#REF!</definedName>
    <definedName name="NPAGE">[2]STRSUMM0!#REF!</definedName>
    <definedName name="NUEVO" localSheetId="5">#REF!</definedName>
    <definedName name="NUEVO">#REF!</definedName>
    <definedName name="Num_Pmt_Per_Year">#REF!</definedName>
    <definedName name="Number_of_Payments" localSheetId="5">MATCH(0.01,End_Bal,-1)+1</definedName>
    <definedName name="Number_of_Payments">MATCH(0.01,End_Bal,-1)+1</definedName>
    <definedName name="Numero">[143]letraCOP!$BL$1:$BL$11</definedName>
    <definedName name="NUNI">#REF!</definedName>
    <definedName name="nxn" localSheetId="5"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pl"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5"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[32]BASE!#REF!</definedName>
    <definedName name="º1" localSheetId="5">#REF!</definedName>
    <definedName name="º1">#REF!</definedName>
    <definedName name="o9o9" localSheetId="5"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[42]PRESUPUESTO!$C$10</definedName>
    <definedName name="ObjetivoProyecto" localSheetId="5">#REF!</definedName>
    <definedName name="ObjetivoProyecto">#REF!</definedName>
    <definedName name="OBJETO" localSheetId="4">'[157]Presupuesto Total'!$A$1</definedName>
    <definedName name="OBJETO" localSheetId="5">#REF!</definedName>
    <definedName name="OBJETO">#REF!</definedName>
    <definedName name="Obra" localSheetId="4">#REF!</definedName>
    <definedName name="Obra" localSheetId="5">[87]Datos!$B$1</definedName>
    <definedName name="Obra">[87]Datos!$B$1</definedName>
    <definedName name="obras" localSheetId="5" hidden="1">#REF!</definedName>
    <definedName name="obras" localSheetId="2" hidden="1">#REF!</definedName>
    <definedName name="obras" localSheetId="3" hidden="1">#REF!</definedName>
    <definedName name="obras" hidden="1">#REF!</definedName>
    <definedName name="OBRAS_VARIAS">[32]PRESUPUESTO!#REF!</definedName>
    <definedName name="obras1" localSheetId="5">DATE(YEAR([158]!Loan_Start),MONTH([158]!Loan_Start)+Payment_Number,DAY([158]!Loan_Start))</definedName>
    <definedName name="obras1" localSheetId="3">DATE(YEAR([158]!Loan_Start),MONTH([158]!Loan_Start)+Payment_Number,DAY([158]!Loan_Start))</definedName>
    <definedName name="obras1">DATE(YEAR([158]!Loan_Start),MONTH([158]!Loan_Start)+Payment_Number,DAY([158]!Loan_Start))</definedName>
    <definedName name="obras11" localSheetId="5" hidden="1">#REF!</definedName>
    <definedName name="obras11" localSheetId="2" hidden="1">#REF!</definedName>
    <definedName name="obras11" localSheetId="3" hidden="1">#REF!</definedName>
    <definedName name="obras11" hidden="1">#REF!</definedName>
    <definedName name="obras111" localSheetId="5">DATE(YEAR([159]!Loan_Start),MONTH([159]!Loan_Start)+Payment_Number,DAY([159]!Loan_Start))</definedName>
    <definedName name="obras111" localSheetId="3">DATE(YEAR([159]!Loan_Start),MONTH([159]!Loan_Start)+Payment_Number,DAY([159]!Loan_Start))</definedName>
    <definedName name="obras111">DATE(YEAR([159]!Loan_Start),MONTH([159]!Loan_Start)+Payment_Number,DAY([159]!Loan_Start))</definedName>
    <definedName name="OCD" localSheetId="5">[19]Tablas!#REF!</definedName>
    <definedName name="OCD">[19]Tablas!#REF!</definedName>
    <definedName name="OCD1_1" localSheetId="5">[19]Tablas!#REF!</definedName>
    <definedName name="OCD1_1">[19]Tablas!#REF!</definedName>
    <definedName name="OCD1_1_1">[19]Tablas!#REF!</definedName>
    <definedName name="OCHENTA">#REF!,#REF!</definedName>
    <definedName name="OCI" localSheetId="5">[19]Tablas!#REF!</definedName>
    <definedName name="OCI">[19]Tablas!#REF!</definedName>
    <definedName name="OCI1_1">[19]Tablas!#REF!</definedName>
    <definedName name="OCI1_1_1">[19]Tablas!#REF!</definedName>
    <definedName name="OCT" localSheetId="5">#REF!</definedName>
    <definedName name="OCT">#REF!</definedName>
    <definedName name="OCTUBRE" localSheetId="5"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ICI">[32]BASE!$D$8</definedName>
    <definedName name="OFICIAL">#REF!</definedName>
    <definedName name="oiret" localSheetId="5"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LE_LINK1_6">'[125]Presupuesto obra'!#REF!</definedName>
    <definedName name="OLE_LINK2_6">'[125]Presupuesto obra'!#REF!</definedName>
    <definedName name="OnceThru">0</definedName>
    <definedName name="OÑ">#REF!</definedName>
    <definedName name="ooo" localSheetId="5"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DENAR">#REF!</definedName>
    <definedName name="ORIGEN">#REF!</definedName>
    <definedName name="ORIGINAL" localSheetId="5"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5">#REF!</definedName>
    <definedName name="ORO">#REF!</definedName>
    <definedName name="OROZCO" localSheetId="5" hidden="1">[11]INST!#REF!</definedName>
    <definedName name="OROZCO" localSheetId="2" hidden="1">[11]INST!#REF!</definedName>
    <definedName name="OROZCO" localSheetId="3" hidden="1">[11]INST!#REF!</definedName>
    <definedName name="OROZCO" hidden="1">[11]INST!#REF!</definedName>
    <definedName name="otros">[120]otros!$A$6:$A$1235</definedName>
    <definedName name="OTROS1" localSheetId="5">#REF!</definedName>
    <definedName name="OTROS1">#REF!</definedName>
    <definedName name="OUT">#REF!</definedName>
    <definedName name="P">#REF!</definedName>
    <definedName name="P_Yacimiento">#REF!</definedName>
    <definedName name="p0p0" localSheetId="5"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14X">#REF!</definedName>
    <definedName name="Page____1____of____2" localSheetId="5">#REF!</definedName>
    <definedName name="Page____1____of____2">#REF!</definedName>
    <definedName name="Pal_Workbook_GUID" hidden="1">"C8VUSSVL37M7JXANGGVXACV7"</definedName>
    <definedName name="PANEL_SOLARITEM">[48]Presupuesto!#REF!</definedName>
    <definedName name="PANELES_SISTEMA_SOLAR">[32]PRESUPUESTO!#REF!</definedName>
    <definedName name="PAPEL">#REF!</definedName>
    <definedName name="Parametro_Peso">[90]Tablas!$A$1:$A$65536</definedName>
    <definedName name="Pay_Date" localSheetId="5">#REF!</definedName>
    <definedName name="Pay_Date">#REF!</definedName>
    <definedName name="Pay_Num">#REF!</definedName>
    <definedName name="Payment_Date" localSheetId="5">DATE(YEAR(Loan_Start),MONTH(Loan_Start)+Payment_Number,DAY(Loan_Start))</definedName>
    <definedName name="Payment_Date" localSheetId="3">DATE(YEAR([0]!Loan_Start),MONTH([0]!Loan_Start)+Payment_Number,DAY([0]!Loan_Start))</definedName>
    <definedName name="Payment_Date">DATE(YEAR(Loan_Start),MONTH(Loan_Start)+Payment_Number,DAY(Loan_Start))</definedName>
    <definedName name="Payment_Date1" localSheetId="5">DATE(YEAR([159]!Loan_Start),MONTH([159]!Loan_Start)+Payment_Number,DAY([159]!Loan_Start))</definedName>
    <definedName name="Payment_Date1" localSheetId="3">DATE(YEAR([159]!Loan_Start),MONTH([159]!Loan_Start)+Payment_Number,DAY([159]!Loan_Start))</definedName>
    <definedName name="Payment_Date1">DATE(YEAR([159]!Loan_Start),MONTH([159]!Loan_Start)+Payment_Number,DAY([159]!Loan_Start))</definedName>
    <definedName name="Payment_Needed">"Pago necesario"</definedName>
    <definedName name="Pb" localSheetId="4">#REF!</definedName>
    <definedName name="PB" localSheetId="5">'[62]CIRCUITOS CODENSA'!#REF!</definedName>
    <definedName name="PB">'[62]CIRCUITOS CODENSA'!#REF!</definedName>
    <definedName name="Pd" localSheetId="5">#REF!</definedName>
    <definedName name="Pd">#REF!</definedName>
    <definedName name="PEGCO">#REF!</definedName>
    <definedName name="PEPE" localSheetId="0">ICOCIV!ERR</definedName>
    <definedName name="PEPE" localSheetId="5">ICOCIV!ERR</definedName>
    <definedName name="PEPE">[0]!ERR</definedName>
    <definedName name="Periodo" localSheetId="5">[65]Hoja1!$C$1</definedName>
    <definedName name="Periodo">[65]Hoja1!$C$1</definedName>
    <definedName name="PeriodoPago">'[63]LIQUIDA-NOMINA'!$C$4</definedName>
    <definedName name="PeriodoRepago" localSheetId="5">#REF!</definedName>
    <definedName name="PeriodoRepago">#REF!</definedName>
    <definedName name="PeriodoRepagoCCP">#REF!</definedName>
    <definedName name="PERNO">#REF!</definedName>
    <definedName name="personal">#REF!</definedName>
    <definedName name="PESO14.2">#REF!</definedName>
    <definedName name="PESO14.3">#REF!</definedName>
    <definedName name="PESO14.4">#REF!</definedName>
    <definedName name="phed" localSheetId="5">[83]Hoja1!$C$4</definedName>
    <definedName name="phed">[83]Hoja1!$C$4</definedName>
    <definedName name="phen" localSheetId="5">[83]Hoja1!$C$5</definedName>
    <definedName name="phen">[83]Hoja1!$C$5</definedName>
    <definedName name="PIE4A6">#REF!</definedName>
    <definedName name="PIECR">#REF!</definedName>
    <definedName name="PIEDR">#REF!</definedName>
    <definedName name="PINBAR">#REF!</definedName>
    <definedName name="PINBLA">#REF!</definedName>
    <definedName name="Pindis" localSheetId="5">#REF!</definedName>
    <definedName name="Pindis">#REF!</definedName>
    <definedName name="pint" localSheetId="5">'[131]7422CW00'!#REF!</definedName>
    <definedName name="pint">'[131]7422CW00'!#REF!</definedName>
    <definedName name="PINT_EXT_ITEM">[48]Presupuesto!#REF!</definedName>
    <definedName name="pintura" localSheetId="5">'[131]7422CW00'!#REF!</definedName>
    <definedName name="pintura">'[131]7422CW00'!#REF!</definedName>
    <definedName name="pintyura" localSheetId="5">[160]STRSUMM0!#REF!</definedName>
    <definedName name="pintyura">[160]STRSUMM0!#REF!</definedName>
    <definedName name="PIP" localSheetId="5">#REF!</definedName>
    <definedName name="PIP">#REF!</definedName>
    <definedName name="Piscinas">#REF!</definedName>
    <definedName name="PISOS">[32]PRESUPUESTO!#REF!</definedName>
    <definedName name="PISOS_CONC_ESP_PUBL_VALOR">[48]Presupuesto!$G$131:$G$132,[48]Presupuesto!$G$133:$G$137,[48]Presupuesto!$G$138,[48]Presupuesto!$G$139:$G$140,[48]Presupuesto!$G$141:$G$142</definedName>
    <definedName name="PISOS_CONC_GRAN_ITEM">[48]Presupuesto!#REF!,[48]Presupuesto!#REF!,[48]Presupuesto!#REF!</definedName>
    <definedName name="PISOS_CONC_GRAN_VALOR">[48]Presupuesto!$G$148:$G$168,[48]Presupuesto!$G$143:$G$146</definedName>
    <definedName name="PKHK" localSheetId="5"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5"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ST">#REF!</definedName>
    <definedName name="Platinas" localSheetId="5">#REF!</definedName>
    <definedName name="Platinas">#REF!</definedName>
    <definedName name="Plazo" localSheetId="5">[57]BASES!$E$27</definedName>
    <definedName name="Plazo">[57]BASES!$E$27</definedName>
    <definedName name="PlazoAIU" localSheetId="5">#REF!</definedName>
    <definedName name="PlazoAIU">#REF!</definedName>
    <definedName name="PLPLUNN" localSheetId="5"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MT" localSheetId="5">#REF!</definedName>
    <definedName name="PMT">#REF!</definedName>
    <definedName name="POCETAS">#REF!</definedName>
    <definedName name="POIUP" localSheetId="5"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L" hidden="1">{#N/A,#N/A,FALSE,"Hoja1";#N/A,#N/A,FALSE,"Hoja2"}</definedName>
    <definedName name="POLIZAS">#REF!</definedName>
    <definedName name="Polynomial">#REF!</definedName>
    <definedName name="PoMede">#REF!</definedName>
    <definedName name="popop" localSheetId="5"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5"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_ADM">#REF!</definedName>
    <definedName name="PORC_IMP">#REF!</definedName>
    <definedName name="PORC_UTIL">#REF!</definedName>
    <definedName name="PORCE" localSheetId="5">[58]BASES!$E$26</definedName>
    <definedName name="PORCE">[58]BASES!$E$26</definedName>
    <definedName name="Porcentaje" localSheetId="5">#REF!</definedName>
    <definedName name="Porcentaje">#REF!</definedName>
    <definedName name="PORCENTAJE1">#REF!</definedName>
    <definedName name="PORTADA2">'[161]Hoja 1 '!#REF!</definedName>
    <definedName name="POSICION_PRESUP" localSheetId="5">[17]Tablas!#REF!</definedName>
    <definedName name="POSICION_PRESUP">[17]Tablas!#REF!</definedName>
    <definedName name="POSICIONES" localSheetId="5">#REF!</definedName>
    <definedName name="POSICIONES">#REF!</definedName>
    <definedName name="pouig" localSheetId="5"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[90]Tablas!$C$1:$C$65536</definedName>
    <definedName name="POZOS">'[152]POZOS Sanitario'!#REF!</definedName>
    <definedName name="POZOS_CAJAS_SUM_ITEM">[48]Presupuesto!#REF!</definedName>
    <definedName name="PPPP" localSheetId="5"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5"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Norte" localSheetId="5">#REF!</definedName>
    <definedName name="PPtoNorte">#REF!</definedName>
    <definedName name="pqroj" localSheetId="5"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[70]medelo!$D$46</definedName>
    <definedName name="PRE" localSheetId="4">#REF!</definedName>
    <definedName name="pre" localSheetId="5">#REF!</definedName>
    <definedName name="pre">#REF!</definedName>
    <definedName name="Precio">#REF!</definedName>
    <definedName name="precio2">#REF!</definedName>
    <definedName name="PrecioS">#REF!</definedName>
    <definedName name="PRELIM_ITEM">[48]Presupuesto!#REF!</definedName>
    <definedName name="PRELIMINARES">[32]PRESUPUESTO!#REF!</definedName>
    <definedName name="preliminares1">[48]Presupuesto!#REF!</definedName>
    <definedName name="PRES">[119]PRES!$A$8:$D$58</definedName>
    <definedName name="PRESIPISTO">#REF!</definedName>
    <definedName name="PREST" localSheetId="5">#REF!</definedName>
    <definedName name="PREST">#REF!</definedName>
    <definedName name="presta">[32]BASE!$D$5</definedName>
    <definedName name="PRESTAC.">1.15</definedName>
    <definedName name="PRESTACIONES">#REF!</definedName>
    <definedName name="presup" localSheetId="5">#REF!</definedName>
    <definedName name="presup">#REF!</definedName>
    <definedName name="PRESUPUESTADO" localSheetId="5">#REF!</definedName>
    <definedName name="PRESUPUESTADO">#REF!</definedName>
    <definedName name="PRESUPUESTO">#REF!</definedName>
    <definedName name="PRIMER" localSheetId="5"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 localSheetId="5">'[150]Informe Semanal 1'!$V$43:$W$43</definedName>
    <definedName name="PRIMERO">'[150]Informe Semanal 1'!$V$43:$W$43</definedName>
    <definedName name="PRIMET" localSheetId="5"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5">#REF!</definedName>
    <definedName name="Print_Area_MI">#REF!</definedName>
    <definedName name="Print_Area_Reset" localSheetId="5">OFFSET(ICOCIV!Full_Print,0,0,Last_Row)</definedName>
    <definedName name="Print_Area_Reset">OFFSET(Full_Print,0,0,Last_Row)</definedName>
    <definedName name="PRINT_TITLES">#N/A</definedName>
    <definedName name="PRINT_TITLES_MI">#N/A</definedName>
    <definedName name="PRINT1" localSheetId="5">'[4]7422CW00'!#REF!</definedName>
    <definedName name="PRINT1">'[4]7422CW00'!#REF!</definedName>
    <definedName name="PRINT2" localSheetId="5">'[4]7422CW00'!#REF!</definedName>
    <definedName name="PRINT2">'[4]7422CW00'!#REF!</definedName>
    <definedName name="PRIVADO" localSheetId="5">#REF!</definedName>
    <definedName name="PRIVADO">#REF!</definedName>
    <definedName name="prn" localSheetId="5">[83]Hoja1!$C$3</definedName>
    <definedName name="prn">[83]Hoja1!$C$3</definedName>
    <definedName name="prnf" localSheetId="5">[83]Hoja1!$C$6</definedName>
    <definedName name="prnf">[83]Hoja1!$C$6</definedName>
    <definedName name="ProbRange">0</definedName>
    <definedName name="ProbRangeMit">0</definedName>
    <definedName name="PROC">#REF!</definedName>
    <definedName name="PROCEDIM_SELECC">#REF!</definedName>
    <definedName name="PROCESO">#REF!</definedName>
    <definedName name="PRODUCTO">#REF!</definedName>
    <definedName name="PROF">#REF!</definedName>
    <definedName name="PROFESIONAL">'[118]Formato Presupuesto Consultoria'!$Z$1002:$AA$1039</definedName>
    <definedName name="PrOfic" localSheetId="5">[57]BASES!$B$31</definedName>
    <definedName name="PrOfic">[57]BASES!$B$31</definedName>
    <definedName name="PROGDES" localSheetId="5">#REF!</definedName>
    <definedName name="PROGDES">#REF!</definedName>
    <definedName name="Programa">#REF!</definedName>
    <definedName name="programainv" localSheetId="5">ICOCIV!ERR</definedName>
    <definedName name="programainv">[0]!ERR</definedName>
    <definedName name="programainv_10" localSheetId="0">ICOCIV!ERR</definedName>
    <definedName name="programainv_10">#N/A</definedName>
    <definedName name="programainv_3" localSheetId="0">ICOCIV!ERR</definedName>
    <definedName name="programainv_3">#N/A</definedName>
    <definedName name="programainv_4" localSheetId="0">ICOCIV!ERR</definedName>
    <definedName name="programainv_4">#N/A</definedName>
    <definedName name="programainv_5" localSheetId="0">ICOCIV!ERR</definedName>
    <definedName name="programainv_5">#N/A</definedName>
    <definedName name="programainv_6" localSheetId="0">ICOCIV!ERR</definedName>
    <definedName name="programainv_6">#N/A</definedName>
    <definedName name="programainv_7" localSheetId="0">ICOCIV!ERR</definedName>
    <definedName name="programainv_7">#N/A</definedName>
    <definedName name="programainv_8" localSheetId="0">ICOCIV!ERR</definedName>
    <definedName name="programainv_8">#N/A</definedName>
    <definedName name="programainv_9" localSheetId="0">ICOCIV!ERR</definedName>
    <definedName name="programainv_9">#N/A</definedName>
    <definedName name="PROP" localSheetId="5">[50]DATOS!$D$7</definedName>
    <definedName name="PROP">[50]DATOS!$D$7</definedName>
    <definedName name="Proponente" localSheetId="5">#REF!</definedName>
    <definedName name="Proponente">#REF!</definedName>
    <definedName name="PROY">'[162]PE-02'!#REF!</definedName>
    <definedName name="PRUEBA" localSheetId="3">[163]!absc</definedName>
    <definedName name="PRUEBA">[163]!absc</definedName>
    <definedName name="prueba1" localSheetId="3">[163]!absc</definedName>
    <definedName name="prueba1">[163]!absc</definedName>
    <definedName name="PRUEBA2" localSheetId="5">#REF!</definedName>
    <definedName name="PRUEBA2">#REF!</definedName>
    <definedName name="ps">#REF!</definedName>
    <definedName name="PSTRESS_RELIEVI">#REF!</definedName>
    <definedName name="PTAR" localSheetId="5"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5"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UERTAS_ESP_ITEM">[48]Presupuesto!#REF!</definedName>
    <definedName name="PUERTAS_VIDRIERAS_VENTANAS_CARPINTERIA">[32]PRESUPUESTO!#REF!</definedName>
    <definedName name="PUL" hidden="1">{#N/A,#N/A,FALSE,"Hoja1";#N/A,#N/A,FALSE,"Hoja2"}</definedName>
    <definedName name="PUNTI">#REF!</definedName>
    <definedName name="PVIDRIERAS_ITEM">[48]Presupuesto!#REF!</definedName>
    <definedName name="PW" localSheetId="5">#REF!</definedName>
    <definedName name="PW">#REF!</definedName>
    <definedName name="Pwf">'[164]ORITO 02 '!$A$12</definedName>
    <definedName name="Pwf_actual">'[164]ORITO 02 '!$E$6</definedName>
    <definedName name="Pwf_i">[70]medelo!$A$66:$A$83</definedName>
    <definedName name="Pwf_min">'[164]ORITO 02 '!$E$8</definedName>
    <definedName name="Pwfd" localSheetId="5">#REF!</definedName>
    <definedName name="Pwfd">#REF!</definedName>
    <definedName name="q"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 localSheetId="4">#REF!</definedName>
    <definedName name="Q" localSheetId="5">#REF!</definedName>
    <definedName name="q"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Q_actual">'[164]ORITO 02 '!$E$7</definedName>
    <definedName name="Q_BRUTO" localSheetId="5">#REF!</definedName>
    <definedName name="Q_BRUTO">#REF!</definedName>
    <definedName name="q1q1q" localSheetId="5"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5"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[70]medelo!$B$63</definedName>
    <definedName name="QQ" localSheetId="0">ICOCIV!ERR</definedName>
    <definedName name="QQ">#N/A</definedName>
    <definedName name="qqq" localSheetId="5">#REF!</definedName>
    <definedName name="qqq">#REF!</definedName>
    <definedName name="qqqqqw" localSheetId="5"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'[164]ORITO 02 '!$E$9</definedName>
    <definedName name="QTIES" localSheetId="5">#REF!</definedName>
    <definedName name="QTIES">#REF!</definedName>
    <definedName name="QTY">#REF!</definedName>
    <definedName name="qw" localSheetId="5"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 localSheetId="0">ICOCIV!ERR</definedName>
    <definedName name="QWE">#REF!</definedName>
    <definedName name="qweqe" localSheetId="5"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5">ICOCIV!ERR</definedName>
    <definedName name="QWERTY">[0]!ERR</definedName>
    <definedName name="qwewertet" localSheetId="5" hidden="1">{#N/A,#N/A,TRUE,"1842CWN0"}</definedName>
    <definedName name="qwewertet" localSheetId="2" hidden="1">{#N/A,#N/A,TRUE,"1842CWN0"}</definedName>
    <definedName name="qwewertet" localSheetId="3" hidden="1">{#N/A,#N/A,TRUE,"1842CWN0"}</definedName>
    <definedName name="qwewertet" hidden="1">{#N/A,#N/A,TRUE,"1842CWN0"}</definedName>
    <definedName name="qwqer" localSheetId="0">ICOCIV!ERR</definedName>
    <definedName name="qwqer">#N/A</definedName>
    <definedName name="qwqwqwj" localSheetId="5"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 hidden="1">{#N/A,#N/A,FALSE,"Hoja1";#N/A,#N/A,FALSE,"Hoja2"}</definedName>
    <definedName name="Reactores" localSheetId="5">#REF!</definedName>
    <definedName name="Reactores">#REF!</definedName>
    <definedName name="REAJUSTE">#REF!</definedName>
    <definedName name="REAJUSTES">#REF!</definedName>
    <definedName name="Recall_2" localSheetId="5">'[156] ASR+Nafta'!$E$9:$E$21</definedName>
    <definedName name="Recall_2">'[156] ASR+Nafta'!$E$9:$E$21</definedName>
    <definedName name="Recall_3" localSheetId="5">'[156]Todos+Nafta'!$E$9:$E$21</definedName>
    <definedName name="Recall_3">'[156]Todos+Nafta'!$E$9:$E$21</definedName>
    <definedName name="Recorder">#REF!</definedName>
    <definedName name="RECUBRIM_ESP_ITEM">[48]Presupuesto!#REF!</definedName>
    <definedName name="recursos" localSheetId="5">[165]RECURSOS!$A$8:$A$204</definedName>
    <definedName name="recursos">[165]RECURSOS!$A$8:$A$204</definedName>
    <definedName name="rege" localSheetId="5"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[155]Tablas!$M$6:$M$8</definedName>
    <definedName name="REGIONAL">[155]Tablas!$I$6:$I$10</definedName>
    <definedName name="RegistroCoordinador" localSheetId="5">#REF!</definedName>
    <definedName name="RegistroCoordinador">#REF!</definedName>
    <definedName name="regresd" localSheetId="5"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5">ICOCIV!ERR</definedName>
    <definedName name="REICIO">[0]!ERR</definedName>
    <definedName name="REICIO_10" localSheetId="0">ICOCIV!ERR</definedName>
    <definedName name="REICIO_10">#N/A</definedName>
    <definedName name="REICIO_3" localSheetId="0">ICOCIV!ERR</definedName>
    <definedName name="REICIO_3">#N/A</definedName>
    <definedName name="REICIO_4" localSheetId="0">ICOCIV!ERR</definedName>
    <definedName name="REICIO_4">#N/A</definedName>
    <definedName name="REICIO_5" localSheetId="0">ICOCIV!ERR</definedName>
    <definedName name="REICIO_5">#N/A</definedName>
    <definedName name="REICIO_6" localSheetId="0">ICOCIV!ERR</definedName>
    <definedName name="REICIO_6">#N/A</definedName>
    <definedName name="REICIO_7" localSheetId="0">ICOCIV!ERR</definedName>
    <definedName name="REICIO_7">#N/A</definedName>
    <definedName name="REICIO_8" localSheetId="0">ICOCIV!ERR</definedName>
    <definedName name="REICIO_8">#N/A</definedName>
    <definedName name="REICIO_9" localSheetId="0">ICOCIV!ERR</definedName>
    <definedName name="REICIO_9">#N/A</definedName>
    <definedName name="Reimbursement">"Reembolso"</definedName>
    <definedName name="reinicio" localSheetId="5">ICOCIV!ERR</definedName>
    <definedName name="reinicio">[0]!ERR</definedName>
    <definedName name="reinicio_10" localSheetId="0">ICOCIV!ERR</definedName>
    <definedName name="reinicio_10">#N/A</definedName>
    <definedName name="reinicio_3" localSheetId="0">ICOCIV!ERR</definedName>
    <definedName name="reinicio_3">#N/A</definedName>
    <definedName name="reinicio_4" localSheetId="0">ICOCIV!ERR</definedName>
    <definedName name="reinicio_4">#N/A</definedName>
    <definedName name="reinicio_5" localSheetId="0">ICOCIV!ERR</definedName>
    <definedName name="reinicio_5">#N/A</definedName>
    <definedName name="reinicio_6" localSheetId="0">ICOCIV!ERR</definedName>
    <definedName name="reinicio_6">#N/A</definedName>
    <definedName name="reinicio_7" localSheetId="0">ICOCIV!ERR</definedName>
    <definedName name="reinicio_7">#N/A</definedName>
    <definedName name="reinicio_8" localSheetId="0">ICOCIV!ERR</definedName>
    <definedName name="reinicio_8">#N/A</definedName>
    <definedName name="reinicio_9" localSheetId="0">ICOCIV!ERR</definedName>
    <definedName name="reinicio_9">#N/A</definedName>
    <definedName name="REJHE" localSheetId="5"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JILLA">#REF!</definedName>
    <definedName name="rell" localSheetId="5">#REF!</definedName>
    <definedName name="rell">#REF!</definedName>
    <definedName name="remanentes">'[44]Reservas de Petróleo'!$A$2,'[44]Reservas de Petróleo'!$A$1,'[44]Reservas de Petróleo'!$D$4,'[44]Reservas de Petróleo'!$H$1:$H$65536</definedName>
    <definedName name="rendimiento" localSheetId="5">#REF!</definedName>
    <definedName name="rendimiento">#REF!</definedName>
    <definedName name="RENDIMIENTO____CARGA">#REF!</definedName>
    <definedName name="REPLANTEO">[32]PRESUPUESTO!#REF!</definedName>
    <definedName name="REPXXX" localSheetId="5">#REF!</definedName>
    <definedName name="REPXXX">#REF!</definedName>
    <definedName name="Requerimiento">#REF!</definedName>
    <definedName name="Requerimientos">#REF!</definedName>
    <definedName name="rer" localSheetId="5"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enciaconductor" localSheetId="5">[91]Modelo!#REF!</definedName>
    <definedName name="Resistenciaconductor">[91]Modelo!#REF!</definedName>
    <definedName name="Resistividad" localSheetId="5">#REF!</definedName>
    <definedName name="Resistividad">#REF!</definedName>
    <definedName name="RESU">#REF!</definedName>
    <definedName name="resu8" localSheetId="3">[15]!resu8</definedName>
    <definedName name="resu8">[15]!resu8</definedName>
    <definedName name="resufi" localSheetId="5">#REF!</definedName>
    <definedName name="resufi">#REF!</definedName>
    <definedName name="resufi1">#REF!</definedName>
    <definedName name="resumen">#REF!</definedName>
    <definedName name="resumen_final">#REF!</definedName>
    <definedName name="resumen_final1">#REF!</definedName>
    <definedName name="RETEFUENTE">#REF!</definedName>
    <definedName name="Retenc" localSheetId="5">[57]BASES!$E$31</definedName>
    <definedName name="Retenc">[57]BASES!$E$31</definedName>
    <definedName name="RETRO">[32]BASE!$D$417</definedName>
    <definedName name="RETTRE" localSheetId="5"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VEST_ESP_ITEM">[48]Presupuesto!#REF!</definedName>
    <definedName name="rewfreg" localSheetId="5"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'[166]Tabla 1.1'!#REF!</definedName>
    <definedName name="reyepoi" localSheetId="5"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EWFWEF" localSheetId="5">#REF!</definedName>
    <definedName name="RFEWFWEF">#REF!</definedName>
    <definedName name="rfhnhjyu" localSheetId="5"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DSD" localSheetId="5">#REF!</definedName>
    <definedName name="RFRDSD">#REF!</definedName>
    <definedName name="rfrf" localSheetId="5"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5"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D" localSheetId="5">[167]Ingenieria!#REF!</definedName>
    <definedName name="RID">[167]Ingenieria!#REF!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6</definedName>
    <definedName name="RiskMinimizeOnStart" hidden="1">FALSE</definedName>
    <definedName name="RiskMonitorConvergence" hidden="1">FALSE</definedName>
    <definedName name="RiskMultipleCPUSupportEnabled" hidden="1">TRUE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2</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5">'[4]7422CW00'!#REF!</definedName>
    <definedName name="RISP">'[4]7422CW00'!#REF!</definedName>
    <definedName name="rj" localSheetId="5"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IGA">#REF!</definedName>
    <definedName name="rnf" localSheetId="5">[83]Datos!$D$12</definedName>
    <definedName name="rnf">[83]Datos!$D$12</definedName>
    <definedName name="Ro" localSheetId="5">#REF!,#REF!,#REF!</definedName>
    <definedName name="Ro">#REF!,#REF!,#REF!</definedName>
    <definedName name="rpld"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 localSheetId="5">ICOCIV!ERR</definedName>
    <definedName name="rr">[0]!ERR</definedName>
    <definedName name="rr_10" localSheetId="0">ICOCIV!ERR</definedName>
    <definedName name="rr_10">#N/A</definedName>
    <definedName name="rr_3" localSheetId="0">ICOCIV!ERR</definedName>
    <definedName name="rr_3">#N/A</definedName>
    <definedName name="rr_4" localSheetId="0">ICOCIV!ERR</definedName>
    <definedName name="rr_4">#N/A</definedName>
    <definedName name="rr_5" localSheetId="0">ICOCIV!ERR</definedName>
    <definedName name="rr_5">#N/A</definedName>
    <definedName name="rr_6" localSheetId="0">ICOCIV!ERR</definedName>
    <definedName name="rr_6">#N/A</definedName>
    <definedName name="rr_7" localSheetId="0">ICOCIV!ERR</definedName>
    <definedName name="rr_7">#N/A</definedName>
    <definedName name="rr_8" localSheetId="0">ICOCIV!ERR</definedName>
    <definedName name="rr_8">#N/A</definedName>
    <definedName name="rr_9" localSheetId="0">ICOCIV!ERR</definedName>
    <definedName name="rr_9">#N/A</definedName>
    <definedName name="rrer" localSheetId="0">ICOCIV!ERR</definedName>
    <definedName name="rrer">#N/A</definedName>
    <definedName name="rrr" localSheetId="5"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'[168]Form5 _Pág_ 1'!#REF!</definedName>
    <definedName name="rrrrrb" localSheetId="5"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RRRRRRRRRRRRRR">#REF!</definedName>
    <definedName name="rrrrrrrrrrrrrrrrrrrrrrrrrrrrrrrrrrrrrr">#REF!</definedName>
    <definedName name="rrrrt" localSheetId="5"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5"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5"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R" hidden="1">3+(ROW(OFFSET(#REF!,0,0,200,1))-1)*0.0301507538</definedName>
    <definedName name="rtewth" localSheetId="5"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grhghg" localSheetId="5">#REF!</definedName>
    <definedName name="rthgrhghg">#REF!</definedName>
    <definedName name="rthjtj" localSheetId="5"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IGOTHRGUHTRGUHTRUGWRUG" localSheetId="5">#REF!</definedName>
    <definedName name="RTIGOTHRGUHTRGUHTRUGWRUG">#REF!</definedName>
    <definedName name="rtkk" localSheetId="5"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 localSheetId="0">ICOCIV!ERR</definedName>
    <definedName name="RTY">#N/A</definedName>
    <definedName name="rtyhr" localSheetId="5"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5"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0">ICOCIV!ERR</definedName>
    <definedName name="s" localSheetId="5">ICOCIV!ERR</definedName>
    <definedName name="s" hidden="1">{"TAB1",#N/A,TRUE,"GENERAL";"TAB2",#N/A,TRUE,"GENERAL";"TAB3",#N/A,TRUE,"GENERAL";"TAB4",#N/A,TRUE,"GENERAL";"TAB5",#N/A,TRUE,"GENERAL"}</definedName>
    <definedName name="saa" localSheetId="5"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baneta">'[51]SABANETA 3335'!$B$7:$L$475</definedName>
    <definedName name="SAD" localSheetId="5"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DFSDFTGDS">#REF!</definedName>
    <definedName name="safdp" localSheetId="5"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0">ICOCIV!ERR</definedName>
    <definedName name="salarios" localSheetId="5">ICOCIV!ERR</definedName>
    <definedName name="salarios">[0]!ERR</definedName>
    <definedName name="SalConv">'[16]DATOS CONTRATO'!$G$14</definedName>
    <definedName name="SALID1" localSheetId="5">#REF!</definedName>
    <definedName name="SALID1">#REF!</definedName>
    <definedName name="SalMinimo" localSheetId="5">[57]BASES!$E$41</definedName>
    <definedName name="SalMinimo">[57]BASES!$E$41</definedName>
    <definedName name="SAO">'[169]PRECIO SAO'!$A$4:$E$4479</definedName>
    <definedName name="SAOG7">#REF!</definedName>
    <definedName name="SAOG7OCTUBRE">#REF!</definedName>
    <definedName name="SAPBEXrevision" hidden="1">1</definedName>
    <definedName name="SAPBEXsysID" hidden="1">"BWP"</definedName>
    <definedName name="SAPBEXwbID" hidden="1">"1FECOLNLOFDJ481CUORWNVEAH"</definedName>
    <definedName name="sbgfbgdr" localSheetId="5"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en_change" hidden="1">[39]inpermeabOTRO!#REF!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5"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5" hidden="1">{#N/A,#N/A,TRUE,"1842CWN0"}</definedName>
    <definedName name="SDDSAFF" localSheetId="2" hidden="1">{#N/A,#N/A,TRUE,"1842CWN0"}</definedName>
    <definedName name="SDDSAFF" localSheetId="3" hidden="1">{#N/A,#N/A,TRUE,"1842CWN0"}</definedName>
    <definedName name="SDDSAFF" hidden="1">{#N/A,#N/A,TRUE,"1842CWN0"}</definedName>
    <definedName name="SDFCE" localSheetId="5"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5" hidden="1">{#N/A,#N/A,TRUE,"1842CWN0"}</definedName>
    <definedName name="SDFDG" localSheetId="2" hidden="1">{#N/A,#N/A,TRUE,"1842CWN0"}</definedName>
    <definedName name="SDFDG" localSheetId="3" hidden="1">{#N/A,#N/A,TRUE,"1842CWN0"}</definedName>
    <definedName name="SDFDG" hidden="1">{#N/A,#N/A,TRUE,"1842CWN0"}</definedName>
    <definedName name="sdfds" localSheetId="5"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#REF!</definedName>
    <definedName name="SDFGDG">#REF!</definedName>
    <definedName name="sdfgdsfk" localSheetId="5"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HFDH">#REF!</definedName>
    <definedName name="sdfgsg" localSheetId="5"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5"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5" hidden="1">{#N/A,#N/A,TRUE,"INGENIERIA";#N/A,#N/A,TRUE,"COMPRAS";#N/A,#N/A,TRUE,"DIRECCION";#N/A,#N/A,TRUE,"RESUMEN"}</definedName>
    <definedName name="sdfsdgg" localSheetId="2" hidden="1">{#N/A,#N/A,TRUE,"INGENIERIA";#N/A,#N/A,TRUE,"COMPRAS";#N/A,#N/A,TRUE,"DIRECCION";#N/A,#N/A,TRUE,"RESUMEN"}</definedName>
    <definedName name="sdfsdgg" localSheetId="3" hidden="1">{#N/A,#N/A,TRUE,"INGENIERIA";#N/A,#N/A,TRUE,"COMPRAS";#N/A,#N/A,TRUE,"DIRECCION";#N/A,#N/A,TRUE,"RESUMEN"}</definedName>
    <definedName name="sdfsdgg" hidden="1">{#N/A,#N/A,TRUE,"INGENIERIA";#N/A,#N/A,TRUE,"COMPRAS";#N/A,#N/A,TRUE,"DIRECCION";#N/A,#N/A,TRUE,"RESUMEN"}</definedName>
    <definedName name="SDFSF" localSheetId="5"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 localSheetId="0">ICOCIV!ERR</definedName>
    <definedName name="sdg">#N/A</definedName>
    <definedName name="sdgfd" localSheetId="5"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 localSheetId="3">'[170]3,2'!ERR</definedName>
    <definedName name="SDSD">'[170]3,2'!ERR</definedName>
    <definedName name="sdsdfh" localSheetId="5"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5" hidden="1">{#N/A,#N/A,TRUE,"1842CWN0"}</definedName>
    <definedName name="sdsdfsdff" localSheetId="2" hidden="1">{#N/A,#N/A,TRUE,"1842CWN0"}</definedName>
    <definedName name="sdsdfsdff" localSheetId="3" hidden="1">{#N/A,#N/A,TRUE,"1842CWN0"}</definedName>
    <definedName name="sdsdfsdff" hidden="1">{#N/A,#N/A,TRUE,"1842CWN0"}</definedName>
    <definedName name="SECRETARIA">#REF!</definedName>
    <definedName name="SECTOR" localSheetId="5">#REF!</definedName>
    <definedName name="SECTOR">#REF!</definedName>
    <definedName name="seguimiento">0.04</definedName>
    <definedName name="SEMANA_C3">#REF!</definedName>
    <definedName name="sena" localSheetId="5">[83]Hoja1!$C$14</definedName>
    <definedName name="sena">[83]Hoja1!$C$14</definedName>
    <definedName name="SEP" localSheetId="5">#REF!</definedName>
    <definedName name="SEP">#REF!</definedName>
    <definedName name="SepOct">'[117]Sep-Oct'!$A$12:$H$30</definedName>
    <definedName name="SepOct_C">'[141]Sep-Oct'!$A$31:$H$45</definedName>
    <definedName name="SEPT_25_09">[48]Presupuesto!#REF!</definedName>
    <definedName name="septico">#REF!</definedName>
    <definedName name="SERO" localSheetId="5">ICOCIV!ERR</definedName>
    <definedName name="SERO">[0]!ERR</definedName>
    <definedName name="SERO_10" localSheetId="0">ICOCIV!ERR</definedName>
    <definedName name="SERO_10">#N/A</definedName>
    <definedName name="SERO_3" localSheetId="0">ICOCIV!ERR</definedName>
    <definedName name="SERO_3">#N/A</definedName>
    <definedName name="SERO_4" localSheetId="0">ICOCIV!ERR</definedName>
    <definedName name="SERO_4">#N/A</definedName>
    <definedName name="SERO_5" localSheetId="0">ICOCIV!ERR</definedName>
    <definedName name="SERO_5">#N/A</definedName>
    <definedName name="SERO_6" localSheetId="0">ICOCIV!ERR</definedName>
    <definedName name="SERO_6">#N/A</definedName>
    <definedName name="SERO_7" localSheetId="0">ICOCIV!ERR</definedName>
    <definedName name="SERO_7">#N/A</definedName>
    <definedName name="SERO_8" localSheetId="0">ICOCIV!ERR</definedName>
    <definedName name="SERO_8">#N/A</definedName>
    <definedName name="SERO_9" localSheetId="0">ICOCIV!ERR</definedName>
    <definedName name="SERO_9">#N/A</definedName>
    <definedName name="SESENTA">#REF!,#REF!</definedName>
    <definedName name="SETENTA">#REF!,#REF!</definedName>
    <definedName name="setrj" localSheetId="5"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 localSheetId="4">[83]Hoja1!$C$12</definedName>
    <definedName name="SF" localSheetId="5">'[62]CIRCUITOS CODENSA'!#REF!</definedName>
    <definedName name="SF">'[62]CIRCUITOS CODENSA'!#REF!</definedName>
    <definedName name="sfasf" localSheetId="5"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F" localSheetId="0">ICOCIV!ERR</definedName>
    <definedName name="SFF">#N/A</definedName>
    <definedName name="SFFG" localSheetId="5">#REF!</definedName>
    <definedName name="SFFG">#REF!</definedName>
    <definedName name="SFHSGFH" localSheetId="5"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5">#REF!</definedName>
    <definedName name="SGI_V_INDICES_CIRCUITO_CAUSA">#REF!</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EE_INT" localSheetId="5">[69]steel!#REF!</definedName>
    <definedName name="SHEE_INT">[69]steel!#REF!</definedName>
    <definedName name="SHEET">'[4]7422CW00'!#REF!</definedName>
    <definedName name="SHEET_KP">[69]steel!$C$7:$L$47</definedName>
    <definedName name="SHEET_MR">[69]steel!$C$7:$J$47</definedName>
    <definedName name="SHEET1" localSheetId="5">#REF!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5">ICOCIV!ERR</definedName>
    <definedName name="SI">[0]!ERR</definedName>
    <definedName name="SI_10" localSheetId="0">ICOCIV!ERR</definedName>
    <definedName name="SI_10">#N/A</definedName>
    <definedName name="SI_3" localSheetId="0">ICOCIV!ERR</definedName>
    <definedName name="SI_3">#N/A</definedName>
    <definedName name="SI_4" localSheetId="0">ICOCIV!ERR</definedName>
    <definedName name="SI_4">#N/A</definedName>
    <definedName name="SI_5" localSheetId="0">ICOCIV!ERR</definedName>
    <definedName name="SI_5">#N/A</definedName>
    <definedName name="SI_6" localSheetId="0">ICOCIV!ERR</definedName>
    <definedName name="SI_6">#N/A</definedName>
    <definedName name="SI_7" localSheetId="0">ICOCIV!ERR</definedName>
    <definedName name="SI_7">#N/A</definedName>
    <definedName name="SI_8" localSheetId="0">ICOCIV!ERR</definedName>
    <definedName name="SI_8">#N/A</definedName>
    <definedName name="SI_9" localSheetId="0">ICOCIV!ERR</definedName>
    <definedName name="SI_9">#N/A</definedName>
    <definedName name="SIKAD">#REF!</definedName>
    <definedName name="SILLA" hidden="1">3+(ROW(OFFSET(#REF!,0,0,200,1))-1)*0.0301507538</definedName>
    <definedName name="SINGOLO" localSheetId="5">'[4]7422CW00'!#REF!</definedName>
    <definedName name="SINGOLO">'[4]7422CW00'!#REF!</definedName>
    <definedName name="SISISIS" localSheetId="5">ICOCIV!ERR</definedName>
    <definedName name="SISISIS">[0]!ERR</definedName>
    <definedName name="SISISIS_10" localSheetId="0">ICOCIV!ERR</definedName>
    <definedName name="SISISIS_10">#N/A</definedName>
    <definedName name="SISISIS_3" localSheetId="0">ICOCIV!ERR</definedName>
    <definedName name="SISISIS_3">#N/A</definedName>
    <definedName name="SISISIS_4" localSheetId="0">ICOCIV!ERR</definedName>
    <definedName name="SISISIS_4">#N/A</definedName>
    <definedName name="SISISIS_5" localSheetId="0">ICOCIV!ERR</definedName>
    <definedName name="SISISIS_5">#N/A</definedName>
    <definedName name="SISISIS_6" localSheetId="0">ICOCIV!ERR</definedName>
    <definedName name="SISISIS_6">#N/A</definedName>
    <definedName name="SISISIS_7" localSheetId="0">ICOCIV!ERR</definedName>
    <definedName name="SISISIS_7">#N/A</definedName>
    <definedName name="SISISIS_8" localSheetId="0">ICOCIV!ERR</definedName>
    <definedName name="SISISIS_8">#N/A</definedName>
    <definedName name="SISISIS_9" localSheetId="0">ICOCIV!ERR</definedName>
    <definedName name="SISISIS_9">#N/A</definedName>
    <definedName name="SistemasPlazos" hidden="1">1</definedName>
    <definedName name="SJ" localSheetId="5">'[62]CIRCUITOS CODENSA'!#REF!</definedName>
    <definedName name="SJ">'[62]CIRCUITOS CODENSA'!#REF!</definedName>
    <definedName name="SLPVC">#REF!</definedName>
    <definedName name="sm" localSheetId="4">#REF!</definedName>
    <definedName name="SM" localSheetId="5">'[62]CIRCUITOS CODENSA'!#REF!</definedName>
    <definedName name="SM">'[62]CIRCUITOS CODENSA'!#REF!</definedName>
    <definedName name="Smlv">'[16]DATOS CONTRATO'!$I$9</definedName>
    <definedName name="smlv01">[63]CONTRATO!$I$9</definedName>
    <definedName name="smlv2001">[63]CONTRATO!$H$9</definedName>
    <definedName name="SMML">'[110]ASPECTOS TECNICOS'!$O$12:$P$32</definedName>
    <definedName name="SMMLV">'[171]FACTOR PRESTACIONAL.'!$C$14</definedName>
    <definedName name="SN">[16]EMPRESA!$G$29</definedName>
    <definedName name="SOCIAL">#REF!</definedName>
    <definedName name="SOLD._4_">#REF!</definedName>
    <definedName name="SOLD._6_">#REF!</definedName>
    <definedName name="SOLD._8_">#REF!</definedName>
    <definedName name="SOLDA">#REF!</definedName>
    <definedName name="SOLPVC">#REF!</definedName>
    <definedName name="srwrwr" localSheetId="5"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#REF!</definedName>
    <definedName name="SS_AVG_SIZE">#REF!</definedName>
    <definedName name="SS_WELDING">#REF!</definedName>
    <definedName name="ssa" localSheetId="5">[83]Hoja1!$C$25</definedName>
    <definedName name="ssa">[83]Hoja1!$C$25</definedName>
    <definedName name="ssh" localSheetId="5">[83]Hoja1!$C$24</definedName>
    <definedName name="ssh">[83]Hoja1!$C$24</definedName>
    <definedName name="sss" localSheetId="5">MODULO10.auto_abrir</definedName>
    <definedName name="sss" localSheetId="3">MODULO10.auto_abrir</definedName>
    <definedName name="sss">MODULO10.auto_abrir</definedName>
    <definedName name="SSSS" localSheetId="0">ICOCIV!ERR</definedName>
    <definedName name="SSSS" localSheetId="5">ICOCIV!ERR</definedName>
    <definedName name="SSSS">[0]!ERR</definedName>
    <definedName name="sssss7" localSheetId="5"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 localSheetId="4">#REF!</definedName>
    <definedName name="st" localSheetId="5">#REF!</definedName>
    <definedName name="st">#REF!</definedName>
    <definedName name="ST_BLDG" localSheetId="5">'[4]7422CW00'!#REF!</definedName>
    <definedName name="ST_BLDG">'[4]7422CW00'!#REF!</definedName>
    <definedName name="ST_CW" localSheetId="5">'[4]7422CW00'!#REF!</definedName>
    <definedName name="ST_CW">'[4]7422CW00'!#REF!</definedName>
    <definedName name="STALO1">'[4]7422CW00'!#REF!</definedName>
    <definedName name="STAMPA" localSheetId="5">#REF!</definedName>
    <definedName name="STAMPA">#REF!</definedName>
    <definedName name="STANU" localSheetId="5">'[4]7422CW00'!#REF!</definedName>
    <definedName name="STANU">'[4]7422CW00'!#REF!</definedName>
    <definedName name="START" localSheetId="5">#REF!</definedName>
    <definedName name="START">#REF!</definedName>
    <definedName name="START1" localSheetId="5">'[4]7422CW00'!#REF!</definedName>
    <definedName name="START1">'[4]7422CW00'!#REF!</definedName>
    <definedName name="STENU" localSheetId="5">'[4]7422CW00'!#REF!</definedName>
    <definedName name="STENU">'[4]7422CW00'!#REF!</definedName>
    <definedName name="Stock">'[172]PxQ Cantidades'!#REF!</definedName>
    <definedName name="STONU">'[4]7422CW00'!#REF!</definedName>
    <definedName name="STRESS_RELIEVIN" localSheetId="5">#REF!</definedName>
    <definedName name="STRESS_RELIEVIN">#REF!</definedName>
    <definedName name="STSUMM" localSheetId="5">'[4]7422CW00'!#REF!</definedName>
    <definedName name="STSUMM">'[4]7422CW00'!#REF!</definedName>
    <definedName name="stt" localSheetId="5"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 localSheetId="5">'[62]CIRCUITOS CODENSA'!#REF!</definedName>
    <definedName name="SU">'[62]CIRCUITOS CODENSA'!#REF!</definedName>
    <definedName name="SUBESTACIONES" localSheetId="5">'[173]OBRAS SES'!#REF!</definedName>
    <definedName name="SUBESTACIONES">'[173]OBRAS SES'!#REF!</definedName>
    <definedName name="SUBSUELO" localSheetId="5">#REF!</definedName>
    <definedName name="SUBSUELO">#REF!</definedName>
    <definedName name="Subtotal">#REF!</definedName>
    <definedName name="SUELDO">#REF!</definedName>
    <definedName name="Sum">'[166]Tabla 1.1'!#REF!</definedName>
    <definedName name="suma">[80]Hoja1!$F$60</definedName>
    <definedName name="SUMIN">#REF!</definedName>
    <definedName name="Summary" localSheetId="5">#REF!</definedName>
    <definedName name="Summary">#REF!</definedName>
    <definedName name="SUP_ART" localSheetId="5">[69]steel!#REF!</definedName>
    <definedName name="SUP_ART">[69]steel!#REF!</definedName>
    <definedName name="SUP_VEX" localSheetId="5">#REF!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[19]Tablas!#REF!</definedName>
    <definedName name="SUP_VPR_NA" localSheetId="5">#REF!</definedName>
    <definedName name="SUP_VPR_NA">#REF!</definedName>
    <definedName name="SUPER">[90]Tablas!$H$1:$H$65536</definedName>
    <definedName name="SUPERFICIE" localSheetId="5">#REF!</definedName>
    <definedName name="SUPERFICIE">#REF!</definedName>
    <definedName name="sw" localSheetId="5">ICOCIV!ERR</definedName>
    <definedName name="sw">[0]!ERR</definedName>
    <definedName name="swsw" localSheetId="5"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3">[34]!absc</definedName>
    <definedName name="t">[34]!absc</definedName>
    <definedName name="t_1" localSheetId="5">Scheduled_Payment+Extra_Payment</definedName>
    <definedName name="t_1" localSheetId="3">Scheduled_Payment+Extra_Payment</definedName>
    <definedName name="t_1">Scheduled_Payment+Extra_Payment</definedName>
    <definedName name="T22JH">#REF!</definedName>
    <definedName name="T32JH">#REF!</definedName>
    <definedName name="T33JH">#REF!</definedName>
    <definedName name="T42JH">#REF!</definedName>
    <definedName name="T43JH">#REF!</definedName>
    <definedName name="T44JH">#REF!</definedName>
    <definedName name="t5t5" localSheetId="5"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AB_FECHA">[90]Tablas!$B$1:$B$65536</definedName>
    <definedName name="TabBL" localSheetId="5">'[174]L codos'!$A$3:$V$10</definedName>
    <definedName name="TabBL">'[174]L codos'!$A$3:$V$10</definedName>
    <definedName name="TabCIM" localSheetId="5">#REF!</definedName>
    <definedName name="TabCIM">#REF!</definedName>
    <definedName name="TABLA">#REF!</definedName>
    <definedName name="tabla1">[175]Hoja3!$B$4:$F$28</definedName>
    <definedName name="tabla2" localSheetId="5">#REF!</definedName>
    <definedName name="tabla2">#REF!</definedName>
    <definedName name="TABLEKP" localSheetId="5">'[4]7422CW00'!#REF!</definedName>
    <definedName name="TABLEKP">'[4]7422CW00'!#REF!</definedName>
    <definedName name="TABLEPRI" localSheetId="5">#REF!</definedName>
    <definedName name="TABLEPRI">#REF!</definedName>
    <definedName name="TABLILLA">[74]BASE!$D$396</definedName>
    <definedName name="TABLON">#REF!</definedName>
    <definedName name="TACOM">#REF!</definedName>
    <definedName name="TACOM1">[176]BASE!$D$306</definedName>
    <definedName name="TACOR">#REF!</definedName>
    <definedName name="Tambores">#REF!</definedName>
    <definedName name="Tanques" localSheetId="5">#REF!</definedName>
    <definedName name="Tanques">#REF!</definedName>
    <definedName name="TAPAM">#REF!</definedName>
    <definedName name="TAREAS_INICIALES">#REF!</definedName>
    <definedName name="TARIFA">#REF!</definedName>
    <definedName name="TARIFA_DE_ALQUILER">'[118]Formato Presupuesto Consultoria'!$AA$1134:$AA$1135</definedName>
    <definedName name="TarifaPension">[63]EMPRESA!$F$24</definedName>
    <definedName name="TARIFAS" localSheetId="5">[177]TARIFAS!$A$1:$F$52</definedName>
    <definedName name="TARIFAS">[177]TARIFAS!$A$1:$F$52</definedName>
    <definedName name="TARIFAS_4">[178]TARIFAS!$A$1:$F$52</definedName>
    <definedName name="TARIFAS_7">[178]TARIFAS!$A$1:$F$52</definedName>
    <definedName name="TarifaSalud">[63]EMPRESA!$F$26</definedName>
    <definedName name="Tasa" localSheetId="5">#REF!</definedName>
    <definedName name="Tasa">#REF!</definedName>
    <definedName name="TASA_DE_CAMBIO">#REF!</definedName>
    <definedName name="Tasa1">'[179]Bases 2A'!$C$20</definedName>
    <definedName name="TasaCCP" localSheetId="5">#REF!</definedName>
    <definedName name="TasaCCP">#REF!</definedName>
    <definedName name="TASP1">#REF!</definedName>
    <definedName name="TASP2">#REF!</definedName>
    <definedName name="TASP3">#REF!</definedName>
    <definedName name="TASP4">#REF!</definedName>
    <definedName name="TASR4">#REF!</definedName>
    <definedName name="Tax">#REF!</definedName>
    <definedName name="tb" localSheetId="4">#REF!</definedName>
    <definedName name="TB" localSheetId="5">'[62]CIRCUITOS CODENSA'!#REF!</definedName>
    <definedName name="TB">'[62]CIRCUITOS CODENSA'!#REF!</definedName>
    <definedName name="TB_EVENTOS_OTS_ANUAL" localSheetId="5">#REF!</definedName>
    <definedName name="TB_EVENTOS_OTS_ANUAL">#REF!</definedName>
    <definedName name="tc">#REF!</definedName>
    <definedName name="tdy" localSheetId="5"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 localSheetId="5">'[62]CIRCUITOS CODENSA'!#REF!</definedName>
    <definedName name="TE">'[62]CIRCUITOS CODENSA'!#REF!</definedName>
    <definedName name="TECNOLOGO">'[118]Formato Presupuesto Consultoria'!$Z$1043:$AA$1054</definedName>
    <definedName name="Teen">[143]letraCOP!$BP$1:$BP$7</definedName>
    <definedName name="TEJAB">#REF!</definedName>
    <definedName name="TEJAJ">#REF!</definedName>
    <definedName name="telefono">[63]EMPRESA!$F$16</definedName>
    <definedName name="TELEP">#REF!</definedName>
    <definedName name="TEMA1" localSheetId="5">#REF!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ICOCIV!ERR</definedName>
    <definedName name="TER" localSheetId="5">ICOCIV!ERR</definedName>
    <definedName name="TER">[0]!ERR</definedName>
    <definedName name="TERM" localSheetId="0">ICOCIV!ERR</definedName>
    <definedName name="TERM" localSheetId="5">ICOCIV!ERR</definedName>
    <definedName name="TERM">[0]!ERR</definedName>
    <definedName name="TÉRMINOS" localSheetId="0">ICOCIV!ERR</definedName>
    <definedName name="TÉRMINOS" localSheetId="5">ICOCIV!ERR</definedName>
    <definedName name="TÉRMINOS">[0]!ERR</definedName>
    <definedName name="TERR">[42]PRESUPUESTO!$I$7</definedName>
    <definedName name="tewst" localSheetId="5"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ALV">#REF!</definedName>
    <definedName name="TGB">#REF!</definedName>
    <definedName name="TH">#REF!</definedName>
    <definedName name="TH10J">#REF!</definedName>
    <definedName name="thdh" localSheetId="5"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HTHT" localSheetId="5">#REF!</definedName>
    <definedName name="THHTHT">#REF!</definedName>
    <definedName name="THP">#REF!</definedName>
    <definedName name="THTHT">#REF!</definedName>
    <definedName name="thtj" localSheetId="5"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 localSheetId="5">[58]BASES!$E$27</definedName>
    <definedName name="TIEMPO">[58]BASES!$E$27</definedName>
    <definedName name="TIEMPO_M">#REF!</definedName>
    <definedName name="TIMBRE">#REF!</definedName>
    <definedName name="TIPO" localSheetId="5">#REF!</definedName>
    <definedName name="TIPO">#REF!</definedName>
    <definedName name="TIPO_GRUPO">#REF!</definedName>
    <definedName name="Tipo_Via">[152]Sanitario!$F$4:$F$11</definedName>
    <definedName name="TipoGC">[155]Tablas!$U$6:$U$15</definedName>
    <definedName name="TipoNeces">[155]Tablas!$Q$6:$Q$8</definedName>
    <definedName name="TipoPro" localSheetId="5">#REF!</definedName>
    <definedName name="TipoPro">#REF!</definedName>
    <definedName name="Tipoproceso">#REF!</definedName>
    <definedName name="TIR">#REF!</definedName>
    <definedName name="TITLE" localSheetId="5">#REF!</definedName>
    <definedName name="TITLE">#REF!</definedName>
    <definedName name="titu" localSheetId="5">#REF!</definedName>
    <definedName name="titu">#REF!</definedName>
    <definedName name="titu2">#REF!</definedName>
    <definedName name="TITULO">#REF!</definedName>
    <definedName name="_xlnm.Print_Titles">#N/A</definedName>
    <definedName name="Títulos_a_imprimir_IM" localSheetId="5">#REF!</definedName>
    <definedName name="Títulos_a_imprimir_IM">#REF!</definedName>
    <definedName name="tk">'[16]DATOS CONTRATO'!$E$18</definedName>
    <definedName name="TK_1" localSheetId="5" hidden="1">[36]INST!#REF!</definedName>
    <definedName name="TK_1" localSheetId="2" hidden="1">[36]INST!#REF!</definedName>
    <definedName name="TK_1" localSheetId="3" hidden="1">[36]INST!#REF!</definedName>
    <definedName name="TK_1" hidden="1">[36]INST!#REF!</definedName>
    <definedName name="TKSLCI07">[16]EMPRESA!$F$22</definedName>
    <definedName name="tld" localSheetId="5">[83]Datos!$D$14</definedName>
    <definedName name="tld">[83]Datos!$D$14</definedName>
    <definedName name="TNOV10">[32]BASE!$D$191</definedName>
    <definedName name="TNOV12">#REF!</definedName>
    <definedName name="TNOV14">#REF!</definedName>
    <definedName name="TNOV16">#REF!</definedName>
    <definedName name="TNOV18">#REF!</definedName>
    <definedName name="TNOV20">#REF!</definedName>
    <definedName name="TNOV4">[32]BASE!$D$188</definedName>
    <definedName name="TNOV6">[32]BASE!$D$189</definedName>
    <definedName name="TNOV8">[32]BASE!$D$190</definedName>
    <definedName name="To" localSheetId="5">#REF!</definedName>
    <definedName name="To">#REF!</definedName>
    <definedName name="TOPGENER">#REF!</definedName>
    <definedName name="TOPGENER1">#REF!</definedName>
    <definedName name="TOPMENU">#REF!</definedName>
    <definedName name="TORNI">#REF!</definedName>
    <definedName name="Torres">#REF!</definedName>
    <definedName name="tortas" localSheetId="5"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AL" localSheetId="4">#REF!</definedName>
    <definedName name="Total">#REF!</definedName>
    <definedName name="Total_Interest">#REF!</definedName>
    <definedName name="Total_Kilometro_típico_aereo_11.4_kV">'[180]c2.5y2.6'!#REF!</definedName>
    <definedName name="Total_Kilometro_típico_aereo_34.5_kV">'[180]c2.5y2.6'!#REF!</definedName>
    <definedName name="Total_Kilometro_típico_aereo_rural_11.4kV">'[180]c2.5y2.6'!#REF!</definedName>
    <definedName name="Total_Kilometro_típico_aereo_rural_34.5kV">'[180]c2.5y2.6'!#REF!</definedName>
    <definedName name="Total_Kilometro_típico_subterraneo_11.4_kV">'[180]c2.5y2.6'!#REF!</definedName>
    <definedName name="Total_Kilometro_típico_subterraneo_34.5_kV">'[180]c2.5y2.6'!#REF!</definedName>
    <definedName name="Total_Pay" localSheetId="5">#REF!</definedName>
    <definedName name="Total_Pay">#REF!</definedName>
    <definedName name="Total_Payment" localSheetId="5">Scheduled_Payment+Extra_Payment</definedName>
    <definedName name="Total_Payment" localSheetId="3">Scheduled_Payment+Extra_Payment</definedName>
    <definedName name="Total_Payment">Scheduled_Payment+Extra_Payment</definedName>
    <definedName name="Total_Payment1" localSheetId="5">Scheduled_Payment+Extra_Payment</definedName>
    <definedName name="Total_Payment1" localSheetId="3">Scheduled_Payment+Extra_Payment</definedName>
    <definedName name="Total_Payment1">Scheduled_Payment+Extra_Payment</definedName>
    <definedName name="TOTAL_PRESTACIONES_SOCIALES">#REF!</definedName>
    <definedName name="total1" localSheetId="5">#REF!</definedName>
    <definedName name="total1">#REF!</definedName>
    <definedName name="TotalCesantias">'[63]NOMINA 1'!$N$38</definedName>
    <definedName name="TOTALHH" localSheetId="5">#REF!</definedName>
    <definedName name="TOTALHH">#REF!</definedName>
    <definedName name="TOTALHH1">#REF!</definedName>
    <definedName name="TotalOpti">#REF!</definedName>
    <definedName name="TOTALOPTIM">[181]Hoja2!$E$11:$E$704</definedName>
    <definedName name="TOTALOPTIMIZACION">[181]Hoja2!$E$11:$E$704</definedName>
    <definedName name="TOTALREPOS">[181]Hoja2!$E$11:$E$704</definedName>
    <definedName name="TOTALREPOSICION">[181]Hoja2!$E$11:$E$704</definedName>
    <definedName name="TotalVacaciones">'[63]NOMINA 1'!$N$37</definedName>
    <definedName name="TotAuxAlim">'[16]NOMINA-1'!$E$37</definedName>
    <definedName name="TotAuxAlimentacion">'[63]NOMINA 1'!$E$38</definedName>
    <definedName name="TotAuxCom">'[16]NOMINA-1'!$E$39</definedName>
    <definedName name="TotAuxComi">'[63]NOMINA 1'!$E$40</definedName>
    <definedName name="TotAuxDotacion">'[63]NOMINA 1'!$E$41</definedName>
    <definedName name="TotAuxHab">'[63]NOMINA 1'!$E$37</definedName>
    <definedName name="TotAuxTransporte">'[63]NOMINA 1'!$E$39</definedName>
    <definedName name="TotBasico">'[63]NOMINA 1'!$E$35</definedName>
    <definedName name="TotCom">'[16]NOMINA-1'!$E$41</definedName>
    <definedName name="TotComision">'[63]NOMINA 1'!$E$42</definedName>
    <definedName name="TotExtras">'[63]NOMINA 1'!$E$36</definedName>
    <definedName name="TotIntercesantias">'[63]NOMINA 1'!$N$39</definedName>
    <definedName name="TotPrimaServicios">'[63]NOMINA 1'!$N$36</definedName>
    <definedName name="TotPrimaServicos">'[63]NOMINA 1'!$N$36</definedName>
    <definedName name="TotPrimaVacaciones">'[63]NOMINA 1'!$N$41</definedName>
    <definedName name="TotPrimConv">'[16]NOMINA-1'!$N$39</definedName>
    <definedName name="TotPrimConvencional">'[63]NOMINA 1'!$N$40</definedName>
    <definedName name="TotPrimVac">'[16]NOMINA-1'!$N$40</definedName>
    <definedName name="TOTSHE1" localSheetId="5">#REF!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'[16]NOMINA-1'!$N$36</definedName>
    <definedName name="TPVCME">#REF!</definedName>
    <definedName name="TPVCP1">[32]BASE!$D$72</definedName>
    <definedName name="TPVCS3">[32]BASE!#REF!</definedName>
    <definedName name="TPVCS4">#REF!</definedName>
    <definedName name="tr" localSheetId="5" hidden="1">{"TAB1",#N/A,TRUE,"GENERAL";"TAB2",#N/A,TRUE,"GENERAL";"TAB3",#N/A,TRUE,"GENERAL";"TAB4",#N/A,TRUE,"GENERAL";"TAB5",#N/A,TRUE,"GENERAL"}</definedName>
    <definedName name="tr" localSheetId="2"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 localSheetId="5">#REF!</definedName>
    <definedName name="TrainSpec">#REF!</definedName>
    <definedName name="TRAMO">'[152]TRAMOS Sanitario'!$P$6:$P$7</definedName>
    <definedName name="TRANA">[32]BASE!#REF!</definedName>
    <definedName name="TRANAG">[32]BASE!$D$453</definedName>
    <definedName name="TRANAR">#REF!</definedName>
    <definedName name="TRANS">#REF!</definedName>
    <definedName name="Transmisores">#REF!</definedName>
    <definedName name="Transporte">'[16]DATOS CONTRATO'!$E$16</definedName>
    <definedName name="TRAT">[182]desmonte!$E$48</definedName>
    <definedName name="TREINTA">#REF!,#REF!</definedName>
    <definedName name="TREM" localSheetId="5">#REF!</definedName>
    <definedName name="TREM">#REF!</definedName>
    <definedName name="Trenes">#REF!</definedName>
    <definedName name="trest" localSheetId="5"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M">#REF!</definedName>
    <definedName name="TRITU">[32]BASE!$D$51</definedName>
    <definedName name="trjfgjh" localSheetId="5"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 localSheetId="5">[183]Tablas!$B$2</definedName>
    <definedName name="TRM">[183]Tablas!$B$2</definedName>
    <definedName name="tru" localSheetId="5"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RYRWTY" localSheetId="0">ICOCIV!ERR</definedName>
    <definedName name="TRYRWTY">#N/A</definedName>
    <definedName name="tsert" localSheetId="5"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5">#REF!</definedName>
    <definedName name="TtCD">#REF!</definedName>
    <definedName name="TTR" localSheetId="5"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localSheetId="5">'[62]CIRCUITOS CODENSA'!#REF!</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AC12">#REF!</definedName>
    <definedName name="TUB8AC">#REF!</definedName>
    <definedName name="TUBERIA" localSheetId="5" hidden="1">#REF!</definedName>
    <definedName name="TUBERIA" localSheetId="2" hidden="1">#REF!</definedName>
    <definedName name="TUBERIA" localSheetId="3" hidden="1">#REF!</definedName>
    <definedName name="TUBERIA" hidden="1">#REF!</definedName>
    <definedName name="Tubería">#REF!</definedName>
    <definedName name="TUBERIA1" localSheetId="2" hidden="1">#REF!</definedName>
    <definedName name="TUBERIA1" localSheetId="3" hidden="1">#REF!</definedName>
    <definedName name="TUBERIA1" hidden="1">#REF!</definedName>
    <definedName name="TUBNE">#REF!</definedName>
    <definedName name="TUBS2">#REF!</definedName>
    <definedName name="TUBS3">[32]BASE!$D$168</definedName>
    <definedName name="TUBS4">#REF!</definedName>
    <definedName name="TUBS6">#REF!</definedName>
    <definedName name="tur" localSheetId="5"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UUYT" localSheetId="0">ICOCIV!ERR</definedName>
    <definedName name="TUUYT">#N/A</definedName>
    <definedName name="tvmenor90min" localSheetId="5">'[153]CCP,LEYES, Y DEC.'!#REF!</definedName>
    <definedName name="tvmenor90min">'[153]CCP,LEYES, Y DEC.'!#REF!</definedName>
    <definedName name="twer" localSheetId="5"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RYRYU" localSheetId="5">#REF!</definedName>
    <definedName name="TYRYRYU">#REF!</definedName>
    <definedName name="tytgfhgfh" localSheetId="5"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RY" localSheetId="0">ICOCIV!ERR</definedName>
    <definedName name="TYTRY">#N/A</definedName>
    <definedName name="tyty" localSheetId="5"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5">#REF!</definedName>
    <definedName name="U">#REF!</definedName>
    <definedName name="u_TEMPORAL_VILLAREAL">#REF!</definedName>
    <definedName name="u3u" localSheetId="5"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ALU">#REF!</definedName>
    <definedName name="Ubicación" localSheetId="5">#REF!</definedName>
    <definedName name="Ubicación">#REF!</definedName>
    <definedName name="UFrm2InUse">1</definedName>
    <definedName name="UI" localSheetId="5"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[19]Tablas!#REF!</definedName>
    <definedName name="uijhj" localSheetId="5"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 localSheetId="5">'[62]CIRCUITOS CODENSA'!#REF!</definedName>
    <definedName name="UM">'[62]CIRCUITOS CODENSA'!#REF!</definedName>
    <definedName name="UN_PRI" localSheetId="5">#REF!</definedName>
    <definedName name="UN_PRI">#REF!</definedName>
    <definedName name="UNIDAD1" localSheetId="5">[104]ITEMS!$C$2</definedName>
    <definedName name="UNIDAD1">[104]ITEMS!$C$2</definedName>
    <definedName name="UNIDAD521" localSheetId="5">[105]ITEMS!$C$522</definedName>
    <definedName name="UNIDAD521">[105]ITEMS!$C$522</definedName>
    <definedName name="UNION_TEMPORAL">#REF!</definedName>
    <definedName name="UNIT" localSheetId="5">'[184]Lista APU'!$A$3:$D$479</definedName>
    <definedName name="UNIT">'[184]Lista APU'!$A$3:$D$479</definedName>
    <definedName name="UNITARIO" localSheetId="5">[185]Unitarios!$A$3:$D$13</definedName>
    <definedName name="UNITARIO">[185]Unitarios!$A$3:$D$13</definedName>
    <definedName name="Unitarios" localSheetId="5">#REF!</definedName>
    <definedName name="Unitarios">#REF!</definedName>
    <definedName name="unj" localSheetId="5" hidden="1">[29]INST!#REF!</definedName>
    <definedName name="unj" localSheetId="2" hidden="1">[29]INST!#REF!</definedName>
    <definedName name="unj" localSheetId="3" hidden="1">[29]INST!#REF!</definedName>
    <definedName name="unj" hidden="1">[29]INST!#REF!</definedName>
    <definedName name="uno" localSheetId="5">ICOCIV!ERR</definedName>
    <definedName name="uno">[0]!ERR</definedName>
    <definedName name="UOUIV" localSheetId="5"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0">ICOCIV!ERR</definedName>
    <definedName name="uriel" localSheetId="5">ICOCIV!ERR</definedName>
    <definedName name="uriel">[0]!ERR</definedName>
    <definedName name="uryur" localSheetId="5"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 localSheetId="4">#REF!</definedName>
    <definedName name="US" localSheetId="5">'[62]CIRCUITOS CODENSA'!#REF!</definedName>
    <definedName name="US">'[62]CIRCUITOS CODENSA'!#REF!</definedName>
    <definedName name="USxCOL" localSheetId="5">#REF!</definedName>
    <definedName name="USxCOL">#REF!</definedName>
    <definedName name="ut">'[135]1'!$N$42</definedName>
    <definedName name="UTL">[42]otros!$C$4</definedName>
    <definedName name="uu" localSheetId="5"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VT_2012">'[186]A. Profesional'!$M$3</definedName>
    <definedName name="uwkap" localSheetId="5"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5">#REF!</definedName>
    <definedName name="VALDES">#REF!</definedName>
    <definedName name="VALMA3">#REF!</definedName>
    <definedName name="VALMA4">#REF!</definedName>
    <definedName name="Valor_dólar_2001">[107]Dólar!$B$7</definedName>
    <definedName name="valor1">#REF!</definedName>
    <definedName name="valor2">#REF!</definedName>
    <definedName name="VALOR3">#REF!</definedName>
    <definedName name="ValorCto">[187]CONTRATO!$E$9</definedName>
    <definedName name="ValorEjecutado" localSheetId="5">#REF!</definedName>
    <definedName name="ValorEjecutado">#REF!</definedName>
    <definedName name="VALORES">[188]TARIFAS!$A$1:$F$52</definedName>
    <definedName name="ValorProyecto" localSheetId="5">#REF!</definedName>
    <definedName name="ValorProyecto">#REF!</definedName>
    <definedName name="ValorRecursosComprometidos">#REF!</definedName>
    <definedName name="Values_Entered" localSheetId="5">IF(ICOCIV!Loan_Amount*Interest_Rate*Loan_Years*Loan_Start&gt;0,1,0)</definedName>
    <definedName name="Values_Entered">IF(Loan_Amount*Interest_Rate*Loan_Years*Loan_Start&gt;0,1,0)</definedName>
    <definedName name="Válvulas" localSheetId="5">#REF!</definedName>
    <definedName name="Válvulas">#REF!</definedName>
    <definedName name="Var">[31]Varios.!$E$1:$E$65536</definedName>
    <definedName name="variacion" localSheetId="5">[52]Datos!$B$8</definedName>
    <definedName name="variacion">[52]Datos!$B$8</definedName>
    <definedName name="VARIACION1" localSheetId="5">#REF!</definedName>
    <definedName name="VARIACION1">#REF!</definedName>
    <definedName name="Varios">#REF!</definedName>
    <definedName name="VBNVBN" localSheetId="0">ICOCIV!ERR</definedName>
    <definedName name="VBNVBN">#N/A</definedName>
    <definedName name="vbvbvbvb" localSheetId="5"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[32]BASE!#REF!</definedName>
    <definedName name="VCELA2">#REF!</definedName>
    <definedName name="VCELA3">#REF!</definedName>
    <definedName name="VCELA4">#REF!</definedName>
    <definedName name="VCELA6">#REF!</definedName>
    <definedName name="vct">#REF!</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5"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 localSheetId="5">'[62]CIRCUITOS CODENSA'!#REF!</definedName>
    <definedName name="VE">'[62]CIRCUITOS CODENSA'!#REF!</definedName>
    <definedName name="vect.raster.1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#REF!,#REF!</definedName>
    <definedName name="VentaAiu" localSheetId="5">#REF!</definedName>
    <definedName name="VentaAiu">#REF!</definedName>
    <definedName name="VENTANAS_ITEM">[48]Presupuesto!#REF!</definedName>
    <definedName name="VENTI">#REF!</definedName>
    <definedName name="Version4OK" hidden="1">{"Datos de las Curvas",#N/A,TRUE,"TABLA-CALCULOS"}</definedName>
    <definedName name="VEX" localSheetId="5">[19]Tablas!#REF!</definedName>
    <definedName name="VEX">[19]Tablas!#REF!</definedName>
    <definedName name="VEX_ON" localSheetId="5">#REF!</definedName>
    <definedName name="VEX_ON">#REF!</definedName>
    <definedName name="VEX1_1" localSheetId="5">[19]Tablas!#REF!</definedName>
    <definedName name="VEX1_1">[19]Tablas!#REF!</definedName>
    <definedName name="VEX1_1_1" localSheetId="5">[19]Tablas!#REF!</definedName>
    <definedName name="VEX1_1_1">[19]Tablas!#REF!</definedName>
    <definedName name="VEX1_1_2" localSheetId="5">[19]Tablas!#REF!</definedName>
    <definedName name="VEX1_1_2">[19]Tablas!#REF!</definedName>
    <definedName name="VEX1_1_3">[19]Tablas!#REF!</definedName>
    <definedName name="VEX1_1_4">[19]Tablas!#REF!</definedName>
    <definedName name="VEX1_2">[19]Tablas!#REF!</definedName>
    <definedName name="VEX1_3">[19]Tablas!#REF!</definedName>
    <definedName name="VFA">[19]Tablas!#REF!</definedName>
    <definedName name="VFA1_1">[19]Tablas!#REF!</definedName>
    <definedName name="VFA1_1_1">[19]Tablas!#REF!</definedName>
    <definedName name="VFA1_1_2">[19]Tablas!#REF!</definedName>
    <definedName name="VFA1_1_3">[19]Tablas!#REF!</definedName>
    <definedName name="VFA1_1_4">[19]Tablas!#REF!</definedName>
    <definedName name="VFA1_1_5">[19]Tablas!#REF!</definedName>
    <definedName name="VFA1_1_6">[19]Tablas!#REF!</definedName>
    <definedName name="VFA1_2">[19]Tablas!#REF!</definedName>
    <definedName name="VFA1_3">[19]Tablas!#REF!</definedName>
    <definedName name="vfbgnhyt" localSheetId="5"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'[131]7422CW00'!#REF!</definedName>
    <definedName name="VFR" localSheetId="5">#REF!</definedName>
    <definedName name="VFR">#REF!</definedName>
    <definedName name="vfvdv" localSheetId="5"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 localSheetId="5">'[62]CIRCUITOS CODENSA'!#REF!</definedName>
    <definedName name="VI">'[62]CIRCUITOS CODENSA'!#REF!</definedName>
    <definedName name="VIA" localSheetId="5">#REF!</definedName>
    <definedName name="VIA" hidden="1">#REF!</definedName>
    <definedName name="VIAJE">[32]BASE!#REF!</definedName>
    <definedName name="VIAJE1">[32]BASE!#REF!</definedName>
    <definedName name="VIAJES">[32]BASE!$D$450</definedName>
    <definedName name="VIAS">[32]PRESUPUESTO!#REF!</definedName>
    <definedName name="VIBGA">[32]BASE!$D$421</definedName>
    <definedName name="VIBRCOM">#REF!</definedName>
    <definedName name="VIBRE">#REF!</definedName>
    <definedName name="VICEP_DIRECC">[155]Tablas!$A$6:$A$26</definedName>
    <definedName name="VIDRI">#REF!</definedName>
    <definedName name="VigenciaDolares" localSheetId="5">#REF!</definedName>
    <definedName name="VigenciaDolares">#REF!</definedName>
    <definedName name="VigenciaPesos">#REF!</definedName>
    <definedName name="VIGFUTURA">[155]Tablas!$J$6:$J$8</definedName>
    <definedName name="viscosidad">#REF!</definedName>
    <definedName name="VIT" localSheetId="5">[19]Tablas!#REF!</definedName>
    <definedName name="VIT">[19]Tablas!#REF!</definedName>
    <definedName name="VIT1_1" localSheetId="5">[19]Tablas!#REF!</definedName>
    <definedName name="VIT1_1">[19]Tablas!#REF!</definedName>
    <definedName name="VIT1_1_1">[19]Tablas!#REF!</definedName>
    <definedName name="VIT1_1_10">[19]Tablas!#REF!</definedName>
    <definedName name="VIT1_1_11">[19]Tablas!#REF!</definedName>
    <definedName name="VIT1_1_12">[19]Tablas!#REF!</definedName>
    <definedName name="VIT1_1_13">[19]Tablas!#REF!</definedName>
    <definedName name="VIT1_1_14">[19]Tablas!#REF!</definedName>
    <definedName name="VIT1_1_15">[19]Tablas!#REF!</definedName>
    <definedName name="VIT1_1_16">[19]Tablas!#REF!</definedName>
    <definedName name="VIt1_1_17">[19]Tablas!#REF!</definedName>
    <definedName name="VIT1_1_18">[19]Tablas!#REF!</definedName>
    <definedName name="VIt1_1_19">[19]Tablas!#REF!</definedName>
    <definedName name="VIT1_1_2">[19]Tablas!#REF!</definedName>
    <definedName name="VIT1_1_20">[19]Tablas!#REF!</definedName>
    <definedName name="VIT1_1_3">[19]Tablas!#REF!</definedName>
    <definedName name="VIT1_1_4">[19]Tablas!#REF!</definedName>
    <definedName name="VIT1_1_5">[19]Tablas!#REF!</definedName>
    <definedName name="VIT1_1_6">[19]Tablas!#REF!</definedName>
    <definedName name="VIT1_1_7">[19]Tablas!#REF!</definedName>
    <definedName name="VIT1_1_8">[19]Tablas!#REF!</definedName>
    <definedName name="VIT1_1_9">[19]Tablas!#REF!</definedName>
    <definedName name="VIT1_2">[19]Tablas!#REF!</definedName>
    <definedName name="VIT1_3">[19]Tablas!#REF!</definedName>
    <definedName name="VIT1_4">[19]Tablas!#REF!</definedName>
    <definedName name="VIT1_5">[19]Tablas!#REF!</definedName>
    <definedName name="VIT1_6">[19]Tablas!#REF!</definedName>
    <definedName name="vital5">[78]Personalizar!$E$15</definedName>
    <definedName name="vk" localSheetId="5"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N" localSheetId="0">ICOCIV!ERR</definedName>
    <definedName name="VNBVN">#N/A</definedName>
    <definedName name="vnbvxb" localSheetId="5"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NXBN" localSheetId="0">ICOCIV!ERR</definedName>
    <definedName name="VNXBN">#N/A</definedName>
    <definedName name="VolCIM" localSheetId="5">#REF!</definedName>
    <definedName name="VolCIM">#REF!</definedName>
    <definedName name="VOLCIMBV">#REF!</definedName>
    <definedName name="VolCIMCE">#REF!</definedName>
    <definedName name="volcimrr">#REF!</definedName>
    <definedName name="VolCIMSE">#REF!</definedName>
    <definedName name="VOLCIMSE1">#REF!</definedName>
    <definedName name="VOLQUET">#REF!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[19]Tablas!#REF!</definedName>
    <definedName name="VPR1_1_1">[19]Tablas!#REF!</definedName>
    <definedName name="VPR1_1_10">[19]Tablas!#REF!</definedName>
    <definedName name="VPR1_1_11">[19]Tablas!#REF!</definedName>
    <definedName name="VPR1_1_12">[19]Tablas!#REF!</definedName>
    <definedName name="VPR1_1_13">[19]Tablas!#REF!</definedName>
    <definedName name="VPR1_1_14">[19]Tablas!#REF!</definedName>
    <definedName name="VPR1_1_15">[19]Tablas!#REF!</definedName>
    <definedName name="VPR1_1_16">[19]Tablas!#REF!</definedName>
    <definedName name="VPR1_1_17">[19]Tablas!#REF!</definedName>
    <definedName name="VPR1_1_18">[19]Tablas!#REF!</definedName>
    <definedName name="VPR1_1_19">[19]Tablas!#REF!</definedName>
    <definedName name="VPR1_1_2">[19]Tablas!#REF!</definedName>
    <definedName name="VPR1_1_20">[19]Tablas!#REF!</definedName>
    <definedName name="VPR1_1_21">[19]Tablas!#REF!</definedName>
    <definedName name="VPR1_1_22">[19]Tablas!#REF!</definedName>
    <definedName name="VPR1_1_23">[19]Tablas!#REF!</definedName>
    <definedName name="VPR1_1_24">[19]Tablas!#REF!</definedName>
    <definedName name="VPR1_1_25">[19]Tablas!#REF!</definedName>
    <definedName name="VPR1_1_26">[19]Tablas!#REF!</definedName>
    <definedName name="VPR1_1_27">[19]Tablas!#REF!</definedName>
    <definedName name="VPR1_1_28">[19]Tablas!#REF!</definedName>
    <definedName name="VPR1_1_29">[19]Tablas!#REF!</definedName>
    <definedName name="VPR1_1_3">[19]Tablas!#REF!</definedName>
    <definedName name="VPR1_1_30">[19]Tablas!#REF!</definedName>
    <definedName name="VPR1_1_31">[19]Tablas!#REF!</definedName>
    <definedName name="VPR1_1_32">[19]Tablas!#REF!</definedName>
    <definedName name="VPR1_1_4">[19]Tablas!#REF!</definedName>
    <definedName name="VPR1_1_5">[19]Tablas!#REF!</definedName>
    <definedName name="VPR1_1_6">[19]Tablas!#REF!</definedName>
    <definedName name="VPR1_1_7">[19]Tablas!#REF!</definedName>
    <definedName name="VPR1_1_8">[19]Tablas!#REF!</definedName>
    <definedName name="VPR1_1_9">[19]Tablas!#REF!</definedName>
    <definedName name="VPR1_2">[19]Tablas!#REF!</definedName>
    <definedName name="VPR1_3">[19]Tablas!#REF!</definedName>
    <definedName name="VPR1_4">[19]Tablas!#REF!</definedName>
    <definedName name="VPR1_5">[19]Tablas!#REF!</definedName>
    <definedName name="VPR1_6">[19]Tablas!#REF!</definedName>
    <definedName name="vpt" localSheetId="5">#REF!</definedName>
    <definedName name="vpt">#REF!</definedName>
    <definedName name="VPVC2">#REF!</definedName>
    <definedName name="VRP" localSheetId="5">[19]Tablas!#REF!</definedName>
    <definedName name="VRP">[19]Tablas!#REF!</definedName>
    <definedName name="VRP_PETROQ" localSheetId="5">#REF!</definedName>
    <definedName name="VRP_PETROQ">#REF!</definedName>
    <definedName name="VRP1_1" localSheetId="5">[19]Tablas!#REF!</definedName>
    <definedName name="VRP1_1">[19]Tablas!#REF!</definedName>
    <definedName name="VRP1_1_1" localSheetId="5">[19]Tablas!#REF!</definedName>
    <definedName name="VRP1_1_1">[19]Tablas!#REF!</definedName>
    <definedName name="VRP1_1_10">[19]Tablas!#REF!</definedName>
    <definedName name="VRP1_1_11">[19]Tablas!#REF!</definedName>
    <definedName name="VRP1_1_12">[19]Tablas!#REF!</definedName>
    <definedName name="VRP1_1_13">[19]Tablas!#REF!</definedName>
    <definedName name="VRP1_1_14">[19]Tablas!#REF!</definedName>
    <definedName name="VRP1_1_15">[19]Tablas!#REF!</definedName>
    <definedName name="VRP1_1_16">[19]Tablas!#REF!</definedName>
    <definedName name="VRP1_1_17">[19]Tablas!#REF!</definedName>
    <definedName name="VRP1_1_18">[19]Tablas!#REF!</definedName>
    <definedName name="VRP1_1_19">[19]Tablas!#REF!</definedName>
    <definedName name="VRP1_1_2">[19]Tablas!#REF!</definedName>
    <definedName name="VRP1_1_20">[19]Tablas!#REF!</definedName>
    <definedName name="VRP1_1_21">[19]Tablas!#REF!</definedName>
    <definedName name="VRP1_1_22">[19]Tablas!#REF!</definedName>
    <definedName name="VRP1_1_23">[19]Tablas!#REF!</definedName>
    <definedName name="VRP1_1_3">[19]Tablas!#REF!</definedName>
    <definedName name="VRP1_1_4">[19]Tablas!#REF!</definedName>
    <definedName name="VRP1_1_5">[19]Tablas!#REF!</definedName>
    <definedName name="VRP1_1_6">[19]Tablas!#REF!</definedName>
    <definedName name="VRP1_1_7">[19]Tablas!#REF!</definedName>
    <definedName name="VRP1_1_8">[19]Tablas!#REF!</definedName>
    <definedName name="VRP1_1_9">[19]Tablas!#REF!</definedName>
    <definedName name="VRP1_2">[19]Tablas!#REF!</definedName>
    <definedName name="VRP1_3">[19]Tablas!#REF!</definedName>
    <definedName name="VRP1_4">[19]Tablas!#REF!</definedName>
    <definedName name="vsdfj" localSheetId="5"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[19]Tablas!#REF!</definedName>
    <definedName name="VSM1_1">[19]Tablas!#REF!</definedName>
    <definedName name="VSM1_1_1">[19]Tablas!#REF!</definedName>
    <definedName name="VSM1_1_2">[19]Tablas!#REF!</definedName>
    <definedName name="VSM1_1_3">[19]Tablas!#REF!</definedName>
    <definedName name="VSM1_1_4">[19]Tablas!#REF!</definedName>
    <definedName name="VSM1_1_5">[19]Tablas!#REF!</definedName>
    <definedName name="VSM1_2">[19]Tablas!#REF!</definedName>
    <definedName name="VSM1_3">[19]Tablas!#REF!</definedName>
    <definedName name="VSM1_4">[19]Tablas!#REF!</definedName>
    <definedName name="VSM1_5">[19]Tablas!#REF!</definedName>
    <definedName name="vsp" localSheetId="5">#REF!</definedName>
    <definedName name="vsp">#REF!</definedName>
    <definedName name="vt" localSheetId="5"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TEspPublico" localSheetId="5">'[189]Tramo 1'!$H$70</definedName>
    <definedName name="VTEspPublico">'[189]Tramo 1'!$H$70</definedName>
    <definedName name="VTPavimentos" localSheetId="5">'[189]Tramo 1'!$H$36</definedName>
    <definedName name="VTPavimentos">'[189]Tramo 1'!$H$36</definedName>
    <definedName name="VTRedesSecas" localSheetId="5">'[189]Tramo 1'!$H$229</definedName>
    <definedName name="VTRedesSecas">'[189]Tramo 1'!$H$229</definedName>
    <definedName name="VTRHumedas" localSheetId="5">'[189]Tramo 1'!$H$276</definedName>
    <definedName name="VTRHumedas">'[189]Tramo 1'!$H$276</definedName>
    <definedName name="VTSeñDemSem" localSheetId="5">'[189]Tramo 1'!$H$185</definedName>
    <definedName name="VTSeñDemSem">'[189]Tramo 1'!$H$185</definedName>
    <definedName name="vutil" localSheetId="5">#REF!</definedName>
    <definedName name="vutil">#REF!</definedName>
    <definedName name="vvcxv" localSheetId="5"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5"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A.C.C.">#REF!</definedName>
    <definedName name="w2w2w" localSheetId="5"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GE_RATE" localSheetId="5">#REF!</definedName>
    <definedName name="WAGE_RATE">#REF!</definedName>
    <definedName name="Wage0100">#REF!</definedName>
    <definedName name="Wage0200">#REF!</definedName>
    <definedName name="WBS">'[190]2004'!#REF!</definedName>
    <definedName name="Wcut" localSheetId="5">#REF!</definedName>
    <definedName name="Wcut">#REF!</definedName>
    <definedName name="WD">#REF!</definedName>
    <definedName name="WDD" localSheetId="5"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5">'[59]Res-Accide-10'!#REF!</definedName>
    <definedName name="WDFSDF">'[59]Res-Accide-10'!#REF!</definedName>
    <definedName name="wedw" localSheetId="5">#REF!</definedName>
    <definedName name="wedw">#REF!</definedName>
    <definedName name="WEFWE" localSheetId="5">'[59]Res-Accide-10'!#REF!</definedName>
    <definedName name="WEFWE">'[59]Res-Accide-10'!#REF!</definedName>
    <definedName name="WER" localSheetId="5">'[59]Res-Accide-10'!$S$2:$S$7</definedName>
    <definedName name="WER">'[59]Res-Accide-10'!$S$2:$S$7</definedName>
    <definedName name="werew" localSheetId="5"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5">'[59]Res-Accide-10'!#REF!</definedName>
    <definedName name="WILSON">'[59]Res-Accide-10'!#REF!</definedName>
    <definedName name="WQ" localSheetId="0">ICOCIV!ERR</definedName>
    <definedName name="WQ" localSheetId="5">#REF!</definedName>
    <definedName name="WQ">#REF!</definedName>
    <definedName name="WQEEWQ" localSheetId="5"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5" hidden="1">{#N/A,#N/A,TRUE,"1842CWN0"}</definedName>
    <definedName name="wrn.civil._.works." localSheetId="2" hidden="1">{#N/A,#N/A,TRUE,"1842CWN0"}</definedName>
    <definedName name="wrn.civil._.works." localSheetId="3" hidden="1">{#N/A,#N/A,TRUE,"1842CWN0"}</definedName>
    <definedName name="wrn.civil._.works." hidden="1">{#N/A,#N/A,TRUE,"1842CWN0"}</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5"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5" hidden="1">{#N/A,#N/A,TRUE,"INGENIERIA";#N/A,#N/A,TRUE,"COMPRAS";#N/A,#N/A,TRUE,"DIRECCION";#N/A,#N/A,TRUE,"RESUMEN"}</definedName>
    <definedName name="wrn.GERENCIA." localSheetId="2"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HyCal._.I._.Mixing." localSheetId="0"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localSheetId="0"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localSheetId="0"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localSheetId="0"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NoCal._.I._.Mixing." localSheetId="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localSheetId="0"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localSheetId="5" hidden="1">{#N/A,#N/A,TRUE,"T1"}</definedName>
    <definedName name="wrn.OPERADORES." localSheetId="2" hidden="1">{#N/A,#N/A,TRUE,"T1"}</definedName>
    <definedName name="wrn.OPERADORES." localSheetId="3" hidden="1">{#N/A,#N/A,TRUE,"T1"}</definedName>
    <definedName name="wrn.OPERADORES." hidden="1">{#N/A,#N/A,TRUE,"T1"}</definedName>
    <definedName name="wrn.res7" localSheetId="5" hidden="1">{#N/A,#N/A,FALSE,"Hoja1";#N/A,#N/A,FALSE,"Hoja2"}</definedName>
    <definedName name="wrn.res7" localSheetId="2" hidden="1">{#N/A,#N/A,FALSE,"Hoja1";#N/A,#N/A,FALSE,"Hoja2"}</definedName>
    <definedName name="wrn.res7" localSheetId="3" hidden="1">{#N/A,#N/A,FALSE,"Hoja1";#N/A,#N/A,FALSE,"Hoja2"}</definedName>
    <definedName name="wrn.res7" hidden="1">{#N/A,#N/A,FALSE,"Hoja1";#N/A,#N/A,FALSE,"Hoja2"}</definedName>
    <definedName name="wrn.Resumen." localSheetId="0" hidden="1">{#N/A,#N/A,FALSE,"Hoja1";#N/A,#N/A,FALSE,"Hoja2"}</definedName>
    <definedName name="wrn.Resumen." localSheetId="5" hidden="1">{#N/A,#N/A,FALSE,"Hoja1";#N/A,#N/A,FALSE,"Hoja2"}</definedName>
    <definedName name="wrn.Resumen." localSheetId="2" hidden="1">{#N/A,#N/A,FALSE,"Hoja1";#N/A,#N/A,FALSE,"Hoja2"}</definedName>
    <definedName name="wrn.Resumen." localSheetId="3" hidden="1">{#N/A,#N/A,FALSE,"Hoja1";#N/A,#N/A,FALSE,"Hoja2"}</definedName>
    <definedName name="wrn.Resumen." hidden="1">{#N/A,#N/A,FALSE,"Hoja1";#N/A,#N/A,FALSE,"Hoja2"}</definedName>
    <definedName name="wrn.TRABFENO." localSheetId="5"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5"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RWEFEF" localSheetId="5">#REF!</definedName>
    <definedName name="WRWEFEF">#REF!</definedName>
    <definedName name="wsnhed" localSheetId="5"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5"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 localSheetId="0">ICOCIV!ERR</definedName>
    <definedName name="WW">[1]LIQUIDACION!#REF!</definedName>
    <definedName name="wwded3" localSheetId="5"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 localSheetId="0">ICOCIV!ERR</definedName>
    <definedName name="WWW" localSheetId="4">#N/A</definedName>
    <definedName name="www" localSheetId="5">#REF!</definedName>
    <definedName name="www">#REF!</definedName>
    <definedName name="wwwwe" localSheetId="5"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4">#REF!</definedName>
    <definedName name="x" localSheetId="5">#REF!</definedName>
    <definedName name="x">#REF!</definedName>
    <definedName name="xcbvbs" localSheetId="5"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data1" hidden="1">3+(ROW(OFFSET(#REF!,0,0,200,1))-1)*0.0301507538</definedName>
    <definedName name="XSW" localSheetId="5" hidden="1">{#N/A,#N/A,TRUE,"1842CWN0"}</definedName>
    <definedName name="XSW" localSheetId="2" hidden="1">{#N/A,#N/A,TRUE,"1842CWN0"}</definedName>
    <definedName name="XSW" localSheetId="3" hidden="1">{#N/A,#N/A,TRUE,"1842CWN0"}</definedName>
    <definedName name="XSW" hidden="1">{#N/A,#N/A,TRUE,"1842CWN0"}</definedName>
    <definedName name="xsxs" localSheetId="5"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0" hidden="1">{"SUMINISTRO E INSTALACIÓN CANALETAS L=7.50"}</definedName>
    <definedName name="XX" localSheetId="4">#REF!</definedName>
    <definedName name="XX" hidden="1">{"SUMINISTRO E INSTALACIÓN CANALETAS L=7.50"}</definedName>
    <definedName name="xxfg" localSheetId="5"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 localSheetId="4" hidden="1">#REF!</definedName>
    <definedName name="XXX" hidden="1">#REF!</definedName>
    <definedName name="XXXX" localSheetId="2" hidden="1">#REF!</definedName>
    <definedName name="XXXX" localSheetId="3" hidden="1">#REF!</definedName>
    <definedName name="XXXX" hidden="1">#REF!</definedName>
    <definedName name="xxxxx" localSheetId="3">[191]!absc</definedName>
    <definedName name="xxxxx">[191]!absc</definedName>
    <definedName name="xxxxxds" localSheetId="5"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5"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5">#REF!</definedName>
    <definedName name="XXXXXXXXXX">#REF!</definedName>
    <definedName name="xxxxxxxxxx29" localSheetId="5"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5">#REF!</definedName>
    <definedName name="XXXXXXXXXXXX">#REF!</definedName>
    <definedName name="XZS" localSheetId="2" hidden="1">#REF!</definedName>
    <definedName name="XZS" localSheetId="3" hidden="1">#REF!</definedName>
    <definedName name="XZS" hidden="1">#REF!</definedName>
    <definedName name="XZXZV" localSheetId="5"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4">[43]!absc</definedName>
    <definedName name="y" localSheetId="5">#REF!</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5"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 localSheetId="5">#REF!</definedName>
    <definedName name="YA">#REF!</definedName>
    <definedName name="yery" localSheetId="5"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 localSheetId="5">#REF!</definedName>
    <definedName name="YHN">#REF!</definedName>
    <definedName name="yhy" localSheetId="5"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5"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'[192]AISLAMIENTO CATEGORIAS II Y III'!$G$1:$I$65536</definedName>
    <definedName name="yrey" localSheetId="5"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5"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IYUI">#REF!</definedName>
    <definedName name="yutu" localSheetId="5"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_235A93C1_87C6_11D4_BB51_444553540000_.wvu.Cols" hidden="1">'[193]3'!#REF!,'[193]3'!#REF!</definedName>
    <definedName name="Z_235A93C2_87C6_11D4_BB51_444553540000_.wvu.Cols" hidden="1">'[193]3'!#REF!,'[193]3'!#REF!</definedName>
    <definedName name="Z_235A93C3_87C6_11D4_BB51_444553540000_.wvu.Cols" hidden="1">'[193]3'!#REF!,'[193]3'!#REF!</definedName>
    <definedName name="Z_235A93C4_87C6_11D4_BB51_444553540000_.wvu.Cols" hidden="1">'[193]3'!#REF!,'[193]3'!#REF!</definedName>
    <definedName name="Z_235A93C5_87C6_11D4_BB51_444553540000_.wvu.Cols" hidden="1">'[193]3'!#REF!,'[193]3'!#REF!</definedName>
    <definedName name="Z_235A93C6_87C6_11D4_BB51_444553540000_.wvu.Cols" hidden="1">'[193]3'!#REF!,'[193]3'!#REF!</definedName>
    <definedName name="Z_235A93C7_87C6_11D4_BB51_444553540000_.wvu.Cols" hidden="1">'[193]3'!#REF!,'[193]3'!#REF!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'[193]3'!#REF!,'[193]3'!#REF!</definedName>
    <definedName name="Z_6CDBE1AE_8642_11D4_8E16_005004999978_.wvu.PrintArea" hidden="1">'[193]3'!#REF!</definedName>
    <definedName name="Z_6CDBE1AE_8642_11D4_8E16_005004999978_.wvu.Rows" hidden="1">#REF!,#REF!,#REF!,#REF!,#REF!</definedName>
    <definedName name="Z_6CDBE1AF_8642_11D4_8E16_005004999978_.wvu.Cols" hidden="1">'[193]3'!#REF!,'[193]3'!#REF!</definedName>
    <definedName name="Z_6CDBE1AF_8642_11D4_8E16_005004999978_.wvu.Rows" hidden="1">#REF!,#REF!,#REF!,#REF!,#REF!</definedName>
    <definedName name="ZAQ" localSheetId="5" hidden="1">{#N/A,#N/A,TRUE,"INGENIERIA";#N/A,#N/A,TRUE,"COMPRAS";#N/A,#N/A,TRUE,"DIRECCION";#N/A,#N/A,TRUE,"RESUMEN"}</definedName>
    <definedName name="ZAQ" localSheetId="2" hidden="1">{#N/A,#N/A,TRUE,"INGENIERIA";#N/A,#N/A,TRUE,"COMPRAS";#N/A,#N/A,TRUE,"DIRECCION";#N/A,#N/A,TRUE,"RESUMEN"}</definedName>
    <definedName name="ZAQ" localSheetId="3" hidden="1">{#N/A,#N/A,TRUE,"INGENIERIA";#N/A,#N/A,TRUE,"COMPRAS";#N/A,#N/A,TRUE,"DIRECCION";#N/A,#N/A,TRUE,"RESUMEN"}</definedName>
    <definedName name="ZAQ" hidden="1">{#N/A,#N/A,TRUE,"INGENIERIA";#N/A,#N/A,TRUE,"COMPRAS";#N/A,#N/A,TRUE,"DIRECCION";#N/A,#N/A,TRUE,"RESUMEN"}</definedName>
    <definedName name="zCASCSC" hidden="1">{"TAB1",#N/A,TRUE,"GENERAL";"TAB2",#N/A,TRUE,"GENERAL";"TAB3",#N/A,TRUE,"GENERAL";"TAB4",#N/A,TRUE,"GENERAL";"TAB5",#N/A,TRUE,"GENERAL"}</definedName>
    <definedName name="zdervr" localSheetId="5"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 localSheetId="5">#REF!</definedName>
    <definedName name="ZDF">#REF!</definedName>
    <definedName name="ZONA1">#REF!</definedName>
    <definedName name="ZONA3">#REF!</definedName>
    <definedName name="ZONA4">#REF!</definedName>
    <definedName name="ZSS">#REF!</definedName>
    <definedName name="zx" localSheetId="5">ICOCIV!ERR</definedName>
    <definedName name="zx">[0]!ERR</definedName>
    <definedName name="zxczds" localSheetId="5"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5">'[79]A. P. U.'!#REF!</definedName>
    <definedName name="ZZZZZZZZZZZ">'[79]A.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 i="1" l="1"/>
  <c r="F66" i="1"/>
  <c r="F65" i="1"/>
  <c r="F64" i="1"/>
  <c r="C93" i="1"/>
  <c r="C94" i="1" s="1"/>
  <c r="C95" i="1" s="1"/>
  <c r="C96" i="1" s="1"/>
  <c r="F44" i="1"/>
  <c r="F45" i="1" s="1"/>
  <c r="A65" i="1"/>
  <c r="A66" i="1" s="1"/>
  <c r="A67" i="1" s="1"/>
  <c r="A68" i="1" s="1"/>
  <c r="A69" i="1" s="1"/>
  <c r="A70" i="1" s="1"/>
  <c r="F69" i="1"/>
  <c r="M56" i="31" l="1"/>
  <c r="N56" i="31" s="1"/>
  <c r="K56" i="31"/>
  <c r="I56" i="31"/>
  <c r="G56" i="31"/>
  <c r="M55" i="31"/>
  <c r="N55" i="31" s="1"/>
  <c r="K55" i="31"/>
  <c r="I55" i="31"/>
  <c r="G55" i="31"/>
  <c r="M54" i="31"/>
  <c r="N54" i="31" s="1"/>
  <c r="K54" i="31"/>
  <c r="I54" i="31"/>
  <c r="G54" i="31"/>
  <c r="M53" i="31"/>
  <c r="N53" i="31" s="1"/>
  <c r="K53" i="31"/>
  <c r="I53" i="31"/>
  <c r="G53" i="31"/>
  <c r="M52" i="31"/>
  <c r="N52" i="31" s="1"/>
  <c r="K52" i="31"/>
  <c r="I52" i="31"/>
  <c r="G52" i="31"/>
  <c r="M51" i="31"/>
  <c r="N51" i="31" s="1"/>
  <c r="K51" i="31"/>
  <c r="I51" i="31"/>
  <c r="G51" i="31"/>
  <c r="M50" i="31"/>
  <c r="N50" i="31" s="1"/>
  <c r="K50" i="31"/>
  <c r="I50" i="31"/>
  <c r="G50" i="31"/>
  <c r="M41" i="31"/>
  <c r="N41" i="31" s="1"/>
  <c r="K41" i="31"/>
  <c r="I41" i="31"/>
  <c r="G41" i="31"/>
  <c r="M40" i="31"/>
  <c r="N40" i="31" s="1"/>
  <c r="K40" i="31"/>
  <c r="I40" i="31"/>
  <c r="G40" i="31"/>
  <c r="M39" i="31"/>
  <c r="N39" i="31" s="1"/>
  <c r="K39" i="31"/>
  <c r="I39" i="31"/>
  <c r="G39" i="31"/>
  <c r="N38" i="31"/>
  <c r="K38" i="31"/>
  <c r="I38" i="31"/>
  <c r="G38" i="31"/>
  <c r="N37" i="31"/>
  <c r="J37" i="31"/>
  <c r="H37" i="31"/>
  <c r="F37" i="31"/>
  <c r="N36" i="31"/>
  <c r="N35" i="31"/>
  <c r="J35" i="31"/>
  <c r="H35" i="31"/>
  <c r="F35" i="31"/>
  <c r="N34" i="31"/>
  <c r="J25" i="31"/>
  <c r="H25" i="31"/>
  <c r="F25" i="31"/>
  <c r="J23" i="31"/>
  <c r="H23" i="31"/>
  <c r="F23" i="31"/>
  <c r="J21" i="31"/>
  <c r="H21" i="31"/>
  <c r="F21" i="31"/>
  <c r="J19" i="31"/>
  <c r="H19" i="31"/>
  <c r="F19" i="31"/>
  <c r="M17" i="31"/>
  <c r="N17" i="31" s="1"/>
  <c r="K17" i="31"/>
  <c r="I17" i="31"/>
  <c r="G17" i="31"/>
  <c r="M16" i="31"/>
  <c r="N16" i="31" s="1"/>
  <c r="K16" i="31"/>
  <c r="I16" i="31"/>
  <c r="G16" i="31"/>
  <c r="M15" i="31"/>
  <c r="N15" i="31" s="1"/>
  <c r="K15" i="31"/>
  <c r="I15" i="31"/>
  <c r="G15" i="31"/>
  <c r="M14" i="31"/>
  <c r="N14" i="31" s="1"/>
  <c r="K14" i="31"/>
  <c r="I14" i="31"/>
  <c r="G14" i="31"/>
  <c r="M13" i="31"/>
  <c r="N13" i="31" s="1"/>
  <c r="K13" i="31"/>
  <c r="I13" i="31"/>
  <c r="G13" i="31"/>
  <c r="M12" i="31"/>
  <c r="N12" i="31" s="1"/>
  <c r="K12" i="31"/>
  <c r="I12" i="31"/>
  <c r="G12" i="31"/>
  <c r="N27" i="31" l="1"/>
  <c r="N43" i="31"/>
  <c r="N58" i="31" s="1"/>
  <c r="N60" i="31" l="1"/>
  <c r="F61" i="1" l="1"/>
  <c r="F55" i="1"/>
  <c r="F54" i="1"/>
  <c r="F52" i="1"/>
  <c r="F51" i="1"/>
  <c r="F50" i="1"/>
  <c r="F40" i="1"/>
  <c r="F68" i="1"/>
  <c r="F63" i="1"/>
  <c r="F60" i="1"/>
  <c r="F59" i="1"/>
  <c r="F58" i="1"/>
  <c r="F57" i="1"/>
  <c r="F56" i="1"/>
  <c r="F49" i="1"/>
  <c r="F48" i="1"/>
  <c r="F47" i="1"/>
  <c r="F46" i="1"/>
  <c r="F43" i="1"/>
  <c r="F42" i="1"/>
  <c r="F41" i="1"/>
  <c r="F39" i="1"/>
  <c r="F38" i="1"/>
  <c r="F37" i="1"/>
  <c r="F36" i="1"/>
  <c r="F35" i="1"/>
  <c r="F34" i="1"/>
  <c r="F32" i="1"/>
  <c r="F31" i="1"/>
  <c r="F30" i="1"/>
  <c r="F29" i="1"/>
  <c r="F26" i="1"/>
  <c r="F25" i="1"/>
  <c r="F24" i="1"/>
  <c r="F23" i="1"/>
  <c r="F22" i="1"/>
  <c r="F21" i="1"/>
  <c r="F20" i="1"/>
  <c r="F19" i="1"/>
  <c r="F18" i="1"/>
  <c r="F15" i="1"/>
  <c r="F16" i="1" s="1"/>
  <c r="F13" i="1"/>
  <c r="F7" i="1"/>
  <c r="L4" i="1" l="1"/>
  <c r="U70" i="1" l="1"/>
  <c r="U16" i="1"/>
  <c r="E77" i="1" l="1"/>
  <c r="W22" i="1" l="1"/>
  <c r="E22" i="1" s="1"/>
  <c r="L3" i="1" l="1"/>
  <c r="L2" i="1"/>
  <c r="L58" i="1"/>
  <c r="L31" i="1"/>
  <c r="L17" i="1"/>
  <c r="Q16" i="1" l="1"/>
  <c r="V16" i="1" s="1"/>
  <c r="Q70" i="1"/>
  <c r="V70" i="1" s="1"/>
  <c r="O70" i="1"/>
  <c r="S70" i="1" s="1"/>
  <c r="N70" i="1"/>
  <c r="R70" i="1" s="1"/>
  <c r="N16" i="1"/>
  <c r="R16" i="1" s="1"/>
  <c r="O16" i="1"/>
  <c r="S16" i="1" s="1"/>
  <c r="N7" i="1"/>
  <c r="Q7" i="1"/>
  <c r="O7" i="1"/>
  <c r="U7" i="1"/>
  <c r="G86" i="1"/>
  <c r="U17" i="1" l="1"/>
  <c r="U25" i="1"/>
  <c r="U33" i="1"/>
  <c r="U39" i="1"/>
  <c r="U54" i="1"/>
  <c r="U71" i="1"/>
  <c r="U59" i="1"/>
  <c r="U76" i="1"/>
  <c r="U18" i="1"/>
  <c r="U26" i="1"/>
  <c r="U34" i="1"/>
  <c r="U40" i="1"/>
  <c r="U55" i="1"/>
  <c r="U72" i="1"/>
  <c r="U42" i="1"/>
  <c r="U11" i="1"/>
  <c r="U35" i="1"/>
  <c r="U56" i="1"/>
  <c r="U73" i="1"/>
  <c r="U20" i="1"/>
  <c r="U28" i="1"/>
  <c r="U36" i="1"/>
  <c r="U41" i="1"/>
  <c r="U57" i="1"/>
  <c r="U74" i="1"/>
  <c r="U30" i="1"/>
  <c r="U13" i="1"/>
  <c r="U21" i="1"/>
  <c r="U29" i="1"/>
  <c r="U58" i="1"/>
  <c r="U75" i="1"/>
  <c r="U14" i="1"/>
  <c r="U15" i="1"/>
  <c r="U23" i="1"/>
  <c r="U31" i="1"/>
  <c r="U37" i="1"/>
  <c r="U43" i="1"/>
  <c r="U60" i="1"/>
  <c r="U77" i="1"/>
  <c r="U24" i="1"/>
  <c r="U32" i="1"/>
  <c r="U38" i="1"/>
  <c r="U53" i="1"/>
  <c r="U61" i="1"/>
  <c r="S7" i="1"/>
  <c r="G91" i="1" l="1"/>
  <c r="F27" i="1" l="1"/>
  <c r="F267" i="19" l="1"/>
  <c r="F266" i="19"/>
  <c r="E83" i="1" l="1"/>
  <c r="E84" i="1" s="1"/>
  <c r="A39" i="1"/>
  <c r="A40" i="1" s="1"/>
  <c r="Q60" i="1" l="1"/>
  <c r="Q61" i="1"/>
  <c r="Q58" i="1"/>
  <c r="Q43" i="1"/>
  <c r="Q57" i="1"/>
  <c r="Q56" i="1"/>
  <c r="Q55" i="1"/>
  <c r="Q54" i="1"/>
  <c r="Q59" i="1"/>
  <c r="Q42" i="1"/>
  <c r="Q41" i="1"/>
  <c r="Q40" i="1"/>
  <c r="Q39" i="1"/>
  <c r="Q38" i="1"/>
  <c r="Q37" i="1"/>
  <c r="Q36" i="1"/>
  <c r="Q35" i="1"/>
  <c r="Q34" i="1"/>
  <c r="Q33" i="1"/>
  <c r="Q32" i="1"/>
  <c r="Q31" i="1"/>
  <c r="Q30" i="1"/>
  <c r="Q29" i="1"/>
  <c r="Q26" i="1"/>
  <c r="Q25" i="1"/>
  <c r="Q24" i="1"/>
  <c r="Q23" i="1"/>
  <c r="Q21" i="1"/>
  <c r="Q20" i="1"/>
  <c r="Q18" i="1"/>
  <c r="Q17" i="1"/>
  <c r="Q15" i="1"/>
  <c r="Q13" i="1"/>
  <c r="Q11" i="1"/>
  <c r="A54" i="1" l="1"/>
  <c r="A55" i="1" s="1"/>
  <c r="A56" i="1" s="1"/>
  <c r="A57" i="1" s="1"/>
  <c r="A58" i="1" s="1"/>
  <c r="A59" i="1" s="1"/>
  <c r="A60" i="1" s="1"/>
  <c r="A61" i="1" s="1"/>
  <c r="E103" i="1" l="1"/>
  <c r="E102" i="1"/>
  <c r="E99" i="1"/>
  <c r="F99" i="1" s="1"/>
  <c r="G99" i="1" s="1"/>
  <c r="G100" i="1" s="1"/>
  <c r="F98" i="1"/>
  <c r="E95" i="1"/>
  <c r="E104" i="1" l="1"/>
  <c r="G103" i="22" l="1"/>
  <c r="G104" i="22" s="1"/>
  <c r="G96" i="22"/>
  <c r="G95" i="22"/>
  <c r="G94" i="22"/>
  <c r="G93" i="22"/>
  <c r="G92" i="22"/>
  <c r="G91" i="22"/>
  <c r="G90" i="22"/>
  <c r="G89" i="22"/>
  <c r="G88" i="22"/>
  <c r="G87" i="22"/>
  <c r="G86" i="22"/>
  <c r="G85" i="22"/>
  <c r="G84" i="22"/>
  <c r="G83" i="22"/>
  <c r="G82" i="22"/>
  <c r="G81" i="22"/>
  <c r="G80" i="22"/>
  <c r="G79" i="22"/>
  <c r="G78" i="22"/>
  <c r="G77" i="22"/>
  <c r="G76" i="22"/>
  <c r="G75" i="22"/>
  <c r="G74" i="22"/>
  <c r="A74" i="22"/>
  <c r="A75" i="22" s="1"/>
  <c r="A76" i="22" s="1"/>
  <c r="A77" i="22" s="1"/>
  <c r="A78" i="22" s="1"/>
  <c r="A79" i="22" s="1"/>
  <c r="A80" i="22" s="1"/>
  <c r="A81" i="22" s="1"/>
  <c r="A82" i="22" s="1"/>
  <c r="A83" i="22" s="1"/>
  <c r="A84" i="22" s="1"/>
  <c r="A85" i="22" s="1"/>
  <c r="A86" i="22" s="1"/>
  <c r="A87" i="22" s="1"/>
  <c r="A88" i="22" s="1"/>
  <c r="A89" i="22" s="1"/>
  <c r="A90" i="22" s="1"/>
  <c r="A91" i="22" s="1"/>
  <c r="A92" i="22" s="1"/>
  <c r="A93" i="22" s="1"/>
  <c r="A94" i="22" s="1"/>
  <c r="A95" i="22" s="1"/>
  <c r="A96" i="22" s="1"/>
  <c r="G72" i="22"/>
  <c r="G71" i="22"/>
  <c r="G70" i="22"/>
  <c r="G69" i="22"/>
  <c r="G68" i="22"/>
  <c r="A68" i="22"/>
  <c r="A69" i="22" s="1"/>
  <c r="A70" i="22" s="1"/>
  <c r="A71" i="22" s="1"/>
  <c r="A72" i="22" s="1"/>
  <c r="G66" i="22"/>
  <c r="G65" i="22"/>
  <c r="G64" i="22"/>
  <c r="G63" i="22"/>
  <c r="G62" i="22"/>
  <c r="A62" i="22"/>
  <c r="A63" i="22" s="1"/>
  <c r="A64" i="22" s="1"/>
  <c r="A65" i="22" s="1"/>
  <c r="A66" i="22" s="1"/>
  <c r="G61" i="22"/>
  <c r="G60" i="22"/>
  <c r="G59" i="22"/>
  <c r="G58" i="22"/>
  <c r="G57" i="22"/>
  <c r="G56" i="22"/>
  <c r="G55" i="22"/>
  <c r="G54" i="22"/>
  <c r="G53" i="22"/>
  <c r="A53" i="22"/>
  <c r="A54" i="22" s="1"/>
  <c r="A55" i="22" s="1"/>
  <c r="A56" i="22" s="1"/>
  <c r="A57" i="22" s="1"/>
  <c r="A58" i="22" s="1"/>
  <c r="A59" i="22" s="1"/>
  <c r="A60" i="22" s="1"/>
  <c r="A61" i="22" s="1"/>
  <c r="G51" i="22"/>
  <c r="G50" i="22"/>
  <c r="G49" i="22"/>
  <c r="G48" i="22"/>
  <c r="G47" i="22"/>
  <c r="G46" i="22"/>
  <c r="G45" i="22"/>
  <c r="G44" i="22"/>
  <c r="A44" i="22"/>
  <c r="A45" i="22" s="1"/>
  <c r="A46" i="22" s="1"/>
  <c r="A47" i="22" s="1"/>
  <c r="A48" i="22" s="1"/>
  <c r="A49" i="22" s="1"/>
  <c r="A50" i="22" s="1"/>
  <c r="A51" i="22" s="1"/>
  <c r="G42" i="22"/>
  <c r="G41" i="22"/>
  <c r="G40" i="22"/>
  <c r="G39" i="22"/>
  <c r="G38" i="22"/>
  <c r="A38" i="22"/>
  <c r="A39" i="22" s="1"/>
  <c r="A40" i="22" s="1"/>
  <c r="A41" i="22" s="1"/>
  <c r="A42" i="22" s="1"/>
  <c r="G36" i="22"/>
  <c r="G35" i="22"/>
  <c r="G34" i="22"/>
  <c r="G33" i="22"/>
  <c r="G32" i="22"/>
  <c r="A32" i="22"/>
  <c r="A33" i="22" s="1"/>
  <c r="A34" i="22" s="1"/>
  <c r="G31" i="22"/>
  <c r="G30" i="22"/>
  <c r="G29" i="22"/>
  <c r="G28" i="22"/>
  <c r="G27" i="22"/>
  <c r="G26" i="22"/>
  <c r="G25" i="22"/>
  <c r="G24" i="22"/>
  <c r="G23" i="22"/>
  <c r="G22" i="22"/>
  <c r="A22" i="22"/>
  <c r="A23" i="22" s="1"/>
  <c r="A24" i="22" s="1"/>
  <c r="A25" i="22" s="1"/>
  <c r="A26" i="22" s="1"/>
  <c r="A27" i="22" s="1"/>
  <c r="A28" i="22" s="1"/>
  <c r="A29" i="22" s="1"/>
  <c r="A30" i="22" s="1"/>
  <c r="G20" i="22"/>
  <c r="G19" i="22"/>
  <c r="G18" i="22"/>
  <c r="G17" i="22"/>
  <c r="G16" i="22"/>
  <c r="G15" i="22"/>
  <c r="G14" i="22"/>
  <c r="G13" i="22"/>
  <c r="G11" i="22"/>
  <c r="A11" i="22"/>
  <c r="G10" i="22"/>
  <c r="G9" i="22"/>
  <c r="G8" i="22"/>
  <c r="G7" i="22"/>
  <c r="G67" i="22" l="1"/>
  <c r="G43" i="22"/>
  <c r="G12" i="22"/>
  <c r="G37" i="22"/>
  <c r="G52" i="22"/>
  <c r="G73" i="22"/>
  <c r="G6" i="22"/>
  <c r="G21" i="22"/>
  <c r="G97" i="22" l="1"/>
  <c r="G100" i="22" s="1"/>
  <c r="G99" i="22" l="1"/>
  <c r="G98" i="22"/>
  <c r="A7" i="1"/>
  <c r="A8" i="1" s="1"/>
  <c r="A9" i="1" s="1"/>
  <c r="A10" i="1" s="1"/>
  <c r="A11" i="1" s="1"/>
  <c r="A12" i="1" s="1"/>
  <c r="A13" i="1" s="1"/>
  <c r="G101" i="22" l="1"/>
  <c r="G105" i="22" s="1"/>
  <c r="L1" i="1"/>
  <c r="P16" i="1" l="1"/>
  <c r="T16" i="1" s="1"/>
  <c r="W16" i="1" s="1"/>
  <c r="P70" i="1"/>
  <c r="T70" i="1" s="1"/>
  <c r="W70" i="1" s="1"/>
  <c r="E70" i="1" s="1"/>
  <c r="P7" i="1"/>
  <c r="P61" i="1"/>
  <c r="P58" i="1"/>
  <c r="P60" i="1"/>
  <c r="O60" i="1"/>
  <c r="O61" i="1"/>
  <c r="N60" i="1"/>
  <c r="O58" i="1"/>
  <c r="N61" i="1"/>
  <c r="N58" i="1"/>
  <c r="O59" i="1"/>
  <c r="N59" i="1"/>
  <c r="O57" i="1"/>
  <c r="N57" i="1"/>
  <c r="O56" i="1"/>
  <c r="N56" i="1"/>
  <c r="O55" i="1"/>
  <c r="N55" i="1"/>
  <c r="O54" i="1"/>
  <c r="N54" i="1"/>
  <c r="O43" i="1"/>
  <c r="N43" i="1"/>
  <c r="N42" i="1"/>
  <c r="P59" i="1"/>
  <c r="P57" i="1"/>
  <c r="P56" i="1"/>
  <c r="P55" i="1"/>
  <c r="P54" i="1"/>
  <c r="P43" i="1"/>
  <c r="N77" i="1"/>
  <c r="O77" i="1"/>
  <c r="P41" i="1"/>
  <c r="P77" i="1"/>
  <c r="P24" i="1"/>
  <c r="P33" i="1"/>
  <c r="P39" i="1"/>
  <c r="P17" i="1"/>
  <c r="P25" i="1"/>
  <c r="P34" i="1"/>
  <c r="P40" i="1"/>
  <c r="P20" i="1"/>
  <c r="P29" i="1"/>
  <c r="P11" i="1"/>
  <c r="P21" i="1"/>
  <c r="P30" i="1"/>
  <c r="P42" i="1"/>
  <c r="P18" i="1"/>
  <c r="P26" i="1"/>
  <c r="P31" i="1"/>
  <c r="P35" i="1"/>
  <c r="P37" i="1"/>
  <c r="P15" i="1"/>
  <c r="P23" i="1"/>
  <c r="P32" i="1"/>
  <c r="P36" i="1"/>
  <c r="P38" i="1"/>
  <c r="F8" i="1"/>
  <c r="F9" i="1" s="1"/>
  <c r="G70" i="1" l="1"/>
  <c r="O42" i="1"/>
  <c r="O41" i="1"/>
  <c r="N41" i="1"/>
  <c r="O40" i="1"/>
  <c r="N40" i="1"/>
  <c r="O39" i="1"/>
  <c r="N39" i="1"/>
  <c r="O38" i="1"/>
  <c r="N38" i="1"/>
  <c r="O37" i="1"/>
  <c r="N37" i="1"/>
  <c r="O36" i="1"/>
  <c r="N36" i="1"/>
  <c r="O35" i="1"/>
  <c r="N35" i="1"/>
  <c r="O34" i="1"/>
  <c r="N34" i="1"/>
  <c r="O33" i="1"/>
  <c r="N33" i="1"/>
  <c r="O32" i="1"/>
  <c r="N32" i="1"/>
  <c r="O31" i="1"/>
  <c r="N31" i="1"/>
  <c r="O30" i="1"/>
  <c r="N30" i="1"/>
  <c r="O29" i="1"/>
  <c r="O26" i="1"/>
  <c r="N26" i="1"/>
  <c r="O25" i="1"/>
  <c r="N25" i="1"/>
  <c r="O24" i="1"/>
  <c r="N24" i="1"/>
  <c r="O23" i="1"/>
  <c r="N23" i="1"/>
  <c r="O21" i="1"/>
  <c r="N21" i="1"/>
  <c r="O20" i="1"/>
  <c r="N20" i="1"/>
  <c r="O18" i="1"/>
  <c r="N18" i="1"/>
  <c r="O17" i="1"/>
  <c r="N17" i="1"/>
  <c r="O15" i="1"/>
  <c r="N15" i="1"/>
  <c r="O11" i="1"/>
  <c r="N11" i="1"/>
  <c r="R60" i="1"/>
  <c r="V60" i="1" l="1"/>
  <c r="V58" i="1"/>
  <c r="V61" i="1"/>
  <c r="S60" i="1"/>
  <c r="S61" i="1"/>
  <c r="T60" i="1"/>
  <c r="R61" i="1"/>
  <c r="R58" i="1"/>
  <c r="T61" i="1"/>
  <c r="T58" i="1"/>
  <c r="S58" i="1"/>
  <c r="S77" i="1"/>
  <c r="V7" i="1"/>
  <c r="V11" i="1"/>
  <c r="V13" i="1"/>
  <c r="V15" i="1"/>
  <c r="V17" i="1"/>
  <c r="V18" i="1"/>
  <c r="V20" i="1"/>
  <c r="V21" i="1"/>
  <c r="V23" i="1"/>
  <c r="V24" i="1"/>
  <c r="V25" i="1"/>
  <c r="V26" i="1"/>
  <c r="V29" i="1"/>
  <c r="V30" i="1"/>
  <c r="V31" i="1"/>
  <c r="V32" i="1"/>
  <c r="V33" i="1"/>
  <c r="V34" i="1"/>
  <c r="V35" i="1"/>
  <c r="V36" i="1"/>
  <c r="V37" i="1"/>
  <c r="V38" i="1"/>
  <c r="V39" i="1"/>
  <c r="V40" i="1"/>
  <c r="V41" i="1"/>
  <c r="V42" i="1"/>
  <c r="V59" i="1"/>
  <c r="V54" i="1"/>
  <c r="V55" i="1"/>
  <c r="V56" i="1"/>
  <c r="V57" i="1"/>
  <c r="V43" i="1"/>
  <c r="T7" i="1"/>
  <c r="T43" i="1"/>
  <c r="T54" i="1"/>
  <c r="T55" i="1"/>
  <c r="T56" i="1"/>
  <c r="T57" i="1"/>
  <c r="T59" i="1"/>
  <c r="R43" i="1"/>
  <c r="S43" i="1"/>
  <c r="R54" i="1"/>
  <c r="S54" i="1"/>
  <c r="R55" i="1"/>
  <c r="S55" i="1"/>
  <c r="R56" i="1"/>
  <c r="S56" i="1"/>
  <c r="R57" i="1"/>
  <c r="S57" i="1"/>
  <c r="T42" i="1"/>
  <c r="R77" i="1"/>
  <c r="T77" i="1"/>
  <c r="T11" i="1"/>
  <c r="T15" i="1"/>
  <c r="T17" i="1"/>
  <c r="R20" i="1"/>
  <c r="T18" i="1"/>
  <c r="T26" i="1"/>
  <c r="T21" i="1"/>
  <c r="T25" i="1"/>
  <c r="R17" i="1"/>
  <c r="R18" i="1"/>
  <c r="T20" i="1"/>
  <c r="T24" i="1"/>
  <c r="R11" i="1"/>
  <c r="R15" i="1"/>
  <c r="R21" i="1"/>
  <c r="T23" i="1"/>
  <c r="R30" i="1"/>
  <c r="R31" i="1"/>
  <c r="R32" i="1"/>
  <c r="R33" i="1"/>
  <c r="R34" i="1"/>
  <c r="R35" i="1"/>
  <c r="R36" i="1"/>
  <c r="R37" i="1"/>
  <c r="R38" i="1"/>
  <c r="R39" i="1"/>
  <c r="R40" i="1"/>
  <c r="R41" i="1"/>
  <c r="R42" i="1"/>
  <c r="R59" i="1"/>
  <c r="S29" i="1"/>
  <c r="S30" i="1"/>
  <c r="S31" i="1"/>
  <c r="S32" i="1"/>
  <c r="S33" i="1"/>
  <c r="S34" i="1"/>
  <c r="S35" i="1"/>
  <c r="S36" i="1"/>
  <c r="S37" i="1"/>
  <c r="S38" i="1"/>
  <c r="S39" i="1"/>
  <c r="S40" i="1"/>
  <c r="S41" i="1"/>
  <c r="S42" i="1"/>
  <c r="S59" i="1"/>
  <c r="R23" i="1"/>
  <c r="R24" i="1"/>
  <c r="R25" i="1"/>
  <c r="R26" i="1"/>
  <c r="T29" i="1"/>
  <c r="T30" i="1"/>
  <c r="T31" i="1"/>
  <c r="T32" i="1"/>
  <c r="T33" i="1"/>
  <c r="T34" i="1"/>
  <c r="T35" i="1"/>
  <c r="T36" i="1"/>
  <c r="T37" i="1"/>
  <c r="T38" i="1"/>
  <c r="T39" i="1"/>
  <c r="T40" i="1"/>
  <c r="T41" i="1"/>
  <c r="T13" i="1"/>
  <c r="S13" i="1"/>
  <c r="R13" i="1"/>
  <c r="R7" i="1"/>
  <c r="S11" i="1"/>
  <c r="S15" i="1"/>
  <c r="S17" i="1"/>
  <c r="S18" i="1"/>
  <c r="S20" i="1"/>
  <c r="S21" i="1"/>
  <c r="S23" i="1"/>
  <c r="S24" i="1"/>
  <c r="S25" i="1"/>
  <c r="S26" i="1"/>
  <c r="W7" i="1" l="1"/>
  <c r="E7" i="1" s="1"/>
  <c r="W31" i="1"/>
  <c r="E31" i="1" s="1"/>
  <c r="W11" i="1"/>
  <c r="E11" i="1" s="1"/>
  <c r="W61" i="1"/>
  <c r="E61" i="1" s="1"/>
  <c r="G61" i="1" s="1"/>
  <c r="W60" i="1"/>
  <c r="E60" i="1" s="1"/>
  <c r="G60" i="1" s="1"/>
  <c r="W55" i="1"/>
  <c r="E55" i="1" s="1"/>
  <c r="W58" i="1"/>
  <c r="E58" i="1" s="1"/>
  <c r="W57" i="1"/>
  <c r="E57" i="1" s="1"/>
  <c r="W13" i="1"/>
  <c r="E13" i="1" s="1"/>
  <c r="W25" i="1"/>
  <c r="E25" i="1" s="1"/>
  <c r="E16" i="1"/>
  <c r="W77" i="1"/>
  <c r="G77" i="1" s="1"/>
  <c r="G78" i="1" s="1"/>
  <c r="W56" i="1"/>
  <c r="E56" i="1" s="1"/>
  <c r="W54" i="1"/>
  <c r="E54" i="1" s="1"/>
  <c r="W37" i="1"/>
  <c r="E37" i="1" s="1"/>
  <c r="W35" i="1"/>
  <c r="E35" i="1" s="1"/>
  <c r="W24" i="1"/>
  <c r="E24" i="1" s="1"/>
  <c r="W42" i="1"/>
  <c r="E42" i="1" s="1"/>
  <c r="W40" i="1"/>
  <c r="E40" i="1" s="1"/>
  <c r="W34" i="1"/>
  <c r="E34" i="1" s="1"/>
  <c r="W30" i="1"/>
  <c r="E30" i="1" s="1"/>
  <c r="W15" i="1"/>
  <c r="E15" i="1" s="1"/>
  <c r="W23" i="1"/>
  <c r="E23" i="1" s="1"/>
  <c r="W39" i="1"/>
  <c r="E39" i="1" s="1"/>
  <c r="W33" i="1"/>
  <c r="E33" i="1" s="1"/>
  <c r="W18" i="1"/>
  <c r="E18" i="1" s="1"/>
  <c r="W20" i="1"/>
  <c r="E20" i="1" s="1"/>
  <c r="W26" i="1"/>
  <c r="E26" i="1" s="1"/>
  <c r="W41" i="1"/>
  <c r="E41" i="1" s="1"/>
  <c r="W38" i="1"/>
  <c r="E38" i="1" s="1"/>
  <c r="W36" i="1"/>
  <c r="E36" i="1" s="1"/>
  <c r="W32" i="1"/>
  <c r="E32" i="1" s="1"/>
  <c r="E64" i="1" s="1"/>
  <c r="W21" i="1"/>
  <c r="E21" i="1" s="1"/>
  <c r="W17" i="1"/>
  <c r="E17" i="1" s="1"/>
  <c r="F33" i="1"/>
  <c r="A25" i="1"/>
  <c r="A26" i="1" s="1"/>
  <c r="A27" i="1" s="1"/>
  <c r="G57" i="1" l="1"/>
  <c r="G55" i="1"/>
  <c r="G58" i="1"/>
  <c r="G54" i="1"/>
  <c r="G56" i="1"/>
  <c r="W59" i="1"/>
  <c r="G21" i="1"/>
  <c r="G17" i="1"/>
  <c r="G18" i="1"/>
  <c r="G22" i="1"/>
  <c r="G16" i="1"/>
  <c r="G13" i="1"/>
  <c r="G30" i="1"/>
  <c r="E59" i="1" l="1"/>
  <c r="W66" i="1"/>
  <c r="E66" i="1" s="1"/>
  <c r="G66" i="1" s="1"/>
  <c r="N29" i="1"/>
  <c r="R29" i="1" s="1"/>
  <c r="W29" i="1" s="1"/>
  <c r="W63" i="1" s="1"/>
  <c r="E63" i="1" s="1"/>
  <c r="G63" i="1" s="1"/>
  <c r="G59" i="1" l="1"/>
  <c r="G53" i="1" s="1"/>
  <c r="E29" i="1"/>
  <c r="G42" i="1" l="1"/>
  <c r="G25" i="1" l="1"/>
  <c r="G26" i="1"/>
  <c r="G41" i="1" l="1"/>
  <c r="G40" i="1"/>
  <c r="G39" i="1"/>
  <c r="G38" i="1"/>
  <c r="G37" i="1"/>
  <c r="G36" i="1"/>
  <c r="G35" i="1"/>
  <c r="G34" i="1"/>
  <c r="G33" i="1"/>
  <c r="G32" i="1"/>
  <c r="G31" i="1"/>
  <c r="G29" i="1"/>
  <c r="A29" i="1"/>
  <c r="A30" i="1" s="1"/>
  <c r="A31" i="1" s="1"/>
  <c r="A32" i="1" s="1"/>
  <c r="A33" i="1" s="1"/>
  <c r="A34" i="1" s="1"/>
  <c r="A35" i="1" s="1"/>
  <c r="A36" i="1" s="1"/>
  <c r="G24" i="1"/>
  <c r="G23" i="1"/>
  <c r="G20" i="1"/>
  <c r="G15" i="1"/>
  <c r="A15" i="1"/>
  <c r="G11" i="1"/>
  <c r="G79" i="1" l="1"/>
  <c r="A16" i="1"/>
  <c r="A17" i="1" s="1"/>
  <c r="A18" i="1" s="1"/>
  <c r="A19" i="1" s="1"/>
  <c r="A20" i="1" s="1"/>
  <c r="A21" i="1" s="1"/>
  <c r="A22" i="1" s="1"/>
  <c r="A23" i="1" s="1"/>
  <c r="G7" i="1" l="1"/>
  <c r="W50" i="1" l="1"/>
  <c r="E50" i="1" s="1"/>
  <c r="G50" i="1" s="1"/>
  <c r="W51" i="1"/>
  <c r="E51" i="1" s="1"/>
  <c r="G51" i="1" s="1"/>
  <c r="W47" i="1"/>
  <c r="E47" i="1" s="1"/>
  <c r="G47" i="1" s="1"/>
  <c r="W12" i="1"/>
  <c r="E12" i="1" s="1"/>
  <c r="G12" i="1" s="1"/>
  <c r="W46" i="1"/>
  <c r="E46" i="1" s="1"/>
  <c r="G46" i="1" s="1"/>
  <c r="W68" i="1"/>
  <c r="E68" i="1" s="1"/>
  <c r="G68" i="1" s="1"/>
  <c r="W49" i="1"/>
  <c r="E49" i="1" s="1"/>
  <c r="G49" i="1" s="1"/>
  <c r="W48" i="1"/>
  <c r="E48" i="1" s="1"/>
  <c r="G48" i="1" s="1"/>
  <c r="W69" i="1"/>
  <c r="E69" i="1" s="1"/>
  <c r="G69" i="1" s="1"/>
  <c r="W44" i="1"/>
  <c r="E44" i="1" s="1"/>
  <c r="G44" i="1" s="1"/>
  <c r="W19" i="1"/>
  <c r="E19" i="1" s="1"/>
  <c r="G19" i="1" s="1"/>
  <c r="W65" i="1"/>
  <c r="E65" i="1" s="1"/>
  <c r="G65" i="1" s="1"/>
  <c r="W45" i="1"/>
  <c r="E45" i="1" s="1"/>
  <c r="G45" i="1" s="1"/>
  <c r="W67" i="1"/>
  <c r="E67" i="1" s="1"/>
  <c r="G67" i="1" s="1"/>
  <c r="W52" i="1"/>
  <c r="E52" i="1" s="1"/>
  <c r="G52" i="1" s="1"/>
  <c r="W10" i="1"/>
  <c r="E10" i="1" s="1"/>
  <c r="G10" i="1" s="1"/>
  <c r="W8" i="1" l="1"/>
  <c r="E8" i="1" s="1"/>
  <c r="G8" i="1" s="1"/>
  <c r="W43" i="1"/>
  <c r="E43" i="1" s="1"/>
  <c r="G43" i="1" s="1"/>
  <c r="G28" i="1" s="1"/>
  <c r="W27" i="1"/>
  <c r="E27" i="1" s="1"/>
  <c r="G27" i="1" s="1"/>
  <c r="G14" i="1" s="1"/>
  <c r="W9" i="1"/>
  <c r="E9" i="1" s="1"/>
  <c r="G9" i="1" s="1"/>
  <c r="G6" i="1" l="1"/>
  <c r="G71" i="1" s="1"/>
  <c r="G73" i="1" l="1"/>
  <c r="G72" i="1"/>
  <c r="G74" i="1"/>
  <c r="G75" i="1" s="1"/>
  <c r="D82" i="1" s="1"/>
  <c r="D84" i="1" s="1"/>
  <c r="D85" i="1" s="1"/>
  <c r="E85" i="1" s="1"/>
  <c r="E86" i="1" s="1"/>
  <c r="E87" i="1" s="1"/>
  <c r="E88" i="1" s="1"/>
  <c r="H6" i="1"/>
  <c r="G76" i="1" l="1"/>
  <c r="G80" i="1" s="1"/>
  <c r="G84" i="1" s="1"/>
  <c r="G87" i="1" l="1"/>
  <c r="G88" i="1" s="1"/>
  <c r="G90" i="1" s="1"/>
  <c r="G92" i="1" s="1"/>
</calcChain>
</file>

<file path=xl/sharedStrings.xml><?xml version="1.0" encoding="utf-8"?>
<sst xmlns="http://schemas.openxmlformats.org/spreadsheetml/2006/main" count="2242" uniqueCount="432">
  <si>
    <t>Formulario 1 - Propuesta económica  - Documento tipo de licitación de obra pública de infraestructura de transporte - versión 3</t>
  </si>
  <si>
    <t>Código</t>
  </si>
  <si>
    <t>CCE-EICP-FM-14</t>
  </si>
  <si>
    <t>Versión</t>
  </si>
  <si>
    <t>FORMULARIO 1</t>
  </si>
  <si>
    <t>PRESUPUESTO OFICIAL</t>
  </si>
  <si>
    <t>36200C0107 REALIZAR ESTUDIOS, DISEÑOS Y MEJORAMIENTO DE LA PISTA, AYUDAS VISUALES, FRANJAS DE SEGURIDAD, SISTEMA DE DRENAJE Y OBRAS COMPLEMENTARIAS DEL AEROPUERTO PALONEGRO, DE BUCARAMANGA (VF)</t>
  </si>
  <si>
    <t>Nº</t>
  </si>
  <si>
    <t>ÍTEM DE PAGO</t>
  </si>
  <si>
    <t xml:space="preserve">ESPECIFICACIONES </t>
  </si>
  <si>
    <t>DESCRIPCIÓN</t>
  </si>
  <si>
    <t>UND.</t>
  </si>
  <si>
    <t>CANTIDAD</t>
  </si>
  <si>
    <t xml:space="preserve">VALOR TOTAL </t>
  </si>
  <si>
    <t>GENERAL</t>
  </si>
  <si>
    <t>PARTICULAR</t>
  </si>
  <si>
    <t xml:space="preserve">CONSTRUCCIÓN ZONAS DE SEGURIDAD Y  RESA </t>
  </si>
  <si>
    <t>LOCALIZACIÓN, REPLANTEO Y SEGUIMIENTO DE OBRA(INCLUYE TOPOGRAFIA Y ENTREGA DE PLANOS SEGUIMIENTO Y RECORD)</t>
  </si>
  <si>
    <t>m²</t>
  </si>
  <si>
    <t>DESCAPOTE A MAQUINA E=0.15 M</t>
  </si>
  <si>
    <t>MEJORAMIENTO EN SUBRASANTE CON MATERIAL ADICIONADO - ART. 230-13 INVIAS</t>
  </si>
  <si>
    <t>EMPRADIZACIÓN DE FRANJAS DE SEGURIDAD</t>
  </si>
  <si>
    <t>EXCAVACION MECANICA INCLUYE CARGUE Y DISPOSICION FINAL DE ESCOMBROS EN SITIO AUTORIZADO</t>
  </si>
  <si>
    <t>m³</t>
  </si>
  <si>
    <t>SUMINISTRO, INSTALACIÓN, RECONFORMACIÓN, NIVELACIÓN, COMPACTACIÓN DE BASE GRANULAR FAA P-209. (INCLUYE MATERIALES, EQUIPOS, TRANSPORTE)</t>
  </si>
  <si>
    <t>CONFORMACION DE TALUDES EXISTENTES</t>
  </si>
  <si>
    <t>SUBTOTAL</t>
  </si>
  <si>
    <t>ADECUACION DE PLATAFORMA DE VIRAJE</t>
  </si>
  <si>
    <t>LOCALIZACIÓN, REPLANTEO Y SEGUIMIENTO DE OBRA (INCLUYE TOPOGRAFÍA Y ENTREGA DE PLANOS RÉCORD)</t>
  </si>
  <si>
    <t>FRESADO CARPETA ASFÁLTICA, INCLUYE CARGUE, RETIRO Y DISPOSICION DE ESCOMBROS EN SITIO AUTORIZADO</t>
  </si>
  <si>
    <t>DEMOLICIÓN DE CARPETA ASFALTICA, INCLUYE CORTE, REMOCIÓN Y DISPOSICIÓN FINAL</t>
  </si>
  <si>
    <t xml:space="preserve">TRANSPORTE, SUMINISTRO E IMPRIMACIÓN CON EMULSIÓN ASFALTICA, SEGÚN NORMA FAA- P-602, INCLUYE BARRIDO. </t>
  </si>
  <si>
    <t xml:space="preserve">SUMINISTRO, TRANSPORTE E INSTALACION DE GEOMALLA DE REFUERZO BIAXIAL 25 KN/M. </t>
  </si>
  <si>
    <t>LINEA DE DEMARCACION CON PINTURA EN FRIO (NORMA FAA-P 620). INCLUYE SUMINISTRO, APLICACIÓN DE PINTURA DE DEMARCACION. INCLUYE MICROESFERAS.</t>
  </si>
  <si>
    <t>m</t>
  </si>
  <si>
    <t>MARCA VIAL CON PINTURA EN FRIO (NORMA FAA-P 620). INCLUYE SUMINISTRO, APLICACIÓN DE PINTURA DE DEMARCACION. INCLUYE MICROESFERAS.</t>
  </si>
  <si>
    <t xml:space="preserve">MARCA VIAL CON RESINA TERMOPLASTICA. INCLUYE SUMINISTRO Y APLICACIÓN (SEGÚN NORMA FAA). </t>
  </si>
  <si>
    <t>SELLO DE FISURAS EN PAVIMENTO ASFALTICO CON RUTEO INCLUYE BARRIDO, EQUIPO Y MATERIALES, SEGÚN ESPECIFICACION FAA. (INCLUYE EMULSION CRL-1h)</t>
  </si>
  <si>
    <t>ml</t>
  </si>
  <si>
    <t>MEJORAMIENTO EN SUBRASANTE CON MATERIAL ADICIONADO - ART. 230 INVIAS</t>
  </si>
  <si>
    <t>OBRAS HIDRÁULICAS</t>
  </si>
  <si>
    <t>ML</t>
  </si>
  <si>
    <t>DEMOLICION DE ESTRUCTURAS</t>
  </si>
  <si>
    <t>EXCAVACION MECANICA EN MATERIAL COMUN</t>
  </si>
  <si>
    <t xml:space="preserve">EXCAVACION MANUAL EN MATERIAL COMUN </t>
  </si>
  <si>
    <t>RETIRO DE MATERIAL SOBRANTE DE EXCAVACIÒN</t>
  </si>
  <si>
    <t>RELLENO DE MATERIAL COMUN</t>
  </si>
  <si>
    <t>SOLADO DE LIMPIEZA E:0,05</t>
  </si>
  <si>
    <t>DISIPADORES DE ENERGÍA Y SEDIMENTADORES EN GAVIONES DE ALAMBRE DE ACERO ENTRELAZADO CLASE 4: RECUBRIMIENTO DE ALEACION ZN-5A1-MM Y PVC</t>
  </si>
  <si>
    <t>ALCANTARILLA DE PASO L=8,5M</t>
  </si>
  <si>
    <t>CANAL TRAPEZOIDAL EN CONCRETO 3000 PSI</t>
  </si>
  <si>
    <t>SUMINISTRO E INSTALACION DE TUBERIA PVC NOVAFORT DE 4"</t>
  </si>
  <si>
    <t>SUMINISTRO E INSTALACION DE TUBERIA PVC NOVAFORT DE 36"</t>
  </si>
  <si>
    <t>SUMINISTRO E INSTALACION DE TUBERIA PVC NOVAFORT DE 6"</t>
  </si>
  <si>
    <t>TRAMPA DE GRASAS SECCION DE 6,12 * 4,26</t>
  </si>
  <si>
    <t>UND</t>
  </si>
  <si>
    <t>CONSTRUCCIÓN CUNETA</t>
  </si>
  <si>
    <t>m3</t>
  </si>
  <si>
    <t xml:space="preserve">SUMINISTRO, EXTENSIÓN  Y COMPACTACIÓN DE BASE AGREGADO TRITURADO P-209 </t>
  </si>
  <si>
    <t>SUMINISTRO E INSTALACIÓN CONCRETO 28,0 MPA (INCLUYE ACERO DE REFUERZO, CORTE Y SELLO DE JUNTAS, MEMBRANA DE CURADO)</t>
  </si>
  <si>
    <t xml:space="preserve">GEOTEXTIL TIPO TEJIDO CON RESISTENCIA A LA TENSIÓN GRAB MÍNIMA DE 1400 N </t>
  </si>
  <si>
    <t>MATERIAL GRANULAR DRENANTE</t>
  </si>
  <si>
    <t>AYUDAS VISUALES</t>
  </si>
  <si>
    <t>REALCE CAJA SENCILLA ELECTRICA DE PASO EN LADRILLO DE 0.60 X 0.60 M HASTA 0.30 M DE ALTURA REUTILIZANDO LA TAPA EXISTENTE</t>
  </si>
  <si>
    <t>SUMINISTRO E INSTALACION KIT DE CONECTOR SECUNDARIO FAA L823</t>
  </si>
  <si>
    <t>SUMINISTRO E INSTALACION DE CABLE SECUNDARIO THHN 600V No 10</t>
  </si>
  <si>
    <t>GLB</t>
  </si>
  <si>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</si>
  <si>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</si>
  <si>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</si>
  <si>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</si>
  <si>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</si>
  <si>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t>
  </si>
  <si>
    <t>U=</t>
  </si>
  <si>
    <t>AEROPUERTO PALONEGRO DE: BUCARAMANGA</t>
  </si>
  <si>
    <t>ICCP 
AGOSTO 2019</t>
  </si>
  <si>
    <t>FACTOR MULTIPLICADOR</t>
  </si>
  <si>
    <t>PRESUPUESTO DE OBRA</t>
  </si>
  <si>
    <t>ICCP 
OCTUBRE 2019</t>
  </si>
  <si>
    <t>ÍTEMS</t>
  </si>
  <si>
    <t>PRESUPUESTO BUCARAMANGA</t>
  </si>
  <si>
    <t>ICCP 
DICIEMBRE 2020</t>
  </si>
  <si>
    <t>ICOCIV 
ENERO 2021</t>
  </si>
  <si>
    <t>No.</t>
  </si>
  <si>
    <t>CONDICIONES ORIGINALES O CONTRATADAS</t>
  </si>
  <si>
    <t xml:space="preserve">Vr Unitario </t>
  </si>
  <si>
    <t>CANT.</t>
  </si>
  <si>
    <t>VALOR</t>
  </si>
  <si>
    <t>CONTRATO 19001295 H4 de 2019 
Valores 2019</t>
  </si>
  <si>
    <t>CONTRATO 19001323 H4 de 2019
Valores 2019</t>
  </si>
  <si>
    <t>CONTRATO DE CONSULTORIA 18001729 02 H3 de 2018 
Valores 2019</t>
  </si>
  <si>
    <t>CONTRATO 19001295 H4 de 2019 
ICCP 2020</t>
  </si>
  <si>
    <t>CONTRATO 19001323 H4 de 2019
ICCP 2020</t>
  </si>
  <si>
    <t>CONTRATO DE CONSULTORIA 18001729 02 H3 de 2018 
ICCP 2020</t>
  </si>
  <si>
    <t>VALOR FINAL</t>
  </si>
  <si>
    <t>REHABILITACIÓN PISTA Y ADECUACION DE PLATAFORMA DE VIRAJE</t>
  </si>
  <si>
    <t>SUMINISTRO EXTENDIDO Y COMPACTACIÓN DE MEZCLA ASFALTICA EN CALIENTE TIPO NORMA FAAP 401 CON CEMENTO ASFALTICO PG 76-28 MODIFICADO CON POLIMEROS .</t>
  </si>
  <si>
    <t>COSTOS DIRECTOS TOTALES DE LA OBRA</t>
  </si>
  <si>
    <t>ADMINISTRACIÓN</t>
  </si>
  <si>
    <t>IMPREVISTOS</t>
  </si>
  <si>
    <t>UTILIDAD</t>
  </si>
  <si>
    <t>COSTO TOTAL OBRA</t>
  </si>
  <si>
    <t>REVISIÓN, AJUSTE Y/O ACTUALIZACIÓN Y/O COMPLEMENTACIÓN SOBRE LOS ESTUDIOS Y DISEÑOS</t>
  </si>
  <si>
    <t>IVA ESTUDIOS Y DISEÑOS</t>
  </si>
  <si>
    <t>COSTOS TOTALES ESTUDIO Y DISEÑOS</t>
  </si>
  <si>
    <t>TOTAL PROYECTO (COSTO TOTAL OBRA + COSTOS TOTALES ESTUDIOS Y DISEÑOS)</t>
  </si>
  <si>
    <t>calle 110 9-25 torre empresaril pacifi rubiales 502 IA034B</t>
  </si>
  <si>
    <t>ICCP - Índices serie empalme según canasta general y grupos de obra*</t>
  </si>
  <si>
    <t>Total nacional</t>
  </si>
  <si>
    <t>2000 - 2021</t>
  </si>
  <si>
    <t>Índices 2000</t>
  </si>
  <si>
    <t xml:space="preserve">                  Base Diciembre de 2020 = 100</t>
  </si>
  <si>
    <t>Meses</t>
  </si>
  <si>
    <t>Enero</t>
  </si>
  <si>
    <t>Febrero</t>
  </si>
  <si>
    <t>Marzo</t>
  </si>
  <si>
    <t>Abril</t>
  </si>
  <si>
    <t>Mayo</t>
  </si>
  <si>
    <t>Junio</t>
  </si>
  <si>
    <t>Julio</t>
  </si>
  <si>
    <t>Agosto</t>
  </si>
  <si>
    <t>Septiembre</t>
  </si>
  <si>
    <t>Octubre</t>
  </si>
  <si>
    <t>Noviembre</t>
  </si>
  <si>
    <t>Diciembre</t>
  </si>
  <si>
    <t>Total ICCP</t>
  </si>
  <si>
    <t>Canasta General</t>
  </si>
  <si>
    <t xml:space="preserve">   Equipos</t>
  </si>
  <si>
    <t xml:space="preserve">   Materiales</t>
  </si>
  <si>
    <t xml:space="preserve">   Transporte</t>
  </si>
  <si>
    <t xml:space="preserve">   Mano de obra</t>
  </si>
  <si>
    <t xml:space="preserve">   Costos indirectos</t>
  </si>
  <si>
    <t>Grupos de obra</t>
  </si>
  <si>
    <t xml:space="preserve">   Obras de explanación</t>
  </si>
  <si>
    <t xml:space="preserve">    Sub bases y bases</t>
  </si>
  <si>
    <t xml:space="preserve">   Transporte de materiales</t>
  </si>
  <si>
    <t xml:space="preserve">   Aceros y elementos metálicos</t>
  </si>
  <si>
    <t xml:space="preserve">   Acero estructural y cables de acero</t>
  </si>
  <si>
    <t xml:space="preserve">   Concretos, morteros y obras varias</t>
  </si>
  <si>
    <t xml:space="preserve">   Concreto para estructura de puentes</t>
  </si>
  <si>
    <t xml:space="preserve">   Pavimentaciones con asfalto</t>
  </si>
  <si>
    <t>Índices 2001</t>
  </si>
  <si>
    <t>Índices 2002</t>
  </si>
  <si>
    <t>Índices 2003</t>
  </si>
  <si>
    <t xml:space="preserve"> *  Materiales</t>
  </si>
  <si>
    <t>* Revisada serie de empalme.</t>
  </si>
  <si>
    <t>Índices 2004</t>
  </si>
  <si>
    <t>Índices 2005</t>
  </si>
  <si>
    <t>Índices 2006</t>
  </si>
  <si>
    <t/>
  </si>
  <si>
    <t xml:space="preserve">   Pavimentaciones con asfalto, pinturas, geotextiles</t>
  </si>
  <si>
    <t>Índices 2007</t>
  </si>
  <si>
    <t>Índices 2008</t>
  </si>
  <si>
    <t>Índices 2009</t>
  </si>
  <si>
    <t>Índices 2010</t>
  </si>
  <si>
    <t>Índices 2011</t>
  </si>
  <si>
    <t>Índices 2012</t>
  </si>
  <si>
    <t>Índices 2013</t>
  </si>
  <si>
    <t>Índices 2014</t>
  </si>
  <si>
    <t>Índices 2015</t>
  </si>
  <si>
    <t>Índices 2016</t>
  </si>
  <si>
    <t>Índices 2017</t>
  </si>
  <si>
    <t>Índices 2018</t>
  </si>
  <si>
    <t>Índices 2019</t>
  </si>
  <si>
    <t>Índices 2020</t>
  </si>
  <si>
    <t>Índices 2021</t>
  </si>
  <si>
    <t xml:space="preserve">   Subbases y bases</t>
  </si>
  <si>
    <r>
      <rPr>
        <b/>
        <sz val="8"/>
        <color indexed="8"/>
        <rFont val="Segoe UI"/>
        <family val="2"/>
      </rPr>
      <t>Fuente:</t>
    </r>
    <r>
      <rPr>
        <sz val="8"/>
        <color indexed="8"/>
        <rFont val="Segoe UI"/>
        <family val="2"/>
      </rPr>
      <t xml:space="preserve"> DANE – Índice de Costos de la Construcción Pesada (ICCP)</t>
    </r>
  </si>
  <si>
    <t>Actualizado el 28 de enero de 2022</t>
  </si>
  <si>
    <r>
      <t>NOTA:</t>
    </r>
    <r>
      <rPr>
        <sz val="8"/>
        <rFont val="Segoe UI"/>
        <family val="2"/>
      </rPr>
      <t xml:space="preserve"> La diferencia en la suma de las variables, obedece al sistema de aproximación en el nivel de dígitos trabajados en el índice. Se sugiere a los usuarios consultar las variaciones difundidas por el DANE, ya que son calculadas con la totalidad de cifras decimales disponibles para el índice. </t>
    </r>
  </si>
  <si>
    <r>
      <t xml:space="preserve">NOTA 2: </t>
    </r>
    <r>
      <rPr>
        <sz val="8"/>
        <rFont val="Segoe UI"/>
        <family val="2"/>
      </rPr>
      <t>Los resultados presentados para los registros ubicados en las filas 433 a 436 del presente archivo, hacen referencia a los grupos de costos, en tanto que los ubicados en las filas 438 a 444 se refieren a los resultados para los grupos de obra, del año 2021</t>
    </r>
  </si>
  <si>
    <t xml:space="preserve">  </t>
  </si>
  <si>
    <t>Índice de Costos de la Construcción de Obras Civiles - ICOCIV</t>
  </si>
  <si>
    <t>A1. ICOCIV - Variación mensual, año corrido y anual del total
Abril de 2023</t>
  </si>
  <si>
    <t>Variación porcentual</t>
  </si>
  <si>
    <t>Año</t>
  </si>
  <si>
    <t>Mes</t>
  </si>
  <si>
    <t>Índice</t>
  </si>
  <si>
    <t>Mensual</t>
  </si>
  <si>
    <t>Año corrido</t>
  </si>
  <si>
    <t>Anual**</t>
  </si>
  <si>
    <t>-</t>
  </si>
  <si>
    <t xml:space="preserve">Agosto </t>
  </si>
  <si>
    <r>
      <rPr>
        <b/>
        <sz val="8"/>
        <rFont val="Segoe UI"/>
        <family val="2"/>
      </rPr>
      <t>Fuente:</t>
    </r>
    <r>
      <rPr>
        <sz val="8"/>
        <rFont val="Segoe UI"/>
        <family val="2"/>
      </rPr>
      <t xml:space="preserve"> DANE - ICOCIV</t>
    </r>
  </si>
  <si>
    <r>
      <rPr>
        <b/>
        <sz val="8"/>
        <rFont val="Segoe UI"/>
        <family val="2"/>
      </rPr>
      <t xml:space="preserve">Nota:
* </t>
    </r>
    <r>
      <rPr>
        <sz val="8"/>
        <rFont val="Segoe UI"/>
        <family val="2"/>
      </rPr>
      <t xml:space="preserve">La diferencia en la suma de las variables obedece al sistema de aproximación en el nivel de dígitos trabajados en el índice.
</t>
    </r>
  </si>
  <si>
    <t>Actualizado el 29 de mayo de 2023</t>
  </si>
  <si>
    <t>ESTUDIOS Y DISEÑOS PARA LA CONSTRUCCIÓN DEL LADO AIRE DE LOS
AEROPUERTOS DE: BARRANCABERMEJA Y PAZ DE ARIPORÓ</t>
  </si>
  <si>
    <t>PRESUPUESTO SEGÚN DIAGNOSTICO</t>
  </si>
  <si>
    <t xml:space="preserve">PRESUPUESTO BARRANCABERMEJA. </t>
  </si>
  <si>
    <t>CERRAMIENTO</t>
  </si>
  <si>
    <t>ROCERÍA Y LIMPIEZA</t>
  </si>
  <si>
    <t xml:space="preserve">SUMINISTRO E INSTALACIÓN CERRAMIENTO TIPO I EN MALLA ESLABONADA CON RECUBRIMIENTO EN PVC, INCLUYE TUBERÍA (POSTE, PIE DE APOYO Y PIE DE AMIGO). CUATRO HILOS DE ALAMBRE DE PÚA Y ACCESORIOS.  </t>
  </si>
  <si>
    <t>ESTRUCTURA DE CERRAMIENTO, (INCLUYE BLOQUE DE CONCRETO, CONCRETO, Y ACERO DE REFUERZO.)</t>
  </si>
  <si>
    <t>SUMINISTRO E INSTALACIÓN CERRAMIENTO EN MADERA DE PINO TRATADA FORMADA POR MONTANTES RECTANGULARES DE 18X12 CM Y 200 CM DE ALTURA SEPARADOS 25 CM ENTRE SÍ, ARRIOSTRADOS CON 4 ROLLIZOS TORNEADOS DE 3" DE DIÁMETRO Y APOYADOS SOBRE BASE REALIZADA CON TRAVIESAS DE 25X5 CM, FIJADA A LA CIMENTACIÓN CON TORNILLOS ESTRUCTURALES DE ACERO ZINCADO.</t>
  </si>
  <si>
    <t>EXCAVACIONES VARIAS A MÁQUINA SIN CLASIFICAR (INCLUYE RETIRO DE SOBRANTES A UNA DISTANCIA MENOR DE 8 KM)</t>
  </si>
  <si>
    <t>SUELO ESTABILIZADO CON CEMENTO: SUELO PARA ESTABILIZACIÓN DE PRÉSTAMO P304-FAA</t>
  </si>
  <si>
    <t>CEMENTO PARA ESTABILIZACIÓN DE SUELO</t>
  </si>
  <si>
    <t>Kg</t>
  </si>
  <si>
    <t>RELLENO CON MATERIAL SELECCIONADO ART 220 INVIAS</t>
  </si>
  <si>
    <t>REHABILITACIÓN PISTA Y AMPLIACIÓN DE PLATAFORMA DE VIRAJE</t>
  </si>
  <si>
    <t>FRESADO CARPETA ASFÁLTICA ESPESOR MAX 14 cm, INCLUYE RETIRO Y DISPOSICIÓN DE ESCOMBROS.</t>
  </si>
  <si>
    <t>TRANSPORTE, SUMINISTRO, INSTALACIÓN DE CARPETA DE RODADURA MEZCLA EN CALIENTE NORMA P-401 FAA -PG76-10</t>
  </si>
  <si>
    <t>Riego de liga con emulsión asfáltica CRR-1</t>
  </si>
  <si>
    <t>DEMARCACIÓN  CON PINTURA EN FRIO (NORMA FAA-P-620)</t>
  </si>
  <si>
    <t>MARCA VIAL CON PINTURA EN FRIO (NORMA FAA-P-620)</t>
  </si>
  <si>
    <t>EXCAVACIONES VARIAS A MÁQUINA SIN CLASIFICAR (INCLUYE
RETIRO DE SOBRANTES A UNA DISTANCIA MENOR DE 8 KM)</t>
  </si>
  <si>
    <t>SUMINISTRO E INSTALACIÓN CONCRETO 4,5 MPA (NORMA P-501 FAA) (INCLUYE ACERO DE REFUERZO, CORTE Y SELLO DE JUNTAS, MEMBRANA DE CURADO).</t>
  </si>
  <si>
    <t>SUMINISTRO E INSTALACIÓN DE RIEGO DE IMPRIMACIÓN CON EMULSIÓN ASFÁLTICA NORMA P- 602 FAA</t>
  </si>
  <si>
    <t>SUB BASE GRANULAR P-154</t>
  </si>
  <si>
    <t>DEMOLICION LOSAS DE CONCRETO</t>
  </si>
  <si>
    <t xml:space="preserve">GEOMALLA DE REPAVIMENTACION  O SIMILAR </t>
  </si>
  <si>
    <t>REHABILITACIÓN  CALLES DE RODAJE</t>
  </si>
  <si>
    <t>FRESADO CARPETA ASFÁLTICA ESPESOR 12 cm, INCLUYE RETIRO Y DISPOSICIÓN DE ESCOMBROS.</t>
  </si>
  <si>
    <t xml:space="preserve">CONSTRUCCIÓN VÍA PERIMETRAL </t>
  </si>
  <si>
    <t>Sub-base granular SBG-38</t>
  </si>
  <si>
    <t>Base granular clase, BG-40</t>
  </si>
  <si>
    <t>Riego de imprimación con emulsión asfáltica CRL-0</t>
  </si>
  <si>
    <t>Mezcla densa en caliente tipo MDC-19</t>
  </si>
  <si>
    <t>Línea de Demarcación con Pintura en Frío.</t>
  </si>
  <si>
    <t>CANAL TRAPEZOIDAL EN SUELOCEMENTO  5:1</t>
  </si>
  <si>
    <t>BOX CULVERT</t>
  </si>
  <si>
    <t>MEJORAMIENTO EN SUBRASANTE CON MATERIAL ADICIONADO - ART. 220 INVIAS</t>
  </si>
  <si>
    <t>Desmonte y retiro de  Balizas existentes en zona dispuesta por la Aerounautica Civil</t>
  </si>
  <si>
    <t>UN</t>
  </si>
  <si>
    <t>Demolicion parcial y sellado de cajas existentes, con retiro de material sobrante</t>
  </si>
  <si>
    <t>Demolicion de Bases en concreto de Balizas existentes, con retio de material  sobrante</t>
  </si>
  <si>
    <t>Desmonte de cableado existente y reubicado en zona dispuesta por la Aereonautica Civil</t>
  </si>
  <si>
    <t>Suministro e instalación de baliza para luces de borde pista, color de luz blanca, lampara led, potencia 45W, corriente constante 6.6A, diametro 24", incluyen soporte y base de conexión.</t>
  </si>
  <si>
    <t>Suministro e instalación de baliza para luces de umbral, color de luz verde, lampara led, potencia 45W, corriente constante 6.6A, diametro 24", incluyen soporte y base de conexión.</t>
  </si>
  <si>
    <t>Suministro e instalación de baliza para luces de extremo de pista, color de luz roja, lampara led, potencia 45W, corriente constante 6.6A, diametro 24", incluyen soporte y base de conexión.</t>
  </si>
  <si>
    <t>Suministro e instalacion de luces PAPI, 200W, corriente constante de 6.6A, color de luz alejada blanca, color de luz cercana roja, incluye elementos de derivacion y soporte.</t>
  </si>
  <si>
    <t>Suministro e instalacion de regulador de corriente 4W a 6.6A, tension de entrada 208V, tension de salida de 606V, incluye elementos de conexión.</t>
  </si>
  <si>
    <t>Suministro e instalacion de UPS 30kVA, 208V, incluye by-pass y baterias incluidas con duración de 15m. NOTA ACLARATORIA: El aeropuerto cuenta con banco de baterias independiente para autonomia del sistema por 4 horas.</t>
  </si>
  <si>
    <t>Suministro e instalacion de tablero de distribucion para ayudas visuales, incluye tres (3) breaker de proteccion 3X20A, Icc=25kA, barrajes para fases de 40X5mm en CU, barraje para neutro en 60X5mm en CU, barraje para tierra en 40X5mm en CU, el encerramiento debe ser minimo en lamina de acero calibre 18 con pintura electrostatica, debe poseer certificado de producto RETIE.</t>
  </si>
  <si>
    <t>Suministro e instalacion de totalizador 3x100A, Icc=25kA, en tablero general de distribución del aeropuerto.</t>
  </si>
  <si>
    <t>Suministro e instalación de bandeja portacable 30x8cm, tipo escalerilla, incluye soportes y demas accesorios</t>
  </si>
  <si>
    <t>Suministro e instalación de tuberia PVC 2", incluye accesorios de conexión y terminacion.</t>
  </si>
  <si>
    <t>Suministro e instalación de tuberia PVC 1", incluye accesorios de conexión y terminacion.</t>
  </si>
  <si>
    <t>Suministro e instalacion de parcial en 2X6mm2 2kV XLPE BT PVC Cable FAA L-824C, en cobre</t>
  </si>
  <si>
    <t>Suministro e instalacion de parcial en 3XN.10+N.10N+N.10T en cable de cobre THHN-THWN-2 600V-90°C.</t>
  </si>
  <si>
    <t>Suministro e instalacion de varilla de puesta a tierra para balizas, incluye varilla de 1,50mX14.28mm en Cobre-cobre, conector tipo TGC, cable de cobre calibre N.2 AWG y demas accesorios para su correcto funcionamiento.</t>
  </si>
  <si>
    <t>Suministro e instalacion de empalme de derivacion certificado FAA</t>
  </si>
  <si>
    <t>Excavacion zanjas para ubicación de tuberia (Incluido retiro de material sobrante) y excavacion cajas de paso</t>
  </si>
  <si>
    <t>M3</t>
  </si>
  <si>
    <t>Construcción de cajas de inspeccion para balizas de 0.7x0.7x0.8m</t>
  </si>
  <si>
    <t>Construcción base para balizas de 0.7x0.7x0.2m</t>
  </si>
  <si>
    <t>Construcción base para luces PAPI de 30.0x4.0x0.2m</t>
  </si>
  <si>
    <t>IVA SOBRE LA UTILIDAD</t>
  </si>
  <si>
    <t>DEMOLICIÓN Y RETIRO DE LAS BASES EXISTENTES PARA LOS LETREROS</t>
  </si>
  <si>
    <t>INSTALACION Y PUESTA EN SERVICIO LETREROS</t>
  </si>
  <si>
    <t xml:space="preserve">SUMINISTRO E INSTALACIÓN DE BASES EN CONCRETO PARA LETREROS CON RESISTENCIA DE  21 MPA (3000 PSI) </t>
  </si>
  <si>
    <t>RECONFIGURACION SISTEMAS RADIO AYUDAS (DESMONTAJE Y MONTAJE ANTENAS GLIDE SLOPE, INCLUYE CALIBRACION Y CERTIFICACION).</t>
  </si>
  <si>
    <t>SUMINISTRO E INSTALCIÓN BANDEJA PORTACABLE TIPO ESCALERA GALVANIZADA EN CALIENTE INCLUYE MENSULAS PARA SOPORTE</t>
  </si>
  <si>
    <t>FONDO DE COMPENSACIONES</t>
  </si>
  <si>
    <t>BMA</t>
  </si>
  <si>
    <t>DISIPADORES DE ENERGÍA Y SEDIMENTADORES EN GAVIONES DE ALAMBRE DE ACERO ENTRELAZADO CLASE 3: RECUBRIMIENTO DE ALEACION ZN-5A1-MM Y PVC</t>
  </si>
  <si>
    <t>INVIAS SANTANDER 2023 -2</t>
  </si>
  <si>
    <t>1.1</t>
  </si>
  <si>
    <t>1.2</t>
  </si>
  <si>
    <t>1.3</t>
  </si>
  <si>
    <t>1.4</t>
  </si>
  <si>
    <t>1.5</t>
  </si>
  <si>
    <t>1.6</t>
  </si>
  <si>
    <t>1.7</t>
  </si>
  <si>
    <t>2.1</t>
  </si>
  <si>
    <t>2.2</t>
  </si>
  <si>
    <t>2.3</t>
  </si>
  <si>
    <t>2.4</t>
  </si>
  <si>
    <t>2.5</t>
  </si>
  <si>
    <t>2.6</t>
  </si>
  <si>
    <t>TOTAL</t>
  </si>
  <si>
    <t>KG</t>
  </si>
  <si>
    <t>3.3</t>
  </si>
  <si>
    <t>SUMINISTRO, INSTALACIÓN, RECONFORMACIÓN, NIVELACIÓN, COMPACTACIÓN DE SUB-BASE GRANULAR. (INCLUYE MATERIALES, EQUIPOS, TRANSPORTE)</t>
  </si>
  <si>
    <t>OBRAS COMPLEMENTARIAS</t>
  </si>
  <si>
    <t xml:space="preserve">CONCRETO CICLOPEO 60/40 CCTO DE 3000 PSI PARA BASE CERRAMIENTO </t>
  </si>
  <si>
    <t>CONCRETO 2000 PSI PARA SOLADO HECHO EN OBRA</t>
  </si>
  <si>
    <t>CONCRETO PARA VIGA DE CIMENTACION CERRAMIENTO 3000 PSI</t>
  </si>
  <si>
    <t>CANALES EN CONCRETO DE 3000 PSI IMPERMEABILIZADO HECHO EN OBRA</t>
  </si>
  <si>
    <t>ACERO DE REFUERZO PARA LOS CANALES</t>
  </si>
  <si>
    <t>SUMINISTRO E INSTALACION DE TUBERIA DE CONCRETO REFORZADO D=24" L=1,00M</t>
  </si>
  <si>
    <t>SUMINISTRO E INSTALACION DE TUBERIA DE CONCRETO REFORZADO D=28" L=1,00M</t>
  </si>
  <si>
    <t>SUMINISTRO E INSTALACION DE TUBERIA DE CONCRETO REFORZADO D=32" L=1,00M</t>
  </si>
  <si>
    <t>MALLA ESLABONADA PLASTIFICADA CAL. 2,77mm PARA CERRAMIENTO APOYADA EN TUBERIA GALVANIZADA D=2" CAL. 1,5 mm CADA 3 M, CON UNA ALTURA DE 2,0 M Y MARCO EN ANGULO 1 1/2 X 1 1/2 X 3/16, CON CUATRO HILOS DE ALAMBRES DE PUAS</t>
  </si>
  <si>
    <t>ACERO DE REFUERZO VIGA DE CIMENTACION 60.000 PSI</t>
  </si>
  <si>
    <t>SUMINISTRO E INSTALACION DE TUBERIA DE PVC ALCANTARILLADO D=18" (450  mm)</t>
  </si>
  <si>
    <t>CAJA EN COCNRETO 4000 PSI IMPERMEABILIZADO HECHO EN OBRA 2,6 X 1,0 X 1,4 Hprom, INCUYE REGILLAS TIPO D400 0,50X1,3</t>
  </si>
  <si>
    <t>SUMINISTRO E INSTALACION DE REGILLAS TIPO D400 0,50X1,3</t>
  </si>
  <si>
    <t>ICOCIV 
FEBRERO DE  2024</t>
  </si>
  <si>
    <t>CONTRATO 19001295 H4 de 2019 
ICOCIV FEB 2024</t>
  </si>
  <si>
    <t>CONTRATO 19001323 H4 de 2019
ICOCIV FEB 2024</t>
  </si>
  <si>
    <t>CONTRATO DE CONSULTORIA 18001729 02 H3 de 2018 
ICOCIV FEB 2024</t>
  </si>
  <si>
    <t>3.4</t>
  </si>
  <si>
    <t>3.1</t>
  </si>
  <si>
    <t>3.2</t>
  </si>
  <si>
    <t>4.1</t>
  </si>
  <si>
    <t>3.5</t>
  </si>
  <si>
    <t>3.6</t>
  </si>
  <si>
    <t>3.7</t>
  </si>
  <si>
    <t>3.8</t>
  </si>
  <si>
    <t>3.9</t>
  </si>
  <si>
    <t>3.10</t>
  </si>
  <si>
    <t>3.11</t>
  </si>
  <si>
    <t>3.12</t>
  </si>
  <si>
    <t>3.13</t>
  </si>
  <si>
    <t>3.14</t>
  </si>
  <si>
    <t>3.15</t>
  </si>
  <si>
    <t>3.16</t>
  </si>
  <si>
    <t>3.17</t>
  </si>
  <si>
    <t>3.18</t>
  </si>
  <si>
    <t>3.19</t>
  </si>
  <si>
    <t>3.20</t>
  </si>
  <si>
    <t>3.21</t>
  </si>
  <si>
    <t>3.22</t>
  </si>
  <si>
    <t>3.23</t>
  </si>
  <si>
    <t>4.2</t>
  </si>
  <si>
    <t>4.3</t>
  </si>
  <si>
    <t>4.4</t>
  </si>
  <si>
    <t>4.5</t>
  </si>
  <si>
    <t>4.6</t>
  </si>
  <si>
    <t>4.7</t>
  </si>
  <si>
    <t>4.8</t>
  </si>
  <si>
    <t>5.1</t>
  </si>
  <si>
    <t>5.2</t>
  </si>
  <si>
    <t>5.3</t>
  </si>
  <si>
    <t>5.4</t>
  </si>
  <si>
    <t>5.5</t>
  </si>
  <si>
    <t>5.6</t>
  </si>
  <si>
    <t>5.7</t>
  </si>
  <si>
    <t>SUMINISTRO E INSTALACION DE REGILLAS TIPO F900 0,50X1,3</t>
  </si>
  <si>
    <t>3.24</t>
  </si>
  <si>
    <t>IVA SOBRE UTILIDAD</t>
  </si>
  <si>
    <t>LOCALIZACIÓN, REPLANTEO Y SEGUIMIENTO DE OBRA (INCLUYE TOPOGRAFÍA Y ENTREGA DE PLANOS RÉCORD) (AREAS)</t>
  </si>
  <si>
    <t>SUMINISTRO E INSTALACION DE TUBERIA DE CONCRETO REFORZADO D=27" L=2,50M</t>
  </si>
  <si>
    <t>SUMINISTRO E INSTALACION DE TUBERIA DE CONCRETO REFORZADO D=32" L=2,50M</t>
  </si>
  <si>
    <t>REALIZAR EL MANTENIMIENTO, MEJORAMIENTO Y REHABILITACIÓN DEL LADO TIERRA DEL AEROPUERTO INTERNACIONAL ERNESTO CORTISSOZ DE LA CIUDAD DE BARRANQUILLA, ATLÁNTICO.</t>
  </si>
  <si>
    <t>CANTIDADES TOTALES</t>
  </si>
  <si>
    <t>Subbase granular tipo IDU</t>
  </si>
  <si>
    <t>M³</t>
  </si>
  <si>
    <t>Base granular tipo IDU</t>
  </si>
  <si>
    <t xml:space="preserve">Relleno en recebo </t>
  </si>
  <si>
    <t>Relleno en gravilla</t>
  </si>
  <si>
    <t>Relleno en triturado 1/2" - 2"</t>
  </si>
  <si>
    <t>Relleno en rajón</t>
  </si>
  <si>
    <t>Relleno en tierra negra</t>
  </si>
  <si>
    <t>Propiedad</t>
  </si>
  <si>
    <t xml:space="preserve">Ensayo </t>
  </si>
  <si>
    <t>Norma de ensayo</t>
  </si>
  <si>
    <t>Recebo</t>
  </si>
  <si>
    <t>Material proveniente de excavación</t>
  </si>
  <si>
    <t>Piedra partida</t>
  </si>
  <si>
    <t>PROYECTO SABANA</t>
  </si>
  <si>
    <t>NTC</t>
  </si>
  <si>
    <t>INV</t>
  </si>
  <si>
    <t>VALOR UNITARIO*</t>
  </si>
  <si>
    <t>Presencia de materia orgánica</t>
  </si>
  <si>
    <t>Contenido de materia orgánica</t>
  </si>
  <si>
    <t>NTC-1886</t>
  </si>
  <si>
    <t>E-121</t>
  </si>
  <si>
    <t>Por depósito homogéneo</t>
  </si>
  <si>
    <t>Por jornada o c/ 200m</t>
  </si>
  <si>
    <t>No aplica</t>
  </si>
  <si>
    <t>Grado de compactación</t>
  </si>
  <si>
    <t>Densidad: cono de arena 
o densímetro nuclear 
o balón de caucho</t>
  </si>
  <si>
    <t>NTC-1667
ASTM-D2922
NTC-1528</t>
  </si>
  <si>
    <t>E-161</t>
  </si>
  <si>
    <t>Por jornada o c/ 100m</t>
  </si>
  <si>
    <t>Plasticidad</t>
  </si>
  <si>
    <t>Límite líquido y límite plástico</t>
  </si>
  <si>
    <t>NTC-1494
NTC-1493</t>
  </si>
  <si>
    <t>E-125
E-126</t>
  </si>
  <si>
    <t>Distribución granulométrica</t>
  </si>
  <si>
    <t>Análisis granulométrico por tamizado</t>
  </si>
  <si>
    <t>NTC-1522</t>
  </si>
  <si>
    <t>E-123</t>
  </si>
  <si>
    <t>Dureza o resistencia a la abrasión</t>
  </si>
  <si>
    <t>Desgaste en la Máquina de los Ángeles</t>
  </si>
  <si>
    <t>NTC-93
NTC-98</t>
  </si>
  <si>
    <t>E-218
E-219</t>
  </si>
  <si>
    <t>Peso unitario máximo</t>
  </si>
  <si>
    <t>Próctor modificado</t>
  </si>
  <si>
    <t>ASTM D1883</t>
  </si>
  <si>
    <t>E-142</t>
  </si>
  <si>
    <t>CBR
(Capacidad de soporte)</t>
  </si>
  <si>
    <t>E-148</t>
  </si>
  <si>
    <t>Equivalente de arena
(Contenido de arena)</t>
  </si>
  <si>
    <t>E-133</t>
  </si>
  <si>
    <t>Índices de aplanamiento y alargamiento
(Forma de las partículas)</t>
  </si>
  <si>
    <t>E-230</t>
  </si>
  <si>
    <t>Pérdidas en sulfatos de sodio y magnesio
(Resistencia al intemperismo)</t>
  </si>
  <si>
    <t>E-220</t>
  </si>
  <si>
    <t xml:space="preserve">Notas: </t>
  </si>
  <si>
    <t xml:space="preserve"> 1:  Frecuencia de muestreo para tendido de redes de acueducto, alcantarillado y canales</t>
  </si>
  <si>
    <t>NTC  :</t>
  </si>
  <si>
    <t>Norma Técnica Colombiana</t>
  </si>
  <si>
    <t xml:space="preserve"> 2:  Frecuencia de muestreo para estructuras diferentes a redes o canales</t>
  </si>
  <si>
    <t>INV  :</t>
  </si>
  <si>
    <t>Norma Instituto Nacional de Vías</t>
  </si>
  <si>
    <t>Arena de peña</t>
  </si>
  <si>
    <t>Grava</t>
  </si>
  <si>
    <t>Gravilla</t>
  </si>
  <si>
    <t>VALOR UNITARIO</t>
  </si>
  <si>
    <t>Contenido de materia orgánica por ignición
(Presencia de materia orgánica)</t>
  </si>
  <si>
    <t>Densidad método cono de arena
(Grado de compactación)</t>
  </si>
  <si>
    <t>Resistencia al intemperismo</t>
  </si>
  <si>
    <t>Pérdidas en sulfatos de sodio y magnesio</t>
  </si>
  <si>
    <t>NTC-126</t>
  </si>
  <si>
    <t>Sub-base granular</t>
  </si>
  <si>
    <t>Base granular</t>
  </si>
  <si>
    <t>Suelos estabilizados</t>
  </si>
  <si>
    <t xml:space="preserve">Contenido de materia orgánica </t>
  </si>
  <si>
    <t>Capacidad de soporte</t>
  </si>
  <si>
    <t>CBR</t>
  </si>
  <si>
    <t>NTC-2122</t>
  </si>
  <si>
    <t>* Valores unitarios tomados de Laboratorio Universidad Javeriana</t>
  </si>
  <si>
    <t>TRAMPA DE GRASAS SECCION DE 1,00 M X 1,00 M EN CONCRETO IMPER DE 4000 PSI (INCLUYE REFUERZO EN ACERO Y MARCO Y CONTRAMARCO PARA TAPA)</t>
  </si>
  <si>
    <t>1.6A</t>
  </si>
  <si>
    <t>DESCAPOTE A MAQUINA E=0.15 M (INCLUYE DISPOCISION DE MATERIAL A SITIO AUTORIZADO)</t>
  </si>
  <si>
    <t>SUMINISTRO, INSTALACIÓN, RECONFORMACIÓN, NIVELACIÓN, COMPACTACIÓN DE MATERIAL GRANULAR TIPO RECEBO O MATERIAL DE AFIRMADO. (INCLUYE MATERIALES, EQUIPOS, TRANSPORTE)</t>
  </si>
  <si>
    <t>3.25</t>
  </si>
  <si>
    <t>CUNETA EN CONCRETO</t>
  </si>
  <si>
    <t>5.8</t>
  </si>
  <si>
    <t>SUMINISTRO EXTENDIDO Y COMPACTACIÓN DE MEZCLA ASFALTICA EN CALIENTE TIPO NORMA FAAP 401 CON CEMENTO ASFALTICO PG 76-28 MODIFICADO CON POLIMEROS.</t>
  </si>
  <si>
    <t>LOCALIZACIÓN, REPLANTEO Y SEGUIMIENTO DE OBRAS (INCLUYE TOPOGRAFIA Y ENTREGA DE PLANOS Y RECORD) (AREAS)</t>
  </si>
  <si>
    <r>
      <rPr>
        <b/>
        <sz val="11"/>
        <rFont val="Arial"/>
        <family val="2"/>
      </rPr>
      <t xml:space="preserve">NOTA 1: </t>
    </r>
    <r>
      <rPr>
        <sz val="11"/>
        <rFont val="Arial"/>
        <family val="2"/>
      </rPr>
      <t xml:space="preserve"> Se debe tener en cuenta que el PRECIO UNITARIO incluye el valor de A.I.U.</t>
    </r>
  </si>
  <si>
    <t>VALOR COSTO OBRAS</t>
  </si>
  <si>
    <t>VALOR TOTAL</t>
  </si>
  <si>
    <t xml:space="preserve">6. TOTAL ESTUDIOS DE PREINVERSIÓN - REALIZAR ESTUDIOS Y DISEÑOS (INCLUYE IVA) </t>
  </si>
  <si>
    <t>TOTAL A.I.U</t>
  </si>
  <si>
    <t>[Ofrecimiento del Proponente]</t>
  </si>
  <si>
    <t>Firma del Proponente o de su Representante Legal</t>
  </si>
  <si>
    <t>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</si>
</sst>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5" formatCode="_-&quot;$&quot;* #,##0.00_-;\-&quot;$&quot;* #,##0.00_-;_-&quot;$&quot;* &quot;-&quot;??_-;_-@_-"/>
    <numFmt numFmtId="166" formatCode="_(* #,##0.00_);_(* \(#,##0.00\);_(* &quot;-&quot;??_);_(@_)"/>
    <numFmt numFmtId="167" formatCode="&quot;$&quot;#,##0"/>
    <numFmt numFmtId="168" formatCode="0.0%"/>
    <numFmt numFmtId="169" formatCode="&quot;$&quot;#,##0.00"/>
    <numFmt numFmtId="170" formatCode="&quot;$&quot;\ #,##0"/>
    <numFmt numFmtId="171" formatCode="&quot;$&quot;\ #,##0.00"/>
    <numFmt numFmtId="172" formatCode="_(&quot;$&quot;\ * #,##0.00_);_(&quot;$&quot;\ * \(#,##0.00\);_(&quot;$&quot;\ * &quot;-&quot;??_);_(@_)"/>
    <numFmt numFmtId="173" formatCode="_ &quot;$&quot;\ * #,##0_ ;_ &quot;$&quot;\ * \-#,##0_ ;_ &quot;$&quot;\ * &quot;-&quot;_ ;_ @_ "/>
    <numFmt numFmtId="174" formatCode="0#.00\ \L\t"/>
    <numFmt numFmtId="175" formatCode="_-[$$-240A]\ * #,##0.00_ ;_-[$$-240A]\ * \-#,##0.00\ ;_-[$$-240A]\ * &quot;-&quot;??_ ;_-@_ "/>
    <numFmt numFmtId="176" formatCode="0.0"/>
    <numFmt numFmtId="177" formatCode="_-&quot;$&quot;\ * #,##0.00_-;\-&quot;$&quot;\ * #,##0.00_-;_-&quot;$&quot;\ * &quot;-&quot;_-;_-@_-"/>
    <numFmt numFmtId="178" formatCode="0.00000%"/>
    <numFmt numFmtId="180" formatCode="_ * #,##0.00_ ;_ * \-#,##0.00_ ;_ * &quot;-&quot;??_ ;_ @_ "/>
    <numFmt numFmtId="185" formatCode="&quot;$&quot;\ #,##0.00;&quot;$&quot;\ \-#,##0.00"/>
    <numFmt numFmtId="188" formatCode="_(* #,##0_);_(* \(#,##0\);_(* &quot;-&quot;_);_(@_)"/>
    <numFmt numFmtId="190" formatCode="#,##0;[Red]#,##0"/>
    <numFmt numFmtId="191" formatCode="_(&quot;$&quot;* #,##0_);_(&quot;$&quot;* \(#,##0\);_(&quot;$&quot;* &quot;-&quot;_);_(@_)"/>
    <numFmt numFmtId="194" formatCode="_ [$$-240A]\ * #,##0.00_ ;_ [$$-240A]\ * \-#,##0.00_ ;_ [$$-240A]\ * &quot;-&quot;??_ ;_ @_ "/>
    <numFmt numFmtId="201" formatCode="_-* #,##0.00\ _€_-;\-* #,##0.00\ _€_-;_-* &quot;-&quot;??\ _€_-;_-@_-"/>
  </numFmts>
  <fonts count="66" x14ac:knownFonts="1">
    <font>
      <sz val="11"/>
      <color theme="1"/>
      <name val="Calibri"/>
      <family val="2"/>
      <scheme val="minor"/>
    </font>
    <font>
      <sz val="12"/>
      <color theme="1"/>
      <name val="Arial"/>
      <family val="2"/>
    </font>
    <font>
      <sz val="12"/>
      <color theme="1"/>
      <name val="Arial"/>
      <family val="2"/>
    </font>
    <font>
      <sz val="12"/>
      <color theme="1"/>
      <name val="Calibri"/>
      <family val="2"/>
      <scheme val="minor"/>
    </font>
    <font>
      <sz val="11"/>
      <color theme="1"/>
      <name val="Calibri"/>
      <family val="2"/>
      <scheme val="minor"/>
    </font>
    <font>
      <u/>
      <sz val="11"/>
      <color theme="10"/>
      <name val="Calibri"/>
      <family val="2"/>
      <scheme val="minor"/>
    </font>
    <font>
      <sz val="10"/>
      <name val="Arial"/>
      <family val="2"/>
    </font>
    <font>
      <b/>
      <sz val="14"/>
      <name val="Cambria"/>
      <family val="1"/>
    </font>
    <font>
      <b/>
      <sz val="11"/>
      <color theme="0"/>
      <name val="Cambria"/>
      <family val="1"/>
    </font>
    <font>
      <b/>
      <sz val="11"/>
      <name val="Cambria"/>
      <family val="1"/>
    </font>
    <font>
      <sz val="11"/>
      <name val="Cambria"/>
      <family val="1"/>
    </font>
    <font>
      <sz val="10"/>
      <name val="Century Gothic"/>
      <family val="2"/>
    </font>
    <font>
      <sz val="12"/>
      <name val="Cambria"/>
      <family val="1"/>
    </font>
    <font>
      <sz val="11"/>
      <color indexed="8"/>
      <name val="Calibri"/>
      <family val="2"/>
    </font>
    <font>
      <b/>
      <sz val="12"/>
      <name val="Cambria"/>
      <family val="1"/>
    </font>
    <font>
      <b/>
      <sz val="14"/>
      <color theme="0"/>
      <name val="Segoe UI"/>
      <family val="2"/>
    </font>
    <font>
      <b/>
      <sz val="9"/>
      <name val="Segoe UI"/>
      <family val="2"/>
    </font>
    <font>
      <sz val="9"/>
      <name val="Segoe UI"/>
      <family val="2"/>
    </font>
    <font>
      <sz val="8"/>
      <name val="Segoe UI"/>
      <family val="2"/>
    </font>
    <font>
      <b/>
      <sz val="8"/>
      <name val="Segoe UI"/>
      <family val="2"/>
    </font>
    <font>
      <b/>
      <sz val="11"/>
      <color rgb="FF000000"/>
      <name val="Calibri"/>
      <family val="2"/>
    </font>
    <font>
      <sz val="10"/>
      <color indexed="12"/>
      <name val="Arial"/>
      <family val="2"/>
    </font>
    <font>
      <b/>
      <sz val="9"/>
      <color indexed="8"/>
      <name val="Segoe UI"/>
      <family val="2"/>
    </font>
    <font>
      <sz val="10"/>
      <color indexed="12"/>
      <name val="Segoe UI"/>
      <family val="2"/>
    </font>
    <font>
      <sz val="10"/>
      <name val="Segoe UI"/>
      <family val="2"/>
    </font>
    <font>
      <b/>
      <sz val="10"/>
      <name val="Segoe UI"/>
      <family val="2"/>
    </font>
    <font>
      <sz val="10"/>
      <color indexed="9"/>
      <name val="Arial"/>
      <family val="2"/>
    </font>
    <font>
      <sz val="8"/>
      <color indexed="8"/>
      <name val="Segoe UI"/>
      <family val="2"/>
    </font>
    <font>
      <b/>
      <sz val="8"/>
      <color indexed="8"/>
      <name val="Segoe UI"/>
      <family val="2"/>
    </font>
    <font>
      <b/>
      <sz val="11"/>
      <color theme="1"/>
      <name val="Calibri"/>
      <family val="2"/>
      <scheme val="minor"/>
    </font>
    <font>
      <b/>
      <sz val="10"/>
      <name val="Arial"/>
      <family val="2"/>
    </font>
    <font>
      <sz val="10"/>
      <name val="Arial"/>
      <family val="2"/>
    </font>
    <font>
      <b/>
      <sz val="14"/>
      <name val="Arial"/>
      <family val="2"/>
    </font>
    <font>
      <sz val="11"/>
      <color rgb="FF000000"/>
      <name val="Calibri"/>
      <family val="2"/>
    </font>
    <font>
      <b/>
      <sz val="12"/>
      <name val="Arial"/>
      <family val="2"/>
    </font>
    <font>
      <b/>
      <sz val="11"/>
      <name val="Arial"/>
      <family val="2"/>
    </font>
    <font>
      <sz val="11"/>
      <name val="Arial"/>
      <family val="2"/>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b/>
      <sz val="10"/>
      <color theme="2" tint="-0.89999084444715716"/>
      <name val="Arial"/>
      <family val="2"/>
    </font>
    <font>
      <sz val="12"/>
      <name val="Arial"/>
      <family val="2"/>
    </font>
    <font>
      <sz val="10"/>
      <name val="Arial MT"/>
      <family val="2"/>
    </font>
    <font>
      <sz val="10"/>
      <color theme="1"/>
      <name val="Arial Narrow"/>
      <family val="2"/>
    </font>
    <font>
      <b/>
      <sz val="12"/>
      <color theme="0"/>
      <name val="Arial"/>
      <family val="2"/>
    </font>
    <font>
      <b/>
      <sz val="14"/>
      <color theme="1"/>
      <name val="Arial"/>
      <family val="2"/>
    </font>
    <font>
      <sz val="11"/>
      <color theme="1"/>
      <name val="Arial"/>
      <family val="2"/>
    </font>
    <font>
      <sz val="14"/>
      <color theme="1"/>
      <name val="Arial"/>
      <family val="2"/>
    </font>
    <font>
      <sz val="8"/>
      <name val="Arial Narrow"/>
      <family val="2"/>
    </font>
    <font>
      <sz val="14"/>
      <name val="Arial"/>
      <family val="2"/>
    </font>
    <font>
      <sz val="10"/>
      <color theme="1"/>
      <name val="Calibri"/>
      <family val="2"/>
      <scheme val="minor"/>
    </font>
    <font>
      <b/>
      <sz val="10"/>
      <color theme="1"/>
      <name val="Calibri"/>
      <family val="2"/>
      <scheme val="minor"/>
    </font>
    <font>
      <sz val="10"/>
      <color theme="1"/>
      <name val="Arial"/>
      <family val="2"/>
    </font>
    <font>
      <sz val="11"/>
      <color theme="4" tint="0.39997558519241921"/>
      <name val="Cambria"/>
      <family val="1"/>
    </font>
    <font>
      <sz val="8"/>
      <name val="Arial"/>
      <family val="2"/>
    </font>
    <font>
      <sz val="10"/>
      <color rgb="FF000000"/>
      <name val="Times New Roman"/>
      <family val="1"/>
    </font>
    <font>
      <sz val="8"/>
      <name val="Calibri"/>
      <family val="2"/>
      <scheme val="minor"/>
    </font>
    <font>
      <b/>
      <sz val="16"/>
      <name val="Arial Narrow"/>
      <family val="2"/>
    </font>
    <font>
      <b/>
      <sz val="20"/>
      <color rgb="FFFF0000"/>
      <name val="Calibri"/>
      <family val="2"/>
      <scheme val="minor"/>
    </font>
    <font>
      <b/>
      <sz val="8"/>
      <name val="Arial"/>
      <family val="2"/>
    </font>
    <font>
      <sz val="8"/>
      <color theme="0"/>
      <name val="Arial"/>
      <family val="2"/>
    </font>
    <font>
      <b/>
      <sz val="8"/>
      <color theme="0"/>
      <name val="Arial"/>
      <family val="2"/>
    </font>
    <font>
      <sz val="8"/>
      <color indexed="57"/>
      <name val="Arial"/>
      <family val="2"/>
    </font>
    <font>
      <sz val="10"/>
      <color rgb="FF000000"/>
      <name val="Times New Roman"/>
      <family val="1"/>
    </font>
  </fonts>
  <fills count="22">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4" tint="0.39997558519241921"/>
        <bgColor indexed="64"/>
      </patternFill>
    </fill>
    <fill>
      <patternFill patternType="solid">
        <fgColor rgb="FFFFFF00"/>
        <bgColor indexed="64"/>
      </patternFill>
    </fill>
    <fill>
      <patternFill patternType="solid">
        <fgColor rgb="FFB6004B"/>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4.9989318521683403E-2"/>
        <bgColor indexed="64"/>
      </patternFill>
    </fill>
    <fill>
      <patternFill patternType="solid">
        <fgColor indexed="9"/>
        <bgColor indexed="64"/>
      </patternFill>
    </fill>
    <fill>
      <patternFill patternType="solid">
        <fgColor theme="0" tint="-0.249977111117893"/>
        <bgColor indexed="64"/>
      </patternFill>
    </fill>
    <fill>
      <patternFill patternType="solid">
        <fgColor indexed="22"/>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theme="1" tint="0.499984740745262"/>
        <bgColor indexed="64"/>
      </patternFill>
    </fill>
    <fill>
      <patternFill patternType="solid">
        <fgColor rgb="FF00B0F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C000"/>
        <bgColor indexed="64"/>
      </patternFill>
    </fill>
    <fill>
      <patternFill patternType="solid">
        <fgColor rgb="FFFFFFFF"/>
        <bgColor rgb="FF000000"/>
      </patternFill>
    </fill>
  </fills>
  <borders count="1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double">
        <color indexed="64"/>
      </right>
      <top/>
      <bottom/>
      <diagonal/>
    </border>
    <border>
      <left style="double">
        <color auto="1"/>
      </left>
      <right/>
      <top/>
      <bottom style="double">
        <color auto="1"/>
      </bottom>
      <diagonal/>
    </border>
    <border>
      <left/>
      <right/>
      <top/>
      <bottom style="double">
        <color auto="1"/>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double">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style="medium">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double">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right style="medium">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medium">
        <color indexed="64"/>
      </left>
      <right style="hair">
        <color indexed="64"/>
      </right>
      <top/>
      <bottom style="hair">
        <color indexed="64"/>
      </bottom>
      <diagonal/>
    </border>
    <border>
      <left style="medium">
        <color indexed="64"/>
      </left>
      <right style="medium">
        <color indexed="64"/>
      </right>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style="medium">
        <color indexed="64"/>
      </right>
      <top style="hair">
        <color auto="1"/>
      </top>
      <bottom style="hair">
        <color auto="1"/>
      </bottom>
      <diagonal/>
    </border>
    <border>
      <left/>
      <right style="medium">
        <color indexed="64"/>
      </right>
      <top style="hair">
        <color indexed="64"/>
      </top>
      <bottom style="hair">
        <color indexed="64"/>
      </bottom>
      <diagonal/>
    </border>
    <border>
      <left style="medium">
        <color auto="1"/>
      </left>
      <right style="hair">
        <color auto="1"/>
      </right>
      <top style="hair">
        <color auto="1"/>
      </top>
      <bottom style="hair">
        <color auto="1"/>
      </bottom>
      <diagonal/>
    </border>
    <border>
      <left style="medium">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right style="medium">
        <color indexed="64"/>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style="medium">
        <color indexed="64"/>
      </left>
      <right style="medium">
        <color indexed="64"/>
      </right>
      <top style="hair">
        <color indexed="64"/>
      </top>
      <bottom style="medium">
        <color indexed="64"/>
      </bottom>
      <diagonal/>
    </border>
    <border>
      <left style="medium">
        <color indexed="64"/>
      </left>
      <right/>
      <top style="double">
        <color indexed="64"/>
      </top>
      <bottom style="hair">
        <color indexed="64"/>
      </bottom>
      <diagonal/>
    </border>
    <border>
      <left/>
      <right style="double">
        <color indexed="64"/>
      </right>
      <top style="double">
        <color indexed="64"/>
      </top>
      <bottom style="hair">
        <color indexed="64"/>
      </bottom>
      <diagonal/>
    </border>
    <border>
      <left style="hair">
        <color indexed="64"/>
      </left>
      <right style="double">
        <color indexed="64"/>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right style="double">
        <color indexed="64"/>
      </right>
      <top/>
      <bottom style="double">
        <color indexed="64"/>
      </bottom>
      <diagonal/>
    </border>
  </borders>
  <cellStyleXfs count="81">
    <xf numFmtId="0" fontId="0" fillId="0" borderId="0"/>
    <xf numFmtId="9" fontId="4" fillId="0" borderId="0" applyFont="0" applyFill="0" applyBorder="0" applyAlignment="0" applyProtection="0"/>
    <xf numFmtId="0" fontId="5" fillId="0" borderId="0" applyNumberFormat="0" applyFill="0" applyBorder="0" applyAlignment="0" applyProtection="0"/>
    <xf numFmtId="0" fontId="6" fillId="0" borderId="0"/>
    <xf numFmtId="0" fontId="6" fillId="0" borderId="0"/>
    <xf numFmtId="0" fontId="6" fillId="0" borderId="0"/>
    <xf numFmtId="0" fontId="11" fillId="0" borderId="0"/>
    <xf numFmtId="0" fontId="13" fillId="0" borderId="0"/>
    <xf numFmtId="44" fontId="4" fillId="0" borderId="0" applyFont="0" applyFill="0" applyBorder="0" applyAlignment="0" applyProtection="0"/>
    <xf numFmtId="44" fontId="4" fillId="0" borderId="0" applyFont="0" applyFill="0" applyBorder="0" applyAlignment="0" applyProtection="0"/>
    <xf numFmtId="9" fontId="6" fillId="0" borderId="0" applyFont="0" applyFill="0" applyBorder="0" applyAlignment="0" applyProtection="0"/>
    <xf numFmtId="0" fontId="6" fillId="0" borderId="0"/>
    <xf numFmtId="0" fontId="4" fillId="0" borderId="0"/>
    <xf numFmtId="9" fontId="4" fillId="0" borderId="0" applyFont="0" applyFill="0" applyBorder="0" applyAlignment="0" applyProtection="0"/>
    <xf numFmtId="43" fontId="4" fillId="0" borderId="0" applyFont="0" applyFill="0" applyBorder="0" applyAlignment="0" applyProtection="0"/>
    <xf numFmtId="0" fontId="3" fillId="0" borderId="0"/>
    <xf numFmtId="0" fontId="31" fillId="0" borderId="0"/>
    <xf numFmtId="44" fontId="31" fillId="0" borderId="0" applyFont="0" applyFill="0" applyBorder="0" applyAlignment="0" applyProtection="0"/>
    <xf numFmtId="43" fontId="31" fillId="0" borderId="0" applyFont="0" applyFill="0" applyBorder="0" applyAlignment="0" applyProtection="0"/>
    <xf numFmtId="0" fontId="33" fillId="0" borderId="0" applyNumberFormat="0" applyBorder="0" applyAlignment="0"/>
    <xf numFmtId="0" fontId="6" fillId="0" borderId="0"/>
    <xf numFmtId="9" fontId="33" fillId="0" borderId="0" applyFont="0" applyFill="0" applyBorder="0" applyAlignment="0" applyProtection="0"/>
    <xf numFmtId="172" fontId="33" fillId="0" borderId="0" applyFont="0" applyFill="0" applyBorder="0" applyAlignment="0" applyProtection="0"/>
    <xf numFmtId="9" fontId="6" fillId="0" borderId="0" applyFont="0" applyFill="0" applyBorder="0" applyAlignment="0" applyProtection="0"/>
    <xf numFmtId="166" fontId="33" fillId="0" borderId="0" applyFont="0" applyFill="0" applyBorder="0" applyAlignment="0" applyProtection="0"/>
    <xf numFmtId="0" fontId="4" fillId="0" borderId="0"/>
    <xf numFmtId="0" fontId="4" fillId="0" borderId="0"/>
    <xf numFmtId="0" fontId="6" fillId="0" borderId="0"/>
    <xf numFmtId="0" fontId="6" fillId="0" borderId="0"/>
    <xf numFmtId="173" fontId="6" fillId="0" borderId="0" applyFont="0" applyFill="0" applyBorder="0" applyAlignment="0" applyProtection="0"/>
    <xf numFmtId="0" fontId="6" fillId="0" borderId="0"/>
    <xf numFmtId="174" fontId="6" fillId="0" borderId="0" applyFont="0" applyFill="0" applyBorder="0" applyAlignment="0" applyProtection="0"/>
    <xf numFmtId="44" fontId="4" fillId="0" borderId="0" applyFont="0" applyFill="0" applyBorder="0" applyAlignment="0" applyProtection="0"/>
    <xf numFmtId="0" fontId="4" fillId="0" borderId="0"/>
    <xf numFmtId="9" fontId="4" fillId="0" borderId="0" applyFont="0" applyFill="0" applyBorder="0" applyAlignment="0" applyProtection="0"/>
    <xf numFmtId="44" fontId="6" fillId="0" borderId="0" applyFont="0" applyFill="0" applyBorder="0" applyAlignment="0" applyProtection="0"/>
    <xf numFmtId="42" fontId="4" fillId="0" borderId="0" applyFont="0" applyFill="0" applyBorder="0" applyAlignment="0" applyProtection="0"/>
    <xf numFmtId="0" fontId="4" fillId="0" borderId="0"/>
    <xf numFmtId="166" fontId="6" fillId="0" borderId="0" applyFont="0" applyFill="0" applyBorder="0" applyAlignment="0" applyProtection="0"/>
    <xf numFmtId="0" fontId="6" fillId="0" borderId="0" applyFont="0" applyFill="0" applyBorder="0" applyAlignment="0" applyProtection="0"/>
    <xf numFmtId="185" fontId="6" fillId="0" borderId="0" applyFont="0" applyFill="0" applyBorder="0" applyAlignment="0" applyProtection="0"/>
    <xf numFmtId="0" fontId="4" fillId="0" borderId="0"/>
    <xf numFmtId="0" fontId="2" fillId="0" borderId="0"/>
    <xf numFmtId="0" fontId="6" fillId="0" borderId="0"/>
    <xf numFmtId="0" fontId="4" fillId="0" borderId="0"/>
    <xf numFmtId="188" fontId="57" fillId="0" borderId="0" applyFont="0" applyFill="0" applyBorder="0" applyAlignment="0" applyProtection="0"/>
    <xf numFmtId="0" fontId="57" fillId="0" borderId="0"/>
    <xf numFmtId="190" fontId="4" fillId="0" borderId="0" applyFont="0" applyFill="0" applyBorder="0" applyAlignment="0" applyProtection="0"/>
    <xf numFmtId="191" fontId="57" fillId="0" borderId="0" applyFont="0" applyFill="0" applyBorder="0" applyAlignment="0" applyProtection="0"/>
    <xf numFmtId="172" fontId="4" fillId="0" borderId="0" applyFont="0" applyFill="0" applyBorder="0" applyAlignment="0" applyProtection="0"/>
    <xf numFmtId="41" fontId="2" fillId="0" borderId="0" applyFont="0" applyFill="0" applyBorder="0" applyAlignment="0" applyProtection="0"/>
    <xf numFmtId="10" fontId="54" fillId="0" borderId="44">
      <alignment vertical="center"/>
    </xf>
    <xf numFmtId="194" fontId="6" fillId="0" borderId="0" applyFont="0" applyFill="0" applyBorder="0" applyAlignment="0" applyProtection="0"/>
    <xf numFmtId="0" fontId="13" fillId="0" borderId="0"/>
    <xf numFmtId="9" fontId="13" fillId="0" borderId="0" applyFont="0" applyFill="0" applyBorder="0" applyAlignment="0" applyProtection="0"/>
    <xf numFmtId="180" fontId="6" fillId="0" borderId="0" applyFont="0" applyFill="0" applyBorder="0" applyAlignment="0" applyProtection="0"/>
    <xf numFmtId="0" fontId="6" fillId="0" borderId="0" applyFont="0" applyFill="0" applyBorder="0" applyAlignment="0" applyProtection="0"/>
    <xf numFmtId="0" fontId="6" fillId="0" borderId="0"/>
    <xf numFmtId="9" fontId="13" fillId="0" borderId="0" applyFont="0" applyFill="0" applyBorder="0" applyAlignment="0" applyProtection="0"/>
    <xf numFmtId="9" fontId="13" fillId="0" borderId="0" applyFont="0" applyFill="0" applyBorder="0" applyAlignment="0" applyProtection="0"/>
    <xf numFmtId="165" fontId="13" fillId="0" borderId="0" applyFont="0" applyFill="0" applyBorder="0" applyAlignment="0" applyProtection="0"/>
    <xf numFmtId="0" fontId="13" fillId="0" borderId="0"/>
    <xf numFmtId="0" fontId="1" fillId="0" borderId="0"/>
    <xf numFmtId="0" fontId="4" fillId="0" borderId="0"/>
    <xf numFmtId="180" fontId="6" fillId="0" borderId="0" applyFont="0" applyFill="0" applyBorder="0" applyAlignment="0" applyProtection="0"/>
    <xf numFmtId="43" fontId="4" fillId="0" borderId="0" applyFont="0" applyFill="0" applyBorder="0" applyAlignment="0" applyProtection="0"/>
    <xf numFmtId="9" fontId="13" fillId="0" borderId="0" applyFont="0" applyFill="0" applyBorder="0" applyAlignment="0" applyProtection="0"/>
    <xf numFmtId="201"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194" fontId="6" fillId="0" borderId="0" applyFont="0" applyFill="0" applyBorder="0" applyAlignment="0" applyProtection="0"/>
    <xf numFmtId="42" fontId="4" fillId="0" borderId="0" applyFont="0" applyFill="0" applyBorder="0" applyAlignment="0" applyProtection="0"/>
    <xf numFmtId="172" fontId="4" fillId="0" borderId="0" applyFont="0" applyFill="0" applyBorder="0" applyAlignment="0" applyProtection="0"/>
    <xf numFmtId="0" fontId="65" fillId="0" borderId="0"/>
    <xf numFmtId="166" fontId="4" fillId="0" borderId="0" applyFont="0" applyFill="0" applyBorder="0" applyAlignment="0" applyProtection="0"/>
    <xf numFmtId="172"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cellStyleXfs>
  <cellXfs count="735">
    <xf numFmtId="0" fontId="0" fillId="0" borderId="0" xfId="0"/>
    <xf numFmtId="0" fontId="9" fillId="0" borderId="6" xfId="4" applyFont="1" applyBorder="1" applyAlignment="1">
      <alignment horizontal="center" vertical="center"/>
    </xf>
    <xf numFmtId="0" fontId="9" fillId="0" borderId="12" xfId="4" applyFont="1" applyBorder="1" applyAlignment="1">
      <alignment horizontal="center" vertical="center"/>
    </xf>
    <xf numFmtId="0" fontId="9" fillId="4" borderId="18" xfId="4" applyFont="1" applyFill="1" applyBorder="1" applyAlignment="1">
      <alignment horizontal="center" vertical="center"/>
    </xf>
    <xf numFmtId="167" fontId="9" fillId="4" borderId="19" xfId="4" applyNumberFormat="1" applyFont="1" applyFill="1" applyBorder="1" applyAlignment="1">
      <alignment horizontal="right" vertical="center"/>
    </xf>
    <xf numFmtId="2" fontId="10" fillId="0" borderId="9" xfId="5" applyNumberFormat="1" applyFont="1" applyBorder="1" applyAlignment="1">
      <alignment horizontal="center" vertical="center" wrapText="1"/>
    </xf>
    <xf numFmtId="167" fontId="10" fillId="0" borderId="21" xfId="5" applyNumberFormat="1" applyFont="1" applyBorder="1" applyAlignment="1">
      <alignment horizontal="right" vertical="center" wrapText="1"/>
    </xf>
    <xf numFmtId="3" fontId="10" fillId="0" borderId="9" xfId="6" applyNumberFormat="1" applyFont="1" applyBorder="1" applyAlignment="1">
      <alignment vertical="center"/>
    </xf>
    <xf numFmtId="3" fontId="9" fillId="4" borderId="18" xfId="4" applyNumberFormat="1" applyFont="1" applyFill="1" applyBorder="1" applyAlignment="1">
      <alignment horizontal="center" vertical="center"/>
    </xf>
    <xf numFmtId="2" fontId="10" fillId="2" borderId="9" xfId="5" applyNumberFormat="1" applyFont="1" applyFill="1" applyBorder="1" applyAlignment="1">
      <alignment horizontal="center" vertical="center" wrapText="1"/>
    </xf>
    <xf numFmtId="3" fontId="10" fillId="2" borderId="21" xfId="3" applyNumberFormat="1" applyFont="1" applyFill="1" applyBorder="1" applyAlignment="1">
      <alignment vertical="center"/>
    </xf>
    <xf numFmtId="3" fontId="10" fillId="2" borderId="9" xfId="6" applyNumberFormat="1" applyFont="1" applyFill="1" applyBorder="1" applyAlignment="1">
      <alignment vertical="center"/>
    </xf>
    <xf numFmtId="167" fontId="10" fillId="2" borderId="21" xfId="5" applyNumberFormat="1" applyFont="1" applyFill="1" applyBorder="1" applyAlignment="1">
      <alignment horizontal="right" vertical="center" wrapText="1"/>
    </xf>
    <xf numFmtId="0" fontId="10" fillId="2" borderId="9" xfId="4" applyFont="1" applyFill="1" applyBorder="1" applyAlignment="1">
      <alignment horizontal="center" vertical="center"/>
    </xf>
    <xf numFmtId="167" fontId="9" fillId="4" borderId="19" xfId="4" applyNumberFormat="1" applyFont="1" applyFill="1" applyBorder="1" applyAlignment="1">
      <alignment horizontal="center" vertical="center"/>
    </xf>
    <xf numFmtId="10" fontId="12" fillId="2" borderId="9" xfId="1" applyNumberFormat="1" applyFont="1" applyFill="1" applyBorder="1" applyAlignment="1">
      <alignment vertical="center"/>
    </xf>
    <xf numFmtId="168" fontId="12" fillId="2" borderId="9" xfId="1" applyNumberFormat="1" applyFont="1" applyFill="1" applyBorder="1" applyAlignment="1">
      <alignment horizontal="center" vertical="center" wrapText="1"/>
    </xf>
    <xf numFmtId="4" fontId="12" fillId="2" borderId="9" xfId="3" applyNumberFormat="1" applyFont="1" applyFill="1" applyBorder="1" applyAlignment="1">
      <alignment horizontal="center" vertical="center"/>
    </xf>
    <xf numFmtId="0" fontId="5" fillId="0" borderId="9" xfId="2" applyBorder="1" applyAlignment="1">
      <alignment horizontal="center" vertical="center"/>
    </xf>
    <xf numFmtId="167" fontId="10" fillId="0" borderId="24" xfId="5" applyNumberFormat="1" applyFont="1" applyBorder="1" applyAlignment="1">
      <alignment horizontal="right" vertical="center" wrapText="1"/>
    </xf>
    <xf numFmtId="0" fontId="5" fillId="2" borderId="9" xfId="2" applyFill="1" applyBorder="1" applyAlignment="1">
      <alignment horizontal="center" vertical="center"/>
    </xf>
    <xf numFmtId="167" fontId="10" fillId="2" borderId="24" xfId="5" applyNumberFormat="1" applyFont="1" applyFill="1" applyBorder="1" applyAlignment="1">
      <alignment horizontal="right" vertical="center" wrapText="1"/>
    </xf>
    <xf numFmtId="2" fontId="5" fillId="0" borderId="9" xfId="2" applyNumberFormat="1" applyBorder="1" applyAlignment="1">
      <alignment horizontal="center" vertical="center"/>
    </xf>
    <xf numFmtId="0" fontId="5" fillId="0" borderId="23" xfId="2" applyBorder="1" applyAlignment="1">
      <alignment horizontal="center" vertical="center"/>
    </xf>
    <xf numFmtId="0" fontId="14" fillId="2" borderId="9" xfId="4" applyFont="1" applyFill="1" applyBorder="1" applyAlignment="1">
      <alignment horizontal="center" vertical="center"/>
    </xf>
    <xf numFmtId="167" fontId="10" fillId="2" borderId="21" xfId="4" applyNumberFormat="1" applyFont="1" applyFill="1" applyBorder="1" applyAlignment="1">
      <alignment horizontal="center" vertical="center"/>
    </xf>
    <xf numFmtId="0" fontId="12" fillId="2" borderId="9" xfId="3" applyFont="1" applyFill="1" applyBorder="1" applyAlignment="1">
      <alignment horizontal="center" vertical="center"/>
    </xf>
    <xf numFmtId="0" fontId="12" fillId="2" borderId="23" xfId="3" applyFont="1" applyFill="1" applyBorder="1" applyAlignment="1">
      <alignment horizontal="center" vertical="center"/>
    </xf>
    <xf numFmtId="167" fontId="10" fillId="2" borderId="24" xfId="4" applyNumberFormat="1" applyFont="1" applyFill="1" applyBorder="1" applyAlignment="1">
      <alignment horizontal="center" vertical="center"/>
    </xf>
    <xf numFmtId="170" fontId="10" fillId="2" borderId="24" xfId="8" applyNumberFormat="1" applyFont="1" applyFill="1" applyBorder="1" applyAlignment="1">
      <alignment horizontal="center" vertical="center"/>
    </xf>
    <xf numFmtId="0" fontId="9" fillId="4" borderId="25" xfId="4" applyFont="1" applyFill="1" applyBorder="1" applyAlignment="1">
      <alignment horizontal="center" vertical="center"/>
    </xf>
    <xf numFmtId="0" fontId="9" fillId="4" borderId="26" xfId="4" applyFont="1" applyFill="1" applyBorder="1" applyAlignment="1">
      <alignment horizontal="center" vertical="center"/>
    </xf>
    <xf numFmtId="0" fontId="9" fillId="4" borderId="27" xfId="4" applyFont="1" applyFill="1" applyBorder="1" applyAlignment="1">
      <alignment horizontal="center" vertical="center"/>
    </xf>
    <xf numFmtId="167" fontId="9" fillId="4" borderId="28" xfId="4" applyNumberFormat="1" applyFont="1" applyFill="1" applyBorder="1" applyAlignment="1">
      <alignment horizontal="center" vertical="center"/>
    </xf>
    <xf numFmtId="0" fontId="9" fillId="4" borderId="29" xfId="4" applyFont="1" applyFill="1" applyBorder="1" applyAlignment="1">
      <alignment horizontal="center" vertical="center"/>
    </xf>
    <xf numFmtId="167" fontId="9" fillId="4" borderId="30" xfId="4" applyNumberFormat="1" applyFont="1" applyFill="1" applyBorder="1" applyAlignment="1">
      <alignment horizontal="center" vertical="center"/>
    </xf>
    <xf numFmtId="0" fontId="12" fillId="2" borderId="18" xfId="3" applyFont="1" applyFill="1" applyBorder="1" applyAlignment="1">
      <alignment horizontal="center" vertical="center"/>
    </xf>
    <xf numFmtId="170" fontId="10" fillId="2" borderId="19" xfId="8" applyNumberFormat="1" applyFont="1" applyFill="1" applyBorder="1" applyAlignment="1">
      <alignment horizontal="center" vertical="center"/>
    </xf>
    <xf numFmtId="0" fontId="9" fillId="4" borderId="31" xfId="4" applyFont="1" applyFill="1" applyBorder="1" applyAlignment="1">
      <alignment horizontal="center" vertical="center"/>
    </xf>
    <xf numFmtId="167" fontId="9" fillId="4" borderId="32" xfId="4" applyNumberFormat="1" applyFont="1" applyFill="1" applyBorder="1" applyAlignment="1">
      <alignment horizontal="center" vertical="center"/>
    </xf>
    <xf numFmtId="0" fontId="9" fillId="4" borderId="17" xfId="4" applyFont="1" applyFill="1" applyBorder="1" applyAlignment="1">
      <alignment horizontal="center" vertical="center"/>
    </xf>
    <xf numFmtId="0" fontId="9" fillId="4" borderId="34" xfId="4" applyFont="1" applyFill="1" applyBorder="1" applyAlignment="1">
      <alignment horizontal="center" vertical="center"/>
    </xf>
    <xf numFmtId="0" fontId="9" fillId="4" borderId="35" xfId="4" applyFont="1" applyFill="1" applyBorder="1" applyAlignment="1">
      <alignment horizontal="center" vertical="center"/>
    </xf>
    <xf numFmtId="169" fontId="12" fillId="2" borderId="9" xfId="4" applyNumberFormat="1" applyFont="1" applyFill="1" applyBorder="1" applyAlignment="1">
      <alignment vertical="center"/>
    </xf>
    <xf numFmtId="4" fontId="12" fillId="2" borderId="23" xfId="3" applyNumberFormat="1" applyFont="1" applyFill="1" applyBorder="1" applyAlignment="1">
      <alignment horizontal="center" vertical="center"/>
    </xf>
    <xf numFmtId="4" fontId="12" fillId="2" borderId="18" xfId="3" applyNumberFormat="1" applyFont="1" applyFill="1" applyBorder="1" applyAlignment="1">
      <alignment horizontal="center" vertical="center"/>
    </xf>
    <xf numFmtId="0" fontId="9" fillId="4" borderId="19" xfId="4" applyFont="1" applyFill="1" applyBorder="1" applyAlignment="1">
      <alignment horizontal="center" vertical="center"/>
    </xf>
    <xf numFmtId="2" fontId="10" fillId="0" borderId="23" xfId="5" applyNumberFormat="1" applyFont="1" applyBorder="1" applyAlignment="1">
      <alignment horizontal="center" vertical="center" wrapText="1"/>
    </xf>
    <xf numFmtId="2" fontId="10" fillId="2" borderId="23" xfId="5" applyNumberFormat="1" applyFont="1" applyFill="1" applyBorder="1" applyAlignment="1">
      <alignment horizontal="center" vertical="center" wrapText="1"/>
    </xf>
    <xf numFmtId="168" fontId="12" fillId="2" borderId="21" xfId="1" applyNumberFormat="1" applyFont="1" applyFill="1" applyBorder="1" applyAlignment="1">
      <alignment vertical="center"/>
    </xf>
    <xf numFmtId="168" fontId="12" fillId="2" borderId="21" xfId="1" applyNumberFormat="1" applyFont="1" applyFill="1" applyBorder="1" applyAlignment="1">
      <alignment horizontal="center" vertical="center" wrapText="1"/>
    </xf>
    <xf numFmtId="168" fontId="12" fillId="2" borderId="23" xfId="1" applyNumberFormat="1" applyFont="1" applyFill="1" applyBorder="1" applyAlignment="1">
      <alignment horizontal="center" vertical="center" wrapText="1"/>
    </xf>
    <xf numFmtId="168" fontId="12" fillId="2" borderId="24" xfId="1" applyNumberFormat="1" applyFont="1" applyFill="1" applyBorder="1" applyAlignment="1">
      <alignment horizontal="center" vertical="center" wrapText="1"/>
    </xf>
    <xf numFmtId="0" fontId="9" fillId="4" borderId="30" xfId="4" applyFont="1" applyFill="1" applyBorder="1" applyAlignment="1">
      <alignment horizontal="center" vertical="center"/>
    </xf>
    <xf numFmtId="2" fontId="12" fillId="2" borderId="18" xfId="5" applyNumberFormat="1" applyFont="1" applyFill="1" applyBorder="1" applyAlignment="1">
      <alignment horizontal="center" vertical="center" wrapText="1"/>
    </xf>
    <xf numFmtId="9" fontId="12" fillId="2" borderId="19" xfId="1" applyFont="1" applyFill="1" applyBorder="1" applyAlignment="1">
      <alignment horizontal="center" vertical="center" wrapText="1"/>
    </xf>
    <xf numFmtId="2" fontId="12" fillId="2" borderId="23" xfId="5" applyNumberFormat="1" applyFont="1" applyFill="1" applyBorder="1" applyAlignment="1">
      <alignment horizontal="center" vertical="center" wrapText="1"/>
    </xf>
    <xf numFmtId="2" fontId="12" fillId="2" borderId="24" xfId="5" applyNumberFormat="1" applyFont="1" applyFill="1" applyBorder="1" applyAlignment="1">
      <alignment horizontal="center" vertical="center" wrapText="1"/>
    </xf>
    <xf numFmtId="0" fontId="9" fillId="4" borderId="32" xfId="4" applyFont="1" applyFill="1" applyBorder="1" applyAlignment="1">
      <alignment horizontal="center" vertical="center"/>
    </xf>
    <xf numFmtId="0" fontId="9" fillId="4" borderId="36" xfId="4" applyFont="1" applyFill="1" applyBorder="1" applyAlignment="1">
      <alignment horizontal="center" vertical="center"/>
    </xf>
    <xf numFmtId="0" fontId="10" fillId="0" borderId="10" xfId="3" applyFont="1" applyBorder="1" applyAlignment="1">
      <alignment horizontal="center" vertical="center"/>
    </xf>
    <xf numFmtId="0" fontId="10" fillId="0" borderId="33" xfId="3" applyFont="1" applyBorder="1" applyAlignment="1">
      <alignment horizontal="center" vertical="center"/>
    </xf>
    <xf numFmtId="0" fontId="10" fillId="2" borderId="10" xfId="3" applyFont="1" applyFill="1" applyBorder="1" applyAlignment="1">
      <alignment horizontal="center" vertical="center"/>
    </xf>
    <xf numFmtId="0" fontId="10" fillId="2" borderId="33" xfId="3" applyFont="1" applyFill="1" applyBorder="1" applyAlignment="1">
      <alignment horizontal="center" vertical="center"/>
    </xf>
    <xf numFmtId="0" fontId="10" fillId="0" borderId="10" xfId="4" applyFont="1" applyBorder="1" applyAlignment="1">
      <alignment horizontal="center" vertical="center"/>
    </xf>
    <xf numFmtId="0" fontId="10" fillId="2" borderId="10" xfId="4" applyFont="1" applyFill="1" applyBorder="1" applyAlignment="1">
      <alignment horizontal="center" vertical="center"/>
    </xf>
    <xf numFmtId="0" fontId="14" fillId="2" borderId="10" xfId="4" applyFont="1" applyFill="1" applyBorder="1" applyAlignment="1">
      <alignment horizontal="center" vertical="center"/>
    </xf>
    <xf numFmtId="0" fontId="12" fillId="2" borderId="10" xfId="3" applyFont="1" applyFill="1" applyBorder="1" applyAlignment="1">
      <alignment horizontal="center" vertical="center"/>
    </xf>
    <xf numFmtId="0" fontId="12" fillId="2" borderId="33" xfId="3" applyFont="1" applyFill="1" applyBorder="1" applyAlignment="1">
      <alignment horizontal="center" vertical="center"/>
    </xf>
    <xf numFmtId="0" fontId="12" fillId="2" borderId="17" xfId="3" applyFont="1" applyFill="1" applyBorder="1" applyAlignment="1">
      <alignment horizontal="center" vertical="center"/>
    </xf>
    <xf numFmtId="0" fontId="9" fillId="4" borderId="16" xfId="4" applyFont="1" applyFill="1" applyBorder="1" applyAlignment="1">
      <alignment horizontal="left" vertical="center" wrapText="1"/>
    </xf>
    <xf numFmtId="0" fontId="10" fillId="0" borderId="20" xfId="5" applyFont="1" applyBorder="1" applyAlignment="1">
      <alignment horizontal="left" vertical="center" wrapText="1"/>
    </xf>
    <xf numFmtId="0" fontId="10" fillId="0" borderId="37" xfId="5" applyFont="1" applyBorder="1" applyAlignment="1">
      <alignment horizontal="left" vertical="center" wrapText="1"/>
    </xf>
    <xf numFmtId="0" fontId="10" fillId="2" borderId="20" xfId="5" applyFont="1" applyFill="1" applyBorder="1" applyAlignment="1">
      <alignment horizontal="left" vertical="center" wrapText="1"/>
    </xf>
    <xf numFmtId="0" fontId="10" fillId="2" borderId="37" xfId="5" applyFont="1" applyFill="1" applyBorder="1" applyAlignment="1">
      <alignment horizontal="left" vertical="center" wrapText="1"/>
    </xf>
    <xf numFmtId="0" fontId="10" fillId="0" borderId="20" xfId="4" applyFont="1" applyBorder="1" applyAlignment="1">
      <alignment horizontal="left" vertical="center" wrapText="1"/>
    </xf>
    <xf numFmtId="0" fontId="12" fillId="2" borderId="20" xfId="5" applyFont="1" applyFill="1" applyBorder="1" applyAlignment="1">
      <alignment horizontal="left" vertical="center" wrapText="1"/>
    </xf>
    <xf numFmtId="0" fontId="12" fillId="2" borderId="37" xfId="5" applyFont="1" applyFill="1" applyBorder="1" applyAlignment="1">
      <alignment horizontal="left" vertical="center" wrapText="1"/>
    </xf>
    <xf numFmtId="0" fontId="14" fillId="2" borderId="20" xfId="4" applyFont="1" applyFill="1" applyBorder="1" applyAlignment="1">
      <alignment horizontal="left" vertical="center" wrapText="1"/>
    </xf>
    <xf numFmtId="0" fontId="9" fillId="4" borderId="38" xfId="4" applyFont="1" applyFill="1" applyBorder="1" applyAlignment="1">
      <alignment horizontal="left" vertical="center" wrapText="1"/>
    </xf>
    <xf numFmtId="0" fontId="12" fillId="2" borderId="16" xfId="5" applyFont="1" applyFill="1" applyBorder="1" applyAlignment="1">
      <alignment horizontal="left" vertical="center" wrapText="1"/>
    </xf>
    <xf numFmtId="0" fontId="9" fillId="4" borderId="22" xfId="4" applyFont="1" applyFill="1" applyBorder="1" applyAlignment="1">
      <alignment horizontal="left" vertical="center" wrapText="1"/>
    </xf>
    <xf numFmtId="0" fontId="9" fillId="4" borderId="25" xfId="4" applyFont="1" applyFill="1" applyBorder="1" applyAlignment="1">
      <alignment horizontal="left" vertical="center" wrapText="1"/>
    </xf>
    <xf numFmtId="0" fontId="9" fillId="0" borderId="31" xfId="4" applyFont="1" applyBorder="1" applyAlignment="1">
      <alignment horizontal="center" vertical="center"/>
    </xf>
    <xf numFmtId="0" fontId="9" fillId="0" borderId="39" xfId="4" applyFont="1" applyBorder="1" applyAlignment="1">
      <alignment horizontal="center" vertical="center"/>
    </xf>
    <xf numFmtId="0" fontId="9" fillId="0" borderId="35" xfId="4" applyFont="1" applyBorder="1" applyAlignment="1">
      <alignment horizontal="left" vertical="center" wrapText="1"/>
    </xf>
    <xf numFmtId="0" fontId="9" fillId="0" borderId="31" xfId="4" quotePrefix="1" applyFont="1" applyBorder="1" applyAlignment="1">
      <alignment horizontal="center" vertical="center"/>
    </xf>
    <xf numFmtId="0" fontId="9" fillId="0" borderId="32" xfId="4" applyFont="1" applyBorder="1" applyAlignment="1">
      <alignment horizontal="center" vertical="center"/>
    </xf>
    <xf numFmtId="171" fontId="0" fillId="0" borderId="45" xfId="0" applyNumberFormat="1" applyBorder="1" applyAlignment="1">
      <alignment vertical="center"/>
    </xf>
    <xf numFmtId="0" fontId="9" fillId="5" borderId="39" xfId="4" quotePrefix="1" applyFont="1" applyFill="1" applyBorder="1" applyAlignment="1">
      <alignment horizontal="center" vertical="center"/>
    </xf>
    <xf numFmtId="0" fontId="21" fillId="10" borderId="13" xfId="15" applyFont="1" applyFill="1" applyBorder="1"/>
    <xf numFmtId="0" fontId="21" fillId="10" borderId="40" xfId="15" applyFont="1" applyFill="1" applyBorder="1"/>
    <xf numFmtId="0" fontId="21" fillId="10" borderId="0" xfId="15" applyFont="1" applyFill="1"/>
    <xf numFmtId="0" fontId="21" fillId="10" borderId="41" xfId="15" applyFont="1" applyFill="1" applyBorder="1"/>
    <xf numFmtId="0" fontId="23" fillId="10" borderId="0" xfId="15" applyFont="1" applyFill="1" applyAlignment="1">
      <alignment horizontal="left"/>
    </xf>
    <xf numFmtId="0" fontId="24" fillId="10" borderId="0" xfId="15" applyFont="1" applyFill="1" applyAlignment="1">
      <alignment horizontal="left"/>
    </xf>
    <xf numFmtId="0" fontId="23" fillId="2" borderId="0" xfId="15" applyFont="1" applyFill="1"/>
    <xf numFmtId="0" fontId="24" fillId="10" borderId="0" xfId="15" applyFont="1" applyFill="1" applyAlignment="1">
      <alignment horizontal="right"/>
    </xf>
    <xf numFmtId="0" fontId="25" fillId="10" borderId="0" xfId="15" applyFont="1" applyFill="1" applyAlignment="1">
      <alignment horizontal="left"/>
    </xf>
    <xf numFmtId="2" fontId="25" fillId="10" borderId="0" xfId="15" applyNumberFormat="1" applyFont="1" applyFill="1" applyAlignment="1">
      <alignment horizontal="center"/>
    </xf>
    <xf numFmtId="0" fontId="23" fillId="2" borderId="0" xfId="15" applyFont="1" applyFill="1" applyAlignment="1">
      <alignment horizontal="left"/>
    </xf>
    <xf numFmtId="2" fontId="24" fillId="10" borderId="0" xfId="15" applyNumberFormat="1" applyFont="1" applyFill="1" applyAlignment="1">
      <alignment horizontal="center"/>
    </xf>
    <xf numFmtId="2" fontId="21" fillId="10" borderId="0" xfId="15" applyNumberFormat="1" applyFont="1" applyFill="1"/>
    <xf numFmtId="0" fontId="16" fillId="10" borderId="40" xfId="15" applyFont="1" applyFill="1" applyBorder="1" applyAlignment="1">
      <alignment vertical="center"/>
    </xf>
    <xf numFmtId="2" fontId="16" fillId="10" borderId="40" xfId="15" applyNumberFormat="1" applyFont="1" applyFill="1" applyBorder="1" applyAlignment="1">
      <alignment horizontal="center" vertical="center"/>
    </xf>
    <xf numFmtId="2" fontId="26" fillId="10" borderId="0" xfId="15" applyNumberFormat="1" applyFont="1" applyFill="1"/>
    <xf numFmtId="0" fontId="26" fillId="10" borderId="0" xfId="15" applyFont="1" applyFill="1"/>
    <xf numFmtId="0" fontId="17" fillId="7" borderId="0" xfId="15" applyFont="1" applyFill="1"/>
    <xf numFmtId="2" fontId="17" fillId="7" borderId="0" xfId="15" applyNumberFormat="1" applyFont="1" applyFill="1" applyAlignment="1">
      <alignment horizontal="center"/>
    </xf>
    <xf numFmtId="2" fontId="21" fillId="10" borderId="0" xfId="15" applyNumberFormat="1" applyFont="1" applyFill="1" applyAlignment="1">
      <alignment horizontal="right"/>
    </xf>
    <xf numFmtId="0" fontId="21" fillId="10" borderId="0" xfId="15" applyFont="1" applyFill="1" applyAlignment="1">
      <alignment horizontal="right"/>
    </xf>
    <xf numFmtId="0" fontId="17" fillId="10" borderId="0" xfId="15" applyFont="1" applyFill="1"/>
    <xf numFmtId="2" fontId="17" fillId="10" borderId="0" xfId="15" applyNumberFormat="1" applyFont="1" applyFill="1" applyAlignment="1">
      <alignment horizontal="center"/>
    </xf>
    <xf numFmtId="0" fontId="17" fillId="12" borderId="0" xfId="15" applyFont="1" applyFill="1"/>
    <xf numFmtId="2" fontId="17" fillId="12" borderId="0" xfId="15" applyNumberFormat="1" applyFont="1" applyFill="1" applyAlignment="1">
      <alignment horizontal="center"/>
    </xf>
    <xf numFmtId="0" fontId="17" fillId="10" borderId="43" xfId="15" applyFont="1" applyFill="1" applyBorder="1"/>
    <xf numFmtId="2" fontId="17" fillId="10" borderId="43" xfId="15" applyNumberFormat="1" applyFont="1" applyFill="1" applyBorder="1" applyAlignment="1">
      <alignment horizontal="center"/>
    </xf>
    <xf numFmtId="2" fontId="25" fillId="10" borderId="0" xfId="15" applyNumberFormat="1" applyFont="1" applyFill="1" applyAlignment="1">
      <alignment horizontal="left"/>
    </xf>
    <xf numFmtId="0" fontId="17" fillId="7" borderId="40" xfId="15" applyFont="1" applyFill="1" applyBorder="1"/>
    <xf numFmtId="2" fontId="17" fillId="7" borderId="40" xfId="15" applyNumberFormat="1" applyFont="1" applyFill="1" applyBorder="1" applyAlignment="1">
      <alignment horizontal="center"/>
    </xf>
    <xf numFmtId="0" fontId="16" fillId="10" borderId="40" xfId="15" applyFont="1" applyFill="1" applyBorder="1" applyAlignment="1">
      <alignment horizontal="center" vertical="center"/>
    </xf>
    <xf numFmtId="2" fontId="16" fillId="7" borderId="40" xfId="15" applyNumberFormat="1" applyFont="1" applyFill="1" applyBorder="1" applyAlignment="1">
      <alignment horizontal="center"/>
    </xf>
    <xf numFmtId="2" fontId="16" fillId="7" borderId="40" xfId="15" applyNumberFormat="1" applyFont="1" applyFill="1" applyBorder="1" applyAlignment="1">
      <alignment horizontal="right"/>
    </xf>
    <xf numFmtId="2" fontId="17" fillId="10" borderId="0" xfId="15" applyNumberFormat="1" applyFont="1" applyFill="1" applyAlignment="1">
      <alignment horizontal="right"/>
    </xf>
    <xf numFmtId="2" fontId="17" fillId="12" borderId="0" xfId="15" applyNumberFormat="1" applyFont="1" applyFill="1" applyAlignment="1">
      <alignment horizontal="right"/>
    </xf>
    <xf numFmtId="2" fontId="17" fillId="10" borderId="43" xfId="15" applyNumberFormat="1" applyFont="1" applyFill="1" applyBorder="1" applyAlignment="1">
      <alignment horizontal="right"/>
    </xf>
    <xf numFmtId="2" fontId="24" fillId="10" borderId="0" xfId="15" applyNumberFormat="1" applyFont="1" applyFill="1"/>
    <xf numFmtId="2" fontId="23" fillId="10" borderId="0" xfId="15" applyNumberFormat="1" applyFont="1" applyFill="1" applyAlignment="1">
      <alignment horizontal="center"/>
    </xf>
    <xf numFmtId="0" fontId="16" fillId="10" borderId="40" xfId="15" applyFont="1" applyFill="1" applyBorder="1" applyAlignment="1">
      <alignment horizontal="right" vertical="center"/>
    </xf>
    <xf numFmtId="0" fontId="16" fillId="10" borderId="0" xfId="15" applyFont="1" applyFill="1"/>
    <xf numFmtId="0" fontId="24" fillId="0" borderId="0" xfId="15" applyFont="1"/>
    <xf numFmtId="2" fontId="25" fillId="7" borderId="40" xfId="15" applyNumberFormat="1" applyFont="1" applyFill="1" applyBorder="1"/>
    <xf numFmtId="2" fontId="17" fillId="12" borderId="0" xfId="15" applyNumberFormat="1" applyFont="1" applyFill="1"/>
    <xf numFmtId="2" fontId="17" fillId="10" borderId="0" xfId="15" applyNumberFormat="1" applyFont="1" applyFill="1"/>
    <xf numFmtId="2" fontId="16" fillId="10" borderId="0" xfId="15" applyNumberFormat="1" applyFont="1" applyFill="1" applyAlignment="1">
      <alignment horizontal="right"/>
    </xf>
    <xf numFmtId="2" fontId="23" fillId="10" borderId="0" xfId="15" applyNumberFormat="1" applyFont="1" applyFill="1"/>
    <xf numFmtId="0" fontId="16" fillId="7" borderId="40" xfId="15" applyFont="1" applyFill="1" applyBorder="1"/>
    <xf numFmtId="0" fontId="18" fillId="10" borderId="0" xfId="15" applyFont="1" applyFill="1"/>
    <xf numFmtId="2" fontId="16" fillId="5" borderId="40" xfId="15" applyNumberFormat="1" applyFont="1" applyFill="1" applyBorder="1" applyAlignment="1">
      <alignment horizontal="center"/>
    </xf>
    <xf numFmtId="10" fontId="21" fillId="10" borderId="0" xfId="10" applyNumberFormat="1" applyFont="1" applyFill="1"/>
    <xf numFmtId="2" fontId="17" fillId="12" borderId="0" xfId="15" applyNumberFormat="1" applyFont="1" applyFill="1" applyAlignment="1">
      <alignment horizontal="center" vertical="center"/>
    </xf>
    <xf numFmtId="2" fontId="17" fillId="10" borderId="0" xfId="15" applyNumberFormat="1" applyFont="1" applyFill="1" applyAlignment="1">
      <alignment horizontal="center" vertical="center"/>
    </xf>
    <xf numFmtId="2" fontId="17" fillId="10" borderId="43" xfId="15" applyNumberFormat="1" applyFont="1" applyFill="1" applyBorder="1" applyAlignment="1">
      <alignment horizontal="center" vertical="center"/>
    </xf>
    <xf numFmtId="0" fontId="17" fillId="10" borderId="13" xfId="15" applyFont="1" applyFill="1" applyBorder="1"/>
    <xf numFmtId="2" fontId="17" fillId="10" borderId="40" xfId="15" applyNumberFormat="1" applyFont="1" applyFill="1" applyBorder="1" applyAlignment="1">
      <alignment horizontal="center"/>
    </xf>
    <xf numFmtId="2" fontId="17" fillId="10" borderId="12" xfId="15" applyNumberFormat="1" applyFont="1" applyFill="1" applyBorder="1" applyAlignment="1">
      <alignment horizontal="center"/>
    </xf>
    <xf numFmtId="0" fontId="27" fillId="10" borderId="41" xfId="15" applyFont="1" applyFill="1" applyBorder="1"/>
    <xf numFmtId="0" fontId="23" fillId="10" borderId="0" xfId="15" applyFont="1" applyFill="1"/>
    <xf numFmtId="0" fontId="23" fillId="10" borderId="42" xfId="15" applyFont="1" applyFill="1" applyBorder="1"/>
    <xf numFmtId="0" fontId="19" fillId="2" borderId="41" xfId="15" applyFont="1" applyFill="1" applyBorder="1"/>
    <xf numFmtId="0" fontId="21" fillId="0" borderId="0" xfId="15" applyFont="1"/>
    <xf numFmtId="0" fontId="37" fillId="0" borderId="0" xfId="25" applyFont="1"/>
    <xf numFmtId="0" fontId="37" fillId="0" borderId="0" xfId="25" applyFont="1" applyAlignment="1">
      <alignment horizontal="center"/>
    </xf>
    <xf numFmtId="0" fontId="37" fillId="0" borderId="0" xfId="25" applyFont="1" applyAlignment="1">
      <alignment wrapText="1"/>
    </xf>
    <xf numFmtId="0" fontId="38" fillId="0" borderId="0" xfId="25" applyFont="1"/>
    <xf numFmtId="0" fontId="37" fillId="0" borderId="67" xfId="25" applyFont="1" applyBorder="1"/>
    <xf numFmtId="0" fontId="37" fillId="0" borderId="68" xfId="25" applyFont="1" applyBorder="1"/>
    <xf numFmtId="0" fontId="37" fillId="0" borderId="68" xfId="25" applyFont="1" applyBorder="1" applyAlignment="1">
      <alignment horizontal="center"/>
    </xf>
    <xf numFmtId="0" fontId="37" fillId="0" borderId="68" xfId="25" applyFont="1" applyBorder="1" applyAlignment="1">
      <alignment wrapText="1"/>
    </xf>
    <xf numFmtId="0" fontId="37" fillId="0" borderId="69" xfId="25" applyFont="1" applyBorder="1"/>
    <xf numFmtId="0" fontId="40" fillId="0" borderId="73" xfId="0" applyFont="1" applyBorder="1" applyAlignment="1">
      <alignment horizontal="left" vertical="center"/>
    </xf>
    <xf numFmtId="0" fontId="41" fillId="0" borderId="73" xfId="0" applyFont="1" applyBorder="1" applyAlignment="1">
      <alignment horizontal="left" vertical="center"/>
    </xf>
    <xf numFmtId="0" fontId="37" fillId="2" borderId="0" xfId="25" applyFont="1" applyFill="1"/>
    <xf numFmtId="0" fontId="37" fillId="2" borderId="69" xfId="25" applyFont="1" applyFill="1" applyBorder="1"/>
    <xf numFmtId="0" fontId="38" fillId="2" borderId="0" xfId="25" applyFont="1" applyFill="1"/>
    <xf numFmtId="0" fontId="35" fillId="13" borderId="15" xfId="27" applyFont="1" applyFill="1" applyBorder="1" applyAlignment="1">
      <alignment horizontal="center" vertical="center"/>
    </xf>
    <xf numFmtId="0" fontId="30" fillId="0" borderId="49" xfId="28" applyFont="1" applyBorder="1" applyAlignment="1">
      <alignment horizontal="center" vertical="center" wrapText="1"/>
    </xf>
    <xf numFmtId="0" fontId="6" fillId="0" borderId="49" xfId="28" applyBorder="1" applyAlignment="1">
      <alignment horizontal="center" vertical="center" wrapText="1"/>
    </xf>
    <xf numFmtId="0" fontId="30" fillId="13" borderId="3" xfId="27" applyFont="1" applyFill="1" applyBorder="1" applyAlignment="1">
      <alignment vertical="center"/>
    </xf>
    <xf numFmtId="0" fontId="30" fillId="13" borderId="4" xfId="27" applyFont="1" applyFill="1" applyBorder="1" applyAlignment="1">
      <alignment vertical="center"/>
    </xf>
    <xf numFmtId="0" fontId="6" fillId="13" borderId="4" xfId="27" applyFill="1" applyBorder="1" applyAlignment="1">
      <alignment vertical="center"/>
    </xf>
    <xf numFmtId="0" fontId="30" fillId="13" borderId="4" xfId="27" applyFont="1" applyFill="1" applyBorder="1" applyAlignment="1">
      <alignment vertical="center" wrapText="1"/>
    </xf>
    <xf numFmtId="0" fontId="30" fillId="13" borderId="4" xfId="27" applyFont="1" applyFill="1" applyBorder="1" applyAlignment="1">
      <alignment horizontal="center" vertical="center"/>
    </xf>
    <xf numFmtId="171" fontId="38" fillId="0" borderId="0" xfId="25" applyNumberFormat="1" applyFont="1"/>
    <xf numFmtId="0" fontId="37" fillId="0" borderId="69" xfId="25" applyFont="1" applyBorder="1" applyAlignment="1">
      <alignment wrapText="1"/>
    </xf>
    <xf numFmtId="0" fontId="43" fillId="14" borderId="9" xfId="27" applyFont="1" applyFill="1" applyBorder="1" applyAlignment="1">
      <alignment horizontal="center" vertical="center" wrapText="1"/>
    </xf>
    <xf numFmtId="0" fontId="34" fillId="14" borderId="45" xfId="27" applyFont="1" applyFill="1" applyBorder="1" applyAlignment="1">
      <alignment horizontal="center" vertical="center" wrapText="1"/>
    </xf>
    <xf numFmtId="0" fontId="34" fillId="14" borderId="45" xfId="28" applyFont="1" applyFill="1" applyBorder="1" applyAlignment="1">
      <alignment horizontal="center" vertical="center" wrapText="1"/>
    </xf>
    <xf numFmtId="0" fontId="38" fillId="0" borderId="0" xfId="25" applyFont="1" applyAlignment="1">
      <alignment wrapText="1"/>
    </xf>
    <xf numFmtId="0" fontId="6" fillId="0" borderId="9" xfId="27" applyBorder="1" applyAlignment="1">
      <alignment horizontal="center" vertical="center"/>
    </xf>
    <xf numFmtId="0" fontId="6" fillId="0" borderId="45" xfId="28" applyBorder="1" applyAlignment="1">
      <alignment horizontal="center" vertical="center"/>
    </xf>
    <xf numFmtId="0" fontId="6" fillId="0" borderId="74" xfId="0" applyFont="1" applyBorder="1" applyAlignment="1">
      <alignment horizontal="center" vertical="center" wrapText="1"/>
    </xf>
    <xf numFmtId="4" fontId="45" fillId="0" borderId="45" xfId="0" applyNumberFormat="1" applyFont="1" applyBorder="1" applyAlignment="1">
      <alignment horizontal="center" vertical="center"/>
    </xf>
    <xf numFmtId="0" fontId="6" fillId="0" borderId="75" xfId="0" applyFont="1" applyBorder="1" applyAlignment="1">
      <alignment horizontal="center" vertical="center" wrapText="1"/>
    </xf>
    <xf numFmtId="171" fontId="34" fillId="2" borderId="15" xfId="29" applyNumberFormat="1" applyFont="1" applyFill="1" applyBorder="1" applyAlignment="1">
      <alignment horizontal="center" vertical="center" wrapText="1"/>
    </xf>
    <xf numFmtId="0" fontId="46" fillId="13" borderId="18" xfId="28" applyFont="1" applyFill="1" applyBorder="1" applyAlignment="1">
      <alignment horizontal="center" vertical="center" wrapText="1"/>
    </xf>
    <xf numFmtId="0" fontId="34" fillId="13" borderId="48" xfId="28" applyFont="1" applyFill="1" applyBorder="1" applyAlignment="1">
      <alignment horizontal="center" vertical="center" wrapText="1"/>
    </xf>
    <xf numFmtId="0" fontId="35" fillId="13" borderId="2" xfId="28" applyFont="1" applyFill="1" applyBorder="1" applyAlignment="1">
      <alignment horizontal="center" vertical="center"/>
    </xf>
    <xf numFmtId="0" fontId="43" fillId="0" borderId="45" xfId="28" applyFont="1" applyBorder="1" applyAlignment="1">
      <alignment horizontal="center" vertical="center" wrapText="1"/>
    </xf>
    <xf numFmtId="171" fontId="34" fillId="0" borderId="41" xfId="29" applyNumberFormat="1" applyFont="1" applyBorder="1" applyAlignment="1">
      <alignment horizontal="center" vertical="center" wrapText="1"/>
    </xf>
    <xf numFmtId="0" fontId="34" fillId="13" borderId="18" xfId="28" applyFont="1" applyFill="1" applyBorder="1" applyAlignment="1">
      <alignment horizontal="center" vertical="center" wrapText="1"/>
    </xf>
    <xf numFmtId="171" fontId="32" fillId="14" borderId="16" xfId="29" applyNumberFormat="1" applyFont="1" applyFill="1" applyBorder="1" applyAlignment="1">
      <alignment horizontal="center" vertical="center" wrapText="1"/>
    </xf>
    <xf numFmtId="0" fontId="48" fillId="0" borderId="0" xfId="0" applyFont="1"/>
    <xf numFmtId="171" fontId="49" fillId="14" borderId="20" xfId="0" applyNumberFormat="1" applyFont="1" applyFill="1" applyBorder="1" applyAlignment="1">
      <alignment horizontal="center" vertical="center"/>
    </xf>
    <xf numFmtId="0" fontId="37" fillId="0" borderId="0" xfId="30" applyFont="1"/>
    <xf numFmtId="0" fontId="37" fillId="0" borderId="69" xfId="30" applyFont="1" applyBorder="1"/>
    <xf numFmtId="0" fontId="50" fillId="0" borderId="0" xfId="30" applyFont="1"/>
    <xf numFmtId="0" fontId="38" fillId="0" borderId="76" xfId="25" applyFont="1" applyBorder="1"/>
    <xf numFmtId="0" fontId="38" fillId="0" borderId="77" xfId="25" applyFont="1" applyBorder="1"/>
    <xf numFmtId="0" fontId="38" fillId="0" borderId="78" xfId="25" applyFont="1" applyBorder="1"/>
    <xf numFmtId="0" fontId="38" fillId="0" borderId="78" xfId="25" applyFont="1" applyBorder="1" applyAlignment="1">
      <alignment horizontal="center"/>
    </xf>
    <xf numFmtId="0" fontId="38" fillId="0" borderId="78" xfId="25" applyFont="1" applyBorder="1" applyAlignment="1">
      <alignment wrapText="1"/>
    </xf>
    <xf numFmtId="0" fontId="38" fillId="0" borderId="0" xfId="25" applyFont="1" applyAlignment="1">
      <alignment horizontal="center"/>
    </xf>
    <xf numFmtId="44" fontId="38" fillId="0" borderId="0" xfId="9" applyFont="1"/>
    <xf numFmtId="0" fontId="34" fillId="0" borderId="9" xfId="28" applyFont="1" applyBorder="1" applyAlignment="1">
      <alignment horizontal="center" vertical="center" wrapText="1"/>
    </xf>
    <xf numFmtId="0" fontId="6" fillId="0" borderId="11" xfId="27" applyBorder="1" applyAlignment="1">
      <alignment horizontal="center" vertical="center"/>
    </xf>
    <xf numFmtId="0" fontId="6" fillId="0" borderId="47" xfId="28" applyBorder="1" applyAlignment="1">
      <alignment horizontal="center" vertical="center"/>
    </xf>
    <xf numFmtId="0" fontId="6" fillId="0" borderId="45" xfId="28" applyBorder="1" applyAlignment="1">
      <alignment horizontal="center" vertical="center" wrapText="1"/>
    </xf>
    <xf numFmtId="0" fontId="6" fillId="0" borderId="47" xfId="28" applyBorder="1" applyAlignment="1">
      <alignment horizontal="center" vertical="center" wrapText="1"/>
    </xf>
    <xf numFmtId="0" fontId="17" fillId="0" borderId="0" xfId="33" applyFont="1"/>
    <xf numFmtId="0" fontId="17" fillId="0" borderId="41" xfId="33" applyFont="1" applyBorder="1"/>
    <xf numFmtId="0" fontId="16" fillId="0" borderId="10" xfId="33" applyFont="1" applyBorder="1" applyAlignment="1">
      <alignment horizontal="center" vertical="center"/>
    </xf>
    <xf numFmtId="0" fontId="16" fillId="0" borderId="44" xfId="33" applyFont="1" applyBorder="1" applyAlignment="1">
      <alignment horizontal="center" vertical="center"/>
    </xf>
    <xf numFmtId="0" fontId="16" fillId="0" borderId="44" xfId="33" applyFont="1" applyBorder="1" applyAlignment="1">
      <alignment horizontal="center"/>
    </xf>
    <xf numFmtId="0" fontId="16" fillId="0" borderId="46" xfId="33" applyFont="1" applyBorder="1" applyAlignment="1">
      <alignment horizontal="center"/>
    </xf>
    <xf numFmtId="0" fontId="17" fillId="0" borderId="0" xfId="33" applyFont="1" applyAlignment="1">
      <alignment horizontal="left"/>
    </xf>
    <xf numFmtId="2" fontId="17" fillId="0" borderId="0" xfId="34" applyNumberFormat="1" applyFont="1" applyFill="1" applyBorder="1" applyAlignment="1">
      <alignment horizontal="center"/>
    </xf>
    <xf numFmtId="2" fontId="17" fillId="0" borderId="12" xfId="34" applyNumberFormat="1" applyFont="1" applyFill="1" applyBorder="1" applyAlignment="1">
      <alignment horizontal="center"/>
    </xf>
    <xf numFmtId="1" fontId="17" fillId="7" borderId="0" xfId="34" applyNumberFormat="1" applyFont="1" applyFill="1" applyBorder="1" applyAlignment="1">
      <alignment horizontal="left"/>
    </xf>
    <xf numFmtId="2" fontId="17" fillId="7" borderId="0" xfId="34" applyNumberFormat="1" applyFont="1" applyFill="1" applyBorder="1" applyAlignment="1">
      <alignment horizontal="center"/>
    </xf>
    <xf numFmtId="2" fontId="17" fillId="7" borderId="42" xfId="34" applyNumberFormat="1" applyFont="1" applyFill="1" applyBorder="1" applyAlignment="1">
      <alignment horizontal="center"/>
    </xf>
    <xf numFmtId="2" fontId="17" fillId="0" borderId="42" xfId="34" applyNumberFormat="1" applyFont="1" applyFill="1" applyBorder="1" applyAlignment="1">
      <alignment horizontal="center"/>
    </xf>
    <xf numFmtId="1" fontId="17" fillId="0" borderId="0" xfId="34" applyNumberFormat="1" applyFont="1" applyFill="1" applyBorder="1" applyAlignment="1">
      <alignment horizontal="left"/>
    </xf>
    <xf numFmtId="1" fontId="17" fillId="2" borderId="40" xfId="34" applyNumberFormat="1" applyFont="1" applyFill="1" applyBorder="1" applyAlignment="1">
      <alignment horizontal="left"/>
    </xf>
    <xf numFmtId="2" fontId="17" fillId="2" borderId="40" xfId="34" applyNumberFormat="1" applyFont="1" applyFill="1" applyBorder="1" applyAlignment="1">
      <alignment horizontal="center"/>
    </xf>
    <xf numFmtId="2" fontId="17" fillId="2" borderId="12" xfId="34" applyNumberFormat="1" applyFont="1" applyFill="1" applyBorder="1" applyAlignment="1">
      <alignment horizontal="center"/>
    </xf>
    <xf numFmtId="0" fontId="17" fillId="2" borderId="0" xfId="33" applyFont="1" applyFill="1"/>
    <xf numFmtId="1" fontId="17" fillId="2" borderId="0" xfId="34" applyNumberFormat="1" applyFont="1" applyFill="1" applyBorder="1" applyAlignment="1">
      <alignment horizontal="left"/>
    </xf>
    <xf numFmtId="2" fontId="17" fillId="2" borderId="0" xfId="34" applyNumberFormat="1" applyFont="1" applyFill="1" applyBorder="1" applyAlignment="1">
      <alignment horizontal="center"/>
    </xf>
    <xf numFmtId="2" fontId="17" fillId="2" borderId="42" xfId="34" applyNumberFormat="1" applyFont="1" applyFill="1" applyBorder="1" applyAlignment="1">
      <alignment horizontal="center"/>
    </xf>
    <xf numFmtId="0" fontId="17" fillId="2" borderId="41" xfId="33" applyFont="1" applyFill="1" applyBorder="1" applyAlignment="1">
      <alignment horizontal="center" vertical="center"/>
    </xf>
    <xf numFmtId="0" fontId="16" fillId="2" borderId="7" xfId="33" applyFont="1" applyFill="1" applyBorder="1" applyAlignment="1">
      <alignment horizontal="center" vertical="center"/>
    </xf>
    <xf numFmtId="1" fontId="17" fillId="7" borderId="43" xfId="34" applyNumberFormat="1" applyFont="1" applyFill="1" applyBorder="1" applyAlignment="1">
      <alignment horizontal="left"/>
    </xf>
    <xf numFmtId="2" fontId="17" fillId="7" borderId="43" xfId="34" applyNumberFormat="1" applyFont="1" applyFill="1" applyBorder="1" applyAlignment="1">
      <alignment horizontal="center"/>
    </xf>
    <xf numFmtId="2" fontId="17" fillId="7" borderId="6" xfId="34" applyNumberFormat="1" applyFont="1" applyFill="1" applyBorder="1" applyAlignment="1">
      <alignment horizontal="center"/>
    </xf>
    <xf numFmtId="0" fontId="16" fillId="2" borderId="0" xfId="33" applyFont="1" applyFill="1"/>
    <xf numFmtId="1" fontId="16" fillId="7" borderId="43" xfId="34" applyNumberFormat="1" applyFont="1" applyFill="1" applyBorder="1" applyAlignment="1">
      <alignment horizontal="left"/>
    </xf>
    <xf numFmtId="2" fontId="16" fillId="7" borderId="43" xfId="34" applyNumberFormat="1" applyFont="1" applyFill="1" applyBorder="1" applyAlignment="1">
      <alignment horizontal="center"/>
    </xf>
    <xf numFmtId="2" fontId="16" fillId="7" borderId="6" xfId="34" applyNumberFormat="1" applyFont="1" applyFill="1" applyBorder="1" applyAlignment="1">
      <alignment horizontal="center"/>
    </xf>
    <xf numFmtId="0" fontId="16" fillId="2" borderId="0" xfId="33" applyFont="1" applyFill="1" applyAlignment="1">
      <alignment horizontal="center" vertical="center"/>
    </xf>
    <xf numFmtId="0" fontId="16" fillId="2" borderId="41" xfId="33" applyFont="1" applyFill="1" applyBorder="1" applyAlignment="1">
      <alignment horizontal="center" vertical="center"/>
    </xf>
    <xf numFmtId="0" fontId="18" fillId="2" borderId="13" xfId="33" applyFont="1" applyFill="1" applyBorder="1"/>
    <xf numFmtId="0" fontId="18" fillId="0" borderId="40" xfId="33" applyFont="1" applyBorder="1"/>
    <xf numFmtId="2" fontId="18" fillId="0" borderId="40" xfId="33" applyNumberFormat="1" applyFont="1" applyBorder="1"/>
    <xf numFmtId="2" fontId="18" fillId="0" borderId="12" xfId="33" applyNumberFormat="1" applyFont="1" applyBorder="1"/>
    <xf numFmtId="0" fontId="18" fillId="0" borderId="41" xfId="33" applyFont="1" applyBorder="1"/>
    <xf numFmtId="0" fontId="18" fillId="2" borderId="0" xfId="33" applyFont="1" applyFill="1"/>
    <xf numFmtId="0" fontId="18" fillId="0" borderId="0" xfId="33" applyFont="1"/>
    <xf numFmtId="0" fontId="18" fillId="0" borderId="42" xfId="33" applyFont="1" applyBorder="1"/>
    <xf numFmtId="3" fontId="19" fillId="2" borderId="7" xfId="33" applyNumberFormat="1" applyFont="1" applyFill="1" applyBorder="1" applyAlignment="1">
      <alignment horizontal="left"/>
    </xf>
    <xf numFmtId="3" fontId="19" fillId="2" borderId="43" xfId="33" applyNumberFormat="1" applyFont="1" applyFill="1" applyBorder="1" applyAlignment="1">
      <alignment horizontal="left"/>
    </xf>
    <xf numFmtId="0" fontId="18" fillId="0" borderId="43" xfId="33" applyFont="1" applyBorder="1"/>
    <xf numFmtId="0" fontId="18" fillId="0" borderId="6" xfId="33" applyFont="1" applyBorder="1"/>
    <xf numFmtId="171" fontId="0" fillId="0" borderId="9" xfId="0" applyNumberFormat="1" applyBorder="1" applyAlignment="1">
      <alignment vertical="center"/>
    </xf>
    <xf numFmtId="171" fontId="0" fillId="4" borderId="9" xfId="0" applyNumberFormat="1" applyFill="1" applyBorder="1" applyAlignment="1">
      <alignment vertical="center"/>
    </xf>
    <xf numFmtId="171" fontId="36" fillId="0" borderId="45" xfId="0" applyNumberFormat="1" applyFont="1" applyBorder="1" applyAlignment="1">
      <alignment horizontal="right" vertical="center" wrapText="1"/>
    </xf>
    <xf numFmtId="0" fontId="29" fillId="0" borderId="0" xfId="0" applyFont="1" applyAlignment="1">
      <alignment horizontal="center" vertical="center" wrapText="1"/>
    </xf>
    <xf numFmtId="0" fontId="0" fillId="0" borderId="0" xfId="0" applyAlignment="1">
      <alignment vertical="center"/>
    </xf>
    <xf numFmtId="0" fontId="20" fillId="0" borderId="48" xfId="12" applyFont="1" applyBorder="1" applyAlignment="1">
      <alignment horizontal="center" vertical="center" wrapText="1"/>
    </xf>
    <xf numFmtId="171" fontId="0" fillId="4" borderId="45" xfId="0" applyNumberFormat="1" applyFill="1" applyBorder="1" applyAlignment="1">
      <alignment vertical="center"/>
    </xf>
    <xf numFmtId="171" fontId="0" fillId="0" borderId="0" xfId="0" applyNumberFormat="1"/>
    <xf numFmtId="167" fontId="0" fillId="0" borderId="0" xfId="0" applyNumberFormat="1"/>
    <xf numFmtId="171" fontId="0" fillId="4" borderId="21" xfId="0" applyNumberFormat="1" applyFill="1" applyBorder="1" applyAlignment="1">
      <alignment vertical="center"/>
    </xf>
    <xf numFmtId="0" fontId="20" fillId="8" borderId="48" xfId="12" applyFont="1" applyFill="1" applyBorder="1" applyAlignment="1">
      <alignment horizontal="center" vertical="center" wrapText="1"/>
    </xf>
    <xf numFmtId="171" fontId="10" fillId="0" borderId="45" xfId="3" applyNumberFormat="1" applyFont="1" applyBorder="1" applyAlignment="1">
      <alignment vertical="center"/>
    </xf>
    <xf numFmtId="171" fontId="36" fillId="0" borderId="9" xfId="0" applyNumberFormat="1" applyFont="1" applyBorder="1" applyAlignment="1">
      <alignment horizontal="right" vertical="center" wrapText="1"/>
    </xf>
    <xf numFmtId="171" fontId="9" fillId="4" borderId="45" xfId="4" applyNumberFormat="1" applyFont="1" applyFill="1" applyBorder="1" applyAlignment="1">
      <alignment horizontal="center" vertical="center"/>
    </xf>
    <xf numFmtId="171" fontId="10" fillId="0" borderId="45" xfId="6" applyNumberFormat="1" applyFont="1" applyBorder="1" applyAlignment="1">
      <alignment vertical="center"/>
    </xf>
    <xf numFmtId="171" fontId="10" fillId="2" borderId="45" xfId="5" applyNumberFormat="1" applyFont="1" applyFill="1" applyBorder="1" applyAlignment="1">
      <alignment horizontal="right" vertical="center" wrapText="1"/>
    </xf>
    <xf numFmtId="0" fontId="20" fillId="0" borderId="17" xfId="12" applyFont="1" applyBorder="1" applyAlignment="1">
      <alignment horizontal="center" vertical="center" wrapText="1"/>
    </xf>
    <xf numFmtId="0" fontId="0" fillId="0" borderId="10" xfId="0" applyBorder="1" applyAlignment="1">
      <alignment vertical="center"/>
    </xf>
    <xf numFmtId="171" fontId="10" fillId="0" borderId="10" xfId="3" applyNumberFormat="1" applyFont="1" applyBorder="1" applyAlignment="1">
      <alignment vertical="center"/>
    </xf>
    <xf numFmtId="171" fontId="10" fillId="0" borderId="10" xfId="6" applyNumberFormat="1" applyFont="1" applyBorder="1" applyAlignment="1">
      <alignment vertical="center"/>
    </xf>
    <xf numFmtId="0" fontId="20" fillId="8" borderId="59" xfId="12" applyFont="1" applyFill="1" applyBorder="1" applyAlignment="1">
      <alignment horizontal="center" vertical="center" wrapText="1"/>
    </xf>
    <xf numFmtId="171" fontId="0" fillId="0" borderId="46" xfId="0" applyNumberFormat="1" applyBorder="1" applyAlignment="1">
      <alignment vertical="center"/>
    </xf>
    <xf numFmtId="0" fontId="20" fillId="17" borderId="19" xfId="12" applyFont="1" applyFill="1" applyBorder="1" applyAlignment="1">
      <alignment horizontal="center" vertical="center" wrapText="1"/>
    </xf>
    <xf numFmtId="171" fontId="0" fillId="0" borderId="21" xfId="0" applyNumberFormat="1" applyBorder="1" applyAlignment="1">
      <alignment vertical="center"/>
    </xf>
    <xf numFmtId="0" fontId="20" fillId="0" borderId="18" xfId="12" applyFont="1" applyBorder="1" applyAlignment="1">
      <alignment horizontal="center" vertical="center" wrapText="1"/>
    </xf>
    <xf numFmtId="10" fontId="6" fillId="17" borderId="45" xfId="1" applyNumberFormat="1" applyFont="1" applyFill="1" applyBorder="1" applyAlignment="1">
      <alignment horizontal="center" vertical="center" wrapText="1"/>
    </xf>
    <xf numFmtId="0" fontId="52" fillId="17" borderId="0" xfId="0" applyFont="1" applyFill="1"/>
    <xf numFmtId="0" fontId="53" fillId="0" borderId="19" xfId="0" applyFont="1" applyBorder="1" applyAlignment="1">
      <alignment horizontal="center" vertical="center" wrapText="1"/>
    </xf>
    <xf numFmtId="10" fontId="6" fillId="17" borderId="10" xfId="1" applyNumberFormat="1" applyFont="1" applyFill="1" applyBorder="1" applyAlignment="1">
      <alignment horizontal="center" vertical="center" wrapText="1"/>
    </xf>
    <xf numFmtId="2" fontId="6" fillId="0" borderId="9" xfId="26" applyNumberFormat="1" applyFont="1" applyBorder="1" applyAlignment="1">
      <alignment vertical="center"/>
    </xf>
    <xf numFmtId="10" fontId="6" fillId="8" borderId="45" xfId="1" applyNumberFormat="1" applyFont="1" applyFill="1" applyBorder="1" applyAlignment="1">
      <alignment horizontal="center" vertical="center" wrapText="1"/>
    </xf>
    <xf numFmtId="10" fontId="6" fillId="8" borderId="10" xfId="1" applyNumberFormat="1" applyFont="1" applyFill="1" applyBorder="1" applyAlignment="1">
      <alignment horizontal="center" vertical="center" wrapText="1"/>
    </xf>
    <xf numFmtId="10" fontId="6" fillId="8" borderId="47" xfId="1" applyNumberFormat="1" applyFont="1" applyFill="1" applyBorder="1" applyAlignment="1">
      <alignment horizontal="center" vertical="center" wrapText="1"/>
    </xf>
    <xf numFmtId="10" fontId="6" fillId="8" borderId="13" xfId="1" applyNumberFormat="1" applyFont="1" applyFill="1" applyBorder="1" applyAlignment="1">
      <alignment horizontal="center" vertical="center" wrapText="1"/>
    </xf>
    <xf numFmtId="2" fontId="6" fillId="0" borderId="23" xfId="26" applyNumberFormat="1" applyFont="1" applyBorder="1" applyAlignment="1">
      <alignment vertical="center"/>
    </xf>
    <xf numFmtId="0" fontId="52" fillId="0" borderId="24" xfId="0" applyFont="1" applyBorder="1"/>
    <xf numFmtId="0" fontId="53" fillId="0" borderId="21" xfId="0" applyFont="1" applyBorder="1" applyAlignment="1">
      <alignment horizontal="center" vertical="center"/>
    </xf>
    <xf numFmtId="0" fontId="0" fillId="4" borderId="10" xfId="0" applyFill="1" applyBorder="1" applyAlignment="1">
      <alignment vertical="center"/>
    </xf>
    <xf numFmtId="171" fontId="0" fillId="4" borderId="46" xfId="0" applyNumberFormat="1" applyFill="1" applyBorder="1" applyAlignment="1">
      <alignment vertical="center"/>
    </xf>
    <xf numFmtId="4" fontId="10" fillId="0" borderId="9" xfId="6" applyNumberFormat="1" applyFont="1" applyBorder="1" applyAlignment="1">
      <alignment vertical="center"/>
    </xf>
    <xf numFmtId="3" fontId="10" fillId="0" borderId="23" xfId="6" applyNumberFormat="1" applyFont="1" applyBorder="1" applyAlignment="1">
      <alignment vertical="center"/>
    </xf>
    <xf numFmtId="3" fontId="10" fillId="0" borderId="21" xfId="3" applyNumberFormat="1" applyFont="1" applyBorder="1" applyAlignment="1">
      <alignment vertical="center"/>
    </xf>
    <xf numFmtId="2" fontId="16" fillId="5" borderId="43" xfId="34" applyNumberFormat="1" applyFont="1" applyFill="1" applyBorder="1" applyAlignment="1">
      <alignment horizontal="center"/>
    </xf>
    <xf numFmtId="2" fontId="17" fillId="5" borderId="0" xfId="34" applyNumberFormat="1" applyFont="1" applyFill="1" applyBorder="1" applyAlignment="1">
      <alignment horizontal="center"/>
    </xf>
    <xf numFmtId="0" fontId="9" fillId="0" borderId="39" xfId="4" quotePrefix="1" applyFont="1" applyBorder="1" applyAlignment="1">
      <alignment horizontal="center" vertical="center"/>
    </xf>
    <xf numFmtId="176" fontId="5" fillId="0" borderId="9" xfId="2" applyNumberFormat="1" applyBorder="1" applyAlignment="1">
      <alignment horizontal="center" vertical="center"/>
    </xf>
    <xf numFmtId="176" fontId="5" fillId="0" borderId="23" xfId="2" applyNumberFormat="1" applyBorder="1" applyAlignment="1">
      <alignment horizontal="center" vertical="center"/>
    </xf>
    <xf numFmtId="3" fontId="10" fillId="2" borderId="24" xfId="3" applyNumberFormat="1" applyFont="1" applyFill="1" applyBorder="1" applyAlignment="1">
      <alignment vertical="center"/>
    </xf>
    <xf numFmtId="0" fontId="5" fillId="2" borderId="23" xfId="2" applyFill="1" applyBorder="1" applyAlignment="1">
      <alignment horizontal="center" vertical="center"/>
    </xf>
    <xf numFmtId="3" fontId="10" fillId="2" borderId="23" xfId="6" applyNumberFormat="1" applyFont="1" applyFill="1" applyBorder="1" applyAlignment="1">
      <alignment vertical="center"/>
    </xf>
    <xf numFmtId="2" fontId="5" fillId="0" borderId="23" xfId="2" applyNumberFormat="1" applyBorder="1" applyAlignment="1">
      <alignment horizontal="center" vertical="center"/>
    </xf>
    <xf numFmtId="0" fontId="10" fillId="0" borderId="33" xfId="4" applyFont="1" applyBorder="1" applyAlignment="1">
      <alignment horizontal="center" vertical="center"/>
    </xf>
    <xf numFmtId="3" fontId="10" fillId="0" borderId="24" xfId="3" applyNumberFormat="1" applyFont="1" applyBorder="1" applyAlignment="1">
      <alignment vertical="center"/>
    </xf>
    <xf numFmtId="2" fontId="12" fillId="2" borderId="9" xfId="5" applyNumberFormat="1" applyFont="1" applyFill="1" applyBorder="1" applyAlignment="1">
      <alignment horizontal="center" vertical="center" wrapText="1"/>
    </xf>
    <xf numFmtId="176" fontId="6" fillId="0" borderId="21" xfId="7" applyNumberFormat="1" applyFont="1" applyBorder="1" applyAlignment="1">
      <alignment horizontal="center" vertical="center"/>
    </xf>
    <xf numFmtId="177" fontId="6" fillId="0" borderId="20" xfId="36" applyNumberFormat="1" applyFont="1" applyFill="1" applyBorder="1" applyAlignment="1">
      <alignment horizontal="center" vertical="center"/>
    </xf>
    <xf numFmtId="2" fontId="10" fillId="2" borderId="11" xfId="5" applyNumberFormat="1" applyFont="1" applyFill="1" applyBorder="1" applyAlignment="1">
      <alignment horizontal="center" vertical="center" wrapText="1"/>
    </xf>
    <xf numFmtId="167" fontId="10" fillId="2" borderId="54" xfId="5" applyNumberFormat="1" applyFont="1" applyFill="1" applyBorder="1" applyAlignment="1">
      <alignment horizontal="right" vertical="center" wrapText="1"/>
    </xf>
    <xf numFmtId="0" fontId="10" fillId="0" borderId="7" xfId="3" applyFont="1" applyBorder="1" applyAlignment="1">
      <alignment horizontal="center" vertical="center"/>
    </xf>
    <xf numFmtId="0" fontId="10" fillId="2" borderId="81" xfId="5" applyFont="1" applyFill="1" applyBorder="1" applyAlignment="1">
      <alignment horizontal="left" vertical="center" wrapText="1"/>
    </xf>
    <xf numFmtId="2" fontId="10" fillId="2" borderId="5" xfId="5" applyNumberFormat="1" applyFont="1" applyFill="1" applyBorder="1" applyAlignment="1">
      <alignment horizontal="center" vertical="center" wrapText="1"/>
    </xf>
    <xf numFmtId="167" fontId="10" fillId="2" borderId="82" xfId="5" applyNumberFormat="1" applyFont="1" applyFill="1" applyBorder="1" applyAlignment="1">
      <alignment horizontal="right" vertical="center" wrapText="1"/>
    </xf>
    <xf numFmtId="0" fontId="10" fillId="0" borderId="20" xfId="3" applyFont="1" applyBorder="1" applyAlignment="1">
      <alignment horizontal="center" vertical="center"/>
    </xf>
    <xf numFmtId="167" fontId="10" fillId="2" borderId="20" xfId="5" applyNumberFormat="1" applyFont="1" applyFill="1" applyBorder="1" applyAlignment="1">
      <alignment horizontal="right" vertical="center" wrapText="1"/>
    </xf>
    <xf numFmtId="2" fontId="10" fillId="2" borderId="51" xfId="5" applyNumberFormat="1" applyFont="1" applyFill="1" applyBorder="1" applyAlignment="1">
      <alignment horizontal="center" vertical="center" wrapText="1"/>
    </xf>
    <xf numFmtId="2" fontId="10" fillId="0" borderId="51" xfId="5" applyNumberFormat="1" applyFont="1" applyBorder="1" applyAlignment="1">
      <alignment horizontal="center" vertical="center" wrapText="1"/>
    </xf>
    <xf numFmtId="0" fontId="10" fillId="2" borderId="41" xfId="3" applyFont="1" applyFill="1" applyBorder="1" applyAlignment="1">
      <alignment horizontal="center" vertical="center"/>
    </xf>
    <xf numFmtId="0" fontId="10" fillId="2" borderId="80" xfId="5" applyFont="1" applyFill="1" applyBorder="1" applyAlignment="1">
      <alignment horizontal="left" vertical="center" wrapText="1"/>
    </xf>
    <xf numFmtId="0" fontId="9" fillId="4" borderId="81" xfId="4" applyFont="1" applyFill="1" applyBorder="1" applyAlignment="1">
      <alignment horizontal="left" vertical="center" wrapText="1"/>
    </xf>
    <xf numFmtId="0" fontId="9" fillId="4" borderId="5" xfId="4" applyFont="1" applyFill="1" applyBorder="1" applyAlignment="1">
      <alignment horizontal="center" vertical="center"/>
    </xf>
    <xf numFmtId="3" fontId="10" fillId="4" borderId="82" xfId="3" applyNumberFormat="1" applyFont="1" applyFill="1" applyBorder="1" applyAlignment="1">
      <alignment vertical="center"/>
    </xf>
    <xf numFmtId="167" fontId="9" fillId="4" borderId="82" xfId="4" applyNumberFormat="1" applyFont="1" applyFill="1" applyBorder="1" applyAlignment="1">
      <alignment horizontal="right" vertical="center"/>
    </xf>
    <xf numFmtId="0" fontId="10" fillId="2" borderId="51" xfId="5" applyFont="1" applyFill="1" applyBorder="1" applyAlignment="1">
      <alignment horizontal="left" vertical="center" wrapText="1"/>
    </xf>
    <xf numFmtId="0" fontId="0" fillId="0" borderId="2" xfId="0" applyBorder="1"/>
    <xf numFmtId="42" fontId="0" fillId="0" borderId="0" xfId="36" applyFont="1"/>
    <xf numFmtId="0" fontId="0" fillId="0" borderId="21" xfId="0" applyBorder="1" applyAlignment="1">
      <alignment vertical="center"/>
    </xf>
    <xf numFmtId="171" fontId="10" fillId="0" borderId="21" xfId="3" applyNumberFormat="1" applyFont="1" applyBorder="1" applyAlignment="1">
      <alignment vertical="center"/>
    </xf>
    <xf numFmtId="0" fontId="0" fillId="4" borderId="21" xfId="0" applyFill="1" applyBorder="1" applyAlignment="1">
      <alignment vertical="center"/>
    </xf>
    <xf numFmtId="171" fontId="10" fillId="0" borderId="21" xfId="6" applyNumberFormat="1" applyFont="1" applyBorder="1" applyAlignment="1">
      <alignment vertical="center"/>
    </xf>
    <xf numFmtId="171" fontId="36" fillId="0" borderId="11" xfId="0" applyNumberFormat="1" applyFont="1" applyBorder="1" applyAlignment="1">
      <alignment horizontal="right" vertical="center" wrapText="1"/>
    </xf>
    <xf numFmtId="171" fontId="36" fillId="0" borderId="47" xfId="0" applyNumberFormat="1" applyFont="1" applyBorder="1" applyAlignment="1">
      <alignment horizontal="right" vertical="center" wrapText="1"/>
    </xf>
    <xf numFmtId="171" fontId="10" fillId="0" borderId="47" xfId="6" applyNumberFormat="1" applyFont="1" applyBorder="1" applyAlignment="1">
      <alignment vertical="center"/>
    </xf>
    <xf numFmtId="171" fontId="10" fillId="0" borderId="13" xfId="6" applyNumberFormat="1" applyFont="1" applyBorder="1" applyAlignment="1">
      <alignment vertical="center"/>
    </xf>
    <xf numFmtId="171" fontId="10" fillId="0" borderId="54" xfId="6" applyNumberFormat="1" applyFont="1" applyBorder="1" applyAlignment="1">
      <alignment vertical="center"/>
    </xf>
    <xf numFmtId="171" fontId="0" fillId="0" borderId="47" xfId="0" applyNumberFormat="1" applyBorder="1" applyAlignment="1">
      <alignment vertical="center"/>
    </xf>
    <xf numFmtId="171" fontId="0" fillId="0" borderId="12" xfId="0" applyNumberFormat="1" applyBorder="1" applyAlignment="1">
      <alignment vertical="center"/>
    </xf>
    <xf numFmtId="0" fontId="0" fillId="0" borderId="9" xfId="0" applyBorder="1"/>
    <xf numFmtId="0" fontId="0" fillId="0" borderId="45" xfId="0" applyBorder="1"/>
    <xf numFmtId="0" fontId="0" fillId="0" borderId="21" xfId="0" applyBorder="1"/>
    <xf numFmtId="0" fontId="0" fillId="0" borderId="23" xfId="0" applyBorder="1"/>
    <xf numFmtId="0" fontId="0" fillId="0" borderId="49" xfId="0" applyBorder="1"/>
    <xf numFmtId="0" fontId="0" fillId="0" borderId="24" xfId="0" applyBorder="1"/>
    <xf numFmtId="0" fontId="0" fillId="0" borderId="10" xfId="0" applyBorder="1"/>
    <xf numFmtId="0" fontId="0" fillId="0" borderId="33" xfId="0" applyBorder="1"/>
    <xf numFmtId="0" fontId="0" fillId="0" borderId="18" xfId="0" applyBorder="1"/>
    <xf numFmtId="0" fontId="0" fillId="0" borderId="48" xfId="0" applyBorder="1"/>
    <xf numFmtId="0" fontId="0" fillId="0" borderId="17" xfId="0" applyBorder="1"/>
    <xf numFmtId="0" fontId="5" fillId="0" borderId="83" xfId="2" applyBorder="1" applyAlignment="1">
      <alignment horizontal="center" vertical="center"/>
    </xf>
    <xf numFmtId="171" fontId="0" fillId="0" borderId="44" xfId="0" applyNumberFormat="1" applyBorder="1" applyAlignment="1">
      <alignment vertical="center"/>
    </xf>
    <xf numFmtId="0" fontId="20" fillId="17" borderId="17" xfId="12" applyFont="1" applyFill="1" applyBorder="1" applyAlignment="1">
      <alignment horizontal="center" vertical="center" wrapText="1"/>
    </xf>
    <xf numFmtId="171" fontId="0" fillId="0" borderId="10" xfId="0" applyNumberFormat="1" applyBorder="1" applyAlignment="1">
      <alignment vertical="center"/>
    </xf>
    <xf numFmtId="171" fontId="0" fillId="4" borderId="10" xfId="0" applyNumberFormat="1" applyFill="1" applyBorder="1" applyAlignment="1">
      <alignment vertical="center"/>
    </xf>
    <xf numFmtId="0" fontId="0" fillId="0" borderId="46" xfId="0" applyBorder="1"/>
    <xf numFmtId="0" fontId="0" fillId="0" borderId="60" xfId="0" applyBorder="1"/>
    <xf numFmtId="0" fontId="20" fillId="8" borderId="17" xfId="12" applyFont="1" applyFill="1" applyBorder="1" applyAlignment="1">
      <alignment horizontal="center" vertical="center" wrapText="1"/>
    </xf>
    <xf numFmtId="0" fontId="54" fillId="0" borderId="18" xfId="0" applyFont="1" applyBorder="1" applyAlignment="1">
      <alignment vertical="center"/>
    </xf>
    <xf numFmtId="2" fontId="55" fillId="4" borderId="5" xfId="5" applyNumberFormat="1" applyFont="1" applyFill="1" applyBorder="1" applyAlignment="1">
      <alignment horizontal="center" vertical="center" wrapText="1"/>
    </xf>
    <xf numFmtId="3" fontId="55" fillId="4" borderId="82" xfId="3" applyNumberFormat="1" applyFont="1" applyFill="1" applyBorder="1" applyAlignment="1">
      <alignment vertical="center"/>
    </xf>
    <xf numFmtId="171" fontId="36" fillId="4" borderId="11" xfId="0" applyNumberFormat="1" applyFont="1" applyFill="1" applyBorder="1" applyAlignment="1">
      <alignment horizontal="right" vertical="center" wrapText="1"/>
    </xf>
    <xf numFmtId="171" fontId="36" fillId="4" borderId="47" xfId="0" applyNumberFormat="1" applyFont="1" applyFill="1" applyBorder="1" applyAlignment="1">
      <alignment horizontal="right" vertical="center" wrapText="1"/>
    </xf>
    <xf numFmtId="171" fontId="10" fillId="4" borderId="47" xfId="6" applyNumberFormat="1" applyFont="1" applyFill="1" applyBorder="1" applyAlignment="1">
      <alignment vertical="center"/>
    </xf>
    <xf numFmtId="171" fontId="10" fillId="4" borderId="13" xfId="6" applyNumberFormat="1" applyFont="1" applyFill="1" applyBorder="1" applyAlignment="1">
      <alignment vertical="center"/>
    </xf>
    <xf numFmtId="171" fontId="0" fillId="4" borderId="83" xfId="0" applyNumberFormat="1" applyFill="1" applyBorder="1" applyAlignment="1">
      <alignment vertical="center"/>
    </xf>
    <xf numFmtId="171" fontId="0" fillId="4" borderId="66" xfId="0" applyNumberFormat="1" applyFill="1" applyBorder="1" applyAlignment="1">
      <alignment vertical="center"/>
    </xf>
    <xf numFmtId="171" fontId="0" fillId="4" borderId="41" xfId="0" applyNumberFormat="1" applyFill="1" applyBorder="1" applyAlignment="1">
      <alignment vertical="center"/>
    </xf>
    <xf numFmtId="171" fontId="0" fillId="4" borderId="12" xfId="0" applyNumberFormat="1" applyFill="1" applyBorder="1" applyAlignment="1">
      <alignment vertical="center"/>
    </xf>
    <xf numFmtId="171" fontId="0" fillId="4" borderId="47" xfId="0" applyNumberFormat="1" applyFill="1" applyBorder="1" applyAlignment="1">
      <alignment vertical="center"/>
    </xf>
    <xf numFmtId="2" fontId="52" fillId="0" borderId="21" xfId="0" applyNumberFormat="1" applyFont="1" applyBorder="1" applyAlignment="1">
      <alignment horizontal="center" vertical="center"/>
    </xf>
    <xf numFmtId="0" fontId="6" fillId="0" borderId="45" xfId="28" applyBorder="1" applyAlignment="1">
      <alignment horizontal="justify" vertical="center" wrapText="1"/>
    </xf>
    <xf numFmtId="171" fontId="34" fillId="2" borderId="24" xfId="29" applyNumberFormat="1" applyFont="1" applyFill="1" applyBorder="1" applyAlignment="1">
      <alignment horizontal="center" vertical="center" wrapText="1"/>
    </xf>
    <xf numFmtId="44" fontId="0" fillId="0" borderId="0" xfId="9" applyFont="1"/>
    <xf numFmtId="44" fontId="0" fillId="0" borderId="0" xfId="0" applyNumberFormat="1"/>
    <xf numFmtId="2" fontId="5" fillId="0" borderId="26" xfId="2" applyNumberFormat="1" applyBorder="1" applyAlignment="1">
      <alignment horizontal="center" vertical="center"/>
    </xf>
    <xf numFmtId="0" fontId="12" fillId="2" borderId="83" xfId="3" applyFont="1" applyFill="1" applyBorder="1" applyAlignment="1">
      <alignment horizontal="center" vertical="center"/>
    </xf>
    <xf numFmtId="0" fontId="12" fillId="2" borderId="41" xfId="3" applyFont="1" applyFill="1" applyBorder="1" applyAlignment="1">
      <alignment horizontal="center" vertical="center"/>
    </xf>
    <xf numFmtId="0" fontId="12" fillId="2" borderId="79" xfId="5" applyFont="1" applyFill="1" applyBorder="1" applyAlignment="1">
      <alignment horizontal="left" vertical="center" wrapText="1"/>
    </xf>
    <xf numFmtId="168" fontId="12" fillId="2" borderId="83" xfId="1" applyNumberFormat="1" applyFont="1" applyFill="1" applyBorder="1" applyAlignment="1">
      <alignment horizontal="center" vertical="center" wrapText="1"/>
    </xf>
    <xf numFmtId="168" fontId="12" fillId="2" borderId="28" xfId="1" applyNumberFormat="1" applyFont="1" applyFill="1" applyBorder="1" applyAlignment="1">
      <alignment horizontal="center" vertical="center" wrapText="1"/>
    </xf>
    <xf numFmtId="178" fontId="0" fillId="0" borderId="0" xfId="1" applyNumberFormat="1" applyFont="1"/>
    <xf numFmtId="9" fontId="0" fillId="0" borderId="0" xfId="0" applyNumberFormat="1"/>
    <xf numFmtId="43" fontId="0" fillId="0" borderId="0" xfId="14" applyFont="1"/>
    <xf numFmtId="43" fontId="0" fillId="0" borderId="0" xfId="0" applyNumberFormat="1"/>
    <xf numFmtId="0" fontId="38" fillId="0" borderId="45" xfId="25" applyFont="1" applyBorder="1"/>
    <xf numFmtId="165" fontId="38" fillId="0" borderId="0" xfId="25" applyNumberFormat="1" applyFont="1"/>
    <xf numFmtId="0" fontId="6" fillId="0" borderId="45" xfId="0" applyFont="1" applyBorder="1" applyAlignment="1">
      <alignment horizontal="center" vertical="center" wrapText="1"/>
    </xf>
    <xf numFmtId="169" fontId="0" fillId="0" borderId="0" xfId="0" applyNumberFormat="1"/>
    <xf numFmtId="165" fontId="0" fillId="0" borderId="0" xfId="0" applyNumberFormat="1"/>
    <xf numFmtId="169" fontId="10" fillId="2" borderId="19" xfId="5" applyNumberFormat="1" applyFont="1" applyFill="1" applyBorder="1" applyAlignment="1">
      <alignment horizontal="right" vertical="center" wrapText="1"/>
    </xf>
    <xf numFmtId="169" fontId="10" fillId="2" borderId="24" xfId="8" applyNumberFormat="1" applyFont="1" applyFill="1" applyBorder="1" applyAlignment="1">
      <alignment horizontal="center" vertical="center"/>
    </xf>
    <xf numFmtId="169" fontId="10" fillId="2" borderId="21" xfId="4" applyNumberFormat="1" applyFont="1" applyFill="1" applyBorder="1" applyAlignment="1">
      <alignment horizontal="center" vertical="center"/>
    </xf>
    <xf numFmtId="169" fontId="10" fillId="2" borderId="24" xfId="4" applyNumberFormat="1" applyFont="1" applyFill="1" applyBorder="1" applyAlignment="1">
      <alignment horizontal="center" vertical="center"/>
    </xf>
    <xf numFmtId="169" fontId="10" fillId="2" borderId="84" xfId="4" applyNumberFormat="1" applyFont="1" applyFill="1" applyBorder="1" applyAlignment="1">
      <alignment horizontal="center" vertical="center"/>
    </xf>
    <xf numFmtId="0" fontId="6" fillId="0" borderId="47" xfId="28" applyBorder="1" applyAlignment="1">
      <alignment horizontal="justify" vertical="center" wrapText="1"/>
    </xf>
    <xf numFmtId="43" fontId="38" fillId="0" borderId="0" xfId="14" applyFont="1"/>
    <xf numFmtId="43" fontId="38" fillId="0" borderId="0" xfId="25" applyNumberFormat="1" applyFont="1"/>
    <xf numFmtId="0" fontId="20" fillId="18" borderId="17" xfId="12" applyFont="1" applyFill="1" applyBorder="1" applyAlignment="1">
      <alignment horizontal="center" vertical="center" wrapText="1"/>
    </xf>
    <xf numFmtId="0" fontId="20" fillId="17" borderId="59" xfId="12" applyFont="1" applyFill="1" applyBorder="1" applyAlignment="1">
      <alignment horizontal="center" vertical="center" wrapText="1"/>
    </xf>
    <xf numFmtId="171" fontId="0" fillId="0" borderId="5" xfId="0" applyNumberFormat="1" applyBorder="1" applyAlignment="1">
      <alignment vertical="center"/>
    </xf>
    <xf numFmtId="0" fontId="20" fillId="17" borderId="22" xfId="12" applyFont="1" applyFill="1" applyBorder="1" applyAlignment="1">
      <alignment horizontal="center" vertical="center" wrapText="1"/>
    </xf>
    <xf numFmtId="177" fontId="6" fillId="0" borderId="81" xfId="36" applyNumberFormat="1" applyFont="1" applyFill="1" applyBorder="1" applyAlignment="1">
      <alignment horizontal="center" vertical="center"/>
    </xf>
    <xf numFmtId="44" fontId="29" fillId="5" borderId="22" xfId="9" applyFont="1" applyFill="1" applyBorder="1" applyAlignment="1">
      <alignment horizontal="center" vertical="center"/>
    </xf>
    <xf numFmtId="8" fontId="6" fillId="0" borderId="45" xfId="29" applyNumberFormat="1" applyFont="1" applyFill="1" applyBorder="1" applyAlignment="1">
      <alignment horizontal="center" vertical="center" wrapText="1"/>
    </xf>
    <xf numFmtId="8" fontId="6" fillId="0" borderId="45" xfId="29" applyNumberFormat="1" applyFont="1" applyBorder="1" applyAlignment="1">
      <alignment horizontal="center" vertical="center" wrapText="1"/>
    </xf>
    <xf numFmtId="0" fontId="35" fillId="13" borderId="55" xfId="27" applyFont="1" applyFill="1" applyBorder="1" applyAlignment="1">
      <alignment vertical="center"/>
    </xf>
    <xf numFmtId="0" fontId="35" fillId="13" borderId="27" xfId="27" applyFont="1" applyFill="1" applyBorder="1" applyAlignment="1">
      <alignment vertical="center"/>
    </xf>
    <xf numFmtId="10" fontId="12" fillId="2" borderId="9" xfId="1" applyNumberFormat="1" applyFont="1" applyFill="1" applyBorder="1" applyAlignment="1">
      <alignment horizontal="center" vertical="center"/>
    </xf>
    <xf numFmtId="8" fontId="6" fillId="19" borderId="45" xfId="29" applyNumberFormat="1" applyFont="1" applyFill="1" applyBorder="1" applyAlignment="1">
      <alignment horizontal="center" vertical="center" wrapText="1"/>
    </xf>
    <xf numFmtId="4" fontId="45" fillId="0" borderId="47" xfId="0" applyNumberFormat="1" applyFont="1" applyBorder="1" applyAlignment="1">
      <alignment horizontal="center" vertical="center"/>
    </xf>
    <xf numFmtId="176" fontId="6" fillId="0" borderId="47" xfId="28" applyNumberFormat="1" applyBorder="1" applyAlignment="1">
      <alignment horizontal="center" vertical="center" wrapText="1"/>
    </xf>
    <xf numFmtId="0" fontId="5" fillId="0" borderId="9" xfId="2" applyFill="1" applyBorder="1" applyAlignment="1">
      <alignment horizontal="center" vertical="center"/>
    </xf>
    <xf numFmtId="2" fontId="5" fillId="0" borderId="9" xfId="2" applyNumberFormat="1" applyFill="1" applyBorder="1" applyAlignment="1">
      <alignment horizontal="center" vertical="center"/>
    </xf>
    <xf numFmtId="2" fontId="5" fillId="0" borderId="83" xfId="2" applyNumberFormat="1" applyBorder="1" applyAlignment="1">
      <alignment horizontal="center" vertical="center"/>
    </xf>
    <xf numFmtId="171" fontId="0" fillId="0" borderId="83" xfId="0" applyNumberFormat="1" applyBorder="1" applyAlignment="1">
      <alignment vertical="center"/>
    </xf>
    <xf numFmtId="171" fontId="0" fillId="0" borderId="66" xfId="0" applyNumberFormat="1" applyBorder="1" applyAlignment="1">
      <alignment vertical="center"/>
    </xf>
    <xf numFmtId="171" fontId="0" fillId="0" borderId="41" xfId="0" applyNumberFormat="1" applyBorder="1" applyAlignment="1">
      <alignment vertical="center"/>
    </xf>
    <xf numFmtId="171" fontId="0" fillId="0" borderId="89" xfId="0" applyNumberFormat="1" applyBorder="1" applyAlignment="1">
      <alignment vertical="center"/>
    </xf>
    <xf numFmtId="171" fontId="0" fillId="0" borderId="7" xfId="0" applyNumberFormat="1" applyBorder="1" applyAlignment="1">
      <alignment vertical="center"/>
    </xf>
    <xf numFmtId="0" fontId="34" fillId="13" borderId="17" xfId="28" applyFont="1" applyFill="1" applyBorder="1" applyAlignment="1">
      <alignment vertical="center" wrapText="1"/>
    </xf>
    <xf numFmtId="0" fontId="34" fillId="13" borderId="58" xfId="28" applyFont="1" applyFill="1" applyBorder="1" applyAlignment="1">
      <alignment vertical="center" wrapText="1"/>
    </xf>
    <xf numFmtId="177" fontId="6" fillId="19" borderId="45" xfId="29" applyNumberFormat="1" applyFont="1" applyFill="1" applyBorder="1" applyAlignment="1">
      <alignment horizontal="center" vertical="center" wrapText="1"/>
    </xf>
    <xf numFmtId="8" fontId="6" fillId="19" borderId="44" xfId="29" applyNumberFormat="1" applyFont="1" applyFill="1" applyBorder="1" applyAlignment="1">
      <alignment horizontal="center" vertical="center" wrapText="1"/>
    </xf>
    <xf numFmtId="0" fontId="60" fillId="17" borderId="22" xfId="0" applyFont="1" applyFill="1" applyBorder="1" applyAlignment="1">
      <alignment horizontal="center" vertical="center"/>
    </xf>
    <xf numFmtId="8" fontId="10" fillId="2" borderId="21" xfId="3" applyNumberFormat="1" applyFont="1" applyFill="1" applyBorder="1" applyAlignment="1">
      <alignment vertical="center"/>
    </xf>
    <xf numFmtId="8" fontId="10" fillId="2" borderId="54" xfId="3" applyNumberFormat="1" applyFont="1" applyFill="1" applyBorder="1" applyAlignment="1">
      <alignment vertical="center"/>
    </xf>
    <xf numFmtId="177" fontId="10" fillId="0" borderId="21" xfId="3" applyNumberFormat="1" applyFont="1" applyBorder="1" applyAlignment="1">
      <alignment vertical="center"/>
    </xf>
    <xf numFmtId="0" fontId="62" fillId="2" borderId="0" xfId="63" applyFont="1" applyFill="1" applyAlignment="1">
      <alignment vertical="center"/>
    </xf>
    <xf numFmtId="0" fontId="56" fillId="2" borderId="0" xfId="63" applyFont="1" applyFill="1" applyAlignment="1">
      <alignment vertical="center"/>
    </xf>
    <xf numFmtId="0" fontId="56" fillId="2" borderId="14" xfId="63" applyFont="1" applyFill="1" applyBorder="1" applyAlignment="1">
      <alignment vertical="center"/>
    </xf>
    <xf numFmtId="0" fontId="56" fillId="2" borderId="0" xfId="63" applyFont="1" applyFill="1" applyAlignment="1">
      <alignment horizontal="center" vertical="center"/>
    </xf>
    <xf numFmtId="2" fontId="56" fillId="2" borderId="15" xfId="63" applyNumberFormat="1" applyFont="1" applyFill="1" applyBorder="1" applyAlignment="1">
      <alignment horizontal="center" vertical="center"/>
    </xf>
    <xf numFmtId="0" fontId="56" fillId="2" borderId="55" xfId="63" applyFont="1" applyFill="1" applyBorder="1" applyAlignment="1">
      <alignment vertical="center"/>
    </xf>
    <xf numFmtId="0" fontId="56" fillId="2" borderId="27" xfId="63" applyFont="1" applyFill="1" applyBorder="1" applyAlignment="1">
      <alignment horizontal="center" vertical="center"/>
    </xf>
    <xf numFmtId="2" fontId="56" fillId="2" borderId="36" xfId="63" applyNumberFormat="1" applyFont="1" applyFill="1" applyBorder="1" applyAlignment="1">
      <alignment horizontal="center" vertical="center"/>
    </xf>
    <xf numFmtId="0" fontId="61" fillId="2" borderId="93" xfId="63" applyFont="1" applyFill="1" applyBorder="1" applyAlignment="1">
      <alignment horizontal="center" vertical="center" wrapText="1"/>
    </xf>
    <xf numFmtId="0" fontId="61" fillId="2" borderId="95" xfId="63" applyFont="1" applyFill="1" applyBorder="1" applyAlignment="1">
      <alignment horizontal="centerContinuous" vertical="center" wrapText="1"/>
    </xf>
    <xf numFmtId="0" fontId="61" fillId="2" borderId="96" xfId="63" applyFont="1" applyFill="1" applyBorder="1" applyAlignment="1">
      <alignment horizontal="centerContinuous" vertical="center" wrapText="1"/>
    </xf>
    <xf numFmtId="0" fontId="61" fillId="2" borderId="93" xfId="63" applyFont="1" applyFill="1" applyBorder="1" applyAlignment="1">
      <alignment horizontal="centerContinuous" vertical="center" wrapText="1"/>
    </xf>
    <xf numFmtId="0" fontId="61" fillId="2" borderId="97" xfId="63" applyFont="1" applyFill="1" applyBorder="1" applyAlignment="1">
      <alignment horizontal="center" vertical="center" wrapText="1"/>
    </xf>
    <xf numFmtId="0" fontId="61" fillId="2" borderId="98" xfId="63" applyFont="1" applyFill="1" applyBorder="1" applyAlignment="1">
      <alignment horizontal="center" vertical="center" wrapText="1"/>
    </xf>
    <xf numFmtId="0" fontId="63" fillId="2" borderId="0" xfId="63" applyFont="1" applyFill="1" applyAlignment="1">
      <alignment horizontal="center" vertical="center" wrapText="1"/>
    </xf>
    <xf numFmtId="0" fontId="61" fillId="2" borderId="0" xfId="63" applyFont="1" applyFill="1" applyAlignment="1">
      <alignment horizontal="center" vertical="center" wrapText="1"/>
    </xf>
    <xf numFmtId="0" fontId="30" fillId="2" borderId="101" xfId="63" applyFont="1" applyFill="1" applyBorder="1" applyAlignment="1">
      <alignment horizontal="center" vertical="center" wrapText="1"/>
    </xf>
    <xf numFmtId="0" fontId="30" fillId="2" borderId="102" xfId="63" applyFont="1" applyFill="1" applyBorder="1" applyAlignment="1">
      <alignment horizontal="center" vertical="center" wrapText="1"/>
    </xf>
    <xf numFmtId="0" fontId="61" fillId="2" borderId="103" xfId="63" applyFont="1" applyFill="1" applyBorder="1" applyAlignment="1">
      <alignment horizontal="center" vertical="center" wrapText="1"/>
    </xf>
    <xf numFmtId="0" fontId="61" fillId="2" borderId="101" xfId="63" applyFont="1" applyFill="1" applyBorder="1" applyAlignment="1">
      <alignment horizontal="center" vertical="center" wrapText="1"/>
    </xf>
    <xf numFmtId="0" fontId="61" fillId="2" borderId="104" xfId="63" applyFont="1" applyFill="1" applyBorder="1" applyAlignment="1">
      <alignment horizontal="center" vertical="center" wrapText="1"/>
    </xf>
    <xf numFmtId="0" fontId="61" fillId="2" borderId="105" xfId="63" applyFont="1" applyFill="1" applyBorder="1" applyAlignment="1">
      <alignment horizontal="center" vertical="center" wrapText="1"/>
    </xf>
    <xf numFmtId="0" fontId="61" fillId="7" borderId="22" xfId="63" applyFont="1" applyFill="1" applyBorder="1" applyAlignment="1">
      <alignment horizontal="center" vertical="center" wrapText="1"/>
    </xf>
    <xf numFmtId="0" fontId="61" fillId="7" borderId="22" xfId="63" applyFont="1" applyFill="1" applyBorder="1" applyAlignment="1">
      <alignment horizontal="centerContinuous" vertical="center" wrapText="1"/>
    </xf>
    <xf numFmtId="0" fontId="56" fillId="2" borderId="106" xfId="63" applyFont="1" applyFill="1" applyBorder="1" applyAlignment="1">
      <alignment horizontal="left" vertical="center" wrapText="1" indent="1"/>
    </xf>
    <xf numFmtId="0" fontId="56" fillId="2" borderId="107" xfId="63" applyFont="1" applyFill="1" applyBorder="1" applyAlignment="1">
      <alignment horizontal="left" vertical="center" wrapText="1" indent="1"/>
    </xf>
    <xf numFmtId="0" fontId="56" fillId="2" borderId="108" xfId="63" applyFont="1" applyFill="1" applyBorder="1" applyAlignment="1">
      <alignment horizontal="left" vertical="center" wrapText="1" indent="1"/>
    </xf>
    <xf numFmtId="0" fontId="56" fillId="2" borderId="109" xfId="63" applyFont="1" applyFill="1" applyBorder="1" applyAlignment="1">
      <alignment horizontal="left" vertical="center" wrapText="1" indent="1"/>
    </xf>
    <xf numFmtId="0" fontId="56" fillId="2" borderId="110" xfId="63" applyFont="1" applyFill="1" applyBorder="1" applyAlignment="1">
      <alignment horizontal="left" vertical="center" wrapText="1" indent="1"/>
    </xf>
    <xf numFmtId="0" fontId="56" fillId="2" borderId="111" xfId="63" applyFont="1" applyFill="1" applyBorder="1" applyAlignment="1">
      <alignment horizontal="left" vertical="center" wrapText="1" indent="1"/>
    </xf>
    <xf numFmtId="0" fontId="56" fillId="2" borderId="112" xfId="63" applyFont="1" applyFill="1" applyBorder="1" applyAlignment="1">
      <alignment horizontal="left" vertical="center" wrapText="1" indent="1"/>
    </xf>
    <xf numFmtId="171" fontId="56" fillId="2" borderId="113" xfId="69" applyNumberFormat="1" applyFont="1" applyFill="1" applyBorder="1" applyAlignment="1">
      <alignment horizontal="center" vertical="center" wrapText="1"/>
    </xf>
    <xf numFmtId="2" fontId="56" fillId="2" borderId="113" xfId="63" applyNumberFormat="1" applyFont="1" applyFill="1" applyBorder="1" applyAlignment="1">
      <alignment horizontal="center" vertical="center" wrapText="1"/>
    </xf>
    <xf numFmtId="0" fontId="56" fillId="2" borderId="114" xfId="63" applyFont="1" applyFill="1" applyBorder="1" applyAlignment="1">
      <alignment horizontal="left" vertical="center" wrapText="1" indent="1"/>
    </xf>
    <xf numFmtId="0" fontId="56" fillId="2" borderId="115" xfId="63" applyFont="1" applyFill="1" applyBorder="1" applyAlignment="1">
      <alignment horizontal="left" vertical="center" wrapText="1" indent="1"/>
    </xf>
    <xf numFmtId="0" fontId="56" fillId="2" borderId="116" xfId="63" applyFont="1" applyFill="1" applyBorder="1" applyAlignment="1">
      <alignment horizontal="left" vertical="center" wrapText="1" indent="1"/>
    </xf>
    <xf numFmtId="0" fontId="56" fillId="2" borderId="117" xfId="63" applyFont="1" applyFill="1" applyBorder="1" applyAlignment="1">
      <alignment horizontal="left" vertical="center" wrapText="1" indent="1"/>
    </xf>
    <xf numFmtId="0" fontId="56" fillId="2" borderId="72" xfId="63" applyFont="1" applyFill="1" applyBorder="1" applyAlignment="1">
      <alignment horizontal="left" vertical="center" wrapText="1" indent="1"/>
    </xf>
    <xf numFmtId="0" fontId="56" fillId="2" borderId="118" xfId="63" applyFont="1" applyFill="1" applyBorder="1" applyAlignment="1">
      <alignment horizontal="left" vertical="center" wrapText="1" indent="1"/>
    </xf>
    <xf numFmtId="0" fontId="56" fillId="2" borderId="70" xfId="63" applyFont="1" applyFill="1" applyBorder="1" applyAlignment="1">
      <alignment horizontal="left" vertical="center" wrapText="1" indent="1"/>
    </xf>
    <xf numFmtId="0" fontId="56" fillId="2" borderId="116" xfId="63" applyFont="1" applyFill="1" applyBorder="1" applyAlignment="1">
      <alignment vertical="center" wrapText="1"/>
    </xf>
    <xf numFmtId="0" fontId="56" fillId="2" borderId="119" xfId="63" applyFont="1" applyFill="1" applyBorder="1" applyAlignment="1">
      <alignment vertical="center" wrapText="1"/>
    </xf>
    <xf numFmtId="0" fontId="64" fillId="2" borderId="0" xfId="63" applyFont="1" applyFill="1" applyAlignment="1">
      <alignment vertical="center"/>
    </xf>
    <xf numFmtId="0" fontId="56" fillId="2" borderId="120" xfId="63" applyFont="1" applyFill="1" applyBorder="1" applyAlignment="1">
      <alignment horizontal="left" vertical="center" wrapText="1" indent="1"/>
    </xf>
    <xf numFmtId="0" fontId="56" fillId="2" borderId="121" xfId="63" applyFont="1" applyFill="1" applyBorder="1" applyAlignment="1">
      <alignment horizontal="left" vertical="center" wrapText="1" indent="1"/>
    </xf>
    <xf numFmtId="0" fontId="56" fillId="2" borderId="122" xfId="63" applyFont="1" applyFill="1" applyBorder="1" applyAlignment="1">
      <alignment horizontal="left" vertical="center" wrapText="1" indent="1"/>
    </xf>
    <xf numFmtId="0" fontId="56" fillId="2" borderId="123" xfId="63" applyFont="1" applyFill="1" applyBorder="1" applyAlignment="1">
      <alignment horizontal="center" vertical="center" wrapText="1"/>
    </xf>
    <xf numFmtId="0" fontId="56" fillId="2" borderId="124" xfId="63" applyFont="1" applyFill="1" applyBorder="1" applyAlignment="1">
      <alignment horizontal="left" vertical="center" wrapText="1" indent="1"/>
    </xf>
    <xf numFmtId="0" fontId="56" fillId="2" borderId="125" xfId="63" applyFont="1" applyFill="1" applyBorder="1" applyAlignment="1">
      <alignment horizontal="left" vertical="center" wrapText="1" indent="1"/>
    </xf>
    <xf numFmtId="0" fontId="56" fillId="2" borderId="105" xfId="63" applyFont="1" applyFill="1" applyBorder="1" applyAlignment="1">
      <alignment horizontal="left" vertical="center" wrapText="1" indent="1"/>
    </xf>
    <xf numFmtId="0" fontId="56" fillId="2" borderId="101" xfId="63" applyFont="1" applyFill="1" applyBorder="1" applyAlignment="1">
      <alignment vertical="center" wrapText="1"/>
    </xf>
    <xf numFmtId="0" fontId="56" fillId="2" borderId="126" xfId="63" applyFont="1" applyFill="1" applyBorder="1" applyAlignment="1">
      <alignment vertical="center" wrapText="1"/>
    </xf>
    <xf numFmtId="171" fontId="56" fillId="2" borderId="126" xfId="69" applyNumberFormat="1" applyFont="1" applyFill="1" applyBorder="1" applyAlignment="1">
      <alignment horizontal="center" vertical="center" wrapText="1"/>
    </xf>
    <xf numFmtId="0" fontId="56" fillId="2" borderId="0" xfId="63" applyFont="1" applyFill="1" applyAlignment="1">
      <alignment horizontal="left" vertical="center" indent="1"/>
    </xf>
    <xf numFmtId="0" fontId="56" fillId="2" borderId="0" xfId="63" applyFont="1" applyFill="1" applyAlignment="1">
      <alignment horizontal="left" vertical="center" wrapText="1" indent="1"/>
    </xf>
    <xf numFmtId="0" fontId="56" fillId="2" borderId="0" xfId="63" applyFont="1" applyFill="1" applyAlignment="1">
      <alignment horizontal="center" vertical="center" wrapText="1"/>
    </xf>
    <xf numFmtId="0" fontId="64" fillId="2" borderId="0" xfId="63" applyFont="1" applyFill="1" applyAlignment="1">
      <alignment horizontal="left" vertical="center" wrapText="1" indent="1"/>
    </xf>
    <xf numFmtId="171" fontId="61" fillId="2" borderId="0" xfId="63" applyNumberFormat="1" applyFont="1" applyFill="1" applyAlignment="1">
      <alignment vertical="center"/>
    </xf>
    <xf numFmtId="0" fontId="61" fillId="2" borderId="0" xfId="63" applyFont="1" applyFill="1" applyAlignment="1">
      <alignment horizontal="left" vertical="center" wrapText="1" indent="1"/>
    </xf>
    <xf numFmtId="0" fontId="56" fillId="2" borderId="0" xfId="63" applyFont="1" applyFill="1" applyAlignment="1">
      <alignment horizontal="left" vertical="center" wrapText="1"/>
    </xf>
    <xf numFmtId="0" fontId="62" fillId="2" borderId="0" xfId="63" applyFont="1" applyFill="1" applyAlignment="1">
      <alignment vertical="center" wrapText="1"/>
    </xf>
    <xf numFmtId="0" fontId="62" fillId="2" borderId="0" xfId="63" applyFont="1" applyFill="1" applyAlignment="1">
      <alignment horizontal="left" vertical="center" wrapText="1" indent="1"/>
    </xf>
    <xf numFmtId="0" fontId="64" fillId="2" borderId="0" xfId="63" applyFont="1" applyFill="1" applyAlignment="1">
      <alignment horizontal="left" vertical="center" indent="1"/>
    </xf>
    <xf numFmtId="0" fontId="62" fillId="2" borderId="0" xfId="63" applyFont="1" applyFill="1" applyAlignment="1">
      <alignment horizontal="left" vertical="center" indent="1"/>
    </xf>
    <xf numFmtId="0" fontId="61" fillId="2" borderId="95" xfId="63" applyFont="1" applyFill="1" applyBorder="1" applyAlignment="1">
      <alignment horizontal="center" vertical="center" wrapText="1"/>
    </xf>
    <xf numFmtId="0" fontId="56" fillId="2" borderId="110" xfId="63" applyFont="1" applyFill="1" applyBorder="1" applyAlignment="1">
      <alignment horizontal="left" vertical="center" indent="1"/>
    </xf>
    <xf numFmtId="0" fontId="56" fillId="2" borderId="108" xfId="63" applyFont="1" applyFill="1" applyBorder="1" applyAlignment="1">
      <alignment horizontal="left" vertical="center" indent="1"/>
    </xf>
    <xf numFmtId="0" fontId="56" fillId="2" borderId="111" xfId="63" applyFont="1" applyFill="1" applyBorder="1" applyAlignment="1">
      <alignment vertical="center"/>
    </xf>
    <xf numFmtId="0" fontId="4" fillId="2" borderId="116" xfId="63" applyFill="1" applyBorder="1" applyAlignment="1">
      <alignment vertical="center"/>
    </xf>
    <xf numFmtId="0" fontId="64" fillId="2" borderId="72" xfId="63" applyFont="1" applyFill="1" applyBorder="1" applyAlignment="1">
      <alignment horizontal="left" vertical="center" indent="1"/>
    </xf>
    <xf numFmtId="0" fontId="64" fillId="2" borderId="116" xfId="63" applyFont="1" applyFill="1" applyBorder="1" applyAlignment="1">
      <alignment horizontal="left" vertical="center" indent="1"/>
    </xf>
    <xf numFmtId="0" fontId="64" fillId="2" borderId="70" xfId="63" applyFont="1" applyFill="1" applyBorder="1" applyAlignment="1">
      <alignment vertical="center"/>
    </xf>
    <xf numFmtId="0" fontId="56" fillId="2" borderId="72" xfId="63" applyFont="1" applyFill="1" applyBorder="1" applyAlignment="1">
      <alignment horizontal="left" vertical="center" indent="1"/>
    </xf>
    <xf numFmtId="0" fontId="56" fillId="2" borderId="116" xfId="63" applyFont="1" applyFill="1" applyBorder="1" applyAlignment="1">
      <alignment horizontal="left" vertical="center" indent="1"/>
    </xf>
    <xf numFmtId="0" fontId="56" fillId="2" borderId="70" xfId="63" applyFont="1" applyFill="1" applyBorder="1" applyAlignment="1">
      <alignment vertical="center"/>
    </xf>
    <xf numFmtId="0" fontId="56" fillId="2" borderId="124" xfId="63" applyFont="1" applyFill="1" applyBorder="1" applyAlignment="1">
      <alignment horizontal="left" vertical="center" indent="1"/>
    </xf>
    <xf numFmtId="0" fontId="56" fillId="2" borderId="122" xfId="63" applyFont="1" applyFill="1" applyBorder="1" applyAlignment="1">
      <alignment horizontal="left" vertical="center" indent="1"/>
    </xf>
    <xf numFmtId="0" fontId="64" fillId="2" borderId="125" xfId="63" applyFont="1" applyFill="1" applyBorder="1" applyAlignment="1">
      <alignment vertical="center"/>
    </xf>
    <xf numFmtId="171" fontId="56" fillId="2" borderId="25" xfId="69" applyNumberFormat="1" applyFont="1" applyFill="1" applyBorder="1" applyAlignment="1">
      <alignment horizontal="center" vertical="center" wrapText="1"/>
    </xf>
    <xf numFmtId="2" fontId="56" fillId="2" borderId="25" xfId="63" applyNumberFormat="1" applyFont="1" applyFill="1" applyBorder="1" applyAlignment="1">
      <alignment horizontal="center" vertical="center" wrapText="1"/>
    </xf>
    <xf numFmtId="0" fontId="61" fillId="2" borderId="129" xfId="63" applyFont="1" applyFill="1" applyBorder="1" applyAlignment="1">
      <alignment horizontal="center" vertical="center" wrapText="1"/>
    </xf>
    <xf numFmtId="171" fontId="56" fillId="2" borderId="130" xfId="69" applyNumberFormat="1" applyFont="1" applyFill="1" applyBorder="1" applyAlignment="1">
      <alignment horizontal="center" vertical="center" wrapText="1"/>
    </xf>
    <xf numFmtId="2" fontId="56" fillId="2" borderId="130" xfId="63" applyNumberFormat="1" applyFont="1" applyFill="1" applyBorder="1" applyAlignment="1">
      <alignment horizontal="center" vertical="center" wrapText="1"/>
    </xf>
    <xf numFmtId="0" fontId="56" fillId="2" borderId="125" xfId="63" applyFont="1" applyFill="1" applyBorder="1" applyAlignment="1">
      <alignment horizontal="left" vertical="center" indent="1"/>
    </xf>
    <xf numFmtId="0" fontId="35" fillId="20" borderId="0" xfId="63" applyFont="1" applyFill="1" applyAlignment="1">
      <alignment horizontal="center" vertical="center" wrapText="1"/>
    </xf>
    <xf numFmtId="171" fontId="35" fillId="20" borderId="0" xfId="63" applyNumberFormat="1" applyFont="1" applyFill="1" applyAlignment="1">
      <alignment vertical="center"/>
    </xf>
    <xf numFmtId="42" fontId="38" fillId="0" borderId="0" xfId="36" applyFont="1"/>
    <xf numFmtId="0" fontId="38" fillId="2" borderId="76" xfId="25" applyFont="1" applyFill="1" applyBorder="1"/>
    <xf numFmtId="171" fontId="38" fillId="0" borderId="76" xfId="25" applyNumberFormat="1" applyFont="1" applyBorder="1"/>
    <xf numFmtId="0" fontId="38" fillId="0" borderId="76" xfId="25" applyFont="1" applyBorder="1" applyAlignment="1">
      <alignment wrapText="1"/>
    </xf>
    <xf numFmtId="0" fontId="48" fillId="0" borderId="76" xfId="0" applyFont="1" applyBorder="1"/>
    <xf numFmtId="0" fontId="50" fillId="0" borderId="76" xfId="30" applyFont="1" applyBorder="1"/>
    <xf numFmtId="0" fontId="38" fillId="0" borderId="131" xfId="25" applyFont="1" applyBorder="1"/>
    <xf numFmtId="171" fontId="10" fillId="5" borderId="13" xfId="6" applyNumberFormat="1" applyFont="1" applyFill="1" applyBorder="1" applyAlignment="1">
      <alignment vertical="center"/>
    </xf>
    <xf numFmtId="8" fontId="10" fillId="5" borderId="21" xfId="3" applyNumberFormat="1" applyFont="1" applyFill="1" applyBorder="1" applyAlignment="1">
      <alignment vertical="center"/>
    </xf>
    <xf numFmtId="0" fontId="37" fillId="5" borderId="0" xfId="25" applyFont="1" applyFill="1"/>
    <xf numFmtId="0" fontId="38" fillId="5" borderId="0" xfId="25" applyFont="1" applyFill="1"/>
    <xf numFmtId="177" fontId="6" fillId="0" borderId="44" xfId="36" applyNumberFormat="1" applyFont="1" applyFill="1" applyBorder="1" applyAlignment="1">
      <alignment horizontal="center" vertical="center"/>
    </xf>
    <xf numFmtId="168" fontId="38" fillId="0" borderId="0" xfId="1" applyNumberFormat="1" applyFont="1"/>
    <xf numFmtId="2" fontId="6" fillId="0" borderId="45" xfId="28" applyNumberFormat="1" applyBorder="1" applyAlignment="1">
      <alignment horizontal="center" vertical="center"/>
    </xf>
    <xf numFmtId="3" fontId="9" fillId="0" borderId="18" xfId="4" applyNumberFormat="1" applyFont="1" applyBorder="1" applyAlignment="1">
      <alignment horizontal="center" vertical="center"/>
    </xf>
    <xf numFmtId="4" fontId="10" fillId="0" borderId="11" xfId="6" applyNumberFormat="1" applyFont="1" applyBorder="1" applyAlignment="1">
      <alignment vertical="center"/>
    </xf>
    <xf numFmtId="4" fontId="10" fillId="0" borderId="46" xfId="6" applyNumberFormat="1" applyFont="1" applyBorder="1" applyAlignment="1">
      <alignment vertical="center"/>
    </xf>
    <xf numFmtId="4" fontId="9" fillId="0" borderId="5" xfId="4" applyNumberFormat="1" applyFont="1" applyBorder="1" applyAlignment="1">
      <alignment horizontal="center" vertical="center"/>
    </xf>
    <xf numFmtId="4" fontId="10" fillId="0" borderId="23" xfId="6" applyNumberFormat="1" applyFont="1" applyBorder="1" applyAlignment="1">
      <alignment vertical="center"/>
    </xf>
    <xf numFmtId="0" fontId="9" fillId="0" borderId="18" xfId="4" applyFont="1" applyBorder="1" applyAlignment="1">
      <alignment horizontal="center" vertical="center"/>
    </xf>
    <xf numFmtId="4" fontId="10" fillId="0" borderId="21" xfId="3" applyNumberFormat="1" applyFont="1" applyBorder="1" applyAlignment="1">
      <alignment vertical="center"/>
    </xf>
    <xf numFmtId="4" fontId="10" fillId="0" borderId="20" xfId="6" applyNumberFormat="1" applyFont="1" applyBorder="1" applyAlignment="1">
      <alignment vertical="center"/>
    </xf>
    <xf numFmtId="43" fontId="10" fillId="0" borderId="20" xfId="14" applyFont="1" applyFill="1" applyBorder="1" applyAlignment="1">
      <alignment horizontal="right" vertical="center" wrapText="1"/>
    </xf>
    <xf numFmtId="43" fontId="10" fillId="0" borderId="82" xfId="14" applyFont="1" applyFill="1" applyBorder="1" applyAlignment="1">
      <alignment horizontal="right" vertical="center" wrapText="1"/>
    </xf>
    <xf numFmtId="43" fontId="10" fillId="0" borderId="43" xfId="14" applyFont="1" applyFill="1" applyBorder="1" applyAlignment="1">
      <alignment horizontal="right" vertical="center" wrapText="1"/>
    </xf>
    <xf numFmtId="43" fontId="55" fillId="0" borderId="43" xfId="14" applyFont="1" applyFill="1" applyBorder="1" applyAlignment="1">
      <alignment horizontal="right" vertical="center" wrapText="1"/>
    </xf>
    <xf numFmtId="169" fontId="12" fillId="0" borderId="9" xfId="4" applyNumberFormat="1" applyFont="1" applyBorder="1" applyAlignment="1">
      <alignment vertical="center"/>
    </xf>
    <xf numFmtId="4" fontId="12" fillId="0" borderId="9" xfId="3" applyNumberFormat="1" applyFont="1" applyBorder="1" applyAlignment="1">
      <alignment horizontal="center" vertical="center"/>
    </xf>
    <xf numFmtId="4" fontId="12" fillId="0" borderId="23" xfId="3" applyNumberFormat="1" applyFont="1" applyBorder="1" applyAlignment="1">
      <alignment horizontal="center" vertical="center"/>
    </xf>
    <xf numFmtId="4" fontId="12" fillId="0" borderId="83" xfId="3" applyNumberFormat="1" applyFont="1" applyBorder="1" applyAlignment="1">
      <alignment horizontal="center" vertical="center"/>
    </xf>
    <xf numFmtId="0" fontId="9" fillId="0" borderId="29" xfId="4" applyFont="1" applyBorder="1" applyAlignment="1">
      <alignment horizontal="center" vertical="center"/>
    </xf>
    <xf numFmtId="4" fontId="12" fillId="0" borderId="18" xfId="3" applyNumberFormat="1" applyFont="1" applyBorder="1" applyAlignment="1">
      <alignment horizontal="center" vertical="center"/>
    </xf>
    <xf numFmtId="0" fontId="9" fillId="0" borderId="26" xfId="4" applyFont="1" applyBorder="1" applyAlignment="1">
      <alignment horizontal="center" vertical="center"/>
    </xf>
    <xf numFmtId="0" fontId="34" fillId="0" borderId="14" xfId="27" applyFont="1" applyBorder="1" applyAlignment="1">
      <alignment horizontal="left" vertical="center" wrapText="1"/>
    </xf>
    <xf numFmtId="0" fontId="44" fillId="0" borderId="45" xfId="28" applyFont="1" applyBorder="1" applyAlignment="1">
      <alignment horizontal="justify" vertical="center" wrapText="1"/>
    </xf>
    <xf numFmtId="0" fontId="6" fillId="2" borderId="45" xfId="28" applyFill="1" applyBorder="1" applyAlignment="1">
      <alignment horizontal="justify" vertical="center" wrapText="1"/>
    </xf>
    <xf numFmtId="0" fontId="61" fillId="2" borderId="0" xfId="63" applyFont="1" applyFill="1" applyAlignment="1">
      <alignment horizontal="right" vertical="center" wrapText="1"/>
    </xf>
    <xf numFmtId="0" fontId="56" fillId="2" borderId="114" xfId="63" applyFont="1" applyFill="1" applyBorder="1" applyAlignment="1">
      <alignment horizontal="left" vertical="center" wrapText="1" indent="1"/>
    </xf>
    <xf numFmtId="0" fontId="56" fillId="2" borderId="115" xfId="63" applyFont="1" applyFill="1" applyBorder="1" applyAlignment="1">
      <alignment horizontal="left" vertical="center" wrapText="1" indent="1"/>
    </xf>
    <xf numFmtId="0" fontId="4" fillId="2" borderId="115" xfId="63" applyFill="1" applyBorder="1" applyAlignment="1">
      <alignment vertical="center"/>
    </xf>
    <xf numFmtId="0" fontId="56" fillId="2" borderId="117" xfId="63" applyFont="1" applyFill="1" applyBorder="1" applyAlignment="1">
      <alignment horizontal="center" vertical="center" wrapText="1"/>
    </xf>
    <xf numFmtId="0" fontId="61" fillId="2" borderId="4" xfId="63" applyFont="1" applyFill="1" applyBorder="1" applyAlignment="1">
      <alignment horizontal="right" vertical="center" wrapText="1"/>
    </xf>
    <xf numFmtId="0" fontId="61" fillId="2" borderId="91" xfId="63" applyFont="1" applyFill="1" applyBorder="1" applyAlignment="1">
      <alignment horizontal="center" vertical="center" wrapText="1"/>
    </xf>
    <xf numFmtId="0" fontId="4" fillId="2" borderId="99" xfId="63" applyFill="1" applyBorder="1" applyAlignment="1">
      <alignment horizontal="center" vertical="center" wrapText="1"/>
    </xf>
    <xf numFmtId="0" fontId="61" fillId="2" borderId="92" xfId="63" applyFont="1" applyFill="1" applyBorder="1" applyAlignment="1">
      <alignment horizontal="center" vertical="center" wrapText="1"/>
    </xf>
    <xf numFmtId="0" fontId="4" fillId="2" borderId="100" xfId="63" applyFill="1" applyBorder="1" applyAlignment="1">
      <alignment horizontal="center" vertical="center" wrapText="1"/>
    </xf>
    <xf numFmtId="0" fontId="61" fillId="2" borderId="93" xfId="63" applyFont="1" applyFill="1" applyBorder="1" applyAlignment="1">
      <alignment horizontal="center" vertical="center" wrapText="1"/>
    </xf>
    <xf numFmtId="0" fontId="61" fillId="2" borderId="94" xfId="63" applyFont="1" applyFill="1" applyBorder="1" applyAlignment="1">
      <alignment horizontal="center" vertical="center" wrapText="1"/>
    </xf>
    <xf numFmtId="0" fontId="61" fillId="2" borderId="127" xfId="63" applyFont="1" applyFill="1" applyBorder="1" applyAlignment="1">
      <alignment horizontal="center" vertical="center" wrapText="1"/>
    </xf>
    <xf numFmtId="0" fontId="61" fillId="2" borderId="128" xfId="63" applyFont="1" applyFill="1" applyBorder="1" applyAlignment="1">
      <alignment horizontal="center" vertical="center" wrapText="1"/>
    </xf>
    <xf numFmtId="0" fontId="61" fillId="7" borderId="1" xfId="63" applyFont="1" applyFill="1" applyBorder="1" applyAlignment="1">
      <alignment horizontal="center" vertical="center" wrapText="1"/>
    </xf>
    <xf numFmtId="0" fontId="61" fillId="7" borderId="2" xfId="63" applyFont="1" applyFill="1" applyBorder="1" applyAlignment="1">
      <alignment horizontal="center" vertical="center" wrapText="1"/>
    </xf>
    <xf numFmtId="0" fontId="61" fillId="7" borderId="85" xfId="63" applyFont="1" applyFill="1" applyBorder="1" applyAlignment="1">
      <alignment horizontal="center" vertical="center" wrapText="1"/>
    </xf>
    <xf numFmtId="0" fontId="56" fillId="2" borderId="106" xfId="63" applyFont="1" applyFill="1" applyBorder="1" applyAlignment="1">
      <alignment horizontal="left" vertical="center" wrapText="1" indent="1"/>
    </xf>
    <xf numFmtId="0" fontId="56" fillId="2" borderId="107" xfId="63" applyFont="1" applyFill="1" applyBorder="1" applyAlignment="1">
      <alignment horizontal="left" vertical="center" wrapText="1" indent="1"/>
    </xf>
    <xf numFmtId="0" fontId="56" fillId="2" borderId="109" xfId="63" applyFont="1" applyFill="1" applyBorder="1" applyAlignment="1">
      <alignment horizontal="center" vertical="center" wrapText="1"/>
    </xf>
    <xf numFmtId="0" fontId="30" fillId="2" borderId="0" xfId="63" applyFont="1" applyFill="1" applyAlignment="1">
      <alignment horizontal="center" vertical="top" wrapText="1"/>
    </xf>
    <xf numFmtId="0" fontId="61" fillId="2" borderId="63" xfId="63" applyFont="1" applyFill="1" applyBorder="1" applyAlignment="1">
      <alignment horizontal="center" vertical="center"/>
    </xf>
    <xf numFmtId="0" fontId="61" fillId="2" borderId="58" xfId="63" applyFont="1" applyFill="1" applyBorder="1" applyAlignment="1">
      <alignment horizontal="center" vertical="center"/>
    </xf>
    <xf numFmtId="0" fontId="61" fillId="2" borderId="61" xfId="63" applyFont="1" applyFill="1" applyBorder="1" applyAlignment="1">
      <alignment horizontal="center" vertical="center"/>
    </xf>
    <xf numFmtId="0" fontId="29" fillId="0" borderId="14" xfId="0" applyFont="1" applyBorder="1" applyAlignment="1">
      <alignment horizontal="center" vertical="center" wrapText="1"/>
    </xf>
    <xf numFmtId="0" fontId="7" fillId="2" borderId="1" xfId="3" applyFont="1" applyFill="1" applyBorder="1" applyAlignment="1">
      <alignment horizontal="center" vertical="center" wrapText="1"/>
    </xf>
    <xf numFmtId="0" fontId="7" fillId="2" borderId="2" xfId="3" applyFont="1" applyFill="1" applyBorder="1" applyAlignment="1">
      <alignment horizontal="center" vertical="center" wrapText="1"/>
    </xf>
    <xf numFmtId="0" fontId="8" fillId="3" borderId="3" xfId="3" applyFont="1" applyFill="1" applyBorder="1" applyAlignment="1">
      <alignment horizontal="center" vertical="center" wrapText="1"/>
    </xf>
    <xf numFmtId="0" fontId="8" fillId="3" borderId="4" xfId="3" applyFont="1" applyFill="1" applyBorder="1" applyAlignment="1">
      <alignment horizontal="center" vertical="center" wrapText="1"/>
    </xf>
    <xf numFmtId="0" fontId="9" fillId="0" borderId="5" xfId="4" applyFont="1" applyBorder="1" applyAlignment="1">
      <alignment horizontal="center" vertical="center"/>
    </xf>
    <xf numFmtId="0" fontId="9" fillId="0" borderId="11" xfId="4" applyFont="1" applyBorder="1" applyAlignment="1">
      <alignment horizontal="center" vertical="center"/>
    </xf>
    <xf numFmtId="0" fontId="9" fillId="0" borderId="7" xfId="4" applyFont="1" applyBorder="1" applyAlignment="1">
      <alignment horizontal="center" vertical="center" wrapText="1"/>
    </xf>
    <xf numFmtId="0" fontId="9" fillId="0" borderId="13" xfId="4" applyFont="1" applyBorder="1" applyAlignment="1">
      <alignment horizontal="center" vertical="center" wrapText="1"/>
    </xf>
    <xf numFmtId="0" fontId="9" fillId="0" borderId="3" xfId="4" applyFont="1" applyBorder="1" applyAlignment="1">
      <alignment horizontal="center" vertical="center" wrapText="1"/>
    </xf>
    <xf numFmtId="0" fontId="9" fillId="0" borderId="4" xfId="4" applyFont="1" applyBorder="1" applyAlignment="1">
      <alignment horizontal="center" vertical="center" wrapText="1"/>
    </xf>
    <xf numFmtId="0" fontId="9" fillId="0" borderId="8" xfId="4" applyFont="1" applyBorder="1" applyAlignment="1">
      <alignment horizontal="center" vertical="center" wrapText="1"/>
    </xf>
    <xf numFmtId="0" fontId="9" fillId="0" borderId="14" xfId="4" applyFont="1" applyBorder="1" applyAlignment="1">
      <alignment horizontal="center" vertical="center" wrapText="1"/>
    </xf>
    <xf numFmtId="0" fontId="9" fillId="0" borderId="0" xfId="4" applyFont="1" applyAlignment="1">
      <alignment horizontal="center" vertical="center" wrapText="1"/>
    </xf>
    <xf numFmtId="0" fontId="9" fillId="0" borderId="15" xfId="4" applyFont="1" applyBorder="1" applyAlignment="1">
      <alignment horizontal="center" vertical="center" wrapText="1"/>
    </xf>
    <xf numFmtId="0" fontId="29" fillId="0" borderId="38" xfId="0" applyFont="1" applyBorder="1" applyAlignment="1">
      <alignment horizontal="center" vertical="center" wrapText="1"/>
    </xf>
    <xf numFmtId="0" fontId="29" fillId="0" borderId="79" xfId="0" applyFont="1" applyBorder="1" applyAlignment="1">
      <alignment horizontal="center" vertical="center" wrapText="1"/>
    </xf>
    <xf numFmtId="0" fontId="29" fillId="0" borderId="25" xfId="0" applyFont="1" applyBorder="1" applyAlignment="1">
      <alignment horizontal="center" vertical="center" wrapText="1"/>
    </xf>
    <xf numFmtId="0" fontId="39" fillId="0" borderId="70" xfId="25" applyFont="1" applyBorder="1" applyAlignment="1">
      <alignment horizontal="center" wrapText="1"/>
    </xf>
    <xf numFmtId="0" fontId="39" fillId="0" borderId="71" xfId="25" applyFont="1" applyBorder="1" applyAlignment="1">
      <alignment horizontal="center" wrapText="1"/>
    </xf>
    <xf numFmtId="0" fontId="39" fillId="0" borderId="72" xfId="25" applyFont="1" applyBorder="1" applyAlignment="1">
      <alignment horizontal="center" wrapText="1"/>
    </xf>
    <xf numFmtId="0" fontId="35" fillId="11" borderId="3" xfId="25" applyFont="1" applyFill="1" applyBorder="1" applyAlignment="1">
      <alignment horizontal="center" vertical="center" wrapText="1"/>
    </xf>
    <xf numFmtId="0" fontId="35" fillId="11" borderId="4" xfId="25" applyFont="1" applyFill="1" applyBorder="1" applyAlignment="1">
      <alignment horizontal="center" vertical="center" wrapText="1"/>
    </xf>
    <xf numFmtId="0" fontId="35" fillId="11" borderId="8" xfId="25" applyFont="1" applyFill="1" applyBorder="1" applyAlignment="1">
      <alignment horizontal="center" vertical="center" wrapText="1"/>
    </xf>
    <xf numFmtId="0" fontId="35" fillId="11" borderId="14" xfId="25" applyFont="1" applyFill="1" applyBorder="1" applyAlignment="1">
      <alignment horizontal="center" vertical="center" wrapText="1"/>
    </xf>
    <xf numFmtId="0" fontId="35" fillId="11" borderId="0" xfId="25" applyFont="1" applyFill="1" applyBorder="1" applyAlignment="1">
      <alignment horizontal="center" vertical="center" wrapText="1"/>
    </xf>
    <xf numFmtId="0" fontId="35" fillId="11" borderId="15" xfId="25" applyFont="1" applyFill="1" applyBorder="1" applyAlignment="1">
      <alignment horizontal="center" vertical="center" wrapText="1"/>
    </xf>
    <xf numFmtId="0" fontId="35" fillId="0" borderId="27" xfId="26" applyFont="1" applyBorder="1" applyAlignment="1">
      <alignment horizontal="center"/>
    </xf>
    <xf numFmtId="0" fontId="35" fillId="0" borderId="0" xfId="26" applyFont="1" applyAlignment="1">
      <alignment horizontal="center" vertical="top"/>
    </xf>
    <xf numFmtId="0" fontId="34" fillId="13" borderId="17" xfId="28" applyFont="1" applyFill="1" applyBorder="1" applyAlignment="1">
      <alignment horizontal="left" vertical="center" wrapText="1"/>
    </xf>
    <xf numFmtId="0" fontId="34" fillId="13" borderId="58" xfId="28" applyFont="1" applyFill="1" applyBorder="1" applyAlignment="1">
      <alignment horizontal="left" vertical="center" wrapText="1"/>
    </xf>
    <xf numFmtId="0" fontId="30" fillId="2" borderId="29" xfId="27" applyFont="1" applyFill="1" applyBorder="1" applyAlignment="1">
      <alignment horizontal="center" vertical="center" wrapText="1"/>
    </xf>
    <xf numFmtId="0" fontId="30" fillId="2" borderId="26" xfId="27" applyFont="1" applyFill="1" applyBorder="1" applyAlignment="1">
      <alignment horizontal="center" vertical="center" wrapText="1"/>
    </xf>
    <xf numFmtId="0" fontId="30" fillId="2" borderId="50" xfId="27" applyFont="1" applyFill="1" applyBorder="1" applyAlignment="1">
      <alignment horizontal="center" vertical="center" wrapText="1"/>
    </xf>
    <xf numFmtId="0" fontId="30" fillId="2" borderId="57" xfId="27" applyFont="1" applyFill="1" applyBorder="1" applyAlignment="1">
      <alignment horizontal="center" vertical="center" wrapText="1"/>
    </xf>
    <xf numFmtId="0" fontId="30" fillId="0" borderId="17" xfId="28" applyFont="1" applyBorder="1" applyAlignment="1">
      <alignment horizontal="center" vertical="center" wrapText="1"/>
    </xf>
    <xf numFmtId="0" fontId="30" fillId="0" borderId="61" xfId="28" applyFont="1" applyBorder="1" applyAlignment="1">
      <alignment horizontal="center" vertical="center" wrapText="1"/>
    </xf>
    <xf numFmtId="4" fontId="42" fillId="2" borderId="50" xfId="27" applyNumberFormat="1" applyFont="1" applyFill="1" applyBorder="1" applyAlignment="1">
      <alignment horizontal="center" vertical="center" wrapText="1"/>
    </xf>
    <xf numFmtId="4" fontId="42" fillId="2" borderId="66" xfId="27" applyNumberFormat="1" applyFont="1" applyFill="1" applyBorder="1" applyAlignment="1">
      <alignment horizontal="center" vertical="center" wrapText="1"/>
    </xf>
    <xf numFmtId="4" fontId="30" fillId="2" borderId="30" xfId="27" applyNumberFormat="1" applyFont="1" applyFill="1" applyBorder="1" applyAlignment="1">
      <alignment horizontal="center" vertical="center" wrapText="1"/>
    </xf>
    <xf numFmtId="4" fontId="30" fillId="2" borderId="28" xfId="27" applyNumberFormat="1" applyFont="1" applyFill="1" applyBorder="1" applyAlignment="1">
      <alignment horizontal="center" vertical="center" wrapText="1"/>
    </xf>
    <xf numFmtId="0" fontId="34" fillId="14" borderId="13" xfId="28" applyFont="1" applyFill="1" applyBorder="1" applyAlignment="1">
      <alignment horizontal="left" vertical="center" wrapText="1"/>
    </xf>
    <xf numFmtId="0" fontId="34" fillId="14" borderId="40" xfId="28" applyFont="1" applyFill="1" applyBorder="1" applyAlignment="1">
      <alignment horizontal="left" vertical="center" wrapText="1"/>
    </xf>
    <xf numFmtId="0" fontId="34" fillId="14" borderId="53" xfId="28" applyFont="1" applyFill="1" applyBorder="1" applyAlignment="1">
      <alignment horizontal="left" vertical="center" wrapText="1"/>
    </xf>
    <xf numFmtId="0" fontId="34" fillId="0" borderId="14" xfId="27" applyFont="1" applyBorder="1" applyAlignment="1">
      <alignment horizontal="left" vertical="center" wrapText="1"/>
    </xf>
    <xf numFmtId="0" fontId="34" fillId="0" borderId="42" xfId="27" applyFont="1" applyBorder="1" applyAlignment="1">
      <alignment horizontal="left" vertical="center" wrapText="1"/>
    </xf>
    <xf numFmtId="0" fontId="36" fillId="15" borderId="44" xfId="26" applyFont="1" applyFill="1" applyBorder="1" applyAlignment="1">
      <alignment horizontal="left" vertical="center" wrapText="1"/>
    </xf>
    <xf numFmtId="0" fontId="36" fillId="15" borderId="46" xfId="26" applyFont="1" applyFill="1" applyBorder="1" applyAlignment="1">
      <alignment horizontal="left" vertical="center" wrapText="1"/>
    </xf>
    <xf numFmtId="0" fontId="47" fillId="14" borderId="63" xfId="0" applyFont="1" applyFill="1" applyBorder="1" applyAlignment="1">
      <alignment horizontal="center"/>
    </xf>
    <xf numFmtId="0" fontId="47" fillId="14" borderId="43" xfId="0" applyFont="1" applyFill="1" applyBorder="1" applyAlignment="1">
      <alignment horizontal="center"/>
    </xf>
    <xf numFmtId="0" fontId="47" fillId="14" borderId="52" xfId="0" applyFont="1" applyFill="1" applyBorder="1" applyAlignment="1">
      <alignment horizontal="center"/>
    </xf>
    <xf numFmtId="0" fontId="47" fillId="14" borderId="51" xfId="0" applyFont="1" applyFill="1" applyBorder="1" applyAlignment="1">
      <alignment horizontal="center"/>
    </xf>
    <xf numFmtId="0" fontId="47" fillId="14" borderId="44" xfId="0" applyFont="1" applyFill="1" applyBorder="1" applyAlignment="1">
      <alignment horizontal="center"/>
    </xf>
    <xf numFmtId="0" fontId="47" fillId="14" borderId="62" xfId="0" applyFont="1" applyFill="1" applyBorder="1" applyAlignment="1">
      <alignment horizontal="center"/>
    </xf>
    <xf numFmtId="0" fontId="36" fillId="15" borderId="63" xfId="26" applyFont="1" applyFill="1" applyBorder="1" applyAlignment="1">
      <alignment horizontal="left" vertical="center" wrapText="1"/>
    </xf>
    <xf numFmtId="0" fontId="36" fillId="15" borderId="58" xfId="26" applyFont="1" applyFill="1" applyBorder="1" applyAlignment="1">
      <alignment horizontal="left" vertical="center" wrapText="1"/>
    </xf>
    <xf numFmtId="0" fontId="36" fillId="15" borderId="59" xfId="26" applyFont="1" applyFill="1" applyBorder="1" applyAlignment="1">
      <alignment horizontal="left" vertical="center" wrapText="1"/>
    </xf>
    <xf numFmtId="0" fontId="34" fillId="0" borderId="45" xfId="27" applyFont="1" applyBorder="1" applyAlignment="1">
      <alignment horizontal="left" vertical="center" wrapText="1"/>
    </xf>
    <xf numFmtId="0" fontId="47" fillId="16" borderId="3" xfId="0" applyFont="1" applyFill="1" applyBorder="1" applyAlignment="1">
      <alignment horizontal="right" vertical="center"/>
    </xf>
    <xf numFmtId="0" fontId="47" fillId="16" borderId="4" xfId="0" applyFont="1" applyFill="1" applyBorder="1" applyAlignment="1">
      <alignment horizontal="right" vertical="center"/>
    </xf>
    <xf numFmtId="0" fontId="47" fillId="16" borderId="14" xfId="0" applyFont="1" applyFill="1" applyBorder="1" applyAlignment="1">
      <alignment horizontal="right" vertical="center"/>
    </xf>
    <xf numFmtId="0" fontId="47" fillId="16" borderId="55" xfId="0" applyFont="1" applyFill="1" applyBorder="1" applyAlignment="1">
      <alignment horizontal="right" vertical="center"/>
    </xf>
    <xf numFmtId="0" fontId="47" fillId="16" borderId="27" xfId="0" applyFont="1" applyFill="1" applyBorder="1" applyAlignment="1">
      <alignment horizontal="right" vertical="center"/>
    </xf>
    <xf numFmtId="171" fontId="47" fillId="13" borderId="34" xfId="9" applyNumberFormat="1" applyFont="1" applyFill="1" applyBorder="1" applyAlignment="1">
      <alignment horizontal="center" vertical="center"/>
    </xf>
    <xf numFmtId="44" fontId="47" fillId="13" borderId="8" xfId="9" applyFont="1" applyFill="1" applyBorder="1" applyAlignment="1">
      <alignment horizontal="center" vertical="center"/>
    </xf>
    <xf numFmtId="44" fontId="47" fillId="13" borderId="41" xfId="9" applyFont="1" applyFill="1" applyBorder="1" applyAlignment="1">
      <alignment horizontal="center" vertical="center"/>
    </xf>
    <xf numFmtId="44" fontId="47" fillId="13" borderId="15" xfId="9" applyFont="1" applyFill="1" applyBorder="1" applyAlignment="1">
      <alignment horizontal="center" vertical="center"/>
    </xf>
    <xf numFmtId="44" fontId="47" fillId="13" borderId="56" xfId="9" applyFont="1" applyFill="1" applyBorder="1" applyAlignment="1">
      <alignment horizontal="center" vertical="center"/>
    </xf>
    <xf numFmtId="44" fontId="47" fillId="13" borderId="36" xfId="9" applyFont="1" applyFill="1" applyBorder="1" applyAlignment="1">
      <alignment horizontal="center" vertical="center"/>
    </xf>
    <xf numFmtId="0" fontId="25" fillId="10" borderId="0" xfId="15" applyFont="1" applyFill="1" applyAlignment="1">
      <alignment horizontal="left"/>
    </xf>
    <xf numFmtId="0" fontId="15" fillId="6" borderId="41" xfId="15" applyFont="1" applyFill="1" applyBorder="1" applyAlignment="1">
      <alignment horizontal="center"/>
    </xf>
    <xf numFmtId="0" fontId="15" fillId="6" borderId="0" xfId="15" applyFont="1" applyFill="1" applyAlignment="1">
      <alignment horizontal="center"/>
    </xf>
    <xf numFmtId="0" fontId="22" fillId="11" borderId="41" xfId="15" applyFont="1" applyFill="1" applyBorder="1" applyAlignment="1">
      <alignment horizontal="center"/>
    </xf>
    <xf numFmtId="0" fontId="22" fillId="11" borderId="0" xfId="15" applyFont="1" applyFill="1" applyAlignment="1">
      <alignment horizontal="center"/>
    </xf>
    <xf numFmtId="0" fontId="22" fillId="11" borderId="7" xfId="15" applyFont="1" applyFill="1" applyBorder="1" applyAlignment="1">
      <alignment horizontal="center"/>
    </xf>
    <xf numFmtId="0" fontId="22" fillId="11" borderId="43" xfId="15" applyFont="1" applyFill="1" applyBorder="1" applyAlignment="1">
      <alignment horizontal="center"/>
    </xf>
    <xf numFmtId="0" fontId="19" fillId="10" borderId="41" xfId="15" applyFont="1" applyFill="1" applyBorder="1" applyAlignment="1">
      <alignment horizontal="left" vertical="center" wrapText="1"/>
    </xf>
    <xf numFmtId="0" fontId="19" fillId="10" borderId="0" xfId="15" applyFont="1" applyFill="1" applyAlignment="1">
      <alignment horizontal="left" vertical="center" wrapText="1"/>
    </xf>
    <xf numFmtId="0" fontId="19" fillId="10" borderId="42" xfId="15" applyFont="1" applyFill="1" applyBorder="1" applyAlignment="1">
      <alignment horizontal="left" vertical="center" wrapText="1"/>
    </xf>
    <xf numFmtId="0" fontId="19" fillId="10" borderId="7" xfId="15" applyFont="1" applyFill="1" applyBorder="1" applyAlignment="1">
      <alignment horizontal="left" vertical="center" wrapText="1"/>
    </xf>
    <xf numFmtId="0" fontId="19" fillId="10" borderId="43" xfId="15" applyFont="1" applyFill="1" applyBorder="1" applyAlignment="1">
      <alignment horizontal="left" vertical="center" wrapText="1"/>
    </xf>
    <xf numFmtId="0" fontId="19" fillId="10" borderId="6" xfId="15" applyFont="1" applyFill="1" applyBorder="1" applyAlignment="1">
      <alignment horizontal="left" vertical="center" wrapText="1"/>
    </xf>
    <xf numFmtId="0" fontId="16" fillId="2" borderId="13" xfId="33" applyFont="1" applyFill="1" applyBorder="1" applyAlignment="1">
      <alignment horizontal="center" vertical="center"/>
    </xf>
    <xf numFmtId="0" fontId="16" fillId="2" borderId="41" xfId="33" applyFont="1" applyFill="1" applyBorder="1" applyAlignment="1">
      <alignment horizontal="center" vertical="center"/>
    </xf>
    <xf numFmtId="0" fontId="18" fillId="2" borderId="41" xfId="33" applyFont="1" applyFill="1" applyBorder="1" applyAlignment="1">
      <alignment horizontal="left" vertical="top" wrapText="1"/>
    </xf>
    <xf numFmtId="0" fontId="18" fillId="2" borderId="0" xfId="33" applyFont="1" applyFill="1" applyAlignment="1">
      <alignment horizontal="left" vertical="top" wrapText="1"/>
    </xf>
    <xf numFmtId="0" fontId="18" fillId="2" borderId="42" xfId="33" applyFont="1" applyFill="1" applyBorder="1" applyAlignment="1">
      <alignment horizontal="left" vertical="top" wrapText="1"/>
    </xf>
    <xf numFmtId="0" fontId="17" fillId="0" borderId="13" xfId="33" applyFont="1" applyBorder="1" applyAlignment="1">
      <alignment horizontal="center"/>
    </xf>
    <xf numFmtId="0" fontId="17" fillId="0" borderId="40" xfId="33" applyFont="1" applyBorder="1" applyAlignment="1">
      <alignment horizontal="center"/>
    </xf>
    <xf numFmtId="0" fontId="17" fillId="0" borderId="41" xfId="33" applyFont="1" applyBorder="1" applyAlignment="1">
      <alignment horizontal="center"/>
    </xf>
    <xf numFmtId="0" fontId="17" fillId="0" borderId="0" xfId="33" applyFont="1" applyAlignment="1">
      <alignment horizontal="center"/>
    </xf>
    <xf numFmtId="0" fontId="15" fillId="6" borderId="43" xfId="33" applyFont="1" applyFill="1" applyBorder="1" applyAlignment="1">
      <alignment horizontal="center" vertical="center"/>
    </xf>
    <xf numFmtId="0" fontId="16" fillId="9" borderId="10" xfId="33" applyFont="1" applyFill="1" applyBorder="1" applyAlignment="1">
      <alignment horizontal="center" vertical="center" wrapText="1"/>
    </xf>
    <xf numFmtId="0" fontId="16" fillId="9" borderId="44" xfId="33" applyFont="1" applyFill="1" applyBorder="1" applyAlignment="1">
      <alignment horizontal="center" vertical="center" wrapText="1"/>
    </xf>
    <xf numFmtId="0" fontId="16" fillId="9" borderId="46" xfId="33" applyFont="1" applyFill="1" applyBorder="1" applyAlignment="1">
      <alignment horizontal="center" vertical="center" wrapText="1"/>
    </xf>
    <xf numFmtId="0" fontId="16" fillId="0" borderId="45" xfId="33" applyFont="1" applyBorder="1" applyAlignment="1">
      <alignment horizontal="center" vertical="center"/>
    </xf>
    <xf numFmtId="0" fontId="16" fillId="0" borderId="47" xfId="33" applyFont="1" applyBorder="1" applyAlignment="1">
      <alignment horizontal="center" vertical="center"/>
    </xf>
    <xf numFmtId="0" fontId="16" fillId="0" borderId="13" xfId="33" applyFont="1" applyBorder="1" applyAlignment="1">
      <alignment horizontal="center" vertical="center"/>
    </xf>
    <xf numFmtId="0" fontId="16" fillId="0" borderId="41" xfId="33" applyFont="1" applyBorder="1" applyAlignment="1">
      <alignment horizontal="center" vertical="center"/>
    </xf>
    <xf numFmtId="0" fontId="47" fillId="14" borderId="87" xfId="0" applyFont="1" applyFill="1" applyBorder="1" applyAlignment="1">
      <alignment horizontal="center"/>
    </xf>
    <xf numFmtId="0" fontId="32" fillId="14" borderId="64" xfId="0" applyFont="1" applyFill="1" applyBorder="1" applyAlignment="1">
      <alignment horizontal="center" vertical="center" wrapText="1"/>
    </xf>
    <xf numFmtId="0" fontId="32" fillId="14" borderId="65" xfId="0" applyFont="1" applyFill="1" applyBorder="1" applyAlignment="1">
      <alignment horizontal="center" vertical="center" wrapText="1"/>
    </xf>
    <xf numFmtId="0" fontId="32" fillId="14" borderId="31" xfId="27" applyFont="1" applyFill="1" applyBorder="1" applyAlignment="1">
      <alignment horizontal="center" vertical="center" wrapText="1"/>
    </xf>
    <xf numFmtId="0" fontId="32" fillId="14" borderId="90" xfId="28" applyFont="1" applyFill="1" applyBorder="1" applyAlignment="1">
      <alignment horizontal="center" vertical="center" wrapText="1"/>
    </xf>
    <xf numFmtId="0" fontId="51" fillId="14" borderId="90" xfId="28" applyFont="1" applyFill="1" applyBorder="1" applyAlignment="1">
      <alignment horizontal="center" vertical="center" wrapText="1"/>
    </xf>
    <xf numFmtId="0" fontId="32" fillId="14" borderId="35" xfId="28" applyFont="1" applyFill="1" applyBorder="1" applyAlignment="1">
      <alignment horizontal="center" vertical="center" wrapText="1"/>
    </xf>
    <xf numFmtId="0" fontId="32" fillId="14" borderId="2" xfId="28" applyFont="1" applyFill="1" applyBorder="1" applyAlignment="1">
      <alignment horizontal="center" vertical="center" wrapText="1"/>
    </xf>
    <xf numFmtId="0" fontId="32" fillId="14" borderId="39" xfId="28" applyFont="1" applyFill="1" applyBorder="1" applyAlignment="1">
      <alignment horizontal="center" vertical="center" wrapText="1"/>
    </xf>
    <xf numFmtId="171" fontId="49" fillId="13" borderId="32" xfId="32" applyNumberFormat="1" applyFont="1" applyFill="1" applyBorder="1" applyAlignment="1">
      <alignment horizontal="center" vertical="center"/>
    </xf>
    <xf numFmtId="0" fontId="32" fillId="14" borderId="53" xfId="0" applyFont="1" applyFill="1" applyBorder="1" applyAlignment="1">
      <alignment horizontal="center" vertical="center" wrapText="1"/>
    </xf>
    <xf numFmtId="175" fontId="35" fillId="15" borderId="1" xfId="31" applyNumberFormat="1" applyFont="1" applyFill="1" applyBorder="1" applyAlignment="1">
      <alignment horizontal="center" vertical="center"/>
    </xf>
    <xf numFmtId="175" fontId="35" fillId="15" borderId="85" xfId="31" applyNumberFormat="1" applyFont="1" applyFill="1" applyBorder="1" applyAlignment="1">
      <alignment horizontal="center" vertical="center"/>
    </xf>
    <xf numFmtId="0" fontId="59" fillId="2" borderId="10" xfId="30" applyFont="1" applyFill="1" applyBorder="1" applyAlignment="1">
      <alignment horizontal="center" vertical="center"/>
    </xf>
    <xf numFmtId="0" fontId="36" fillId="14" borderId="0" xfId="0" applyFont="1" applyFill="1" applyBorder="1" applyAlignment="1">
      <alignment vertical="center" wrapText="1"/>
    </xf>
    <xf numFmtId="171" fontId="49" fillId="2" borderId="80" xfId="0" applyNumberFormat="1" applyFont="1" applyFill="1" applyBorder="1" applyAlignment="1">
      <alignment horizontal="center" vertical="center"/>
    </xf>
    <xf numFmtId="8" fontId="38" fillId="0" borderId="76" xfId="25" applyNumberFormat="1" applyFont="1" applyBorder="1"/>
    <xf numFmtId="0" fontId="30" fillId="0" borderId="31" xfId="27" applyFont="1" applyBorder="1" applyAlignment="1">
      <alignment vertical="center" wrapText="1"/>
    </xf>
    <xf numFmtId="0" fontId="6" fillId="0" borderId="90" xfId="27" applyBorder="1" applyAlignment="1">
      <alignment horizontal="center" vertical="center" wrapText="1"/>
    </xf>
    <xf numFmtId="0" fontId="6" fillId="0" borderId="90" xfId="27" applyBorder="1" applyAlignment="1">
      <alignment vertical="center" wrapText="1"/>
    </xf>
    <xf numFmtId="2" fontId="6" fillId="0" borderId="90" xfId="27" applyNumberFormat="1" applyBorder="1" applyAlignment="1">
      <alignment horizontal="center" vertical="center" wrapText="1"/>
    </xf>
    <xf numFmtId="171" fontId="6" fillId="0" borderId="90" xfId="29" applyNumberFormat="1" applyFont="1" applyFill="1" applyBorder="1" applyAlignment="1">
      <alignment horizontal="center" vertical="center" wrapText="1"/>
    </xf>
    <xf numFmtId="171" fontId="30" fillId="0" borderId="32" xfId="29" applyNumberFormat="1" applyFont="1" applyBorder="1" applyAlignment="1">
      <alignment horizontal="center" vertical="center" wrapText="1"/>
    </xf>
    <xf numFmtId="10" fontId="32" fillId="11" borderId="63" xfId="1" applyNumberFormat="1" applyFont="1" applyFill="1" applyBorder="1" applyAlignment="1">
      <alignment horizontal="center" vertical="center"/>
    </xf>
    <xf numFmtId="10" fontId="32" fillId="11" borderId="61" xfId="1" applyNumberFormat="1" applyFont="1" applyFill="1" applyBorder="1" applyAlignment="1">
      <alignment horizontal="center" vertical="center"/>
    </xf>
    <xf numFmtId="10" fontId="32" fillId="11" borderId="51" xfId="1" applyNumberFormat="1" applyFont="1" applyFill="1" applyBorder="1" applyAlignment="1">
      <alignment horizontal="center" vertical="center"/>
    </xf>
    <xf numFmtId="10" fontId="32" fillId="11" borderId="62" xfId="1" applyNumberFormat="1" applyFont="1" applyFill="1" applyBorder="1" applyAlignment="1">
      <alignment horizontal="center" vertical="center"/>
    </xf>
    <xf numFmtId="10" fontId="32" fillId="11" borderId="64" xfId="1" applyNumberFormat="1" applyFont="1" applyFill="1" applyBorder="1" applyAlignment="1">
      <alignment horizontal="center" vertical="center"/>
    </xf>
    <xf numFmtId="10" fontId="32" fillId="11" borderId="88" xfId="1" applyNumberFormat="1" applyFont="1" applyFill="1" applyBorder="1" applyAlignment="1">
      <alignment horizontal="center" vertical="center"/>
    </xf>
    <xf numFmtId="175" fontId="35" fillId="15" borderId="17" xfId="31" applyNumberFormat="1" applyFont="1" applyFill="1" applyBorder="1" applyAlignment="1">
      <alignment vertical="center"/>
    </xf>
    <xf numFmtId="0" fontId="36" fillId="15" borderId="51" xfId="26" applyFont="1" applyFill="1" applyBorder="1" applyAlignment="1">
      <alignment horizontal="left" vertical="center" wrapText="1"/>
    </xf>
    <xf numFmtId="0" fontId="36" fillId="9" borderId="64" xfId="26" applyFont="1" applyFill="1" applyBorder="1" applyAlignment="1">
      <alignment horizontal="left" vertical="center" wrapText="1"/>
    </xf>
    <xf numFmtId="0" fontId="36" fillId="9" borderId="65" xfId="26" applyFont="1" applyFill="1" applyBorder="1" applyAlignment="1">
      <alignment horizontal="left" vertical="center" wrapText="1"/>
    </xf>
    <xf numFmtId="0" fontId="36" fillId="9" borderId="60" xfId="26" applyFont="1" applyFill="1" applyBorder="1" applyAlignment="1">
      <alignment horizontal="left" vertical="center" wrapText="1"/>
    </xf>
    <xf numFmtId="0" fontId="59" fillId="2" borderId="33" xfId="30" applyFont="1" applyFill="1" applyBorder="1" applyAlignment="1">
      <alignment horizontal="center" vertical="center"/>
    </xf>
    <xf numFmtId="0" fontId="30" fillId="0" borderId="1" xfId="27" applyFont="1" applyBorder="1" applyAlignment="1">
      <alignment horizontal="center" vertical="center" wrapText="1"/>
    </xf>
    <xf numFmtId="0" fontId="30" fillId="0" borderId="2" xfId="27" applyFont="1" applyBorder="1" applyAlignment="1">
      <alignment horizontal="center" vertical="center" wrapText="1"/>
    </xf>
    <xf numFmtId="0" fontId="30" fillId="0" borderId="85" xfId="27" applyFont="1" applyBorder="1" applyAlignment="1">
      <alignment horizontal="center" vertical="center" wrapText="1"/>
    </xf>
    <xf numFmtId="0" fontId="30" fillId="13" borderId="8" xfId="27" applyFont="1" applyFill="1" applyBorder="1" applyAlignment="1">
      <alignment vertical="center"/>
    </xf>
    <xf numFmtId="8" fontId="6" fillId="0" borderId="21" xfId="29" applyNumberFormat="1" applyFont="1" applyFill="1" applyBorder="1" applyAlignment="1">
      <alignment horizontal="center" vertical="center" wrapText="1"/>
    </xf>
    <xf numFmtId="0" fontId="34" fillId="0" borderId="0" xfId="27" applyFont="1" applyBorder="1" applyAlignment="1">
      <alignment horizontal="left" vertical="center" wrapText="1"/>
    </xf>
    <xf numFmtId="0" fontId="34" fillId="13" borderId="61" xfId="28" applyFont="1" applyFill="1" applyBorder="1" applyAlignment="1">
      <alignment horizontal="left" vertical="center" wrapText="1"/>
    </xf>
    <xf numFmtId="0" fontId="34" fillId="0" borderId="9" xfId="27" applyFont="1" applyBorder="1" applyAlignment="1">
      <alignment horizontal="left" vertical="center" wrapText="1"/>
    </xf>
    <xf numFmtId="0" fontId="34" fillId="13" borderId="61" xfId="28" applyFont="1" applyFill="1" applyBorder="1" applyAlignment="1">
      <alignment vertical="center" wrapText="1"/>
    </xf>
    <xf numFmtId="0" fontId="36" fillId="14" borderId="14" xfId="0" applyFont="1" applyFill="1" applyBorder="1" applyAlignment="1">
      <alignment vertical="center" wrapText="1"/>
    </xf>
    <xf numFmtId="0" fontId="36" fillId="14" borderId="15" xfId="0" applyFont="1" applyFill="1" applyBorder="1" applyAlignment="1">
      <alignment vertical="center" wrapText="1"/>
    </xf>
    <xf numFmtId="0" fontId="47" fillId="16" borderId="0" xfId="0" applyFont="1" applyFill="1" applyBorder="1" applyAlignment="1">
      <alignment horizontal="right" vertical="center"/>
    </xf>
    <xf numFmtId="0" fontId="36" fillId="15" borderId="86" xfId="26" applyFont="1" applyFill="1" applyBorder="1" applyAlignment="1">
      <alignment horizontal="left" vertical="center" wrapText="1"/>
    </xf>
    <xf numFmtId="0" fontId="36" fillId="15" borderId="40" xfId="26" applyFont="1" applyFill="1" applyBorder="1" applyAlignment="1">
      <alignment horizontal="left" vertical="center" wrapText="1"/>
    </xf>
    <xf numFmtId="0" fontId="36" fillId="15" borderId="12" xfId="26" applyFont="1" applyFill="1" applyBorder="1" applyAlignment="1">
      <alignment horizontal="left" vertical="center" wrapText="1"/>
    </xf>
    <xf numFmtId="10" fontId="51" fillId="2" borderId="63" xfId="1" applyNumberFormat="1" applyFont="1" applyFill="1" applyBorder="1" applyAlignment="1">
      <alignment horizontal="center" vertical="center"/>
    </xf>
    <xf numFmtId="10" fontId="51" fillId="2" borderId="61" xfId="1" applyNumberFormat="1" applyFont="1" applyFill="1" applyBorder="1" applyAlignment="1">
      <alignment horizontal="center" vertical="center"/>
    </xf>
    <xf numFmtId="10" fontId="51" fillId="2" borderId="51" xfId="1" applyNumberFormat="1" applyFont="1" applyFill="1" applyBorder="1" applyAlignment="1">
      <alignment horizontal="center" vertical="center"/>
    </xf>
    <xf numFmtId="10" fontId="51" fillId="2" borderId="62" xfId="1" applyNumberFormat="1" applyFont="1" applyFill="1" applyBorder="1" applyAlignment="1">
      <alignment horizontal="center" vertical="center"/>
    </xf>
    <xf numFmtId="10" fontId="51" fillId="2" borderId="64" xfId="1" applyNumberFormat="1" applyFont="1" applyFill="1" applyBorder="1" applyAlignment="1">
      <alignment horizontal="center" vertical="center"/>
    </xf>
    <xf numFmtId="10" fontId="51" fillId="2" borderId="88" xfId="1" applyNumberFormat="1" applyFont="1" applyFill="1" applyBorder="1" applyAlignment="1">
      <alignment horizontal="center" vertical="center"/>
    </xf>
    <xf numFmtId="10" fontId="51" fillId="2" borderId="1" xfId="1" applyNumberFormat="1" applyFont="1" applyFill="1" applyBorder="1" applyAlignment="1">
      <alignment horizontal="center" vertical="center"/>
    </xf>
    <xf numFmtId="10" fontId="51" fillId="2" borderId="85" xfId="1" applyNumberFormat="1" applyFont="1" applyFill="1" applyBorder="1" applyAlignment="1">
      <alignment horizontal="center" vertical="center"/>
    </xf>
    <xf numFmtId="0" fontId="35" fillId="21" borderId="40" xfId="0" applyFont="1" applyFill="1" applyBorder="1" applyAlignment="1">
      <alignment horizontal="center" vertical="center" wrapText="1"/>
    </xf>
    <xf numFmtId="0" fontId="38" fillId="0" borderId="0" xfId="25" applyFont="1" applyBorder="1"/>
    <xf numFmtId="0" fontId="38" fillId="0" borderId="0" xfId="25" applyFont="1" applyBorder="1" applyAlignment="1">
      <alignment horizontal="center"/>
    </xf>
    <xf numFmtId="0" fontId="38" fillId="0" borderId="0" xfId="25" applyFont="1" applyBorder="1" applyAlignment="1">
      <alignment wrapText="1"/>
    </xf>
  </cellXfs>
  <cellStyles count="81">
    <cellStyle name="APU-Porcen" xfId="51" xr:uid="{CC712132-3827-4B6E-8088-4765640B7D2E}"/>
    <cellStyle name="Hipervínculo" xfId="2" builtinId="8"/>
    <cellStyle name="Millares" xfId="14" builtinId="3"/>
    <cellStyle name="Millares [0] 2" xfId="50" xr:uid="{4736B3C2-28C0-41FC-8F18-8C06A2F668DF}"/>
    <cellStyle name="Millares [0] 2 2 2" xfId="45" xr:uid="{DF56239A-DC93-494B-9159-6CA53016B66B}"/>
    <cellStyle name="Millares 11 2" xfId="38" xr:uid="{1E8B97B3-7C84-44DC-883E-197DA54B1006}"/>
    <cellStyle name="Millares 15" xfId="65" xr:uid="{8665C741-ED85-4848-B9D6-F8F10A286BB1}"/>
    <cellStyle name="Millares 2" xfId="18" xr:uid="{FABA959D-613E-435C-A9FB-FA3D19B2DA29}"/>
    <cellStyle name="Millares 2 2" xfId="24" xr:uid="{C06B2907-3410-4E15-AFFA-D9F3E73DABED}"/>
    <cellStyle name="Millares 2 2 2" xfId="39" xr:uid="{03D68801-75BF-4445-B456-0EB2CE52668A}"/>
    <cellStyle name="Millares 2 2 3" xfId="64" xr:uid="{321F71FE-036D-4160-8EFB-191B02D518BB}"/>
    <cellStyle name="Millares 2 3" xfId="29" xr:uid="{962DC75F-1A85-4D35-A1C6-E8D7EFFC70FE}"/>
    <cellStyle name="Millares 2 3 3" xfId="67" xr:uid="{5E2020B2-E2CA-46D5-B5D9-F89A2A1E8FB2}"/>
    <cellStyle name="Millares 2 4" xfId="52" xr:uid="{F27B3D3D-D29B-4D32-82D8-62CCE7351510}"/>
    <cellStyle name="Millares 2 4 2" xfId="70" xr:uid="{8142C39E-FE21-430D-8E2B-ADCEE51550DF}"/>
    <cellStyle name="Millares 4 2" xfId="55" xr:uid="{A6F5FD53-279D-4204-A454-A6B2EC8A1C43}"/>
    <cellStyle name="Millares 7" xfId="74" xr:uid="{896DD6A6-10CF-5846-9339-6747710E4698}"/>
    <cellStyle name="Millares_FORMULARIO 4 - M-OFERENTE PPTA ECONOMICA" xfId="31" xr:uid="{70E4C962-CDE2-4D61-B146-BB3BF4531A69}"/>
    <cellStyle name="Moneda" xfId="9" builtinId="4"/>
    <cellStyle name="Moneda [0]" xfId="36" builtinId="7"/>
    <cellStyle name="Moneda [0] 2 2" xfId="48" xr:uid="{0758EDCF-7AD2-4D12-9D1D-4A03CEF3E2BB}"/>
    <cellStyle name="Moneda [0] 2 4" xfId="71" xr:uid="{51E8EEA5-0216-47F2-9B7F-B4028CC52F8D}"/>
    <cellStyle name="Moneda [0] 3" xfId="77" xr:uid="{27A78314-E9DA-D84E-8231-F771320658C0}"/>
    <cellStyle name="Moneda 11" xfId="60" xr:uid="{CE926D96-033A-4373-A6BA-38D2AF64C1F1}"/>
    <cellStyle name="Moneda 13" xfId="32" xr:uid="{AFAB09D8-D72E-432A-9D1B-79B3D2089560}"/>
    <cellStyle name="Moneda 14" xfId="69" xr:uid="{5F433168-C58D-479B-84D9-A4E4B1B24762}"/>
    <cellStyle name="Moneda 2" xfId="8" xr:uid="{00000000-0005-0000-0000-000001000000}"/>
    <cellStyle name="Moneda 2 14" xfId="72" xr:uid="{518CA6B3-B09C-4960-A679-80119A15E5A8}"/>
    <cellStyle name="Moneda 2 2" xfId="22" xr:uid="{8DE38A39-7427-41D4-866E-ED0D63496ABE}"/>
    <cellStyle name="Moneda 2 2 2" xfId="40" xr:uid="{8528C046-5A60-4F39-B6DB-AF1FEDE09223}"/>
    <cellStyle name="Moneda 2 2 3" xfId="56" xr:uid="{1FF450BE-8D84-423B-B5A8-87A458028371}"/>
    <cellStyle name="Moneda 2 4" xfId="49" xr:uid="{EDE90AA1-31AF-477D-BC85-3CEF5B77DCF4}"/>
    <cellStyle name="Moneda 3" xfId="17" xr:uid="{5DC0B18B-1AD1-4783-8133-8D4FB1D07126}"/>
    <cellStyle name="Moneda 3 2" xfId="75" xr:uid="{8AE58181-604E-7748-BD02-51B7234C9ED4}"/>
    <cellStyle name="Moneda 4" xfId="35" xr:uid="{50BB871A-8861-4A3D-9CFC-30643F7EF46C}"/>
    <cellStyle name="Moneda 4 2" xfId="76" xr:uid="{FD1CC9F2-CED9-DC46-B689-1C8BA52E695D}"/>
    <cellStyle name="Normal" xfId="0" builtinId="0"/>
    <cellStyle name="Normal 13 2" xfId="5" xr:uid="{00000000-0005-0000-0000-000003000000}"/>
    <cellStyle name="Normal 14" xfId="20" xr:uid="{4C3D2132-0527-4660-B744-5EF95681F8A3}"/>
    <cellStyle name="Normal 15" xfId="63" xr:uid="{04569A70-6D7C-4BD5-84CD-AEC38A0026EC}"/>
    <cellStyle name="Normal 2" xfId="12" xr:uid="{C28A649B-CAAF-4748-8B0B-7845A29FC41C}"/>
    <cellStyle name="Normal 2 10 3" xfId="28" xr:uid="{F77C0473-A0BA-4ADB-9E54-2C64C035CEF0}"/>
    <cellStyle name="Normal 2 2" xfId="7" xr:uid="{00000000-0005-0000-0000-000004000000}"/>
    <cellStyle name="Normal 2 2 2" xfId="27" xr:uid="{F9F61DBA-BA3F-42BC-9825-98211743AF71}"/>
    <cellStyle name="Normal 2 2 3 2" xfId="43" xr:uid="{618FBDB4-BC68-4ABE-822D-4AFCEEAAFE6B}"/>
    <cellStyle name="Normal 2 3" xfId="19" xr:uid="{9EBA9645-7844-45F2-A6CB-57F6E51FF610}"/>
    <cellStyle name="Normal 2 3 2" xfId="57" xr:uid="{BFDC0CED-91F7-41C4-9ACD-A114D73CF043}"/>
    <cellStyle name="Normal 3" xfId="11" xr:uid="{1F7DE51D-C06F-4318-89C8-E38076CDACC4}"/>
    <cellStyle name="Normal 3 10 2" xfId="41" xr:uid="{123C22E9-6186-4CB5-86A4-07D7783737D6}"/>
    <cellStyle name="Normal 3 11" xfId="26" xr:uid="{F7FE9390-6C69-490E-A301-F9009300ED09}"/>
    <cellStyle name="Normal 3 2" xfId="6" xr:uid="{00000000-0005-0000-0000-000005000000}"/>
    <cellStyle name="Normal 3 2 2" xfId="30" xr:uid="{D5C9909C-B527-49D3-B640-0F5195DF0D75}"/>
    <cellStyle name="Normal 3 2 2 3" xfId="37" xr:uid="{0A969C95-6ACC-49C5-9C7F-C10415E9DA07}"/>
    <cellStyle name="Normal 3 2 2 3 2" xfId="44" xr:uid="{55BA5E53-47E1-4425-B090-9A2293FDD375}"/>
    <cellStyle name="Normal 3 3" xfId="25" xr:uid="{2A8B9129-774B-4657-8765-66A9AE90541E}"/>
    <cellStyle name="Normal 3 7" xfId="61" xr:uid="{36E8DDE1-2713-4C7B-91AA-26270977E011}"/>
    <cellStyle name="Normal 4" xfId="3" xr:uid="{00000000-0005-0000-0000-000006000000}"/>
    <cellStyle name="Normal 4 2" xfId="4" xr:uid="{00000000-0005-0000-0000-000007000000}"/>
    <cellStyle name="Normal 4 2 2" xfId="53" xr:uid="{AA38D34D-8F9E-4EF8-AF6A-9CA0F4E9EFB3}"/>
    <cellStyle name="Normal 5" xfId="15" xr:uid="{975B5F9F-833E-0244-BE23-D73AA151F8AF}"/>
    <cellStyle name="Normal 5 2 2 2" xfId="46" xr:uid="{8A2D6814-786B-4B7C-A433-E0B4D0162A85}"/>
    <cellStyle name="Normal 6" xfId="16" xr:uid="{17614D82-9A9C-4023-8CE6-F5A94AC4121F}"/>
    <cellStyle name="Normal 6 2" xfId="33" xr:uid="{02801C81-7884-4CC1-BA21-74046F9728D5}"/>
    <cellStyle name="Normal 7" xfId="42" xr:uid="{A95FEC77-06A9-4210-AAC3-867D720A3C45}"/>
    <cellStyle name="Normal 7 2" xfId="62" xr:uid="{3050788E-A62B-4E06-91D1-D2BDFF01DC39}"/>
    <cellStyle name="Normal 7 3 2" xfId="47" xr:uid="{DC4EA85E-5D8E-4715-B6EC-6ED841A1ADAF}"/>
    <cellStyle name="Normal 8" xfId="73" xr:uid="{B4662249-9E93-4845-80DF-F8F6AE2CE341}"/>
    <cellStyle name="Percent" xfId="80" xr:uid="{50D9E3BF-0BDE-45BF-A263-82303993C90D}"/>
    <cellStyle name="Porcentaje" xfId="1" builtinId="5"/>
    <cellStyle name="Porcentaje 15" xfId="59" xr:uid="{AECBAEE8-87ED-4308-BE15-F1B470B26066}"/>
    <cellStyle name="Porcentaje 2" xfId="10" xr:uid="{C87EAED3-30E3-401F-A785-36D5919E4DF4}"/>
    <cellStyle name="Porcentaje 2 2" xfId="13" xr:uid="{1C84C84F-BBD7-43F2-B538-3470536C05F9}"/>
    <cellStyle name="Porcentaje 2 2 2" xfId="58" xr:uid="{980FDB89-C6F3-4324-ADDD-4C47FE345774}"/>
    <cellStyle name="Porcentaje 2 3" xfId="21" xr:uid="{7B08A1C5-C327-4F84-9742-208317B548C7}"/>
    <cellStyle name="Porcentaje 3" xfId="79" xr:uid="{CE12BD6F-68BF-4E02-A8CD-C868B5D66ADB}"/>
    <cellStyle name="Porcentaje 3 2" xfId="54" xr:uid="{D9F70367-4CFB-4822-AA1E-116C1DC1E3A6}"/>
    <cellStyle name="Porcentaje 4 2" xfId="78" xr:uid="{559B15C8-1444-462F-89C7-569D17D643DF}"/>
    <cellStyle name="Porcentaje 5" xfId="34" xr:uid="{27CC900D-1D0D-49B9-A743-E7FCDA408A39}"/>
    <cellStyle name="Porcentaje 7" xfId="68" xr:uid="{38E13306-4B02-42BB-A809-7D77DA5A7BE5}"/>
    <cellStyle name="Porcentual 2 14" xfId="66" xr:uid="{638D7DCB-4188-439A-8B21-EA11465A4D6A}"/>
    <cellStyle name="Porcentual 9" xfId="23" xr:uid="{6CB18CAF-F018-480A-A38C-F6D5ACBB288E}"/>
  </cellStyles>
  <dxfs count="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7.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63" Type="http://schemas.openxmlformats.org/officeDocument/2006/relationships/externalLink" Target="externalLinks/externalLink53.xml"/><Relationship Id="rId84" Type="http://schemas.openxmlformats.org/officeDocument/2006/relationships/externalLink" Target="externalLinks/externalLink74.xml"/><Relationship Id="rId138" Type="http://schemas.openxmlformats.org/officeDocument/2006/relationships/externalLink" Target="externalLinks/externalLink128.xml"/><Relationship Id="rId159" Type="http://schemas.openxmlformats.org/officeDocument/2006/relationships/externalLink" Target="externalLinks/externalLink149.xml"/><Relationship Id="rId170" Type="http://schemas.openxmlformats.org/officeDocument/2006/relationships/externalLink" Target="externalLinks/externalLink160.xml"/><Relationship Id="rId191" Type="http://schemas.openxmlformats.org/officeDocument/2006/relationships/externalLink" Target="externalLinks/externalLink181.xml"/><Relationship Id="rId205" Type="http://schemas.openxmlformats.org/officeDocument/2006/relationships/styles" Target="styles.xml"/><Relationship Id="rId107" Type="http://schemas.openxmlformats.org/officeDocument/2006/relationships/externalLink" Target="externalLinks/externalLink97.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53" Type="http://schemas.openxmlformats.org/officeDocument/2006/relationships/externalLink" Target="externalLinks/externalLink43.xml"/><Relationship Id="rId74" Type="http://schemas.openxmlformats.org/officeDocument/2006/relationships/externalLink" Target="externalLinks/externalLink64.xml"/><Relationship Id="rId128" Type="http://schemas.openxmlformats.org/officeDocument/2006/relationships/externalLink" Target="externalLinks/externalLink118.xml"/><Relationship Id="rId149" Type="http://schemas.openxmlformats.org/officeDocument/2006/relationships/externalLink" Target="externalLinks/externalLink139.xml"/><Relationship Id="rId5" Type="http://schemas.openxmlformats.org/officeDocument/2006/relationships/worksheet" Target="worksheets/sheet5.xml"/><Relationship Id="rId95" Type="http://schemas.openxmlformats.org/officeDocument/2006/relationships/externalLink" Target="externalLinks/externalLink85.xml"/><Relationship Id="rId160" Type="http://schemas.openxmlformats.org/officeDocument/2006/relationships/externalLink" Target="externalLinks/externalLink150.xml"/><Relationship Id="rId181" Type="http://schemas.openxmlformats.org/officeDocument/2006/relationships/externalLink" Target="externalLinks/externalLink171.xml"/><Relationship Id="rId22" Type="http://schemas.openxmlformats.org/officeDocument/2006/relationships/externalLink" Target="externalLinks/externalLink12.xml"/><Relationship Id="rId43" Type="http://schemas.openxmlformats.org/officeDocument/2006/relationships/externalLink" Target="externalLinks/externalLink33.xml"/><Relationship Id="rId64" Type="http://schemas.openxmlformats.org/officeDocument/2006/relationships/externalLink" Target="externalLinks/externalLink54.xml"/><Relationship Id="rId118" Type="http://schemas.openxmlformats.org/officeDocument/2006/relationships/externalLink" Target="externalLinks/externalLink108.xml"/><Relationship Id="rId139" Type="http://schemas.openxmlformats.org/officeDocument/2006/relationships/externalLink" Target="externalLinks/externalLink129.xml"/><Relationship Id="rId85" Type="http://schemas.openxmlformats.org/officeDocument/2006/relationships/externalLink" Target="externalLinks/externalLink75.xml"/><Relationship Id="rId150" Type="http://schemas.openxmlformats.org/officeDocument/2006/relationships/externalLink" Target="externalLinks/externalLink140.xml"/><Relationship Id="rId171" Type="http://schemas.openxmlformats.org/officeDocument/2006/relationships/externalLink" Target="externalLinks/externalLink161.xml"/><Relationship Id="rId192" Type="http://schemas.openxmlformats.org/officeDocument/2006/relationships/externalLink" Target="externalLinks/externalLink182.xml"/><Relationship Id="rId206" Type="http://schemas.openxmlformats.org/officeDocument/2006/relationships/sharedStrings" Target="sharedStrings.xml"/><Relationship Id="rId12" Type="http://schemas.openxmlformats.org/officeDocument/2006/relationships/externalLink" Target="externalLinks/externalLink2.xml"/><Relationship Id="rId33" Type="http://schemas.openxmlformats.org/officeDocument/2006/relationships/externalLink" Target="externalLinks/externalLink23.xml"/><Relationship Id="rId108" Type="http://schemas.openxmlformats.org/officeDocument/2006/relationships/externalLink" Target="externalLinks/externalLink98.xml"/><Relationship Id="rId129" Type="http://schemas.openxmlformats.org/officeDocument/2006/relationships/externalLink" Target="externalLinks/externalLink119.xml"/><Relationship Id="rId54" Type="http://schemas.openxmlformats.org/officeDocument/2006/relationships/externalLink" Target="externalLinks/externalLink44.xml"/><Relationship Id="rId75" Type="http://schemas.openxmlformats.org/officeDocument/2006/relationships/externalLink" Target="externalLinks/externalLink65.xml"/><Relationship Id="rId96" Type="http://schemas.openxmlformats.org/officeDocument/2006/relationships/externalLink" Target="externalLinks/externalLink86.xml"/><Relationship Id="rId140" Type="http://schemas.openxmlformats.org/officeDocument/2006/relationships/externalLink" Target="externalLinks/externalLink130.xml"/><Relationship Id="rId161" Type="http://schemas.openxmlformats.org/officeDocument/2006/relationships/externalLink" Target="externalLinks/externalLink151.xml"/><Relationship Id="rId182" Type="http://schemas.openxmlformats.org/officeDocument/2006/relationships/externalLink" Target="externalLinks/externalLink172.xml"/><Relationship Id="rId6" Type="http://schemas.openxmlformats.org/officeDocument/2006/relationships/worksheet" Target="worksheets/sheet6.xml"/><Relationship Id="rId23" Type="http://schemas.openxmlformats.org/officeDocument/2006/relationships/externalLink" Target="externalLinks/externalLink13.xml"/><Relationship Id="rId119" Type="http://schemas.openxmlformats.org/officeDocument/2006/relationships/externalLink" Target="externalLinks/externalLink109.xml"/><Relationship Id="rId44" Type="http://schemas.openxmlformats.org/officeDocument/2006/relationships/externalLink" Target="externalLinks/externalLink34.xml"/><Relationship Id="rId65" Type="http://schemas.openxmlformats.org/officeDocument/2006/relationships/externalLink" Target="externalLinks/externalLink55.xml"/><Relationship Id="rId86" Type="http://schemas.openxmlformats.org/officeDocument/2006/relationships/externalLink" Target="externalLinks/externalLink76.xml"/><Relationship Id="rId130" Type="http://schemas.openxmlformats.org/officeDocument/2006/relationships/externalLink" Target="externalLinks/externalLink120.xml"/><Relationship Id="rId151" Type="http://schemas.openxmlformats.org/officeDocument/2006/relationships/externalLink" Target="externalLinks/externalLink141.xml"/><Relationship Id="rId172" Type="http://schemas.openxmlformats.org/officeDocument/2006/relationships/externalLink" Target="externalLinks/externalLink162.xml"/><Relationship Id="rId193" Type="http://schemas.openxmlformats.org/officeDocument/2006/relationships/externalLink" Target="externalLinks/externalLink183.xml"/><Relationship Id="rId207" Type="http://schemas.openxmlformats.org/officeDocument/2006/relationships/calcChain" Target="calcChain.xml"/><Relationship Id="rId13" Type="http://schemas.openxmlformats.org/officeDocument/2006/relationships/externalLink" Target="externalLinks/externalLink3.xml"/><Relationship Id="rId109" Type="http://schemas.openxmlformats.org/officeDocument/2006/relationships/externalLink" Target="externalLinks/externalLink99.xml"/><Relationship Id="rId34" Type="http://schemas.openxmlformats.org/officeDocument/2006/relationships/externalLink" Target="externalLinks/externalLink24.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97" Type="http://schemas.openxmlformats.org/officeDocument/2006/relationships/externalLink" Target="externalLinks/externalLink87.xml"/><Relationship Id="rId120" Type="http://schemas.openxmlformats.org/officeDocument/2006/relationships/externalLink" Target="externalLinks/externalLink110.xml"/><Relationship Id="rId141" Type="http://schemas.openxmlformats.org/officeDocument/2006/relationships/externalLink" Target="externalLinks/externalLink131.xml"/><Relationship Id="rId7" Type="http://schemas.openxmlformats.org/officeDocument/2006/relationships/worksheet" Target="worksheets/sheet7.xml"/><Relationship Id="rId162" Type="http://schemas.openxmlformats.org/officeDocument/2006/relationships/externalLink" Target="externalLinks/externalLink152.xml"/><Relationship Id="rId183" Type="http://schemas.openxmlformats.org/officeDocument/2006/relationships/externalLink" Target="externalLinks/externalLink173.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externalLink" Target="externalLinks/externalLink77.xml"/><Relationship Id="rId110" Type="http://schemas.openxmlformats.org/officeDocument/2006/relationships/externalLink" Target="externalLinks/externalLink100.xml"/><Relationship Id="rId115" Type="http://schemas.openxmlformats.org/officeDocument/2006/relationships/externalLink" Target="externalLinks/externalLink105.xml"/><Relationship Id="rId131" Type="http://schemas.openxmlformats.org/officeDocument/2006/relationships/externalLink" Target="externalLinks/externalLink121.xml"/><Relationship Id="rId136" Type="http://schemas.openxmlformats.org/officeDocument/2006/relationships/externalLink" Target="externalLinks/externalLink126.xml"/><Relationship Id="rId157" Type="http://schemas.openxmlformats.org/officeDocument/2006/relationships/externalLink" Target="externalLinks/externalLink147.xml"/><Relationship Id="rId178" Type="http://schemas.openxmlformats.org/officeDocument/2006/relationships/externalLink" Target="externalLinks/externalLink168.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52" Type="http://schemas.openxmlformats.org/officeDocument/2006/relationships/externalLink" Target="externalLinks/externalLink142.xml"/><Relationship Id="rId173" Type="http://schemas.openxmlformats.org/officeDocument/2006/relationships/externalLink" Target="externalLinks/externalLink163.xml"/><Relationship Id="rId194" Type="http://schemas.openxmlformats.org/officeDocument/2006/relationships/externalLink" Target="externalLinks/externalLink184.xml"/><Relationship Id="rId199" Type="http://schemas.openxmlformats.org/officeDocument/2006/relationships/externalLink" Target="externalLinks/externalLink189.xml"/><Relationship Id="rId203" Type="http://schemas.openxmlformats.org/officeDocument/2006/relationships/externalLink" Target="externalLinks/externalLink193.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 Id="rId100" Type="http://schemas.openxmlformats.org/officeDocument/2006/relationships/externalLink" Target="externalLinks/externalLink90.xml"/><Relationship Id="rId105" Type="http://schemas.openxmlformats.org/officeDocument/2006/relationships/externalLink" Target="externalLinks/externalLink95.xml"/><Relationship Id="rId126" Type="http://schemas.openxmlformats.org/officeDocument/2006/relationships/externalLink" Target="externalLinks/externalLink116.xml"/><Relationship Id="rId147" Type="http://schemas.openxmlformats.org/officeDocument/2006/relationships/externalLink" Target="externalLinks/externalLink137.xml"/><Relationship Id="rId168" Type="http://schemas.openxmlformats.org/officeDocument/2006/relationships/externalLink" Target="externalLinks/externalLink158.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93" Type="http://schemas.openxmlformats.org/officeDocument/2006/relationships/externalLink" Target="externalLinks/externalLink83.xml"/><Relationship Id="rId98" Type="http://schemas.openxmlformats.org/officeDocument/2006/relationships/externalLink" Target="externalLinks/externalLink88.xml"/><Relationship Id="rId121" Type="http://schemas.openxmlformats.org/officeDocument/2006/relationships/externalLink" Target="externalLinks/externalLink111.xml"/><Relationship Id="rId142" Type="http://schemas.openxmlformats.org/officeDocument/2006/relationships/externalLink" Target="externalLinks/externalLink132.xml"/><Relationship Id="rId163" Type="http://schemas.openxmlformats.org/officeDocument/2006/relationships/externalLink" Target="externalLinks/externalLink153.xml"/><Relationship Id="rId184" Type="http://schemas.openxmlformats.org/officeDocument/2006/relationships/externalLink" Target="externalLinks/externalLink174.xml"/><Relationship Id="rId189" Type="http://schemas.openxmlformats.org/officeDocument/2006/relationships/externalLink" Target="externalLinks/externalLink179.xml"/><Relationship Id="rId3" Type="http://schemas.openxmlformats.org/officeDocument/2006/relationships/worksheet" Target="worksheets/sheet3.xml"/><Relationship Id="rId25" Type="http://schemas.openxmlformats.org/officeDocument/2006/relationships/externalLink" Target="externalLinks/externalLink15.xml"/><Relationship Id="rId46" Type="http://schemas.openxmlformats.org/officeDocument/2006/relationships/externalLink" Target="externalLinks/externalLink36.xml"/><Relationship Id="rId67" Type="http://schemas.openxmlformats.org/officeDocument/2006/relationships/externalLink" Target="externalLinks/externalLink57.xml"/><Relationship Id="rId116" Type="http://schemas.openxmlformats.org/officeDocument/2006/relationships/externalLink" Target="externalLinks/externalLink106.xml"/><Relationship Id="rId137" Type="http://schemas.openxmlformats.org/officeDocument/2006/relationships/externalLink" Target="externalLinks/externalLink127.xml"/><Relationship Id="rId158" Type="http://schemas.openxmlformats.org/officeDocument/2006/relationships/externalLink" Target="externalLinks/externalLink148.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62" Type="http://schemas.openxmlformats.org/officeDocument/2006/relationships/externalLink" Target="externalLinks/externalLink52.xml"/><Relationship Id="rId83" Type="http://schemas.openxmlformats.org/officeDocument/2006/relationships/externalLink" Target="externalLinks/externalLink73.xml"/><Relationship Id="rId88" Type="http://schemas.openxmlformats.org/officeDocument/2006/relationships/externalLink" Target="externalLinks/externalLink78.xml"/><Relationship Id="rId111" Type="http://schemas.openxmlformats.org/officeDocument/2006/relationships/externalLink" Target="externalLinks/externalLink101.xml"/><Relationship Id="rId132" Type="http://schemas.openxmlformats.org/officeDocument/2006/relationships/externalLink" Target="externalLinks/externalLink122.xml"/><Relationship Id="rId153" Type="http://schemas.openxmlformats.org/officeDocument/2006/relationships/externalLink" Target="externalLinks/externalLink143.xml"/><Relationship Id="rId174" Type="http://schemas.openxmlformats.org/officeDocument/2006/relationships/externalLink" Target="externalLinks/externalLink164.xml"/><Relationship Id="rId179" Type="http://schemas.openxmlformats.org/officeDocument/2006/relationships/externalLink" Target="externalLinks/externalLink169.xml"/><Relationship Id="rId195" Type="http://schemas.openxmlformats.org/officeDocument/2006/relationships/externalLink" Target="externalLinks/externalLink185.xml"/><Relationship Id="rId190" Type="http://schemas.openxmlformats.org/officeDocument/2006/relationships/externalLink" Target="externalLinks/externalLink180.xml"/><Relationship Id="rId204" Type="http://schemas.openxmlformats.org/officeDocument/2006/relationships/theme" Target="theme/theme1.xml"/><Relationship Id="rId15" Type="http://schemas.openxmlformats.org/officeDocument/2006/relationships/externalLink" Target="externalLinks/externalLink5.xml"/><Relationship Id="rId36" Type="http://schemas.openxmlformats.org/officeDocument/2006/relationships/externalLink" Target="externalLinks/externalLink26.xml"/><Relationship Id="rId57" Type="http://schemas.openxmlformats.org/officeDocument/2006/relationships/externalLink" Target="externalLinks/externalLink47.xml"/><Relationship Id="rId106" Type="http://schemas.openxmlformats.org/officeDocument/2006/relationships/externalLink" Target="externalLinks/externalLink96.xml"/><Relationship Id="rId127" Type="http://schemas.openxmlformats.org/officeDocument/2006/relationships/externalLink" Target="externalLinks/externalLink117.xml"/><Relationship Id="rId10" Type="http://schemas.openxmlformats.org/officeDocument/2006/relationships/worksheet" Target="worksheets/sheet10.xml"/><Relationship Id="rId31" Type="http://schemas.openxmlformats.org/officeDocument/2006/relationships/externalLink" Target="externalLinks/externalLink21.xml"/><Relationship Id="rId52" Type="http://schemas.openxmlformats.org/officeDocument/2006/relationships/externalLink" Target="externalLinks/externalLink42.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94" Type="http://schemas.openxmlformats.org/officeDocument/2006/relationships/externalLink" Target="externalLinks/externalLink84.xml"/><Relationship Id="rId99" Type="http://schemas.openxmlformats.org/officeDocument/2006/relationships/externalLink" Target="externalLinks/externalLink89.xml"/><Relationship Id="rId101" Type="http://schemas.openxmlformats.org/officeDocument/2006/relationships/externalLink" Target="externalLinks/externalLink91.xml"/><Relationship Id="rId122" Type="http://schemas.openxmlformats.org/officeDocument/2006/relationships/externalLink" Target="externalLinks/externalLink112.xml"/><Relationship Id="rId143" Type="http://schemas.openxmlformats.org/officeDocument/2006/relationships/externalLink" Target="externalLinks/externalLink133.xml"/><Relationship Id="rId148" Type="http://schemas.openxmlformats.org/officeDocument/2006/relationships/externalLink" Target="externalLinks/externalLink138.xml"/><Relationship Id="rId164" Type="http://schemas.openxmlformats.org/officeDocument/2006/relationships/externalLink" Target="externalLinks/externalLink154.xml"/><Relationship Id="rId169" Type="http://schemas.openxmlformats.org/officeDocument/2006/relationships/externalLink" Target="externalLinks/externalLink159.xml"/><Relationship Id="rId185" Type="http://schemas.openxmlformats.org/officeDocument/2006/relationships/externalLink" Target="externalLinks/externalLink17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70.xml"/><Relationship Id="rId26" Type="http://schemas.openxmlformats.org/officeDocument/2006/relationships/externalLink" Target="externalLinks/externalLink16.xml"/><Relationship Id="rId47" Type="http://schemas.openxmlformats.org/officeDocument/2006/relationships/externalLink" Target="externalLinks/externalLink37.xml"/><Relationship Id="rId68" Type="http://schemas.openxmlformats.org/officeDocument/2006/relationships/externalLink" Target="externalLinks/externalLink58.xml"/><Relationship Id="rId89" Type="http://schemas.openxmlformats.org/officeDocument/2006/relationships/externalLink" Target="externalLinks/externalLink79.xml"/><Relationship Id="rId112" Type="http://schemas.openxmlformats.org/officeDocument/2006/relationships/externalLink" Target="externalLinks/externalLink102.xml"/><Relationship Id="rId133" Type="http://schemas.openxmlformats.org/officeDocument/2006/relationships/externalLink" Target="externalLinks/externalLink123.xml"/><Relationship Id="rId154" Type="http://schemas.openxmlformats.org/officeDocument/2006/relationships/externalLink" Target="externalLinks/externalLink144.xml"/><Relationship Id="rId175" Type="http://schemas.openxmlformats.org/officeDocument/2006/relationships/externalLink" Target="externalLinks/externalLink165.xml"/><Relationship Id="rId196" Type="http://schemas.openxmlformats.org/officeDocument/2006/relationships/externalLink" Target="externalLinks/externalLink186.xml"/><Relationship Id="rId200" Type="http://schemas.openxmlformats.org/officeDocument/2006/relationships/externalLink" Target="externalLinks/externalLink190.xml"/><Relationship Id="rId16" Type="http://schemas.openxmlformats.org/officeDocument/2006/relationships/externalLink" Target="externalLinks/externalLink6.xml"/><Relationship Id="rId37" Type="http://schemas.openxmlformats.org/officeDocument/2006/relationships/externalLink" Target="externalLinks/externalLink27.xml"/><Relationship Id="rId58" Type="http://schemas.openxmlformats.org/officeDocument/2006/relationships/externalLink" Target="externalLinks/externalLink48.xml"/><Relationship Id="rId79" Type="http://schemas.openxmlformats.org/officeDocument/2006/relationships/externalLink" Target="externalLinks/externalLink69.xml"/><Relationship Id="rId102" Type="http://schemas.openxmlformats.org/officeDocument/2006/relationships/externalLink" Target="externalLinks/externalLink92.xml"/><Relationship Id="rId123" Type="http://schemas.openxmlformats.org/officeDocument/2006/relationships/externalLink" Target="externalLinks/externalLink113.xml"/><Relationship Id="rId144" Type="http://schemas.openxmlformats.org/officeDocument/2006/relationships/externalLink" Target="externalLinks/externalLink134.xml"/><Relationship Id="rId90" Type="http://schemas.openxmlformats.org/officeDocument/2006/relationships/externalLink" Target="externalLinks/externalLink80.xml"/><Relationship Id="rId165" Type="http://schemas.openxmlformats.org/officeDocument/2006/relationships/externalLink" Target="externalLinks/externalLink155.xml"/><Relationship Id="rId186" Type="http://schemas.openxmlformats.org/officeDocument/2006/relationships/externalLink" Target="externalLinks/externalLink176.xml"/><Relationship Id="rId27" Type="http://schemas.openxmlformats.org/officeDocument/2006/relationships/externalLink" Target="externalLinks/externalLink17.xml"/><Relationship Id="rId48" Type="http://schemas.openxmlformats.org/officeDocument/2006/relationships/externalLink" Target="externalLinks/externalLink38.xml"/><Relationship Id="rId69" Type="http://schemas.openxmlformats.org/officeDocument/2006/relationships/externalLink" Target="externalLinks/externalLink59.xml"/><Relationship Id="rId113" Type="http://schemas.openxmlformats.org/officeDocument/2006/relationships/externalLink" Target="externalLinks/externalLink103.xml"/><Relationship Id="rId134" Type="http://schemas.openxmlformats.org/officeDocument/2006/relationships/externalLink" Target="externalLinks/externalLink124.xml"/><Relationship Id="rId80" Type="http://schemas.openxmlformats.org/officeDocument/2006/relationships/externalLink" Target="externalLinks/externalLink70.xml"/><Relationship Id="rId155" Type="http://schemas.openxmlformats.org/officeDocument/2006/relationships/externalLink" Target="externalLinks/externalLink145.xml"/><Relationship Id="rId176" Type="http://schemas.openxmlformats.org/officeDocument/2006/relationships/externalLink" Target="externalLinks/externalLink166.xml"/><Relationship Id="rId197" Type="http://schemas.openxmlformats.org/officeDocument/2006/relationships/externalLink" Target="externalLinks/externalLink187.xml"/><Relationship Id="rId201" Type="http://schemas.openxmlformats.org/officeDocument/2006/relationships/externalLink" Target="externalLinks/externalLink191.xml"/><Relationship Id="rId17" Type="http://schemas.openxmlformats.org/officeDocument/2006/relationships/externalLink" Target="externalLinks/externalLink7.xml"/><Relationship Id="rId38" Type="http://schemas.openxmlformats.org/officeDocument/2006/relationships/externalLink" Target="externalLinks/externalLink28.xml"/><Relationship Id="rId59" Type="http://schemas.openxmlformats.org/officeDocument/2006/relationships/externalLink" Target="externalLinks/externalLink49.xml"/><Relationship Id="rId103" Type="http://schemas.openxmlformats.org/officeDocument/2006/relationships/externalLink" Target="externalLinks/externalLink93.xml"/><Relationship Id="rId124" Type="http://schemas.openxmlformats.org/officeDocument/2006/relationships/externalLink" Target="externalLinks/externalLink114.xml"/><Relationship Id="rId70" Type="http://schemas.openxmlformats.org/officeDocument/2006/relationships/externalLink" Target="externalLinks/externalLink60.xml"/><Relationship Id="rId91" Type="http://schemas.openxmlformats.org/officeDocument/2006/relationships/externalLink" Target="externalLinks/externalLink81.xml"/><Relationship Id="rId145" Type="http://schemas.openxmlformats.org/officeDocument/2006/relationships/externalLink" Target="externalLinks/externalLink135.xml"/><Relationship Id="rId166" Type="http://schemas.openxmlformats.org/officeDocument/2006/relationships/externalLink" Target="externalLinks/externalLink156.xml"/><Relationship Id="rId187" Type="http://schemas.openxmlformats.org/officeDocument/2006/relationships/externalLink" Target="externalLinks/externalLink177.xml"/><Relationship Id="rId1" Type="http://schemas.openxmlformats.org/officeDocument/2006/relationships/worksheet" Target="worksheets/sheet1.xml"/><Relationship Id="rId28" Type="http://schemas.openxmlformats.org/officeDocument/2006/relationships/externalLink" Target="externalLinks/externalLink18.xml"/><Relationship Id="rId49" Type="http://schemas.openxmlformats.org/officeDocument/2006/relationships/externalLink" Target="externalLinks/externalLink39.xml"/><Relationship Id="rId114" Type="http://schemas.openxmlformats.org/officeDocument/2006/relationships/externalLink" Target="externalLinks/externalLink104.xml"/><Relationship Id="rId60" Type="http://schemas.openxmlformats.org/officeDocument/2006/relationships/externalLink" Target="externalLinks/externalLink50.xml"/><Relationship Id="rId81" Type="http://schemas.openxmlformats.org/officeDocument/2006/relationships/externalLink" Target="externalLinks/externalLink71.xml"/><Relationship Id="rId135" Type="http://schemas.openxmlformats.org/officeDocument/2006/relationships/externalLink" Target="externalLinks/externalLink125.xml"/><Relationship Id="rId156" Type="http://schemas.openxmlformats.org/officeDocument/2006/relationships/externalLink" Target="externalLinks/externalLink146.xml"/><Relationship Id="rId177" Type="http://schemas.openxmlformats.org/officeDocument/2006/relationships/externalLink" Target="externalLinks/externalLink167.xml"/><Relationship Id="rId198" Type="http://schemas.openxmlformats.org/officeDocument/2006/relationships/externalLink" Target="externalLinks/externalLink188.xml"/><Relationship Id="rId202" Type="http://schemas.openxmlformats.org/officeDocument/2006/relationships/externalLink" Target="externalLinks/externalLink192.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50" Type="http://schemas.openxmlformats.org/officeDocument/2006/relationships/externalLink" Target="externalLinks/externalLink40.xml"/><Relationship Id="rId104" Type="http://schemas.openxmlformats.org/officeDocument/2006/relationships/externalLink" Target="externalLinks/externalLink94.xml"/><Relationship Id="rId125" Type="http://schemas.openxmlformats.org/officeDocument/2006/relationships/externalLink" Target="externalLinks/externalLink115.xml"/><Relationship Id="rId146" Type="http://schemas.openxmlformats.org/officeDocument/2006/relationships/externalLink" Target="externalLinks/externalLink136.xml"/><Relationship Id="rId167" Type="http://schemas.openxmlformats.org/officeDocument/2006/relationships/externalLink" Target="externalLinks/externalLink157.xml"/><Relationship Id="rId188" Type="http://schemas.openxmlformats.org/officeDocument/2006/relationships/externalLink" Target="externalLinks/externalLink178.xml"/><Relationship Id="rId71" Type="http://schemas.openxmlformats.org/officeDocument/2006/relationships/externalLink" Target="externalLinks/externalLink61.xml"/><Relationship Id="rId92" Type="http://schemas.openxmlformats.org/officeDocument/2006/relationships/externalLink" Target="externalLinks/externalLink82.xml"/><Relationship Id="rId2" Type="http://schemas.openxmlformats.org/officeDocument/2006/relationships/worksheet" Target="worksheets/sheet2.xml"/><Relationship Id="rId29" Type="http://schemas.openxmlformats.org/officeDocument/2006/relationships/externalLink" Target="externalLinks/externalLink1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8" Type="http://schemas.openxmlformats.org/officeDocument/2006/relationships/image" Target="../media/image16.png"/><Relationship Id="rId13" Type="http://schemas.openxmlformats.org/officeDocument/2006/relationships/image" Target="../media/image21.png"/><Relationship Id="rId18" Type="http://schemas.openxmlformats.org/officeDocument/2006/relationships/image" Target="../media/image26.png"/><Relationship Id="rId3" Type="http://schemas.openxmlformats.org/officeDocument/2006/relationships/image" Target="../media/image11.png"/><Relationship Id="rId7" Type="http://schemas.openxmlformats.org/officeDocument/2006/relationships/image" Target="../media/image15.png"/><Relationship Id="rId12" Type="http://schemas.openxmlformats.org/officeDocument/2006/relationships/image" Target="../media/image20.png"/><Relationship Id="rId17" Type="http://schemas.openxmlformats.org/officeDocument/2006/relationships/image" Target="../media/image25.png"/><Relationship Id="rId2" Type="http://schemas.openxmlformats.org/officeDocument/2006/relationships/image" Target="../media/image10.png"/><Relationship Id="rId16" Type="http://schemas.openxmlformats.org/officeDocument/2006/relationships/image" Target="../media/image24.png"/><Relationship Id="rId1" Type="http://schemas.openxmlformats.org/officeDocument/2006/relationships/image" Target="../media/image9.png"/><Relationship Id="rId6" Type="http://schemas.openxmlformats.org/officeDocument/2006/relationships/image" Target="../media/image14.png"/><Relationship Id="rId11" Type="http://schemas.openxmlformats.org/officeDocument/2006/relationships/image" Target="../media/image19.png"/><Relationship Id="rId5" Type="http://schemas.openxmlformats.org/officeDocument/2006/relationships/image" Target="../media/image13.png"/><Relationship Id="rId15" Type="http://schemas.openxmlformats.org/officeDocument/2006/relationships/image" Target="../media/image23.png"/><Relationship Id="rId10" Type="http://schemas.openxmlformats.org/officeDocument/2006/relationships/image" Target="../media/image18.png"/><Relationship Id="rId4" Type="http://schemas.openxmlformats.org/officeDocument/2006/relationships/image" Target="../media/image12.png"/><Relationship Id="rId9" Type="http://schemas.openxmlformats.org/officeDocument/2006/relationships/image" Target="../media/image17.png"/><Relationship Id="rId14" Type="http://schemas.openxmlformats.org/officeDocument/2006/relationships/image" Target="../media/image22.png"/></Relationships>
</file>

<file path=xl/drawings/_rels/drawing5.xml.rels><?xml version="1.0" encoding="UTF-8" standalone="yes"?>
<Relationships xmlns="http://schemas.openxmlformats.org/package/2006/relationships"><Relationship Id="rId3" Type="http://schemas.openxmlformats.org/officeDocument/2006/relationships/image" Target="../media/image29.png"/><Relationship Id="rId2" Type="http://schemas.openxmlformats.org/officeDocument/2006/relationships/image" Target="../media/image28.png"/><Relationship Id="rId1" Type="http://schemas.openxmlformats.org/officeDocument/2006/relationships/image" Target="../media/image27.png"/></Relationships>
</file>

<file path=xl/drawings/_rels/drawing6.xml.rels><?xml version="1.0" encoding="UTF-8" standalone="yes"?>
<Relationships xmlns="http://schemas.openxmlformats.org/package/2006/relationships"><Relationship Id="rId3" Type="http://schemas.openxmlformats.org/officeDocument/2006/relationships/image" Target="../media/image32.png"/><Relationship Id="rId2" Type="http://schemas.openxmlformats.org/officeDocument/2006/relationships/image" Target="../media/image31.png"/><Relationship Id="rId1"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7</xdr:col>
      <xdr:colOff>152400</xdr:colOff>
      <xdr:row>78</xdr:row>
      <xdr:rowOff>19050</xdr:rowOff>
    </xdr:from>
    <xdr:to>
      <xdr:col>11</xdr:col>
      <xdr:colOff>196541</xdr:colOff>
      <xdr:row>87</xdr:row>
      <xdr:rowOff>462273</xdr:rowOff>
    </xdr:to>
    <xdr:pic>
      <xdr:nvPicPr>
        <xdr:cNvPr id="2" name="Imagen 1">
          <a:extLst>
            <a:ext uri="{FF2B5EF4-FFF2-40B4-BE49-F238E27FC236}">
              <a16:creationId xmlns:a16="http://schemas.microsoft.com/office/drawing/2014/main" id="{F323CECB-4AE3-4965-FC70-31851EC5579B}"/>
            </a:ext>
          </a:extLst>
        </xdr:cNvPr>
        <xdr:cNvPicPr>
          <a:picLocks noChangeAspect="1"/>
        </xdr:cNvPicPr>
      </xdr:nvPicPr>
      <xdr:blipFill>
        <a:blip xmlns:r="http://schemas.openxmlformats.org/officeDocument/2006/relationships" r:embed="rId1"/>
        <a:stretch>
          <a:fillRect/>
        </a:stretch>
      </xdr:blipFill>
      <xdr:spPr>
        <a:xfrm>
          <a:off x="13487400" y="35728275"/>
          <a:ext cx="6499796" cy="6272524"/>
        </a:xfrm>
        <a:prstGeom prst="rect">
          <a:avLst/>
        </a:prstGeom>
      </xdr:spPr>
    </xdr:pic>
    <xdr:clientData/>
  </xdr:twoCellAnchor>
  <xdr:twoCellAnchor editAs="oneCell">
    <xdr:from>
      <xdr:col>14</xdr:col>
      <xdr:colOff>12619</xdr:colOff>
      <xdr:row>78</xdr:row>
      <xdr:rowOff>79375</xdr:rowOff>
    </xdr:from>
    <xdr:to>
      <xdr:col>18</xdr:col>
      <xdr:colOff>360081</xdr:colOff>
      <xdr:row>87</xdr:row>
      <xdr:rowOff>519401</xdr:rowOff>
    </xdr:to>
    <xdr:pic>
      <xdr:nvPicPr>
        <xdr:cNvPr id="3" name="Imagen 2">
          <a:extLst>
            <a:ext uri="{FF2B5EF4-FFF2-40B4-BE49-F238E27FC236}">
              <a16:creationId xmlns:a16="http://schemas.microsoft.com/office/drawing/2014/main" id="{556468C8-A88C-F7C5-D580-6FB88C140FC8}"/>
            </a:ext>
          </a:extLst>
        </xdr:cNvPr>
        <xdr:cNvPicPr>
          <a:picLocks noChangeAspect="1"/>
        </xdr:cNvPicPr>
      </xdr:nvPicPr>
      <xdr:blipFill>
        <a:blip xmlns:r="http://schemas.openxmlformats.org/officeDocument/2006/relationships" r:embed="rId2"/>
        <a:stretch>
          <a:fillRect/>
        </a:stretch>
      </xdr:blipFill>
      <xdr:spPr>
        <a:xfrm>
          <a:off x="26149219" y="42903775"/>
          <a:ext cx="8602463" cy="6269327"/>
        </a:xfrm>
        <a:prstGeom prst="rect">
          <a:avLst/>
        </a:prstGeom>
      </xdr:spPr>
    </xdr:pic>
    <xdr:clientData/>
  </xdr:twoCellAnchor>
  <xdr:twoCellAnchor>
    <xdr:from>
      <xdr:col>4</xdr:col>
      <xdr:colOff>455898</xdr:colOff>
      <xdr:row>92</xdr:row>
      <xdr:rowOff>236090</xdr:rowOff>
    </xdr:from>
    <xdr:to>
      <xdr:col>4</xdr:col>
      <xdr:colOff>691987</xdr:colOff>
      <xdr:row>92</xdr:row>
      <xdr:rowOff>447756</xdr:rowOff>
    </xdr:to>
    <xdr:sp macro="" textlink="">
      <xdr:nvSpPr>
        <xdr:cNvPr id="4" name="Diagrama de flujo: conector 3">
          <a:extLst>
            <a:ext uri="{FF2B5EF4-FFF2-40B4-BE49-F238E27FC236}">
              <a16:creationId xmlns:a16="http://schemas.microsoft.com/office/drawing/2014/main" id="{84FD65C1-35FE-9F58-EBED-6225D5BD7300}"/>
            </a:ext>
          </a:extLst>
        </xdr:cNvPr>
        <xdr:cNvSpPr/>
      </xdr:nvSpPr>
      <xdr:spPr>
        <a:xfrm>
          <a:off x="10355385" y="45255962"/>
          <a:ext cx="236089" cy="211666"/>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455898</xdr:colOff>
      <xdr:row>93</xdr:row>
      <xdr:rowOff>236090</xdr:rowOff>
    </xdr:from>
    <xdr:to>
      <xdr:col>4</xdr:col>
      <xdr:colOff>691987</xdr:colOff>
      <xdr:row>93</xdr:row>
      <xdr:rowOff>447756</xdr:rowOff>
    </xdr:to>
    <xdr:sp macro="" textlink="">
      <xdr:nvSpPr>
        <xdr:cNvPr id="5" name="Diagrama de flujo: conector 4">
          <a:extLst>
            <a:ext uri="{FF2B5EF4-FFF2-40B4-BE49-F238E27FC236}">
              <a16:creationId xmlns:a16="http://schemas.microsoft.com/office/drawing/2014/main" id="{92756DD3-8E8F-496C-BE0B-F118E5B06A5D}"/>
            </a:ext>
          </a:extLst>
        </xdr:cNvPr>
        <xdr:cNvSpPr/>
      </xdr:nvSpPr>
      <xdr:spPr>
        <a:xfrm>
          <a:off x="10355385" y="45907244"/>
          <a:ext cx="236089" cy="211666"/>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480321</xdr:colOff>
      <xdr:row>94</xdr:row>
      <xdr:rowOff>227949</xdr:rowOff>
    </xdr:from>
    <xdr:to>
      <xdr:col>4</xdr:col>
      <xdr:colOff>716410</xdr:colOff>
      <xdr:row>94</xdr:row>
      <xdr:rowOff>439615</xdr:rowOff>
    </xdr:to>
    <xdr:sp macro="" textlink="">
      <xdr:nvSpPr>
        <xdr:cNvPr id="6" name="Diagrama de flujo: conector 5">
          <a:extLst>
            <a:ext uri="{FF2B5EF4-FFF2-40B4-BE49-F238E27FC236}">
              <a16:creationId xmlns:a16="http://schemas.microsoft.com/office/drawing/2014/main" id="{D7275490-6B96-414A-A0B5-3DE6D96D6829}"/>
            </a:ext>
          </a:extLst>
        </xdr:cNvPr>
        <xdr:cNvSpPr/>
      </xdr:nvSpPr>
      <xdr:spPr>
        <a:xfrm>
          <a:off x="10379808" y="46550385"/>
          <a:ext cx="236089" cy="211666"/>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472180</xdr:colOff>
      <xdr:row>95</xdr:row>
      <xdr:rowOff>227949</xdr:rowOff>
    </xdr:from>
    <xdr:to>
      <xdr:col>4</xdr:col>
      <xdr:colOff>708269</xdr:colOff>
      <xdr:row>95</xdr:row>
      <xdr:rowOff>439615</xdr:rowOff>
    </xdr:to>
    <xdr:sp macro="" textlink="">
      <xdr:nvSpPr>
        <xdr:cNvPr id="7" name="Diagrama de flujo: conector 6">
          <a:extLst>
            <a:ext uri="{FF2B5EF4-FFF2-40B4-BE49-F238E27FC236}">
              <a16:creationId xmlns:a16="http://schemas.microsoft.com/office/drawing/2014/main" id="{D96D9102-5A1B-4E9B-90E9-530CCAEB38A4}"/>
            </a:ext>
          </a:extLst>
        </xdr:cNvPr>
        <xdr:cNvSpPr/>
      </xdr:nvSpPr>
      <xdr:spPr>
        <a:xfrm>
          <a:off x="10371667" y="47201667"/>
          <a:ext cx="236089" cy="211666"/>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xdr:col>
      <xdr:colOff>472180</xdr:colOff>
      <xdr:row>96</xdr:row>
      <xdr:rowOff>260513</xdr:rowOff>
    </xdr:from>
    <xdr:to>
      <xdr:col>4</xdr:col>
      <xdr:colOff>708269</xdr:colOff>
      <xdr:row>96</xdr:row>
      <xdr:rowOff>472179</xdr:rowOff>
    </xdr:to>
    <xdr:sp macro="" textlink="">
      <xdr:nvSpPr>
        <xdr:cNvPr id="8" name="Diagrama de flujo: conector 7">
          <a:extLst>
            <a:ext uri="{FF2B5EF4-FFF2-40B4-BE49-F238E27FC236}">
              <a16:creationId xmlns:a16="http://schemas.microsoft.com/office/drawing/2014/main" id="{916B704E-BDEA-434C-ACE4-D4E7C6AB1DA9}"/>
            </a:ext>
          </a:extLst>
        </xdr:cNvPr>
        <xdr:cNvSpPr/>
      </xdr:nvSpPr>
      <xdr:spPr>
        <a:xfrm>
          <a:off x="10371667" y="47885513"/>
          <a:ext cx="236089" cy="211666"/>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676275</xdr:colOff>
      <xdr:row>0</xdr:row>
      <xdr:rowOff>314325</xdr:rowOff>
    </xdr:from>
    <xdr:to>
      <xdr:col>0</xdr:col>
      <xdr:colOff>2266950</xdr:colOff>
      <xdr:row>0</xdr:row>
      <xdr:rowOff>990600</xdr:rowOff>
    </xdr:to>
    <xdr:pic>
      <xdr:nvPicPr>
        <xdr:cNvPr id="2" name="Imagen 7">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314325"/>
          <a:ext cx="15906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2952750</xdr:colOff>
      <xdr:row>0</xdr:row>
      <xdr:rowOff>19050</xdr:rowOff>
    </xdr:from>
    <xdr:to>
      <xdr:col>13</xdr:col>
      <xdr:colOff>0</xdr:colOff>
      <xdr:row>1</xdr:row>
      <xdr:rowOff>38100</xdr:rowOff>
    </xdr:to>
    <xdr:pic>
      <xdr:nvPicPr>
        <xdr:cNvPr id="3" name="Imagen 3">
          <a:extLst>
            <a:ext uri="{FF2B5EF4-FFF2-40B4-BE49-F238E27FC236}">
              <a16:creationId xmlns:a16="http://schemas.microsoft.com/office/drawing/2014/main" id="{00000000-0008-0000-0800-00000300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52750" y="19050"/>
          <a:ext cx="74358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xdr:row>
      <xdr:rowOff>47625</xdr:rowOff>
    </xdr:from>
    <xdr:to>
      <xdr:col>13</xdr:col>
      <xdr:colOff>0</xdr:colOff>
      <xdr:row>1</xdr:row>
      <xdr:rowOff>95250</xdr:rowOff>
    </xdr:to>
    <xdr:pic>
      <xdr:nvPicPr>
        <xdr:cNvPr id="4" name="Imagen 4" descr="linea">
          <a:extLst>
            <a:ext uri="{FF2B5EF4-FFF2-40B4-BE49-F238E27FC236}">
              <a16:creationId xmlns:a16="http://schemas.microsoft.com/office/drawing/2014/main" id="{00000000-0008-0000-0800-000004000000}"/>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381125"/>
          <a:ext cx="104140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57150</xdr:rowOff>
    </xdr:from>
    <xdr:to>
      <xdr:col>6</xdr:col>
      <xdr:colOff>57150</xdr:colOff>
      <xdr:row>1</xdr:row>
      <xdr:rowOff>104775</xdr:rowOff>
    </xdr:to>
    <xdr:pic>
      <xdr:nvPicPr>
        <xdr:cNvPr id="2" name="Imagen 6">
          <a:extLst>
            <a:ext uri="{FF2B5EF4-FFF2-40B4-BE49-F238E27FC236}">
              <a16:creationId xmlns:a16="http://schemas.microsoft.com/office/drawing/2014/main" id="{00000000-0008-0000-0A00-000002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1038225"/>
          <a:ext cx="77724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352520</xdr:colOff>
      <xdr:row>0</xdr:row>
      <xdr:rowOff>285750</xdr:rowOff>
    </xdr:from>
    <xdr:to>
      <xdr:col>5</xdr:col>
      <xdr:colOff>1419225</xdr:colOff>
      <xdr:row>0</xdr:row>
      <xdr:rowOff>776528</xdr:rowOff>
    </xdr:to>
    <xdr:pic>
      <xdr:nvPicPr>
        <xdr:cNvPr id="3" name="Imagen 17">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96020" y="285750"/>
          <a:ext cx="2209705" cy="4907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0</xdr:row>
      <xdr:rowOff>180975</xdr:rowOff>
    </xdr:from>
    <xdr:to>
      <xdr:col>1</xdr:col>
      <xdr:colOff>238125</xdr:colOff>
      <xdr:row>0</xdr:row>
      <xdr:rowOff>828675</xdr:rowOff>
    </xdr:to>
    <xdr:pic>
      <xdr:nvPicPr>
        <xdr:cNvPr id="4" name="Imagen 3" descr="Colombia Potencia de la Vida">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2400" y="180975"/>
          <a:ext cx="1419225" cy="64770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13</xdr:col>
      <xdr:colOff>760670</xdr:colOff>
      <xdr:row>35</xdr:row>
      <xdr:rowOff>46788</xdr:rowOff>
    </xdr:to>
    <xdr:pic>
      <xdr:nvPicPr>
        <xdr:cNvPr id="2" name="Imagen 1">
          <a:extLst>
            <a:ext uri="{FF2B5EF4-FFF2-40B4-BE49-F238E27FC236}">
              <a16:creationId xmlns:a16="http://schemas.microsoft.com/office/drawing/2014/main" id="{7C07CBE3-1955-4341-9055-F945C61A8D70}"/>
            </a:ext>
          </a:extLst>
        </xdr:cNvPr>
        <xdr:cNvPicPr>
          <a:picLocks noChangeAspect="1"/>
        </xdr:cNvPicPr>
      </xdr:nvPicPr>
      <xdr:blipFill>
        <a:blip xmlns:r="http://schemas.openxmlformats.org/officeDocument/2006/relationships" r:embed="rId1"/>
        <a:stretch>
          <a:fillRect/>
        </a:stretch>
      </xdr:blipFill>
      <xdr:spPr>
        <a:xfrm>
          <a:off x="28575" y="19050"/>
          <a:ext cx="10638095" cy="6695238"/>
        </a:xfrm>
        <a:prstGeom prst="rect">
          <a:avLst/>
        </a:prstGeom>
      </xdr:spPr>
    </xdr:pic>
    <xdr:clientData/>
  </xdr:twoCellAnchor>
  <xdr:twoCellAnchor editAs="oneCell">
    <xdr:from>
      <xdr:col>0</xdr:col>
      <xdr:colOff>0</xdr:colOff>
      <xdr:row>35</xdr:row>
      <xdr:rowOff>0</xdr:rowOff>
    </xdr:from>
    <xdr:to>
      <xdr:col>13</xdr:col>
      <xdr:colOff>722571</xdr:colOff>
      <xdr:row>65</xdr:row>
      <xdr:rowOff>180238</xdr:rowOff>
    </xdr:to>
    <xdr:pic>
      <xdr:nvPicPr>
        <xdr:cNvPr id="4" name="Imagen 3">
          <a:extLst>
            <a:ext uri="{FF2B5EF4-FFF2-40B4-BE49-F238E27FC236}">
              <a16:creationId xmlns:a16="http://schemas.microsoft.com/office/drawing/2014/main" id="{21523243-D72C-432B-9C14-D3A8EA6F4B31}"/>
            </a:ext>
          </a:extLst>
        </xdr:cNvPr>
        <xdr:cNvPicPr>
          <a:picLocks noChangeAspect="1"/>
        </xdr:cNvPicPr>
      </xdr:nvPicPr>
      <xdr:blipFill>
        <a:blip xmlns:r="http://schemas.openxmlformats.org/officeDocument/2006/relationships" r:embed="rId2"/>
        <a:stretch>
          <a:fillRect/>
        </a:stretch>
      </xdr:blipFill>
      <xdr:spPr>
        <a:xfrm>
          <a:off x="0" y="6667500"/>
          <a:ext cx="10628571" cy="5895238"/>
        </a:xfrm>
        <a:prstGeom prst="rect">
          <a:avLst/>
        </a:prstGeom>
      </xdr:spPr>
    </xdr:pic>
    <xdr:clientData/>
  </xdr:twoCellAnchor>
  <xdr:twoCellAnchor editAs="oneCell">
    <xdr:from>
      <xdr:col>0</xdr:col>
      <xdr:colOff>0</xdr:colOff>
      <xdr:row>66</xdr:row>
      <xdr:rowOff>0</xdr:rowOff>
    </xdr:from>
    <xdr:to>
      <xdr:col>13</xdr:col>
      <xdr:colOff>722571</xdr:colOff>
      <xdr:row>96</xdr:row>
      <xdr:rowOff>18333</xdr:rowOff>
    </xdr:to>
    <xdr:pic>
      <xdr:nvPicPr>
        <xdr:cNvPr id="5" name="Imagen 4">
          <a:extLst>
            <a:ext uri="{FF2B5EF4-FFF2-40B4-BE49-F238E27FC236}">
              <a16:creationId xmlns:a16="http://schemas.microsoft.com/office/drawing/2014/main" id="{E0E2B038-E5C9-4A3D-AAA6-D9D8EE8D1B18}"/>
            </a:ext>
          </a:extLst>
        </xdr:cNvPr>
        <xdr:cNvPicPr>
          <a:picLocks noChangeAspect="1"/>
        </xdr:cNvPicPr>
      </xdr:nvPicPr>
      <xdr:blipFill>
        <a:blip xmlns:r="http://schemas.openxmlformats.org/officeDocument/2006/relationships" r:embed="rId3"/>
        <a:stretch>
          <a:fillRect/>
        </a:stretch>
      </xdr:blipFill>
      <xdr:spPr>
        <a:xfrm>
          <a:off x="0" y="12573000"/>
          <a:ext cx="10628571" cy="5733333"/>
        </a:xfrm>
        <a:prstGeom prst="rect">
          <a:avLst/>
        </a:prstGeom>
      </xdr:spPr>
    </xdr:pic>
    <xdr:clientData/>
  </xdr:twoCellAnchor>
  <xdr:twoCellAnchor editAs="oneCell">
    <xdr:from>
      <xdr:col>0</xdr:col>
      <xdr:colOff>0</xdr:colOff>
      <xdr:row>96</xdr:row>
      <xdr:rowOff>0</xdr:rowOff>
    </xdr:from>
    <xdr:to>
      <xdr:col>13</xdr:col>
      <xdr:colOff>722571</xdr:colOff>
      <xdr:row>126</xdr:row>
      <xdr:rowOff>18333</xdr:rowOff>
    </xdr:to>
    <xdr:pic>
      <xdr:nvPicPr>
        <xdr:cNvPr id="6" name="Imagen 5">
          <a:extLst>
            <a:ext uri="{FF2B5EF4-FFF2-40B4-BE49-F238E27FC236}">
              <a16:creationId xmlns:a16="http://schemas.microsoft.com/office/drawing/2014/main" id="{39AA0C24-C89C-402E-9537-AACF8169BF97}"/>
            </a:ext>
          </a:extLst>
        </xdr:cNvPr>
        <xdr:cNvPicPr>
          <a:picLocks noChangeAspect="1"/>
        </xdr:cNvPicPr>
      </xdr:nvPicPr>
      <xdr:blipFill>
        <a:blip xmlns:r="http://schemas.openxmlformats.org/officeDocument/2006/relationships" r:embed="rId4"/>
        <a:stretch>
          <a:fillRect/>
        </a:stretch>
      </xdr:blipFill>
      <xdr:spPr>
        <a:xfrm>
          <a:off x="0" y="18288000"/>
          <a:ext cx="10628571" cy="5733333"/>
        </a:xfrm>
        <a:prstGeom prst="rect">
          <a:avLst/>
        </a:prstGeom>
      </xdr:spPr>
    </xdr:pic>
    <xdr:clientData/>
  </xdr:twoCellAnchor>
  <xdr:twoCellAnchor editAs="oneCell">
    <xdr:from>
      <xdr:col>0</xdr:col>
      <xdr:colOff>0</xdr:colOff>
      <xdr:row>126</xdr:row>
      <xdr:rowOff>0</xdr:rowOff>
    </xdr:from>
    <xdr:to>
      <xdr:col>13</xdr:col>
      <xdr:colOff>703524</xdr:colOff>
      <xdr:row>156</xdr:row>
      <xdr:rowOff>132619</xdr:rowOff>
    </xdr:to>
    <xdr:pic>
      <xdr:nvPicPr>
        <xdr:cNvPr id="7" name="Imagen 6">
          <a:extLst>
            <a:ext uri="{FF2B5EF4-FFF2-40B4-BE49-F238E27FC236}">
              <a16:creationId xmlns:a16="http://schemas.microsoft.com/office/drawing/2014/main" id="{28E31086-7085-4D0B-8B7C-EEA8EF12F475}"/>
            </a:ext>
          </a:extLst>
        </xdr:cNvPr>
        <xdr:cNvPicPr>
          <a:picLocks noChangeAspect="1"/>
        </xdr:cNvPicPr>
      </xdr:nvPicPr>
      <xdr:blipFill>
        <a:blip xmlns:r="http://schemas.openxmlformats.org/officeDocument/2006/relationships" r:embed="rId5"/>
        <a:stretch>
          <a:fillRect/>
        </a:stretch>
      </xdr:blipFill>
      <xdr:spPr>
        <a:xfrm>
          <a:off x="0" y="24003000"/>
          <a:ext cx="10609524" cy="5847619"/>
        </a:xfrm>
        <a:prstGeom prst="rect">
          <a:avLst/>
        </a:prstGeom>
      </xdr:spPr>
    </xdr:pic>
    <xdr:clientData/>
  </xdr:twoCellAnchor>
  <xdr:twoCellAnchor editAs="oneCell">
    <xdr:from>
      <xdr:col>0</xdr:col>
      <xdr:colOff>0</xdr:colOff>
      <xdr:row>157</xdr:row>
      <xdr:rowOff>0</xdr:rowOff>
    </xdr:from>
    <xdr:to>
      <xdr:col>13</xdr:col>
      <xdr:colOff>684476</xdr:colOff>
      <xdr:row>187</xdr:row>
      <xdr:rowOff>170714</xdr:rowOff>
    </xdr:to>
    <xdr:pic>
      <xdr:nvPicPr>
        <xdr:cNvPr id="8" name="Imagen 7">
          <a:extLst>
            <a:ext uri="{FF2B5EF4-FFF2-40B4-BE49-F238E27FC236}">
              <a16:creationId xmlns:a16="http://schemas.microsoft.com/office/drawing/2014/main" id="{724CDE41-D7D3-43B5-AFCC-EF356534F2B3}"/>
            </a:ext>
          </a:extLst>
        </xdr:cNvPr>
        <xdr:cNvPicPr>
          <a:picLocks noChangeAspect="1"/>
        </xdr:cNvPicPr>
      </xdr:nvPicPr>
      <xdr:blipFill>
        <a:blip xmlns:r="http://schemas.openxmlformats.org/officeDocument/2006/relationships" r:embed="rId6"/>
        <a:stretch>
          <a:fillRect/>
        </a:stretch>
      </xdr:blipFill>
      <xdr:spPr>
        <a:xfrm>
          <a:off x="0" y="29908500"/>
          <a:ext cx="10590476" cy="5885714"/>
        </a:xfrm>
        <a:prstGeom prst="rect">
          <a:avLst/>
        </a:prstGeom>
      </xdr:spPr>
    </xdr:pic>
    <xdr:clientData/>
  </xdr:twoCellAnchor>
  <xdr:twoCellAnchor editAs="oneCell">
    <xdr:from>
      <xdr:col>0</xdr:col>
      <xdr:colOff>0</xdr:colOff>
      <xdr:row>188</xdr:row>
      <xdr:rowOff>0</xdr:rowOff>
    </xdr:from>
    <xdr:to>
      <xdr:col>13</xdr:col>
      <xdr:colOff>722571</xdr:colOff>
      <xdr:row>216</xdr:row>
      <xdr:rowOff>75524</xdr:rowOff>
    </xdr:to>
    <xdr:pic>
      <xdr:nvPicPr>
        <xdr:cNvPr id="9" name="Imagen 8">
          <a:extLst>
            <a:ext uri="{FF2B5EF4-FFF2-40B4-BE49-F238E27FC236}">
              <a16:creationId xmlns:a16="http://schemas.microsoft.com/office/drawing/2014/main" id="{2A785B90-CFE3-4C1F-84D2-3C3B1ED71D3A}"/>
            </a:ext>
          </a:extLst>
        </xdr:cNvPr>
        <xdr:cNvPicPr>
          <a:picLocks noChangeAspect="1"/>
        </xdr:cNvPicPr>
      </xdr:nvPicPr>
      <xdr:blipFill>
        <a:blip xmlns:r="http://schemas.openxmlformats.org/officeDocument/2006/relationships" r:embed="rId7"/>
        <a:stretch>
          <a:fillRect/>
        </a:stretch>
      </xdr:blipFill>
      <xdr:spPr>
        <a:xfrm>
          <a:off x="0" y="35814000"/>
          <a:ext cx="10628571" cy="5409524"/>
        </a:xfrm>
        <a:prstGeom prst="rect">
          <a:avLst/>
        </a:prstGeom>
      </xdr:spPr>
    </xdr:pic>
    <xdr:clientData/>
  </xdr:twoCellAnchor>
  <xdr:twoCellAnchor editAs="oneCell">
    <xdr:from>
      <xdr:col>0</xdr:col>
      <xdr:colOff>0</xdr:colOff>
      <xdr:row>216</xdr:row>
      <xdr:rowOff>0</xdr:rowOff>
    </xdr:from>
    <xdr:to>
      <xdr:col>13</xdr:col>
      <xdr:colOff>722571</xdr:colOff>
      <xdr:row>234</xdr:row>
      <xdr:rowOff>47190</xdr:rowOff>
    </xdr:to>
    <xdr:pic>
      <xdr:nvPicPr>
        <xdr:cNvPr id="10" name="Imagen 9">
          <a:extLst>
            <a:ext uri="{FF2B5EF4-FFF2-40B4-BE49-F238E27FC236}">
              <a16:creationId xmlns:a16="http://schemas.microsoft.com/office/drawing/2014/main" id="{9C914DB3-B3D5-4CAA-83EA-E5CB4DA91F42}"/>
            </a:ext>
          </a:extLst>
        </xdr:cNvPr>
        <xdr:cNvPicPr>
          <a:picLocks noChangeAspect="1"/>
        </xdr:cNvPicPr>
      </xdr:nvPicPr>
      <xdr:blipFill>
        <a:blip xmlns:r="http://schemas.openxmlformats.org/officeDocument/2006/relationships" r:embed="rId8"/>
        <a:stretch>
          <a:fillRect/>
        </a:stretch>
      </xdr:blipFill>
      <xdr:spPr>
        <a:xfrm>
          <a:off x="0" y="41148000"/>
          <a:ext cx="10628571" cy="3476190"/>
        </a:xfrm>
        <a:prstGeom prst="rect">
          <a:avLst/>
        </a:prstGeom>
      </xdr:spPr>
    </xdr:pic>
    <xdr:clientData/>
  </xdr:twoCellAnchor>
  <xdr:twoCellAnchor editAs="oneCell">
    <xdr:from>
      <xdr:col>13</xdr:col>
      <xdr:colOff>400050</xdr:colOff>
      <xdr:row>0</xdr:row>
      <xdr:rowOff>0</xdr:rowOff>
    </xdr:from>
    <xdr:to>
      <xdr:col>29</xdr:col>
      <xdr:colOff>443847</xdr:colOff>
      <xdr:row>43</xdr:row>
      <xdr:rowOff>47624</xdr:rowOff>
    </xdr:to>
    <xdr:pic>
      <xdr:nvPicPr>
        <xdr:cNvPr id="3" name="Imagen 2">
          <a:extLst>
            <a:ext uri="{FF2B5EF4-FFF2-40B4-BE49-F238E27FC236}">
              <a16:creationId xmlns:a16="http://schemas.microsoft.com/office/drawing/2014/main" id="{B4AF3B93-51DE-4F15-B95B-9F7DDA6F17AA}"/>
            </a:ext>
          </a:extLst>
        </xdr:cNvPr>
        <xdr:cNvPicPr>
          <a:picLocks noChangeAspect="1"/>
        </xdr:cNvPicPr>
      </xdr:nvPicPr>
      <xdr:blipFill>
        <a:blip xmlns:r="http://schemas.openxmlformats.org/officeDocument/2006/relationships" r:embed="rId9"/>
        <a:stretch>
          <a:fillRect/>
        </a:stretch>
      </xdr:blipFill>
      <xdr:spPr>
        <a:xfrm>
          <a:off x="10306050" y="0"/>
          <a:ext cx="12502497" cy="8239124"/>
        </a:xfrm>
        <a:prstGeom prst="rect">
          <a:avLst/>
        </a:prstGeom>
      </xdr:spPr>
    </xdr:pic>
    <xdr:clientData/>
  </xdr:twoCellAnchor>
  <xdr:twoCellAnchor editAs="oneCell">
    <xdr:from>
      <xdr:col>15</xdr:col>
      <xdr:colOff>0</xdr:colOff>
      <xdr:row>43</xdr:row>
      <xdr:rowOff>0</xdr:rowOff>
    </xdr:from>
    <xdr:to>
      <xdr:col>31</xdr:col>
      <xdr:colOff>58359</xdr:colOff>
      <xdr:row>72</xdr:row>
      <xdr:rowOff>19050</xdr:rowOff>
    </xdr:to>
    <xdr:pic>
      <xdr:nvPicPr>
        <xdr:cNvPr id="11" name="Imagen 10">
          <a:extLst>
            <a:ext uri="{FF2B5EF4-FFF2-40B4-BE49-F238E27FC236}">
              <a16:creationId xmlns:a16="http://schemas.microsoft.com/office/drawing/2014/main" id="{A68A7283-AB78-4ACB-9B6D-13D6CC21845C}"/>
            </a:ext>
          </a:extLst>
        </xdr:cNvPr>
        <xdr:cNvPicPr>
          <a:picLocks noChangeAspect="1"/>
        </xdr:cNvPicPr>
      </xdr:nvPicPr>
      <xdr:blipFill>
        <a:blip xmlns:r="http://schemas.openxmlformats.org/officeDocument/2006/relationships" r:embed="rId10"/>
        <a:stretch>
          <a:fillRect/>
        </a:stretch>
      </xdr:blipFill>
      <xdr:spPr>
        <a:xfrm>
          <a:off x="11430000" y="8191500"/>
          <a:ext cx="12526584" cy="5543550"/>
        </a:xfrm>
        <a:prstGeom prst="rect">
          <a:avLst/>
        </a:prstGeom>
      </xdr:spPr>
    </xdr:pic>
    <xdr:clientData/>
  </xdr:twoCellAnchor>
  <xdr:twoCellAnchor editAs="oneCell">
    <xdr:from>
      <xdr:col>15</xdr:col>
      <xdr:colOff>36633</xdr:colOff>
      <xdr:row>72</xdr:row>
      <xdr:rowOff>29307</xdr:rowOff>
    </xdr:from>
    <xdr:to>
      <xdr:col>31</xdr:col>
      <xdr:colOff>73469</xdr:colOff>
      <xdr:row>101</xdr:row>
      <xdr:rowOff>38832</xdr:rowOff>
    </xdr:to>
    <xdr:pic>
      <xdr:nvPicPr>
        <xdr:cNvPr id="12" name="Imagen 11">
          <a:extLst>
            <a:ext uri="{FF2B5EF4-FFF2-40B4-BE49-F238E27FC236}">
              <a16:creationId xmlns:a16="http://schemas.microsoft.com/office/drawing/2014/main" id="{C394624B-9C0B-4838-A4EF-07FB815455AE}"/>
            </a:ext>
          </a:extLst>
        </xdr:cNvPr>
        <xdr:cNvPicPr>
          <a:picLocks noChangeAspect="1"/>
        </xdr:cNvPicPr>
      </xdr:nvPicPr>
      <xdr:blipFill>
        <a:blip xmlns:r="http://schemas.openxmlformats.org/officeDocument/2006/relationships" r:embed="rId11"/>
        <a:stretch>
          <a:fillRect/>
        </a:stretch>
      </xdr:blipFill>
      <xdr:spPr>
        <a:xfrm>
          <a:off x="11466633" y="13745307"/>
          <a:ext cx="12492605" cy="5534025"/>
        </a:xfrm>
        <a:prstGeom prst="rect">
          <a:avLst/>
        </a:prstGeom>
      </xdr:spPr>
    </xdr:pic>
    <xdr:clientData/>
  </xdr:twoCellAnchor>
  <xdr:twoCellAnchor editAs="oneCell">
    <xdr:from>
      <xdr:col>15</xdr:col>
      <xdr:colOff>0</xdr:colOff>
      <xdr:row>101</xdr:row>
      <xdr:rowOff>0</xdr:rowOff>
    </xdr:from>
    <xdr:to>
      <xdr:col>31</xdr:col>
      <xdr:colOff>35661</xdr:colOff>
      <xdr:row>129</xdr:row>
      <xdr:rowOff>192827</xdr:rowOff>
    </xdr:to>
    <xdr:pic>
      <xdr:nvPicPr>
        <xdr:cNvPr id="13" name="Imagen 12">
          <a:extLst>
            <a:ext uri="{FF2B5EF4-FFF2-40B4-BE49-F238E27FC236}">
              <a16:creationId xmlns:a16="http://schemas.microsoft.com/office/drawing/2014/main" id="{D2AE3394-53CF-4C77-9884-5E43CD93634C}"/>
            </a:ext>
          </a:extLst>
        </xdr:cNvPr>
        <xdr:cNvPicPr>
          <a:picLocks noChangeAspect="1"/>
        </xdr:cNvPicPr>
      </xdr:nvPicPr>
      <xdr:blipFill>
        <a:blip xmlns:r="http://schemas.openxmlformats.org/officeDocument/2006/relationships" r:embed="rId12"/>
        <a:stretch>
          <a:fillRect/>
        </a:stretch>
      </xdr:blipFill>
      <xdr:spPr>
        <a:xfrm>
          <a:off x="11430000" y="19240500"/>
          <a:ext cx="12503886" cy="5524500"/>
        </a:xfrm>
        <a:prstGeom prst="rect">
          <a:avLst/>
        </a:prstGeom>
      </xdr:spPr>
    </xdr:pic>
    <xdr:clientData/>
  </xdr:twoCellAnchor>
  <xdr:twoCellAnchor editAs="oneCell">
    <xdr:from>
      <xdr:col>14</xdr:col>
      <xdr:colOff>761999</xdr:colOff>
      <xdr:row>129</xdr:row>
      <xdr:rowOff>190499</xdr:rowOff>
    </xdr:from>
    <xdr:to>
      <xdr:col>31</xdr:col>
      <xdr:colOff>56817</xdr:colOff>
      <xdr:row>159</xdr:row>
      <xdr:rowOff>28574</xdr:rowOff>
    </xdr:to>
    <xdr:pic>
      <xdr:nvPicPr>
        <xdr:cNvPr id="14" name="Imagen 13">
          <a:extLst>
            <a:ext uri="{FF2B5EF4-FFF2-40B4-BE49-F238E27FC236}">
              <a16:creationId xmlns:a16="http://schemas.microsoft.com/office/drawing/2014/main" id="{960BE98F-C2BE-4782-9C54-9B9A5C2EC399}"/>
            </a:ext>
          </a:extLst>
        </xdr:cNvPr>
        <xdr:cNvPicPr>
          <a:picLocks noChangeAspect="1"/>
        </xdr:cNvPicPr>
      </xdr:nvPicPr>
      <xdr:blipFill>
        <a:blip xmlns:r="http://schemas.openxmlformats.org/officeDocument/2006/relationships" r:embed="rId13"/>
        <a:stretch>
          <a:fillRect/>
        </a:stretch>
      </xdr:blipFill>
      <xdr:spPr>
        <a:xfrm>
          <a:off x="11429999" y="24764999"/>
          <a:ext cx="12525043" cy="5553075"/>
        </a:xfrm>
        <a:prstGeom prst="rect">
          <a:avLst/>
        </a:prstGeom>
      </xdr:spPr>
    </xdr:pic>
    <xdr:clientData/>
  </xdr:twoCellAnchor>
  <xdr:twoCellAnchor editAs="oneCell">
    <xdr:from>
      <xdr:col>14</xdr:col>
      <xdr:colOff>761999</xdr:colOff>
      <xdr:row>159</xdr:row>
      <xdr:rowOff>0</xdr:rowOff>
    </xdr:from>
    <xdr:to>
      <xdr:col>31</xdr:col>
      <xdr:colOff>26643</xdr:colOff>
      <xdr:row>188</xdr:row>
      <xdr:rowOff>9525</xdr:rowOff>
    </xdr:to>
    <xdr:pic>
      <xdr:nvPicPr>
        <xdr:cNvPr id="15" name="Imagen 14">
          <a:extLst>
            <a:ext uri="{FF2B5EF4-FFF2-40B4-BE49-F238E27FC236}">
              <a16:creationId xmlns:a16="http://schemas.microsoft.com/office/drawing/2014/main" id="{3B5F5A2F-3A37-4E4D-9260-4D7A746708B1}"/>
            </a:ext>
          </a:extLst>
        </xdr:cNvPr>
        <xdr:cNvPicPr>
          <a:picLocks noChangeAspect="1"/>
        </xdr:cNvPicPr>
      </xdr:nvPicPr>
      <xdr:blipFill>
        <a:blip xmlns:r="http://schemas.openxmlformats.org/officeDocument/2006/relationships" r:embed="rId14"/>
        <a:stretch>
          <a:fillRect/>
        </a:stretch>
      </xdr:blipFill>
      <xdr:spPr>
        <a:xfrm>
          <a:off x="11429999" y="30289500"/>
          <a:ext cx="12494869" cy="5534025"/>
        </a:xfrm>
        <a:prstGeom prst="rect">
          <a:avLst/>
        </a:prstGeom>
      </xdr:spPr>
    </xdr:pic>
    <xdr:clientData/>
  </xdr:twoCellAnchor>
  <xdr:twoCellAnchor editAs="oneCell">
    <xdr:from>
      <xdr:col>15</xdr:col>
      <xdr:colOff>0</xdr:colOff>
      <xdr:row>188</xdr:row>
      <xdr:rowOff>0</xdr:rowOff>
    </xdr:from>
    <xdr:to>
      <xdr:col>31</xdr:col>
      <xdr:colOff>9525</xdr:colOff>
      <xdr:row>216</xdr:row>
      <xdr:rowOff>65907</xdr:rowOff>
    </xdr:to>
    <xdr:pic>
      <xdr:nvPicPr>
        <xdr:cNvPr id="16" name="Imagen 15">
          <a:extLst>
            <a:ext uri="{FF2B5EF4-FFF2-40B4-BE49-F238E27FC236}">
              <a16:creationId xmlns:a16="http://schemas.microsoft.com/office/drawing/2014/main" id="{504324E7-0507-458C-8EDD-D53F844C8C35}"/>
            </a:ext>
          </a:extLst>
        </xdr:cNvPr>
        <xdr:cNvPicPr>
          <a:picLocks noChangeAspect="1"/>
        </xdr:cNvPicPr>
      </xdr:nvPicPr>
      <xdr:blipFill>
        <a:blip xmlns:r="http://schemas.openxmlformats.org/officeDocument/2006/relationships" r:embed="rId15"/>
        <a:stretch>
          <a:fillRect/>
        </a:stretch>
      </xdr:blipFill>
      <xdr:spPr>
        <a:xfrm>
          <a:off x="11430000" y="35814000"/>
          <a:ext cx="12477750" cy="5399907"/>
        </a:xfrm>
        <a:prstGeom prst="rect">
          <a:avLst/>
        </a:prstGeom>
      </xdr:spPr>
    </xdr:pic>
    <xdr:clientData/>
  </xdr:twoCellAnchor>
  <xdr:twoCellAnchor editAs="oneCell">
    <xdr:from>
      <xdr:col>15</xdr:col>
      <xdr:colOff>0</xdr:colOff>
      <xdr:row>216</xdr:row>
      <xdr:rowOff>0</xdr:rowOff>
    </xdr:from>
    <xdr:to>
      <xdr:col>31</xdr:col>
      <xdr:colOff>22155</xdr:colOff>
      <xdr:row>245</xdr:row>
      <xdr:rowOff>38100</xdr:rowOff>
    </xdr:to>
    <xdr:pic>
      <xdr:nvPicPr>
        <xdr:cNvPr id="17" name="Imagen 16">
          <a:extLst>
            <a:ext uri="{FF2B5EF4-FFF2-40B4-BE49-F238E27FC236}">
              <a16:creationId xmlns:a16="http://schemas.microsoft.com/office/drawing/2014/main" id="{984E4A9E-D6D8-4640-B864-E49A4B1BE449}"/>
            </a:ext>
          </a:extLst>
        </xdr:cNvPr>
        <xdr:cNvPicPr>
          <a:picLocks noChangeAspect="1"/>
        </xdr:cNvPicPr>
      </xdr:nvPicPr>
      <xdr:blipFill>
        <a:blip xmlns:r="http://schemas.openxmlformats.org/officeDocument/2006/relationships" r:embed="rId16"/>
        <a:stretch>
          <a:fillRect/>
        </a:stretch>
      </xdr:blipFill>
      <xdr:spPr>
        <a:xfrm>
          <a:off x="11430000" y="41148000"/>
          <a:ext cx="12490380" cy="5562600"/>
        </a:xfrm>
        <a:prstGeom prst="rect">
          <a:avLst/>
        </a:prstGeom>
      </xdr:spPr>
    </xdr:pic>
    <xdr:clientData/>
  </xdr:twoCellAnchor>
  <xdr:twoCellAnchor editAs="oneCell">
    <xdr:from>
      <xdr:col>14</xdr:col>
      <xdr:colOff>761999</xdr:colOff>
      <xdr:row>245</xdr:row>
      <xdr:rowOff>0</xdr:rowOff>
    </xdr:from>
    <xdr:to>
      <xdr:col>30</xdr:col>
      <xdr:colOff>761999</xdr:colOff>
      <xdr:row>274</xdr:row>
      <xdr:rowOff>69956</xdr:rowOff>
    </xdr:to>
    <xdr:pic>
      <xdr:nvPicPr>
        <xdr:cNvPr id="18" name="Imagen 17">
          <a:extLst>
            <a:ext uri="{FF2B5EF4-FFF2-40B4-BE49-F238E27FC236}">
              <a16:creationId xmlns:a16="http://schemas.microsoft.com/office/drawing/2014/main" id="{59F73600-5B1D-4B73-9501-D34A1212F29F}"/>
            </a:ext>
          </a:extLst>
        </xdr:cNvPr>
        <xdr:cNvPicPr>
          <a:picLocks noChangeAspect="1"/>
        </xdr:cNvPicPr>
      </xdr:nvPicPr>
      <xdr:blipFill>
        <a:blip xmlns:r="http://schemas.openxmlformats.org/officeDocument/2006/relationships" r:embed="rId17"/>
        <a:stretch>
          <a:fillRect/>
        </a:stretch>
      </xdr:blipFill>
      <xdr:spPr>
        <a:xfrm>
          <a:off x="11429999" y="46672500"/>
          <a:ext cx="12468225" cy="5594456"/>
        </a:xfrm>
        <a:prstGeom prst="rect">
          <a:avLst/>
        </a:prstGeom>
      </xdr:spPr>
    </xdr:pic>
    <xdr:clientData/>
  </xdr:twoCellAnchor>
  <xdr:twoCellAnchor editAs="oneCell">
    <xdr:from>
      <xdr:col>14</xdr:col>
      <xdr:colOff>761999</xdr:colOff>
      <xdr:row>274</xdr:row>
      <xdr:rowOff>0</xdr:rowOff>
    </xdr:from>
    <xdr:to>
      <xdr:col>31</xdr:col>
      <xdr:colOff>19049</xdr:colOff>
      <xdr:row>288</xdr:row>
      <xdr:rowOff>45858</xdr:rowOff>
    </xdr:to>
    <xdr:pic>
      <xdr:nvPicPr>
        <xdr:cNvPr id="19" name="Imagen 18">
          <a:extLst>
            <a:ext uri="{FF2B5EF4-FFF2-40B4-BE49-F238E27FC236}">
              <a16:creationId xmlns:a16="http://schemas.microsoft.com/office/drawing/2014/main" id="{5542580B-005C-4FC2-A924-654CF64DE6BD}"/>
            </a:ext>
          </a:extLst>
        </xdr:cNvPr>
        <xdr:cNvPicPr>
          <a:picLocks noChangeAspect="1"/>
        </xdr:cNvPicPr>
      </xdr:nvPicPr>
      <xdr:blipFill>
        <a:blip xmlns:r="http://schemas.openxmlformats.org/officeDocument/2006/relationships" r:embed="rId18"/>
        <a:stretch>
          <a:fillRect/>
        </a:stretch>
      </xdr:blipFill>
      <xdr:spPr>
        <a:xfrm>
          <a:off x="11429999" y="52197000"/>
          <a:ext cx="12487275" cy="27128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228600</xdr:colOff>
      <xdr:row>47</xdr:row>
      <xdr:rowOff>28264</xdr:rowOff>
    </xdr:to>
    <xdr:pic>
      <xdr:nvPicPr>
        <xdr:cNvPr id="2" name="Imagen 1">
          <a:extLst>
            <a:ext uri="{FF2B5EF4-FFF2-40B4-BE49-F238E27FC236}">
              <a16:creationId xmlns:a16="http://schemas.microsoft.com/office/drawing/2014/main" id="{CFF9CDC0-C467-408A-933B-8D09ED6160F5}"/>
            </a:ext>
          </a:extLst>
        </xdr:cNvPr>
        <xdr:cNvPicPr>
          <a:picLocks noChangeAspect="1"/>
        </xdr:cNvPicPr>
      </xdr:nvPicPr>
      <xdr:blipFill>
        <a:blip xmlns:r="http://schemas.openxmlformats.org/officeDocument/2006/relationships" r:embed="rId1"/>
        <a:stretch>
          <a:fillRect/>
        </a:stretch>
      </xdr:blipFill>
      <xdr:spPr>
        <a:xfrm>
          <a:off x="0" y="0"/>
          <a:ext cx="7086600" cy="8981764"/>
        </a:xfrm>
        <a:prstGeom prst="rect">
          <a:avLst/>
        </a:prstGeom>
      </xdr:spPr>
    </xdr:pic>
    <xdr:clientData/>
  </xdr:twoCellAnchor>
  <xdr:twoCellAnchor editAs="oneCell">
    <xdr:from>
      <xdr:col>0</xdr:col>
      <xdr:colOff>0</xdr:colOff>
      <xdr:row>46</xdr:row>
      <xdr:rowOff>134935</xdr:rowOff>
    </xdr:from>
    <xdr:to>
      <xdr:col>9</xdr:col>
      <xdr:colOff>208667</xdr:colOff>
      <xdr:row>86</xdr:row>
      <xdr:rowOff>133983</xdr:rowOff>
    </xdr:to>
    <xdr:pic>
      <xdr:nvPicPr>
        <xdr:cNvPr id="3" name="Imagen 2">
          <a:extLst>
            <a:ext uri="{FF2B5EF4-FFF2-40B4-BE49-F238E27FC236}">
              <a16:creationId xmlns:a16="http://schemas.microsoft.com/office/drawing/2014/main" id="{7735D78F-BDCF-423F-B036-C8A586362D17}"/>
            </a:ext>
          </a:extLst>
        </xdr:cNvPr>
        <xdr:cNvPicPr>
          <a:picLocks noChangeAspect="1"/>
        </xdr:cNvPicPr>
      </xdr:nvPicPr>
      <xdr:blipFill>
        <a:blip xmlns:r="http://schemas.openxmlformats.org/officeDocument/2006/relationships" r:embed="rId2"/>
        <a:stretch>
          <a:fillRect/>
        </a:stretch>
      </xdr:blipFill>
      <xdr:spPr>
        <a:xfrm>
          <a:off x="0" y="8897935"/>
          <a:ext cx="8066792" cy="7619048"/>
        </a:xfrm>
        <a:prstGeom prst="rect">
          <a:avLst/>
        </a:prstGeom>
      </xdr:spPr>
    </xdr:pic>
    <xdr:clientData/>
  </xdr:twoCellAnchor>
  <xdr:twoCellAnchor editAs="oneCell">
    <xdr:from>
      <xdr:col>0</xdr:col>
      <xdr:colOff>0</xdr:colOff>
      <xdr:row>87</xdr:row>
      <xdr:rowOff>0</xdr:rowOff>
    </xdr:from>
    <xdr:to>
      <xdr:col>9</xdr:col>
      <xdr:colOff>218190</xdr:colOff>
      <xdr:row>102</xdr:row>
      <xdr:rowOff>104405</xdr:rowOff>
    </xdr:to>
    <xdr:pic>
      <xdr:nvPicPr>
        <xdr:cNvPr id="4" name="Imagen 3">
          <a:extLst>
            <a:ext uri="{FF2B5EF4-FFF2-40B4-BE49-F238E27FC236}">
              <a16:creationId xmlns:a16="http://schemas.microsoft.com/office/drawing/2014/main" id="{01B3BCC9-4752-4C3A-893E-1F07395C3DFD}"/>
            </a:ext>
          </a:extLst>
        </xdr:cNvPr>
        <xdr:cNvPicPr>
          <a:picLocks noChangeAspect="1"/>
        </xdr:cNvPicPr>
      </xdr:nvPicPr>
      <xdr:blipFill>
        <a:blip xmlns:r="http://schemas.openxmlformats.org/officeDocument/2006/relationships" r:embed="rId3"/>
        <a:stretch>
          <a:fillRect/>
        </a:stretch>
      </xdr:blipFill>
      <xdr:spPr>
        <a:xfrm>
          <a:off x="0" y="16573500"/>
          <a:ext cx="7076190" cy="29619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33596</xdr:colOff>
      <xdr:row>0</xdr:row>
      <xdr:rowOff>0</xdr:rowOff>
    </xdr:from>
    <xdr:to>
      <xdr:col>20</xdr:col>
      <xdr:colOff>195520</xdr:colOff>
      <xdr:row>54</xdr:row>
      <xdr:rowOff>67674</xdr:rowOff>
    </xdr:to>
    <xdr:pic>
      <xdr:nvPicPr>
        <xdr:cNvPr id="2" name="Imagen 1">
          <a:extLst>
            <a:ext uri="{FF2B5EF4-FFF2-40B4-BE49-F238E27FC236}">
              <a16:creationId xmlns:a16="http://schemas.microsoft.com/office/drawing/2014/main" id="{905BB7D7-2A7A-418D-90FF-D89FF17AC445}"/>
            </a:ext>
          </a:extLst>
        </xdr:cNvPr>
        <xdr:cNvPicPr>
          <a:picLocks noChangeAspect="1"/>
        </xdr:cNvPicPr>
      </xdr:nvPicPr>
      <xdr:blipFill>
        <a:blip xmlns:r="http://schemas.openxmlformats.org/officeDocument/2006/relationships" r:embed="rId1"/>
        <a:stretch>
          <a:fillRect/>
        </a:stretch>
      </xdr:blipFill>
      <xdr:spPr>
        <a:xfrm>
          <a:off x="33596" y="0"/>
          <a:ext cx="17632823" cy="10227674"/>
        </a:xfrm>
        <a:prstGeom prst="rect">
          <a:avLst/>
        </a:prstGeom>
      </xdr:spPr>
    </xdr:pic>
    <xdr:clientData/>
  </xdr:twoCellAnchor>
  <xdr:twoCellAnchor editAs="oneCell">
    <xdr:from>
      <xdr:col>0</xdr:col>
      <xdr:colOff>0</xdr:colOff>
      <xdr:row>54</xdr:row>
      <xdr:rowOff>0</xdr:rowOff>
    </xdr:from>
    <xdr:to>
      <xdr:col>20</xdr:col>
      <xdr:colOff>46162</xdr:colOff>
      <xdr:row>101</xdr:row>
      <xdr:rowOff>161925</xdr:rowOff>
    </xdr:to>
    <xdr:pic>
      <xdr:nvPicPr>
        <xdr:cNvPr id="3" name="Imagen 2">
          <a:extLst>
            <a:ext uri="{FF2B5EF4-FFF2-40B4-BE49-F238E27FC236}">
              <a16:creationId xmlns:a16="http://schemas.microsoft.com/office/drawing/2014/main" id="{DB9E11D7-2BE6-4D11-B060-5511BEC9BAB7}"/>
            </a:ext>
          </a:extLst>
        </xdr:cNvPr>
        <xdr:cNvPicPr>
          <a:picLocks noChangeAspect="1"/>
        </xdr:cNvPicPr>
      </xdr:nvPicPr>
      <xdr:blipFill>
        <a:blip xmlns:r="http://schemas.openxmlformats.org/officeDocument/2006/relationships" r:embed="rId2"/>
        <a:stretch>
          <a:fillRect/>
        </a:stretch>
      </xdr:blipFill>
      <xdr:spPr>
        <a:xfrm>
          <a:off x="0" y="10287000"/>
          <a:ext cx="15286162" cy="9115425"/>
        </a:xfrm>
        <a:prstGeom prst="rect">
          <a:avLst/>
        </a:prstGeom>
      </xdr:spPr>
    </xdr:pic>
    <xdr:clientData/>
  </xdr:twoCellAnchor>
  <xdr:twoCellAnchor editAs="oneCell">
    <xdr:from>
      <xdr:col>0</xdr:col>
      <xdr:colOff>0</xdr:colOff>
      <xdr:row>101</xdr:row>
      <xdr:rowOff>190499</xdr:rowOff>
    </xdr:from>
    <xdr:to>
      <xdr:col>20</xdr:col>
      <xdr:colOff>75271</xdr:colOff>
      <xdr:row>133</xdr:row>
      <xdr:rowOff>123824</xdr:rowOff>
    </xdr:to>
    <xdr:pic>
      <xdr:nvPicPr>
        <xdr:cNvPr id="4" name="Imagen 3">
          <a:extLst>
            <a:ext uri="{FF2B5EF4-FFF2-40B4-BE49-F238E27FC236}">
              <a16:creationId xmlns:a16="http://schemas.microsoft.com/office/drawing/2014/main" id="{77CD559B-E27A-41A3-BBB1-74B30A478A1E}"/>
            </a:ext>
          </a:extLst>
        </xdr:cNvPr>
        <xdr:cNvPicPr>
          <a:picLocks noChangeAspect="1"/>
        </xdr:cNvPicPr>
      </xdr:nvPicPr>
      <xdr:blipFill>
        <a:blip xmlns:r="http://schemas.openxmlformats.org/officeDocument/2006/relationships" r:embed="rId3"/>
        <a:stretch>
          <a:fillRect/>
        </a:stretch>
      </xdr:blipFill>
      <xdr:spPr>
        <a:xfrm>
          <a:off x="0" y="19430999"/>
          <a:ext cx="15315271" cy="60293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Mis%20documentos/EDIFICIOS/PROYECTO-HOLMAN-VEGA/PROYECTO-FINAL/PRESUPUESTO-HUMEDAL/PRESUPUESTO-TANQUE-HUMEDA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i1510/BASES%20PRESUPUESTO/Angel%202006/PROCESOS_LIC_PAV_LOC/LICITACION_PPL_4_GRUPOS/PRESUPUESTOS_26_06_06/PRESUP_DEFINITIVOS_4G/PRESUP_PRECIOS_UNIFICADOS_OK/PRESUPUESTO%205-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i1510/BASES%20PRESUPUESTO/back%20up-diego%20m/PRESUPUESTOS%20STED/Puente%20Manitas/VERSION%20FINAL/Presupuesto%20Construcci&#243;n%20Puente%20Peatonal%20Manit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i1510/BASES%20PRESUPUESTO/Users/MaCaroCar/Documents/PERSONAL%20MACAROCAR/PPTO%20PRELIMINAR%20PPL/APU%20VOL%2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Epm-file/1000/HLOPEZA/CANTIDADES%20GERONA/Documents%20and%20Settings/swilches/Configuraci&#243;n%20local/Archivos%20temporales%20de%20Internet/OLK6/formulario%20bas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Lblanco3/CONTRATO5/REAJUSTE%2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C/G/Area%20Proyectos/A/AiuBPMarco98"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01%20AFPS/001%20CH/proyecto%20Hospital%20el%20bagre/Entrega%20viabilizaci&#243;n/PRESUPUESTO%20CON%20APU/presupuesto%202013.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30-PLANEACION%20CORPORATIVA%20Y%20OPERATIVA\Documents%20and%20Settings\nhacosta\Mis%20documentos\2006\PLAN-ESTRATEGICO&amp;OPERATIVOS\V2-PLAN%20ESTRATEGICO%202004-2008\Mis%20documentos\Excel\Base%20de%20Dat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Pc-mvergara/san%20juan%20de%20uraba/DISE&#209;O/PRESUPUESTOS/PRESUPUESTO%20SAN%20JUAN%20200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Documents%20and%20Settings/Adolfo.obando/Mis%20documentos/Sandrar/ARP%20Colpatria/Documentos%20ARP%20Colpatria/Documentos%20Base%20ARP%20Colpatria/PROG.%20INE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Pc-sgallo/Proyectos%20Sandra%20Gallo/Proyectos%20varios/Valdivia/PRESUPUESTOS%20CORREGIDOS/PRESUPUESTO%20ACT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Isla4/2001-%20proyec/edgarc/contratos/NorOriental/Cantobraimpe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i1510/BASES%20PRESUPUESTO/presupuesto%20idu/CANTIDADES%20OBRA/comunicaciones/PTTO%20COMUNICACIONES%2014-ABR-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i1510/BASES%20PRESUPUESTO/Familia%20Monsalvo%20D&#237;az/Equipo%20Anterior/Rossana/CONSULTORIA/2009/Insumos%20200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Centauro/datos/1/CIRCUITOS%20CODENS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SERVIDOR/30-PLANEACION%20CORPORATIVA%20Y%20OPERATIVA/Documents%20and%20Settings/nhacosta/Mis%20documentos/2006/PLAN-ESTRATEGICO&amp;OPERATIVOS/V2-PLAN%20ESTRATEGICO%202004-2008/Mis%20documentos/Excel/Base%20de%20Dat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Daniel/AppData/Local/Temp/CALCULOS%20ALIMENTADOR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Pc-wvega/PROYECTOS%20EN%20EJECUCION/AAS/BASE/HOJA%20BASE/BASE%20DE%20PRESUPUES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Pc-wvega/PROYECTOS%20EN%20EJECUCION/Documents%20and%20Settings/jramiret/Configuraci&#243;n%20local/Archivos%20temporales%20de%20Internet/OLK119/Formularios%20%20009350%20corr%20abril%2029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UNIDADCONTRATAC/Users/Documents%20and%20Settings/Administrador/Mis%20documentos/SANDRA%20ARCHIVOS/MUNICIPIOS/TAURAMENA/LAGUNA%20DE%20OXIDACION/UNITA%20Y%20ADICIONAL%20TARURAMENA/EDGAR%20FERNANDEZ/Documents%20and%20Setting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Documents%20and%20Settings/carenas/Escritorio/PRESUPUESTOS%20%20febr11/Copia%20de%20BASE%20DE%20PRESUPUEST(copi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i1510/BASES%20PRESUPUESTO/TRONCAL%2010/PRESUPUESTO/RECIBIDA/PRESUPUESTO/An&#225;lisis%20de%20precios%20unitarios/Datos%20b&#225;sico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Arlex/Ca&#241;asgordas/Campamento/Presupuesto/DEFINITIVOS/OPTIMIZACI&#211;N%20DE%20LA%20RED%20DE%20DISTRIBUCI&#211;N.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Mis%20documentos\HATO%20PEQUE&#209;O500.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Centauro/datos/Trab/Codensa-RSA/Densidades%20de%20carga/Cargabilidad%20econ&#243;mica5.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aerocivil-my.sharepoint.com/Aquitania/Cofinanciacion/FICHAS%20Y%20FORMATOS/UNITARIOS%20GENERALES.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ARCHIVOS%20FINALES%20UMNG\26JUL2016%20PRESUPUESTO%20PY282%20-%20MILITAR%20V25.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Sanearpc8/d/PROYECTOS/BUENOS%20AIRES/DISE&#209;O/Dise&#241;o%20hidraulico%20de%20component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Sanear14/d/PROYECTOS/GUAJIRA/PROYECTOS/EL%20MOLINO/02%20FASE%20ANTEPROYECTO/MOLINO_AL_D_IN_02_GEN_A%20X%20Alcant(Antep)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Users\ASUS\Downloads\DA_PROCESO_13-15-1546237_124002002_7696585.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Pc1/Mis%20documentos/Datos/K1/03%20Grupo%2005/02%20Dise&#241;os/01%20Ahorcado/02%20Memorias/02%20Hojas/Cantidades%20de%20Obra/02%20VILLAHERMOSA.Chalo/01%20Dis_AC_VH_02111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I:\Mis%20documentos\Termolisis\Modelo%20Financiero%20FINC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9.xml.rels><?xml version="1.0" encoding="UTF-8" standalone="yes"?>
<Relationships xmlns="http://schemas.openxmlformats.org/package/2006/relationships"><Relationship Id="rId1" Type="http://schemas.microsoft.com/office/2006/relationships/xlExternalLinkPath/xlPathMissing" Target="diametro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1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i1510/BASES%20PRESUPUESTO/Documents%20and%20Settings/cmcarden1/Mis%20documentos/MARIA%20CAROLINA/PRESUPUESTO/CONSTRUCCI&#211;N/CALI%20TUNA%20BAJA/1.%20PRESUPUESTO%20CALI%20TUNA%20BAJA%20FINAL.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Pc-wvega/PROYECTOS%20EN%20EJECUCION/Estad.%20Da&#241;os/Rendimientos_Sur%2003-00(JC).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Users/marianaortiz/Desktop/Fondo%20Adaptaci&#243;n/Estudio%20Mercado%20Tarifas%202013/20130225_Socializacion/25022013_Consolidado%20Estudio%20de%20Mercado%20Tarifas%202013.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Olguita/D/Presupuesto/URIBE%20Y%20ABREO%20LABANCA%20LA%20CHIN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Ambiental/trabajo%20red/Documents%20and%20Settings/Luis%20Alberto/Configuraci&#243;n%20local/Archivos%20temporales%20de%20Internet/Content.IE5/ROSF17GT/TEMP/PRECIOS%20UNITARIOS%20SANVICTORIN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i1510/BASES%20PRESUPUESTO/Escritorio/PP/PP%20no%20usados/1&#186;%20de%20Mayo%20con%2049C.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Olguita/D/ARCHIVOS%20OFICINA/COLEGIO%20CAJICA%20CAPELLANIA/ACTAS/apu%20CAPELLANIA%20corregido%20cmarca-OCT.08%20interventor.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PAPA/Presupuestos/DOCUME~1/ROBERT~1/CONFIG~1/Temp/Rar$DI01.276/MATRIZ%20PARA%20EL%20CALCULO%20DEL%20AIU%2020081.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Pc-wvega/PROYECTOS%20EN%20EJECUCION/San_Juan_LaMaria/CD%20SAN%20JUAN%20LA%20MARIA/ANEXOS/Anexo%2014_PresupuestoSAN_JUAN_LA_MARIA-MARZO.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i1510/BASES%20PRESUPUESTO/Users/los%20renos/AppData/Local/Temp/Temp1_TK7%20Presupuesto%20redes%20secas.zip/TK7%20Presupuesto%20redes%20secas/Secci&#243;n%207%20Tel&#233;fono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Pc-wvega/PROYECTOS%20EN%20EJECUCION/Informes%20y%20tareas/Estad&#237;sticas%20Rendimientos/Sur/Rendimientos_Sur%20(EEPPM)%200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private/var/folders/vl/jmsc6_x95y3bw_mc9whqpf4r0000gn/T/wzQL.7ffRcA/1-02-8500-1P-N-2000FM=2.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E:\Users\Usuario\Documents\KARELLU%20AGUAZUL%202013\PROGRAMACIONES%202013\MTTO.%20VIAS%20URBANAS\ARCHIVOS%20BLACHO\DOCUMENTOS%20EAAY\ACTAS\2007\ACTA%20CPS%20149%20INGERCON.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14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Servidorsma/761/PRODUCTOS/E&amp;D/P127/Informes/Presupuestos/P127-PO-GE-002%20V1%20EN%20PROCESO.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Servidor/c/Mis%20documentos/presupuesto.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Z:\19.%20C-212%20de%202012%20(Pitalito)%20CAH\5.%20Documentos%20T&#233;cnicos\0.%20Recolectada\16.%20Presupuestos\1.%20Presupuesto%20Ing%20Octavio\PRESUPUESTO%20PITALITO%20ACUEDUCTO%20Y%20ALCANTARILLADO%20COMPLETO%20def.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P:\01%20Interpolar\01%20Proyectos%20en%20ejecuci&#243;n\09%20La%20Reliquia%20Villavicencio\04%20Trabajo%20ACHR\LA%20RELIQUIA,%20Oferta%20Consorcio%20APUS.xls" TargetMode="External"/></Relationships>
</file>

<file path=xl/externalLinks/_rels/externalLink15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56.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INGENIERIA-2/Mis%20documentos/SERVIPROYING/LICITACIONES/HTZ/internado/DASS/Costos%20alc%20acu%20mixto.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GABRIEL/Users/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Lblanco3/COMPARTIR/PLANOPERATIVO1754/INFORME/INFORME/Tablas%20y%20gr&#225;ficas%201750%2003-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6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BARBOSA/ETAPA%204%20BARBOSA/Presupuesto%20Barbosa%20Nov_10_Mzo17_2011.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Users/1066183513/Desktop/APUS.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D:\Users\USERVT\Downloads\5.%20PRESUPUESTO%20OFICIAL%20NO%20PUBLICAR%20FINAL.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Lcopc2421/correo/PLANOBRASING.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Sanear16/d/PROYECTOS/Segovia1/ANTEPROYECTO/Anclajes-segovia2.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Wilsonvega/PMAACAMPAMENTO/CD-CAMPAMENTO/DISE&#209;O/PRESUPUESTOS-DIS/ALCANTARILLADO/Presupuestos%20sistema%20de%20alcantarillado%20(Campamento).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aerocivil-my.sharepoint.com/Aquitania/Mis%20documentos/MIKO%20EN%20EJECUCION/NUNCHIA/Cofinanciacion/FICHAS%20Y%20FORMATOS/UNITARIOS%20GENERALES.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E:\PROYECTO%20CATASTRO%20DE%20REDES\FORMATO%20INGE%20OFELIA%20OCT%202012\Users\usuario\Documents\Armando%202011\Consultoria\Cofinanciacion\FICHAS%20Y%20FORMATOS\UNITARIOS%20GENERALE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Pc-wvega/PROYECTOS%20EN%20EJECUCION/WINNT/Profiles/mvelezs/Configuraci&#243;n%20local/Archivos%20temporales%20de%20Internet/OLK295/ConsolidadoSubcircuito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Users/marianaortiz/Desktop/Fondo%20Adaptaci&#243;n/Estudio%20Mercado%20Tarifas%202013/Rtas%20al%20Estudio%20de%20Mercado/Copia%20de%20FAEstMerc2013R2.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Documents%20and%20Settings/PAOLA/Escritorio/Documents%20and%20Settings/Compaq_Propietario/Mis%20documentos/DOCUMENTOS%20PMAA/PRESUPUESTOS%20FEB-06/PROPUESTAS/EL%20MORRO/TAURAMENA/Cofinanciacion/FICHAS%20Y%20FORMATOS/UNITARI"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Users/cjpolanc2/Documents/DTD/PPTOS%202014/11%20TINTAL-ALSACIA/TR%201/0%20BASES/FACTIBILIDAD/140801%201%20ALT-MP%20Tintal%20Alsacia%20Seg%201%20OCC.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SERVIDOR/Proy_actual/30-PLANEACION%20CORPORATIVA%20Y%20OPERATIVA/Documents%20and%20Settings/nhacosta/Mis%20documentos/2006/PLAN-ESTRATEGICO&amp;OPERATIVOS/V2-PLAN%20ESTRATEGICO%202004-2008/Mis%20documentos/Excel/Base%20de%20Dat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Formato"/>
      <sheetName val="DETALLE"/>
      <sheetName val="Basededatos"/>
      <sheetName val="SALARIOS"/>
      <sheetName val="Resumen tarifas PERSONAL"/>
      <sheetName val="Tabla de Salarios"/>
      <sheetName val="Tarifas EQUIPOS"/>
      <sheetName val="Hoja3"/>
      <sheetName val="PERSONAL"/>
      <sheetName val="API - 21827"/>
      <sheetName val="DATOS_PIMS"/>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ID 200123"/>
      <sheetName val="ID 200124"/>
      <sheetName val="Frentes o cuadrillas"/>
      <sheetName val="Index_Graph1"/>
      <sheetName val="LISTAS"/>
      <sheetName val="UnitAnal"/>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7.1.8.1.1"/>
      <sheetName val="201.15"/>
      <sheetName val="201.21"/>
      <sheetName val="201.7"/>
      <sheetName val="201.8"/>
      <sheetName val="330.1P (7801)"/>
      <sheetName val="632.1P "/>
      <sheetName val="632.4P"/>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ow r="83">
          <cell r="O83" t="str">
            <v>Pendiente</v>
          </cell>
        </row>
      </sheetData>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RATAMIENTOS)"/>
      <sheetName val="TANQUE"/>
      <sheetName val="UNITARIOS"/>
      <sheetName val="BASICOS"/>
      <sheetName val="CANTIDADES"/>
      <sheetName val="PRESUPUESTO"/>
      <sheetName val="PRESUPUESTO-TANQUE-HUMEDAL"/>
    </sheetNames>
    <definedNames>
      <definedName name="ERR"/>
    </definedNames>
    <sheetDataSet>
      <sheetData sheetId="0" refreshError="1"/>
      <sheetData sheetId="1"/>
      <sheetData sheetId="2"/>
      <sheetData sheetId="3"/>
      <sheetData sheetId="4"/>
      <sheetData sheetId="5"/>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6"/>
      <sheetName val="[EST0798.XLS]__cceficiente_sh_3"/>
      <sheetName val="[EST0798.XLS]__cceficiente_sh_4"/>
      <sheetName val="[EST0798.XLS]__cceficiente_sh_5"/>
      <sheetName val="[EST0798.XLS]__cceficiente_sh_7"/>
      <sheetName val="[EST0798.XLS]__cceficiente_sh_8"/>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MPRESA"/>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VA"/>
      <sheetName val="Program"/>
      <sheetName val="COSTOS"/>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OCTUBRE"/>
      <sheetName val="aCCIDENTES DE 19"/>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Users\JoseGabriel\Documents\Mi"/>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STRSUMM0"/>
      <sheetName val="$ Directo"/>
      <sheetName val="mat&amp;sub"/>
      <sheetName val="indir"/>
      <sheetName val="gene"/>
      <sheetName val="tot"/>
      <sheetName val="prog "/>
      <sheetName val="pres_comp"/>
      <sheetName val="civ_1"/>
      <sheetName val="kp_civ1"/>
      <sheetName val="KP"/>
      <sheetName val="civpl1"/>
      <sheetName val="7417sti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intervento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1">
          <cell r="A1" t="str">
            <v>EQUIPO</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sheetData sheetId="939"/>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sheetData sheetId="960"/>
      <sheetData sheetId="961"/>
      <sheetData sheetId="962"/>
      <sheetData sheetId="963"/>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sheetData sheetId="981">
        <row r="168">
          <cell r="D168">
            <v>10046</v>
          </cell>
        </row>
      </sheetData>
      <sheetData sheetId="982"/>
      <sheetData sheetId="983"/>
      <sheetData sheetId="984"/>
      <sheetData sheetId="985"/>
      <sheetData sheetId="986"/>
      <sheetData sheetId="987"/>
      <sheetData sheetId="988"/>
      <sheetData sheetId="989"/>
      <sheetData sheetId="990"/>
      <sheetData sheetId="991" refreshError="1"/>
      <sheetData sheetId="992" refreshError="1"/>
      <sheetData sheetId="993"/>
      <sheetData sheetId="994" refreshError="1"/>
      <sheetData sheetId="995" refreshError="1"/>
      <sheetData sheetId="996" refreshError="1"/>
      <sheetData sheetId="997" refreshError="1"/>
      <sheetData sheetId="998"/>
      <sheetData sheetId="999" refreshError="1"/>
      <sheetData sheetId="1000" refreshError="1"/>
      <sheetData sheetId="1001"/>
      <sheetData sheetId="1002"/>
      <sheetData sheetId="1003" refreshError="1"/>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ow r="168">
          <cell r="D168">
            <v>10046</v>
          </cell>
        </row>
      </sheetData>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row r="52">
          <cell r="H52">
            <v>117768</v>
          </cell>
        </row>
      </sheetData>
      <sheetData sheetId="1056"/>
      <sheetData sheetId="1057"/>
      <sheetData sheetId="1058"/>
      <sheetData sheetId="1059"/>
      <sheetData sheetId="1060">
        <row r="33">
          <cell r="C33">
            <v>0.77967625899280601</v>
          </cell>
        </row>
      </sheetData>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row r="2">
          <cell r="A2" t="str">
            <v>ACTA No</v>
          </cell>
        </row>
      </sheetData>
      <sheetData sheetId="2774"/>
      <sheetData sheetId="2775"/>
      <sheetData sheetId="2776"/>
      <sheetData sheetId="2777"/>
      <sheetData sheetId="2778"/>
      <sheetData sheetId="2779"/>
      <sheetData sheetId="2780"/>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row r="1">
          <cell r="A1" t="str">
            <v>ITEM</v>
          </cell>
        </row>
      </sheetData>
      <sheetData sheetId="3051">
        <row r="1">
          <cell r="A1" t="str">
            <v>EQUIPO</v>
          </cell>
        </row>
      </sheetData>
      <sheetData sheetId="3052">
        <row r="1">
          <cell r="A1" t="str">
            <v>ADMINISTRACION</v>
          </cell>
        </row>
      </sheetData>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row r="1">
          <cell r="A1" t="str">
            <v>ITEM</v>
          </cell>
        </row>
      </sheetData>
      <sheetData sheetId="3080">
        <row r="1">
          <cell r="A1" t="str">
            <v>EQUIPO</v>
          </cell>
        </row>
      </sheetData>
      <sheetData sheetId="3081">
        <row r="1">
          <cell r="A1" t="str">
            <v>ADMINISTRACION</v>
          </cell>
        </row>
      </sheetData>
      <sheetData sheetId="3082"/>
      <sheetData sheetId="3083"/>
      <sheetData sheetId="3084"/>
      <sheetData sheetId="3085"/>
      <sheetData sheetId="3086"/>
      <sheetData sheetId="3087"/>
      <sheetData sheetId="3088"/>
      <sheetData sheetId="3089"/>
      <sheetData sheetId="3090">
        <row r="1">
          <cell r="A1" t="str">
            <v>ITEM</v>
          </cell>
        </row>
      </sheetData>
      <sheetData sheetId="3091">
        <row r="1">
          <cell r="A1" t="str">
            <v>EQUIPO</v>
          </cell>
        </row>
      </sheetData>
      <sheetData sheetId="3092">
        <row r="1">
          <cell r="A1" t="str">
            <v>ADMINISTRACION</v>
          </cell>
        </row>
      </sheetData>
      <sheetData sheetId="3093"/>
      <sheetData sheetId="3094"/>
      <sheetData sheetId="3095"/>
      <sheetData sheetId="3096"/>
      <sheetData sheetId="3097"/>
      <sheetData sheetId="3098"/>
      <sheetData sheetId="3099"/>
      <sheetData sheetId="3100"/>
      <sheetData sheetId="3101"/>
      <sheetData sheetId="3102"/>
      <sheetData sheetId="3103"/>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sheetData sheetId="3152" refreshError="1"/>
      <sheetData sheetId="3153" refreshError="1"/>
      <sheetData sheetId="3154" refreshError="1"/>
      <sheetData sheetId="3155" refreshError="1"/>
      <sheetData sheetId="3156"/>
      <sheetData sheetId="3157" refreshError="1"/>
      <sheetData sheetId="3158" refreshError="1"/>
      <sheetData sheetId="3159" refreshError="1"/>
      <sheetData sheetId="3160" refreshError="1"/>
      <sheetData sheetId="3161" refreshError="1"/>
      <sheetData sheetId="3162" refreshError="1"/>
      <sheetData sheetId="3163"/>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sheetData sheetId="3175"/>
      <sheetData sheetId="3176"/>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sheetData sheetId="3343" refreshError="1"/>
      <sheetData sheetId="3344"/>
      <sheetData sheetId="3345"/>
      <sheetData sheetId="3346"/>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sheetData sheetId="3396">
        <row r="5">
          <cell r="E5" t="str">
            <v>CANTIDAD</v>
          </cell>
        </row>
      </sheetData>
      <sheetData sheetId="3397">
        <row r="5">
          <cell r="E5" t="str">
            <v>CANTIDAD</v>
          </cell>
        </row>
      </sheetData>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refreshError="1"/>
      <sheetData sheetId="3463" refreshError="1"/>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sheetData sheetId="4060" refreshError="1"/>
      <sheetData sheetId="4061" refreshError="1"/>
      <sheetData sheetId="4062" refreshError="1"/>
      <sheetData sheetId="4063" refreshError="1"/>
      <sheetData sheetId="4064" refreshError="1"/>
      <sheetData sheetId="4065" refreshError="1"/>
      <sheetData sheetId="4066" refreshError="1"/>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ow r="1">
          <cell r="B1" t="str">
            <v>CTO-102-2002</v>
          </cell>
        </row>
      </sheetData>
      <sheetData sheetId="4096"/>
      <sheetData sheetId="4097"/>
      <sheetData sheetId="4098"/>
      <sheetData sheetId="4099" refreshError="1"/>
      <sheetData sheetId="4100"/>
      <sheetData sheetId="4101"/>
      <sheetData sheetId="4102"/>
      <sheetData sheetId="4103"/>
      <sheetData sheetId="4104"/>
      <sheetData sheetId="4105"/>
      <sheetData sheetId="4106"/>
      <sheetData sheetId="4107"/>
      <sheetData sheetId="4108"/>
      <sheetData sheetId="4109"/>
      <sheetData sheetId="4110" refreshError="1"/>
      <sheetData sheetId="4111" refreshError="1"/>
      <sheetData sheetId="4112"/>
      <sheetData sheetId="4113" refreshError="1"/>
      <sheetData sheetId="4114" refreshError="1"/>
      <sheetData sheetId="4115" refreshError="1"/>
      <sheetData sheetId="4116"/>
      <sheetData sheetId="4117" refreshError="1"/>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sheetData sheetId="4183"/>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refreshError="1"/>
      <sheetData sheetId="4254" refreshError="1"/>
      <sheetData sheetId="4255" refreshError="1"/>
      <sheetData sheetId="4256" refreshError="1"/>
      <sheetData sheetId="4257" refreshError="1"/>
      <sheetData sheetId="4258" refreshError="1"/>
      <sheetData sheetId="4259"/>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sheetData sheetId="4498"/>
      <sheetData sheetId="4499"/>
      <sheetData sheetId="4500"/>
      <sheetData sheetId="4501"/>
      <sheetData sheetId="4502"/>
      <sheetData sheetId="4503"/>
      <sheetData sheetId="4504"/>
      <sheetData sheetId="4505"/>
      <sheetData sheetId="4506">
        <row r="5">
          <cell r="E5" t="str">
            <v>CANTIDAD</v>
          </cell>
        </row>
      </sheetData>
      <sheetData sheetId="4507">
        <row r="5">
          <cell r="E5" t="str">
            <v>CANTIDAD</v>
          </cell>
        </row>
      </sheetData>
      <sheetData sheetId="4508">
        <row r="5">
          <cell r="E5" t="str">
            <v>CANTIDAD</v>
          </cell>
        </row>
      </sheetData>
      <sheetData sheetId="4509">
        <row r="5">
          <cell r="E5" t="str">
            <v>CANTIDAD</v>
          </cell>
        </row>
      </sheetData>
      <sheetData sheetId="4510">
        <row r="5">
          <cell r="E5" t="str">
            <v>CANTIDAD</v>
          </cell>
        </row>
      </sheetData>
      <sheetData sheetId="4511">
        <row r="5">
          <cell r="E5" t="str">
            <v>CANTIDAD</v>
          </cell>
        </row>
      </sheetData>
      <sheetData sheetId="4512">
        <row r="5">
          <cell r="E5" t="str">
            <v>CANTIDAD</v>
          </cell>
        </row>
      </sheetData>
      <sheetData sheetId="4513">
        <row r="5">
          <cell r="E5" t="str">
            <v>CANTIDAD</v>
          </cell>
        </row>
      </sheetData>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row r="16">
          <cell r="A16" t="str">
            <v>ABONO 10-30-10</v>
          </cell>
        </row>
      </sheetData>
      <sheetData sheetId="4717"/>
      <sheetData sheetId="4718"/>
      <sheetData sheetId="4719" refreshError="1"/>
      <sheetData sheetId="4720" refreshError="1"/>
      <sheetData sheetId="4721" refreshError="1"/>
      <sheetData sheetId="4722" refreshError="1"/>
      <sheetData sheetId="4723" refreshError="1"/>
      <sheetData sheetId="4724" refreshError="1"/>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sheetData sheetId="4861" refreshError="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sheetData sheetId="4910" refreshError="1"/>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refreshError="1"/>
      <sheetData sheetId="4947" refreshError="1"/>
      <sheetData sheetId="4948" refreshError="1"/>
      <sheetData sheetId="4949"/>
      <sheetData sheetId="4950"/>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sheetData sheetId="4962" refreshError="1"/>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refreshError="1"/>
      <sheetData sheetId="4976" refreshError="1"/>
      <sheetData sheetId="4977" refreshError="1"/>
      <sheetData sheetId="4978" refreshError="1"/>
      <sheetData sheetId="4979" refreshError="1"/>
      <sheetData sheetId="4980"/>
      <sheetData sheetId="4981"/>
      <sheetData sheetId="4982"/>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sheetData sheetId="5007" refreshError="1"/>
      <sheetData sheetId="5008"/>
      <sheetData sheetId="5009" refreshError="1"/>
      <sheetData sheetId="5010"/>
      <sheetData sheetId="5011"/>
      <sheetData sheetId="5012"/>
      <sheetData sheetId="5013"/>
      <sheetData sheetId="5014">
        <row r="47">
          <cell r="H47">
            <v>17098.051632633331</v>
          </cell>
        </row>
      </sheetData>
      <sheetData sheetId="5015">
        <row r="47">
          <cell r="H47">
            <v>13407.454219619998</v>
          </cell>
        </row>
      </sheetData>
      <sheetData sheetId="5016">
        <row r="47">
          <cell r="H47">
            <v>13178.048204541665</v>
          </cell>
        </row>
      </sheetData>
      <sheetData sheetId="5017">
        <row r="47">
          <cell r="H47">
            <v>17098.051632633331</v>
          </cell>
        </row>
      </sheetData>
      <sheetData sheetId="5018">
        <row r="47">
          <cell r="H47">
            <v>13407.454219619998</v>
          </cell>
        </row>
      </sheetData>
      <sheetData sheetId="5019">
        <row r="47">
          <cell r="H47">
            <v>13178.048204541665</v>
          </cell>
        </row>
      </sheetData>
      <sheetData sheetId="5020">
        <row r="47">
          <cell r="H47">
            <v>19729.199486104168</v>
          </cell>
        </row>
      </sheetData>
      <sheetData sheetId="5021">
        <row r="47">
          <cell r="H47">
            <v>38405.002915416662</v>
          </cell>
        </row>
      </sheetData>
      <sheetData sheetId="5022">
        <row r="47">
          <cell r="H47">
            <v>41159.979021230996</v>
          </cell>
        </row>
      </sheetData>
      <sheetData sheetId="5023">
        <row r="47">
          <cell r="H47">
            <v>16020</v>
          </cell>
        </row>
      </sheetData>
      <sheetData sheetId="5024">
        <row r="47">
          <cell r="H47">
            <v>11675</v>
          </cell>
        </row>
      </sheetData>
      <sheetData sheetId="5025">
        <row r="47">
          <cell r="H47">
            <v>382683.1643235588</v>
          </cell>
        </row>
      </sheetData>
      <sheetData sheetId="5026">
        <row r="47">
          <cell r="H47">
            <v>27108.482479999999</v>
          </cell>
        </row>
      </sheetData>
      <sheetData sheetId="5027">
        <row r="47">
          <cell r="H47">
            <v>18945.0351992</v>
          </cell>
        </row>
      </sheetData>
      <sheetData sheetId="5028">
        <row r="47">
          <cell r="H47">
            <v>88016.225274879995</v>
          </cell>
        </row>
      </sheetData>
      <sheetData sheetId="5029">
        <row r="47">
          <cell r="H47">
            <v>11296.680928966078</v>
          </cell>
        </row>
      </sheetData>
      <sheetData sheetId="5030">
        <row r="47">
          <cell r="H47">
            <v>19660.483631249997</v>
          </cell>
        </row>
      </sheetData>
      <sheetData sheetId="5031">
        <row r="47">
          <cell r="H47">
            <v>19660.483631249997</v>
          </cell>
        </row>
      </sheetData>
      <sheetData sheetId="5032">
        <row r="47">
          <cell r="H47">
            <v>19660.483631249997</v>
          </cell>
        </row>
      </sheetData>
      <sheetData sheetId="5033">
        <row r="47">
          <cell r="H47">
            <v>39947.116768272004</v>
          </cell>
        </row>
      </sheetData>
      <sheetData sheetId="5034">
        <row r="47">
          <cell r="H47">
            <v>37450.421970255004</v>
          </cell>
        </row>
      </sheetData>
      <sheetData sheetId="5035">
        <row r="47">
          <cell r="H47">
            <v>5631.4338221939006</v>
          </cell>
        </row>
      </sheetData>
      <sheetData sheetId="5036">
        <row r="47">
          <cell r="H47">
            <v>29691.867138751997</v>
          </cell>
        </row>
      </sheetData>
      <sheetData sheetId="5037">
        <row r="47">
          <cell r="H47">
            <v>10601.359883464</v>
          </cell>
        </row>
      </sheetData>
      <sheetData sheetId="5038">
        <row r="47">
          <cell r="H47">
            <v>16440.07876665</v>
          </cell>
        </row>
      </sheetData>
      <sheetData sheetId="5039">
        <row r="47">
          <cell r="H47">
            <v>7502.6541280530009</v>
          </cell>
        </row>
      </sheetData>
      <sheetData sheetId="5040">
        <row r="47">
          <cell r="H47">
            <v>63269.394041350002</v>
          </cell>
        </row>
      </sheetData>
      <sheetData sheetId="5041">
        <row r="47">
          <cell r="H47">
            <v>38708.912732384997</v>
          </cell>
        </row>
      </sheetData>
      <sheetData sheetId="5042">
        <row r="47">
          <cell r="H47">
            <v>30140.654422727453</v>
          </cell>
        </row>
      </sheetData>
      <sheetData sheetId="5043">
        <row r="47">
          <cell r="H47">
            <v>39628.094655192057</v>
          </cell>
        </row>
      </sheetData>
      <sheetData sheetId="5044">
        <row r="47">
          <cell r="H47">
            <v>38729.542446049003</v>
          </cell>
        </row>
      </sheetData>
      <sheetData sheetId="5045">
        <row r="47">
          <cell r="H47">
            <v>7116.936965586</v>
          </cell>
        </row>
      </sheetData>
      <sheetData sheetId="5046">
        <row r="47">
          <cell r="H47">
            <v>9391.2743470000005</v>
          </cell>
        </row>
      </sheetData>
      <sheetData sheetId="5047">
        <row r="47">
          <cell r="H47">
            <v>8500.0189065630984</v>
          </cell>
        </row>
      </sheetData>
      <sheetData sheetId="5048">
        <row r="47">
          <cell r="H47">
            <v>32499.094423904498</v>
          </cell>
        </row>
      </sheetData>
      <sheetData sheetId="5049">
        <row r="47">
          <cell r="H47">
            <v>51817.028777055006</v>
          </cell>
        </row>
      </sheetData>
      <sheetData sheetId="5050">
        <row r="47">
          <cell r="H47">
            <v>55430.1575333</v>
          </cell>
        </row>
      </sheetData>
      <sheetData sheetId="5051">
        <row r="47">
          <cell r="H47">
            <v>25786.003498499998</v>
          </cell>
        </row>
      </sheetData>
      <sheetData sheetId="5052">
        <row r="47">
          <cell r="H47">
            <v>21993.806973733335</v>
          </cell>
        </row>
      </sheetData>
      <sheetData sheetId="5053"/>
      <sheetData sheetId="5054"/>
      <sheetData sheetId="5055"/>
      <sheetData sheetId="5056">
        <row r="47">
          <cell r="H47">
            <v>21941.348275</v>
          </cell>
        </row>
      </sheetData>
      <sheetData sheetId="5057">
        <row r="47">
          <cell r="H47">
            <v>576269.26239999989</v>
          </cell>
        </row>
      </sheetData>
      <sheetData sheetId="5058">
        <row r="48">
          <cell r="H48">
            <v>640370.66537874995</v>
          </cell>
        </row>
      </sheetData>
      <sheetData sheetId="5059">
        <row r="47">
          <cell r="H47">
            <v>21941.348275</v>
          </cell>
        </row>
      </sheetData>
      <sheetData sheetId="5060">
        <row r="47">
          <cell r="H47">
            <v>576269.26239999989</v>
          </cell>
        </row>
      </sheetData>
      <sheetData sheetId="5061">
        <row r="47">
          <cell r="H47">
            <v>9078.6352040999991</v>
          </cell>
        </row>
      </sheetData>
      <sheetData sheetId="5062">
        <row r="49">
          <cell r="H49">
            <v>83961.133243064003</v>
          </cell>
        </row>
      </sheetData>
      <sheetData sheetId="5063">
        <row r="47">
          <cell r="H47">
            <v>14670.136122054002</v>
          </cell>
        </row>
      </sheetData>
      <sheetData sheetId="5064">
        <row r="47">
          <cell r="H47">
            <v>9078.6352040999991</v>
          </cell>
        </row>
      </sheetData>
      <sheetData sheetId="5065">
        <row r="51">
          <cell r="H51">
            <v>117309.4992738</v>
          </cell>
        </row>
      </sheetData>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PRESUPUESTO"/>
      <sheetName val="APU del 1 al 13"/>
      <sheetName val="costos de personal"/>
      <sheetName val="LISTADO DE INSUMOS"/>
      <sheetName val="APU HIDROSANITARIAS"/>
      <sheetName val="APUElectrico"/>
      <sheetName val="BASE ELECTRICA APU"/>
      <sheetName val="APU SEÑAL"/>
      <sheetName val="insumos señal"/>
      <sheetName val="Formulario SEÑAL"/>
      <sheetName val="AIU OFICIAL"/>
      <sheetName val="Interventoria"/>
      <sheetName val="AIU Interventoria"/>
      <sheetName val="Costo socioambiental obra"/>
      <sheetName val="Resumen"/>
      <sheetName val="Formulario Electrico"/>
      <sheetName val="BASE"/>
      <sheetName val="BASE CTOS"/>
      <sheetName val="FORMULARIO AIU"/>
      <sheetName val="PRESTA"/>
      <sheetName val="REDES HIROSANITA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C1">
            <v>0.25</v>
          </cell>
        </row>
        <row r="5">
          <cell r="D5">
            <v>0.66280000000000017</v>
          </cell>
        </row>
        <row r="8">
          <cell r="D8">
            <v>71943.813333333354</v>
          </cell>
        </row>
        <row r="9">
          <cell r="D9">
            <v>53957.860000000008</v>
          </cell>
        </row>
        <row r="10">
          <cell r="D10">
            <v>43166.288000000008</v>
          </cell>
        </row>
        <row r="30">
          <cell r="D30">
            <v>348453.69502499996</v>
          </cell>
        </row>
        <row r="46">
          <cell r="D46">
            <v>9000</v>
          </cell>
        </row>
        <row r="48">
          <cell r="D48">
            <v>66000</v>
          </cell>
        </row>
        <row r="50">
          <cell r="D50">
            <v>68000</v>
          </cell>
        </row>
        <row r="51">
          <cell r="D51">
            <v>75000</v>
          </cell>
        </row>
        <row r="52">
          <cell r="D52">
            <v>23500</v>
          </cell>
        </row>
        <row r="72">
          <cell r="D72">
            <v>3364.1933333333332</v>
          </cell>
        </row>
        <row r="73">
          <cell r="D73">
            <v>10738.699999999999</v>
          </cell>
        </row>
        <row r="168">
          <cell r="D168">
            <v>11574.286666666667</v>
          </cell>
        </row>
        <row r="173">
          <cell r="D173">
            <v>4738.5999999999995</v>
          </cell>
        </row>
        <row r="175">
          <cell r="D175">
            <v>33707.279999999999</v>
          </cell>
        </row>
        <row r="178">
          <cell r="D178">
            <v>4853.4399999999996</v>
          </cell>
        </row>
        <row r="179">
          <cell r="D179">
            <v>10102.092000000001</v>
          </cell>
        </row>
        <row r="188">
          <cell r="D188">
            <v>12557.695999999998</v>
          </cell>
        </row>
        <row r="189">
          <cell r="D189">
            <v>40990.223999999995</v>
          </cell>
        </row>
        <row r="190">
          <cell r="D190">
            <v>72424.367999999988</v>
          </cell>
        </row>
        <row r="191">
          <cell r="D191">
            <v>113124.59199999999</v>
          </cell>
        </row>
        <row r="417">
          <cell r="D417">
            <v>98000</v>
          </cell>
        </row>
        <row r="418">
          <cell r="D418">
            <v>15000</v>
          </cell>
        </row>
        <row r="419">
          <cell r="D419">
            <v>12500</v>
          </cell>
        </row>
        <row r="421">
          <cell r="D421">
            <v>48125</v>
          </cell>
        </row>
        <row r="447">
          <cell r="D447">
            <v>23000</v>
          </cell>
        </row>
        <row r="450">
          <cell r="D450">
            <v>1700000</v>
          </cell>
        </row>
        <row r="453">
          <cell r="D453">
            <v>40000</v>
          </cell>
        </row>
        <row r="459">
          <cell r="D459">
            <v>21</v>
          </cell>
        </row>
        <row r="460">
          <cell r="D460">
            <v>80000</v>
          </cell>
        </row>
      </sheetData>
      <sheetData sheetId="18"/>
      <sheetData sheetId="19"/>
      <sheetData sheetId="20">
        <row r="13">
          <cell r="D13">
            <v>590000</v>
          </cell>
        </row>
      </sheetData>
      <sheetData sheetId="2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S.H."/>
      <sheetName val="Base_Datos"/>
      <sheetName val="Hoja2"/>
      <sheetName val="DATOSBA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aCCIDENTES DE 1995 - 1996.xl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CANT OBRA"/>
      <sheetName val="\Users\ANDRES FELIPE MUÑOZ\Down"/>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LISTADO "/>
      <sheetName val="M.O."/>
      <sheetName val="EQUIPOS"/>
      <sheetName val="MANO DE OBRA"/>
      <sheetName val="TRANSPORTE"/>
      <sheetName val="//d.docs.live.net/a  aaInformac"/>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9"/>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B. D."/>
      <sheetName val="REGISTRO"/>
      <sheetName val="RESUMEN"/>
      <sheetName val="ANALISIS"/>
      <sheetName val="MENSAJE"/>
      <sheetName val="F-INV"/>
      <sheetName val="ANSI"/>
      <sheetName val="Cons. Report"/>
      <sheetName val="NUMERO AT"/>
      <sheetName val="HORAS"/>
      <sheetName val="DIAS"/>
      <sheetName val="IS"/>
      <sheetName val="IF"/>
      <sheetName val="ILISEC"/>
      <sheetName val="ili"/>
      <sheetName val="P CUERPO"/>
      <sheetName val="TIPO LES"/>
      <sheetName val="AGENTE LES"/>
      <sheetName val="HORA"/>
      <sheetName val="DIA"/>
      <sheetName val="CAUSAS"/>
      <sheetName val="COND INSEG"/>
      <sheetName val="ACT INSEG"/>
      <sheetName val="FAC.TRABAJO"/>
      <sheetName val="FAC.PERSONAL"/>
      <sheetName val="CONSOLIDADO"/>
    </sheetNames>
    <sheetDataSet>
      <sheetData sheetId="0"/>
      <sheetData sheetId="1"/>
      <sheetData sheetId="2">
        <row r="5">
          <cell r="K5" t="str">
            <v>PARTE DEL 
CUERPO AFECTADA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aCCIDENTES DE 1995 - 1996.xl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uadrillas"/>
      <sheetName val="Jornal"/>
    </sheetNames>
    <sheetDataSet>
      <sheetData sheetId="0" refreshError="1"/>
      <sheetData sheetId="1" refreshError="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M.O."/>
      <sheetName val="[a  aaInformación][a  aaInforma"/>
      <sheetName val="lisprecios"/>
      <sheetName val="PERSONAL"/>
      <sheetName val="PRESTACIONES SOCI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Res-Accide-10"/>
    </sheetNames>
    <definedNames>
      <definedName name="absc"/>
    </definedNames>
    <sheetDataSet>
      <sheetData sheetId="0"/>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Insumos"/>
    </sheetNames>
    <sheetDataSet>
      <sheetData sheetId="0" refreshError="1"/>
      <sheetData sheetId="1"/>
      <sheetData sheetId="2"/>
      <sheetData sheetId="3"/>
      <sheetData sheetId="4"/>
      <sheetData sheetId="5"/>
      <sheetData sheetId="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Hoja1"/>
      <sheetName val="Versión Final Telecomun"/>
      <sheetName val="Versión Final EAAB"/>
      <sheetName val="Versión Final IDU"/>
      <sheetName val="Mano de Obra"/>
      <sheetName val="Materiales"/>
      <sheetName val="CONTRATO"/>
      <sheetName val="Contratos"/>
      <sheetName val="Presupuestos Daños IDU"/>
      <sheetName val="CEDS"/>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sheetData sheetId="5"/>
      <sheetData sheetId="6" refreshError="1"/>
      <sheetData sheetId="7"/>
      <sheetData sheetId="8" refreshError="1"/>
      <sheetData sheetId="9" refreshError="1"/>
      <sheetData sheetId="1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nderas"/>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s>
    <sheetDataSet>
      <sheetData sheetId="0" refreshError="1">
        <row r="1">
          <cell r="B1" t="str">
            <v>ESTUDIOS Y DISEÑOS DE LA CICLORUTA Y ESPACIO PUBLICO COMPLEMENTARIO DEL EJE VIAL DE LA CALLE 116 ENTRE LA CARRERA 11 Y LA AUTOPISTA NORTE INCLUYENDO SEPARADOR Y ANTEJARDINES EN LA CIUDAD DE BOGOTA D.C.</v>
          </cell>
        </row>
        <row r="5">
          <cell r="B5" t="str">
            <v>CONSORCIO AVENIDA 116</v>
          </cell>
        </row>
        <row r="6">
          <cell r="B6" t="str">
            <v>ARQ. SANDRA CAICEDO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Flujo de Caja"/>
      <sheetName val="Ingresos"/>
      <sheetName val="Egresos"/>
      <sheetName val="Desembolsos"/>
      <sheetName val="Crédito"/>
      <sheetName val="Prestaciones"/>
      <sheetName val="Nómina"/>
      <sheetName val="Gastos Admno."/>
      <sheetName val="Maquinaria"/>
    </sheetNames>
    <sheetDataSet>
      <sheetData sheetId="0"/>
      <sheetData sheetId="1"/>
      <sheetData sheetId="2"/>
      <sheetData sheetId="3"/>
      <sheetData sheetId="4">
        <row r="17">
          <cell r="D17">
            <v>42393160</v>
          </cell>
        </row>
        <row r="22">
          <cell r="D22">
            <v>200000000</v>
          </cell>
        </row>
        <row r="23">
          <cell r="D23">
            <v>200000000</v>
          </cell>
        </row>
        <row r="24">
          <cell r="D24">
            <v>13750000</v>
          </cell>
        </row>
        <row r="25">
          <cell r="D25">
            <v>324000000</v>
          </cell>
        </row>
        <row r="26">
          <cell r="D26">
            <v>30667500</v>
          </cell>
        </row>
        <row r="27">
          <cell r="D27">
            <v>630000000</v>
          </cell>
        </row>
      </sheetData>
      <sheetData sheetId="5"/>
      <sheetData sheetId="6"/>
      <sheetData sheetId="7"/>
      <sheetData sheetId="8"/>
      <sheetData sheetId="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EBI-1"/>
      <sheetName val="ANEXO 9 (MATERIAL)"/>
      <sheetName val="items"/>
      <sheetName val="Insum"/>
      <sheetName val="UNITARIOS GENERALES"/>
      <sheetName val="PRECIOS"/>
      <sheetName val="FICHA EBI 1 de 6 "/>
      <sheetName val="PE_02"/>
      <sheetName val="Estruc_ Tarif"/>
      <sheetName val="PE-02"/>
      <sheetName val="BASE"/>
      <sheetName val="UNITARIOS"/>
      <sheetName val="PESOS"/>
      <sheetName val="Listado"/>
      <sheetName val="MANO DE OBRA"/>
      <sheetName val="EQUIPO"/>
      <sheetName val="MATERIALES"/>
      <sheetName val="5094-2003"/>
      <sheetName val="INSUMOS"/>
      <sheetName val="Hoja3"/>
      <sheetName val="1.1"/>
      <sheetName val="TUBERIA"/>
      <sheetName val="Hoja2"/>
      <sheetName val="RECIBO FINAL"/>
      <sheetName val="BASE DATOS"/>
      <sheetName val="Listas"/>
      <sheetName val="letra"/>
      <sheetName val="PRESUPUESTO"/>
      <sheetName val="5. MODIFICATORIA"/>
      <sheetName val="CRA.MODI"/>
      <sheetName val="Desmonte y Limpieza"/>
      <sheetName val="Form5 _Pág_ 1"/>
      <sheetName val="Form5 _Pág_ 2"/>
      <sheetName val="UNITARIOS GENERALES.xls"/>
      <sheetName val="\Documents and Settings\Adminis"/>
      <sheetName val="\Cofinanciacion\FICHAS Y FORMAT"/>
      <sheetName val="ESTADO RED"/>
      <sheetName val="CARRETERAS"/>
      <sheetName val="GENERALIDADES "/>
      <sheetName val="CONS"/>
      <sheetName val="31"/>
      <sheetName val="INV"/>
      <sheetName val="AASHTO"/>
      <sheetName val="UNITARIOS_GENERALES"/>
      <sheetName val="5__MODIFICATORIA"/>
      <sheetName val="Anexo 13"/>
      <sheetName val="Datos Generales"/>
      <sheetName val="APU"/>
      <sheetName val="AIU"/>
      <sheetName val="DATOS GRAFICOS"/>
      <sheetName val="7.12"/>
      <sheetName val="Tablas"/>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NITARIOS GENERALES.xls][UNITA"/>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1"/>
      <sheetName val="1.1.2"/>
      <sheetName val="1.1.3"/>
      <sheetName val="1.2.1"/>
      <sheetName val="1.2.2"/>
      <sheetName val="1.3.1"/>
      <sheetName val="2.1.1"/>
      <sheetName val="2.1.2"/>
      <sheetName val="2.1.3"/>
      <sheetName val="2.2.1"/>
      <sheetName val="2.2.2"/>
      <sheetName val="2.2.3"/>
      <sheetName val="2.3.1"/>
      <sheetName val="3.1.1"/>
      <sheetName val="3.1.2"/>
      <sheetName val="3.1.3"/>
      <sheetName val="3.1.4"/>
      <sheetName val="3.1.5"/>
      <sheetName val="3.2.1"/>
      <sheetName val="3.2.2"/>
      <sheetName val="3.2.3"/>
      <sheetName val="3.2.4"/>
      <sheetName val="3.2.5"/>
      <sheetName val="3.2.6"/>
      <sheetName val="3.2.7"/>
      <sheetName val="3.2.8"/>
      <sheetName val="3.2.9"/>
      <sheetName val="3.2.10"/>
      <sheetName val="4.1.1"/>
      <sheetName val="4.1.2"/>
      <sheetName val="4.1.3"/>
      <sheetName val="4.2.1"/>
      <sheetName val="4.2.2"/>
      <sheetName val="4.3.1"/>
      <sheetName val="4.3.2"/>
      <sheetName val="4.4.1"/>
      <sheetName val="4.4.2"/>
      <sheetName val="4.4.3"/>
      <sheetName val="4.4.4"/>
      <sheetName val="4.4.5"/>
      <sheetName val="4.4.6"/>
      <sheetName val="4.4.7"/>
      <sheetName val="4.4.8"/>
      <sheetName val="4.5.1"/>
      <sheetName val="4.5.2"/>
      <sheetName val="4.6.1"/>
      <sheetName val="4.6.2"/>
      <sheetName val="4.7.1"/>
      <sheetName val="4.7.2"/>
      <sheetName val="4.7.3"/>
      <sheetName val="4.7.4"/>
      <sheetName val="4.7.5"/>
      <sheetName val="4.7.6"/>
      <sheetName val="4.7.7"/>
      <sheetName val="4.7.8"/>
      <sheetName val="4.7.9"/>
      <sheetName val="5.1.1"/>
      <sheetName val="5.1.2"/>
      <sheetName val="5.1.3"/>
      <sheetName val="5.1.4"/>
      <sheetName val="5.1.5"/>
      <sheetName val="5.1.6"/>
      <sheetName val="5.1.7"/>
      <sheetName val="5.1.8"/>
      <sheetName val="5.1.9"/>
      <sheetName val="5.1.10"/>
      <sheetName val="5.1.11"/>
      <sheetName val="5.2.1"/>
      <sheetName val="5.2.2"/>
      <sheetName val="5.2.3"/>
      <sheetName val="5.2.4"/>
      <sheetName val="5.3.1"/>
      <sheetName val="5.3.2"/>
      <sheetName val="5.3.3"/>
      <sheetName val="5.3.4"/>
      <sheetName val="5.3.5"/>
      <sheetName val="5.3.6"/>
      <sheetName val="5.3.7"/>
      <sheetName val="5.3.8"/>
      <sheetName val="5.3.9"/>
      <sheetName val="5.3.10"/>
      <sheetName val="5.3.11"/>
      <sheetName val="5.3.12"/>
      <sheetName val="5.3.13"/>
      <sheetName val="5.4.1"/>
      <sheetName val="5.4.2"/>
      <sheetName val="5.4.3"/>
      <sheetName val="5.4.4"/>
      <sheetName val="5.5.1"/>
      <sheetName val="5.5.2"/>
      <sheetName val="6.1.1"/>
      <sheetName val="6.1.2"/>
      <sheetName val="6.1.3"/>
      <sheetName val="6.1.4"/>
      <sheetName val="6.1.5"/>
      <sheetName val="6.1.6"/>
      <sheetName val="6.1.7"/>
      <sheetName val="6.1.8"/>
      <sheetName val="7.1.1"/>
      <sheetName val="7.1.2"/>
      <sheetName val="7.1.3"/>
      <sheetName val="7.1.4"/>
      <sheetName val="7.2.1"/>
      <sheetName val="7.2.2"/>
      <sheetName val="7.2.3"/>
      <sheetName val="7.2.4"/>
      <sheetName val="7.3.1"/>
      <sheetName val="8.1.1"/>
      <sheetName val="8.1.2"/>
      <sheetName val="8.1.3"/>
      <sheetName val="8.2.1"/>
      <sheetName val="8.2.2"/>
      <sheetName val="8.2.3"/>
      <sheetName val="8.2.4"/>
      <sheetName val="8.2.5"/>
      <sheetName val="8.2.6"/>
      <sheetName val="8.2.7"/>
      <sheetName val="8.2.8"/>
      <sheetName val="8.2.9"/>
      <sheetName val="8.2.10"/>
      <sheetName val="8.2.11"/>
      <sheetName val="8.2.12"/>
      <sheetName val="8.2.13"/>
      <sheetName val="8.2.14"/>
      <sheetName val="8.2.15"/>
      <sheetName val="8.2.16"/>
      <sheetName val="8.2.17"/>
      <sheetName val="8.2.18"/>
      <sheetName val="9.1.1"/>
      <sheetName val="9.1.2"/>
      <sheetName val="9.1.3"/>
      <sheetName val="9.1.4"/>
      <sheetName val="10.1.1"/>
      <sheetName val="10.1.2"/>
      <sheetName val="10.1.3"/>
      <sheetName val="10.1.4"/>
      <sheetName val="10.1.5"/>
      <sheetName val="11.1.1.1"/>
      <sheetName val="11.1.1.2"/>
      <sheetName val="11.1.1.3"/>
      <sheetName val="11.1.2.1"/>
      <sheetName val="11.1.2.2"/>
      <sheetName val="11.1.2.3"/>
      <sheetName val="11.1.2.4"/>
      <sheetName val="11.1.2.5"/>
      <sheetName val="11.1.2.6"/>
      <sheetName val="11.1.2.7"/>
      <sheetName val="11.1.2.8"/>
      <sheetName val="11.1.2.9"/>
      <sheetName val="11.1.2.10"/>
      <sheetName val="11.1.2.11"/>
      <sheetName val="11.1.2.12"/>
      <sheetName val="11.1.2.13"/>
      <sheetName val="11.1.2.14"/>
      <sheetName val="11.1.2.15"/>
      <sheetName val="11.1.2.16"/>
      <sheetName val="11.1.2.17"/>
      <sheetName val="11.1.2.18"/>
      <sheetName val="11.1.2.19"/>
      <sheetName val="11.1.2.20"/>
      <sheetName val="11.1.2.21"/>
      <sheetName val="11.1.2.22"/>
      <sheetName val="11.1.2.23"/>
      <sheetName val="11.1.2.24"/>
      <sheetName val="11.1.2.25"/>
      <sheetName val="11.1.2.26"/>
      <sheetName val="11.1.2.27"/>
      <sheetName val="11.1.2.28"/>
      <sheetName val="11.1.2.29"/>
      <sheetName val="11.1.2.30"/>
      <sheetName val="11.1.2.31"/>
      <sheetName val="11.1.2.32"/>
      <sheetName val="11.1.2.33"/>
      <sheetName val="11.1.2.34"/>
      <sheetName val="11.1.2.35"/>
      <sheetName val="11.1.2.36"/>
      <sheetName val="11.1.2.37"/>
      <sheetName val="11.1.2.38"/>
      <sheetName val="11.1.2.39"/>
      <sheetName val="11.1.2.40"/>
      <sheetName val="11.1.2.41"/>
      <sheetName val="11.1.3.1"/>
      <sheetName val="11.1.3.2"/>
      <sheetName val="11.1.3.3"/>
      <sheetName val="11.1.3.4"/>
      <sheetName val="11.1.3.5"/>
      <sheetName val="11.1.3.6"/>
      <sheetName val="11.1.3.7"/>
      <sheetName val="11.1.3.8"/>
      <sheetName val="11.1.3.9"/>
      <sheetName val="11.2.1.1"/>
      <sheetName val="11.2.1.2"/>
      <sheetName val="11.2.1.3"/>
      <sheetName val="11.2.1.4"/>
      <sheetName val="11.2.1.5"/>
      <sheetName val="11.2.1.6"/>
      <sheetName val="11.2.1.7"/>
      <sheetName val="11.2.2.1"/>
      <sheetName val="11.3.1.1"/>
      <sheetName val="11.3.1.2"/>
      <sheetName val="11.3.1.3"/>
      <sheetName val="11.3.1.4"/>
      <sheetName val="11.3.1.5"/>
      <sheetName val="11.3.1.6"/>
      <sheetName val="11.3.1.7"/>
      <sheetName val="11.3.1.8"/>
      <sheetName val="11.3.1.9"/>
      <sheetName val="11.3.1.10"/>
      <sheetName val="11.3.2.1"/>
      <sheetName val="11.3.2.2"/>
      <sheetName val="11.3.2.3"/>
      <sheetName val="11.4.1.1"/>
      <sheetName val="11.4.1.2"/>
      <sheetName val="11.4.1.3"/>
      <sheetName val="11.4.1.4"/>
      <sheetName val="11.4.1.5"/>
      <sheetName val="11.4.1.6"/>
      <sheetName val="11.4.1.7"/>
      <sheetName val="11.4.1.8"/>
      <sheetName val="11.4.1.9"/>
      <sheetName val="12.1.1"/>
      <sheetName val="12.1.2"/>
      <sheetName val="12.1.3"/>
      <sheetName val="12.1.4"/>
      <sheetName val="12.1.5"/>
      <sheetName val="12.1.6"/>
      <sheetName val="12.2.1"/>
      <sheetName val="13.1.1"/>
      <sheetName val="13.1.2"/>
      <sheetName val="13.1.3"/>
      <sheetName val="13.1.4"/>
      <sheetName val="13.1.5"/>
      <sheetName val="13.1.6"/>
      <sheetName val="13.2.1"/>
      <sheetName val="13.2.2"/>
      <sheetName val="13.3.1"/>
      <sheetName val="13.3.2"/>
      <sheetName val="13.3.3"/>
      <sheetName val="13.4.1"/>
      <sheetName val="13.4.2"/>
      <sheetName val="13.4.3"/>
      <sheetName val="13.4.4"/>
      <sheetName val="13.4.5"/>
      <sheetName val="13.4.6"/>
      <sheetName val="13.4.7"/>
      <sheetName val="13.4.8"/>
      <sheetName val="13.4.9"/>
      <sheetName val="13.4.10"/>
      <sheetName val="14.1.1"/>
      <sheetName val="14.1.2"/>
      <sheetName val="14.1.3"/>
      <sheetName val="14.1.4"/>
      <sheetName val="14.1.5"/>
      <sheetName val="14.1.6"/>
      <sheetName val="14.1.7"/>
      <sheetName val="14.1.8"/>
      <sheetName val="14.2.1"/>
      <sheetName val="14.2.2"/>
      <sheetName val="14.3.1"/>
      <sheetName val="14.3.2"/>
      <sheetName val="14.3.3"/>
      <sheetName val="15.1.1"/>
      <sheetName val="15.1.2"/>
      <sheetName val="15.1.3"/>
      <sheetName val="15.2.1"/>
      <sheetName val="16.1.1"/>
      <sheetName val="16.1.2"/>
      <sheetName val="16.1.3"/>
      <sheetName val="16.1.4"/>
      <sheetName val="16.1.5"/>
      <sheetName val="16.1.6"/>
      <sheetName val="16.1.7"/>
      <sheetName val="16.1.8"/>
      <sheetName val="16.1.9"/>
      <sheetName val="16.1.10"/>
      <sheetName val="16.1.11"/>
      <sheetName val="16.1.12"/>
      <sheetName val="16.1.13"/>
      <sheetName val="16.1.14"/>
      <sheetName val="16.1.15"/>
      <sheetName val="16.1.16"/>
      <sheetName val="16.1.17"/>
      <sheetName val="16.2.1"/>
      <sheetName val="17.1.1"/>
      <sheetName val="000"/>
      <sheetName val="DATOS GENERALES"/>
      <sheetName val="EQUIPOS Y HERRAMIENTAS"/>
      <sheetName val="INSUMOS"/>
      <sheetName val="ITEMS ESPECIALES"/>
      <sheetName val="MANO DE OBRA"/>
      <sheetName val="PRESUPUESTO"/>
      <sheetName val="RESUMEN APU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C1" t="str">
            <v>AULAS II FACULTAD DE INGENIERÍA- UNIVERSIDAD MILITAR NUEVA GRANADA</v>
          </cell>
        </row>
      </sheetData>
      <sheetData sheetId="286">
        <row r="6">
          <cell r="C6" t="str">
            <v>ANDAMIO ANGOSTO</v>
          </cell>
        </row>
      </sheetData>
      <sheetData sheetId="287">
        <row r="6">
          <cell r="C6" t="str">
            <v>ADOQUÍN GRES 10X12X6/CONCRETO ECOLÓGICO</v>
          </cell>
        </row>
      </sheetData>
      <sheetData sheetId="288"/>
      <sheetData sheetId="289">
        <row r="7">
          <cell r="C7">
            <v>1</v>
          </cell>
        </row>
        <row r="8">
          <cell r="C8">
            <v>2</v>
          </cell>
        </row>
        <row r="9">
          <cell r="C9">
            <v>3</v>
          </cell>
        </row>
        <row r="10">
          <cell r="C10">
            <v>4</v>
          </cell>
        </row>
        <row r="11">
          <cell r="C11">
            <v>5</v>
          </cell>
        </row>
        <row r="12">
          <cell r="C12">
            <v>6</v>
          </cell>
        </row>
        <row r="13">
          <cell r="C13">
            <v>7</v>
          </cell>
        </row>
        <row r="14">
          <cell r="C14">
            <v>8</v>
          </cell>
        </row>
      </sheetData>
      <sheetData sheetId="290"/>
      <sheetData sheetId="29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EPENDENCIAS"/>
    </sheetNames>
    <sheetDataSet>
      <sheetData sheetId="0" refreshError="1"/>
      <sheetData sheetId="1">
        <row r="2">
          <cell r="B2" t="str">
            <v>DIRECCIÓN GENERAL - OFICINA DE PREVENCIÓN Y ATENCIÓN DE EMERGENCIAS</v>
          </cell>
        </row>
        <row r="3">
          <cell r="B3" t="str">
            <v>SECRETARIA GENERAL ADMINISTRATIVA - SUBDIRECCIÓN ADMINISTRATIVA</v>
          </cell>
        </row>
        <row r="4">
          <cell r="B4" t="str">
            <v>SECRETARIA GENERAL ADMINISTRATIVA - SUBDIRECCIÓN FINANCIERA</v>
          </cell>
        </row>
        <row r="5">
          <cell r="B5" t="str">
            <v>SECRETARIA GENERAL TÉCNICA - DIRECCIONES TERRITORIALES</v>
          </cell>
        </row>
        <row r="6">
          <cell r="B6" t="str">
            <v>SECRETARIA GENERAL TÉCNICA - GERENCIA DE GRANDES PROYECTOS</v>
          </cell>
        </row>
        <row r="7">
          <cell r="B7" t="str">
            <v>SECRETARIA GENERAL TÉCNICA - GRUPO PLAN 2500</v>
          </cell>
        </row>
        <row r="8">
          <cell r="B8" t="str">
            <v>SECRETARIA GENERAL TÉCNICA - SUBDIRECCIÓN DE APOYO TÉCNICO</v>
          </cell>
        </row>
        <row r="9">
          <cell r="B9" t="str">
            <v>SECRETARIA GENERAL TÉCNICA - SUBDIRECCIÓN DE MEDIO AMBIENTE Y GESTIÓN SOCIAL</v>
          </cell>
        </row>
        <row r="10">
          <cell r="B10" t="str">
            <v>SECRETARIA GENERAL TÉCNICA - SUBDIRECCIÓN MARITIMA Y FLUVIAL</v>
          </cell>
        </row>
        <row r="11">
          <cell r="B11" t="str">
            <v>SECRETARIA GENERAL TÉCNICA - SUBDIRECCIÓN RED NACIONAL DE CARRETERAS</v>
          </cell>
        </row>
        <row r="12">
          <cell r="B12" t="str">
            <v>SECRETARIA GENERAL TÉCNICA - SUBDIRECCIÓN RED TERCIARIA Y FERREA</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liminar"/>
      <sheetName val="Otros valores"/>
      <sheetName val="Flujo de Caja ($)"/>
      <sheetName val="Impuestos y Contribuciones"/>
      <sheetName val="Ingresos"/>
      <sheetName val="Credito"/>
      <sheetName val="Dólar"/>
      <sheetName val="Nómina"/>
      <sheetName val="Egresos-Varios"/>
      <sheetName val="Desembolsos ($)"/>
      <sheetName val="Maquinaria"/>
      <sheetName val="Capital de trabajo"/>
      <sheetName val="Composición"/>
      <sheetName val="Equivalencias de Energía"/>
      <sheetName val="Costo Unitario Energía"/>
      <sheetName val="Personal Sede Principal"/>
      <sheetName val="Prestaciones"/>
      <sheetName val="Gráfico1"/>
      <sheetName val="Resumen General ($)"/>
      <sheetName val="Gráfico Ingr-Egre"/>
      <sheetName val="Costos Fijos &amp; Variables"/>
      <sheetName val="Valor Combustibles"/>
      <sheetName val="Reembolsables"/>
    </sheetNames>
    <sheetDataSet>
      <sheetData sheetId="0"/>
      <sheetData sheetId="1"/>
      <sheetData sheetId="2"/>
      <sheetData sheetId="3"/>
      <sheetData sheetId="4"/>
      <sheetData sheetId="5"/>
      <sheetData sheetId="6">
        <row r="3">
          <cell r="B3">
            <v>0.1</v>
          </cell>
        </row>
        <row r="7">
          <cell r="B7">
            <v>2664</v>
          </cell>
        </row>
      </sheetData>
      <sheetData sheetId="7"/>
      <sheetData sheetId="8"/>
      <sheetData sheetId="9"/>
      <sheetData sheetId="10"/>
      <sheetData sheetId="11"/>
      <sheetData sheetId="12"/>
      <sheetData sheetId="13"/>
      <sheetData sheetId="14"/>
      <sheetData sheetId="15"/>
      <sheetData sheetId="16"/>
      <sheetData sheetId="17" refreshError="1"/>
      <sheetData sheetId="18"/>
      <sheetData sheetId="19" refreshError="1"/>
      <sheetData sheetId="20"/>
      <sheetData sheetId="21"/>
      <sheetData sheetId="2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ametros"/>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 val="deuda"/>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28oct"/>
      <sheetName val="Hoja1"/>
      <sheetName val="Hoja2"/>
      <sheetName val="Macr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cell r="G14"/>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cell r="G18"/>
          <cell r="H18">
            <v>0.61538461538461542</v>
          </cell>
        </row>
        <row r="19">
          <cell r="A19" t="str">
            <v>INSTALACIONES ACUEDUCTO</v>
          </cell>
          <cell r="B19">
            <v>5</v>
          </cell>
          <cell r="C19">
            <v>81</v>
          </cell>
          <cell r="F19"/>
          <cell r="G19"/>
          <cell r="H19">
            <v>0.94186046511627908</v>
          </cell>
        </row>
        <row r="20">
          <cell r="A20" t="str">
            <v>INSTALACIONES ALCANTARILLADO</v>
          </cell>
          <cell r="B20">
            <v>5</v>
          </cell>
          <cell r="C20">
            <v>0</v>
          </cell>
          <cell r="F20"/>
          <cell r="G20"/>
          <cell r="H20">
            <v>0</v>
          </cell>
        </row>
        <row r="21">
          <cell r="A21" t="str">
            <v>MEDIDORES 1/2 Y 1"</v>
          </cell>
          <cell r="B21">
            <v>19</v>
          </cell>
          <cell r="C21">
            <v>16</v>
          </cell>
          <cell r="F21"/>
          <cell r="G21"/>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cell r="G23"/>
          <cell r="H23">
            <v>0</v>
          </cell>
        </row>
        <row r="24">
          <cell r="A24" t="str">
            <v>OBRAS ACCESORIAS INSTALACIONES</v>
          </cell>
          <cell r="B24">
            <v>653</v>
          </cell>
          <cell r="C24">
            <v>0</v>
          </cell>
          <cell r="F24"/>
          <cell r="G24"/>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cell r="G26"/>
          <cell r="H26">
            <v>0.56880733944954132</v>
          </cell>
        </row>
        <row r="27">
          <cell r="A27" t="str">
            <v>REFERENCIACIÓN ACUEDUCTO</v>
          </cell>
          <cell r="B27">
            <v>3</v>
          </cell>
          <cell r="C27">
            <v>3</v>
          </cell>
          <cell r="F27"/>
          <cell r="G27"/>
          <cell r="H27">
            <v>0.5</v>
          </cell>
        </row>
        <row r="28">
          <cell r="A28" t="str">
            <v>REPARACION CAJAS DE MEDIDORES</v>
          </cell>
          <cell r="B28">
            <v>1</v>
          </cell>
          <cell r="C28">
            <v>19</v>
          </cell>
          <cell r="F28"/>
          <cell r="G28"/>
          <cell r="H28">
            <v>0.95</v>
          </cell>
        </row>
        <row r="29">
          <cell r="A29" t="str">
            <v>RETIRO MEDIDOR</v>
          </cell>
          <cell r="B29">
            <v>113</v>
          </cell>
          <cell r="C29">
            <v>65</v>
          </cell>
          <cell r="F29"/>
          <cell r="G29"/>
          <cell r="H29">
            <v>0.3651685393258427</v>
          </cell>
        </row>
        <row r="30">
          <cell r="A30" t="str">
            <v>TAPONADAS</v>
          </cell>
          <cell r="B30">
            <v>1</v>
          </cell>
          <cell r="C30">
            <v>7</v>
          </cell>
          <cell r="F30"/>
          <cell r="G30"/>
          <cell r="H30">
            <v>0.875</v>
          </cell>
        </row>
        <row r="31">
          <cell r="A31" t="str">
            <v>TRASLADO MEDIDOR</v>
          </cell>
          <cell r="B31">
            <v>0</v>
          </cell>
          <cell r="C31">
            <v>6</v>
          </cell>
          <cell r="F31"/>
          <cell r="G31"/>
          <cell r="H31">
            <v>1</v>
          </cell>
        </row>
        <row r="32">
          <cell r="F32"/>
          <cell r="G32"/>
          <cell r="H32"/>
        </row>
        <row r="33">
          <cell r="A33" t="str">
            <v>Total general</v>
          </cell>
          <cell r="B33">
            <v>2526</v>
          </cell>
          <cell r="C33">
            <v>1351</v>
          </cell>
          <cell r="F33"/>
          <cell r="G33"/>
          <cell r="H33">
            <v>0.34846530822801136</v>
          </cell>
        </row>
        <row r="34">
          <cell r="F34"/>
          <cell r="G34"/>
          <cell r="H34"/>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cell r="G14"/>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cell r="G18"/>
          <cell r="H18">
            <v>0.24731182795698925</v>
          </cell>
        </row>
        <row r="19">
          <cell r="A19" t="str">
            <v>INSTALACIONES ACUEDUCTO</v>
          </cell>
          <cell r="B19">
            <v>13</v>
          </cell>
          <cell r="C19">
            <v>39</v>
          </cell>
          <cell r="F19"/>
          <cell r="G19"/>
          <cell r="H19">
            <v>0.75</v>
          </cell>
        </row>
        <row r="20">
          <cell r="A20" t="str">
            <v>INSTALACIONES ALCANTARILLADO</v>
          </cell>
          <cell r="B20">
            <v>3</v>
          </cell>
          <cell r="C20">
            <v>3</v>
          </cell>
          <cell r="F20"/>
          <cell r="G20"/>
          <cell r="H20">
            <v>0.5</v>
          </cell>
        </row>
        <row r="21">
          <cell r="A21" t="str">
            <v>MEDIDORES 1/2 Y 1"</v>
          </cell>
          <cell r="B21">
            <v>7</v>
          </cell>
          <cell r="C21">
            <v>18</v>
          </cell>
          <cell r="F21"/>
          <cell r="G21"/>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cell r="G23"/>
          <cell r="H23">
            <v>0.875</v>
          </cell>
        </row>
        <row r="24">
          <cell r="A24" t="str">
            <v>OBRAS ACCESORIAS INSTALACIONES</v>
          </cell>
          <cell r="B24">
            <v>544</v>
          </cell>
          <cell r="C24">
            <v>1</v>
          </cell>
          <cell r="F24"/>
          <cell r="G24"/>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cell r="G26"/>
          <cell r="H26">
            <v>7.1428571428571425E-2</v>
          </cell>
        </row>
        <row r="27">
          <cell r="A27" t="str">
            <v>REFERENCIACIÓN ACUEDUCTO</v>
          </cell>
          <cell r="B27">
            <v>1</v>
          </cell>
          <cell r="C27">
            <v>0</v>
          </cell>
          <cell r="F27"/>
          <cell r="G27"/>
          <cell r="H27">
            <v>0</v>
          </cell>
        </row>
        <row r="28">
          <cell r="A28" t="str">
            <v>REPARACION CAJAS DE MEDIDORES</v>
          </cell>
          <cell r="B28">
            <v>1</v>
          </cell>
          <cell r="C28">
            <v>6</v>
          </cell>
          <cell r="F28"/>
          <cell r="G28"/>
          <cell r="H28">
            <v>0.8571428571428571</v>
          </cell>
        </row>
        <row r="29">
          <cell r="A29" t="str">
            <v>RETIRO MEDIDOR</v>
          </cell>
          <cell r="B29">
            <v>121</v>
          </cell>
          <cell r="C29">
            <v>52</v>
          </cell>
          <cell r="F29"/>
          <cell r="G29"/>
          <cell r="H29">
            <v>0.30057803468208094</v>
          </cell>
        </row>
        <row r="30">
          <cell r="A30" t="str">
            <v>TAPONADAS</v>
          </cell>
          <cell r="B30">
            <v>2</v>
          </cell>
          <cell r="C30">
            <v>20</v>
          </cell>
          <cell r="F30"/>
          <cell r="G30"/>
          <cell r="H30">
            <v>0.90909090909090906</v>
          </cell>
        </row>
        <row r="31">
          <cell r="A31" t="str">
            <v>TRASLADO MEDIDOR</v>
          </cell>
          <cell r="B31">
            <v>1</v>
          </cell>
          <cell r="C31">
            <v>0</v>
          </cell>
          <cell r="F31"/>
          <cell r="G31"/>
          <cell r="H31">
            <v>0</v>
          </cell>
        </row>
        <row r="32">
          <cell r="F32"/>
          <cell r="G32"/>
          <cell r="H32"/>
        </row>
        <row r="33">
          <cell r="A33" t="str">
            <v>Total general</v>
          </cell>
          <cell r="B33">
            <v>2620</v>
          </cell>
          <cell r="C33">
            <v>1527</v>
          </cell>
          <cell r="F33"/>
          <cell r="G33"/>
          <cell r="H33">
            <v>0.36821798890764407</v>
          </cell>
        </row>
        <row r="34">
          <cell r="F34"/>
          <cell r="G34"/>
          <cell r="H34"/>
        </row>
      </sheetData>
      <sheetData sheetId="2" refreshError="1">
        <row r="12">
          <cell r="A12" t="str">
            <v>CAMBIO ACOMETIDAS CONTRATO</v>
          </cell>
          <cell r="B12">
            <v>2</v>
          </cell>
          <cell r="C12">
            <v>5</v>
          </cell>
          <cell r="D12">
            <v>1</v>
          </cell>
          <cell r="E12">
            <v>46</v>
          </cell>
          <cell r="F12"/>
          <cell r="G12"/>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cell r="G15"/>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cell r="G19"/>
          <cell r="H19">
            <v>0.35</v>
          </cell>
        </row>
        <row r="20">
          <cell r="A20" t="str">
            <v>INSTALACIONES ACUEDUCTO</v>
          </cell>
          <cell r="B20">
            <v>48</v>
          </cell>
          <cell r="C20">
            <v>104</v>
          </cell>
          <cell r="F20"/>
          <cell r="G20"/>
          <cell r="H20">
            <v>0.68421052631578949</v>
          </cell>
        </row>
        <row r="21">
          <cell r="A21" t="str">
            <v>INSTALACIONES ALCANTARILLADO</v>
          </cell>
          <cell r="B21">
            <v>8</v>
          </cell>
          <cell r="C21">
            <v>0</v>
          </cell>
          <cell r="F21"/>
          <cell r="G21"/>
          <cell r="H21">
            <v>0</v>
          </cell>
        </row>
        <row r="22">
          <cell r="A22" t="str">
            <v>MEDIDORES 1/2 Y 1"</v>
          </cell>
          <cell r="B22">
            <v>3</v>
          </cell>
          <cell r="C22">
            <v>4</v>
          </cell>
          <cell r="D22">
            <v>1</v>
          </cell>
          <cell r="E22">
            <v>62</v>
          </cell>
          <cell r="F22"/>
          <cell r="G22"/>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cell r="G24"/>
          <cell r="H24">
            <v>0.85185185185185186</v>
          </cell>
        </row>
        <row r="25">
          <cell r="A25" t="str">
            <v>OBRAS ACCESORIAS INSTALACIONES</v>
          </cell>
          <cell r="B25">
            <v>1107</v>
          </cell>
          <cell r="C25">
            <v>0</v>
          </cell>
          <cell r="D25">
            <v>1</v>
          </cell>
          <cell r="E25">
            <v>20</v>
          </cell>
          <cell r="F25"/>
          <cell r="G25"/>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cell r="G27"/>
          <cell r="H27">
            <v>1.5873015873015872E-2</v>
          </cell>
        </row>
        <row r="28">
          <cell r="A28" t="str">
            <v>REFERENCIACIÓN ACUEDUCTO</v>
          </cell>
          <cell r="B28">
            <v>1</v>
          </cell>
          <cell r="C28">
            <v>3</v>
          </cell>
          <cell r="F28"/>
          <cell r="G28"/>
          <cell r="H28">
            <v>0.75</v>
          </cell>
        </row>
        <row r="29">
          <cell r="A29" t="str">
            <v>TRASLADO MEDIDOR</v>
          </cell>
          <cell r="B29">
            <v>1</v>
          </cell>
          <cell r="C29">
            <v>0</v>
          </cell>
          <cell r="F29"/>
          <cell r="G29"/>
          <cell r="H29">
            <v>0</v>
          </cell>
        </row>
        <row r="30">
          <cell r="A30" t="str">
            <v>TAPONADAS</v>
          </cell>
          <cell r="B30">
            <v>2</v>
          </cell>
          <cell r="C30">
            <v>20</v>
          </cell>
          <cell r="F30"/>
          <cell r="G30"/>
          <cell r="H30"/>
        </row>
        <row r="31">
          <cell r="A31" t="str">
            <v>Total general</v>
          </cell>
          <cell r="B31">
            <v>3020</v>
          </cell>
          <cell r="C31">
            <v>1257</v>
          </cell>
          <cell r="F31"/>
          <cell r="G31"/>
          <cell r="H31">
            <v>0.29389759176993219</v>
          </cell>
        </row>
        <row r="32">
          <cell r="F32"/>
          <cell r="G32"/>
          <cell r="H32"/>
        </row>
      </sheetData>
      <sheetData sheetId="3" refreshError="1">
        <row r="12">
          <cell r="A12" t="str">
            <v>CAMBIO ACOMETIDAS CONTRATO</v>
          </cell>
          <cell r="B12">
            <v>6</v>
          </cell>
          <cell r="C12">
            <v>4</v>
          </cell>
          <cell r="D12">
            <v>1</v>
          </cell>
          <cell r="E12">
            <v>46</v>
          </cell>
          <cell r="F12"/>
          <cell r="G12"/>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cell r="G15"/>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cell r="G19"/>
          <cell r="H19">
            <v>0.27777777777777779</v>
          </cell>
        </row>
        <row r="20">
          <cell r="A20" t="str">
            <v>INSTALACIONES ACUEDUCTO</v>
          </cell>
          <cell r="B20">
            <v>27</v>
          </cell>
          <cell r="C20">
            <v>42</v>
          </cell>
          <cell r="F20"/>
          <cell r="G20"/>
          <cell r="H20">
            <v>0.60869565217391308</v>
          </cell>
        </row>
        <row r="21">
          <cell r="A21" t="str">
            <v>MEDIDORES 1/2 Y 1"</v>
          </cell>
          <cell r="B21">
            <v>8</v>
          </cell>
          <cell r="C21">
            <v>1</v>
          </cell>
          <cell r="F21"/>
          <cell r="G21"/>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cell r="G23"/>
          <cell r="H23">
            <v>0.64</v>
          </cell>
        </row>
        <row r="24">
          <cell r="A24" t="str">
            <v>OBRAS ACCESORIAS INSTALACIONES</v>
          </cell>
          <cell r="B24">
            <v>1223</v>
          </cell>
          <cell r="C24">
            <v>0</v>
          </cell>
          <cell r="F24"/>
          <cell r="G24"/>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cell r="G26"/>
          <cell r="H26">
            <v>0.19540229885057472</v>
          </cell>
        </row>
        <row r="27">
          <cell r="A27" t="str">
            <v>REFERENCIACIÓN ACUEDUCTO</v>
          </cell>
          <cell r="B27">
            <v>1</v>
          </cell>
          <cell r="C27">
            <v>0</v>
          </cell>
          <cell r="F27"/>
          <cell r="G27"/>
          <cell r="H27"/>
        </row>
        <row r="28">
          <cell r="A28" t="str">
            <v>Total general</v>
          </cell>
          <cell r="B28">
            <v>3006</v>
          </cell>
          <cell r="C28">
            <v>1085</v>
          </cell>
          <cell r="F28"/>
          <cell r="G28"/>
          <cell r="H28">
            <v>0.26521632852603277</v>
          </cell>
        </row>
        <row r="29">
          <cell r="A29" t="str">
            <v>RETIRO MEDIDOR</v>
          </cell>
          <cell r="B29">
            <v>121</v>
          </cell>
          <cell r="C29">
            <v>52</v>
          </cell>
          <cell r="F29"/>
          <cell r="G29"/>
          <cell r="H29"/>
        </row>
      </sheetData>
      <sheetData sheetId="4" refreshError="1">
        <row r="12">
          <cell r="A12" t="str">
            <v>CAMBIO ACOMETIDAS CONTRATO</v>
          </cell>
          <cell r="B12">
            <v>3</v>
          </cell>
          <cell r="C12">
            <v>2</v>
          </cell>
          <cell r="F12"/>
          <cell r="G12"/>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cell r="G15"/>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cell r="G19"/>
          <cell r="H19">
            <v>0.26666666666666666</v>
          </cell>
        </row>
        <row r="20">
          <cell r="A20" t="str">
            <v>INSTALACIONES ACUEDUCTO</v>
          </cell>
          <cell r="B20">
            <v>6</v>
          </cell>
          <cell r="C20">
            <v>73</v>
          </cell>
          <cell r="F20"/>
          <cell r="G20"/>
          <cell r="H20">
            <v>0.92405063291139244</v>
          </cell>
        </row>
        <row r="21">
          <cell r="A21" t="str">
            <v>MEDIDORES 1/2 Y 1"</v>
          </cell>
          <cell r="B21">
            <v>2</v>
          </cell>
          <cell r="C21">
            <v>3</v>
          </cell>
          <cell r="F21"/>
          <cell r="G21"/>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cell r="G23"/>
          <cell r="H23">
            <v>2.3255813953488372E-2</v>
          </cell>
        </row>
        <row r="24">
          <cell r="A24" t="str">
            <v>OBRAS ACCESORIAS INSTALACIONES</v>
          </cell>
          <cell r="B24">
            <v>927</v>
          </cell>
          <cell r="C24">
            <v>0</v>
          </cell>
          <cell r="F24"/>
          <cell r="G24"/>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cell r="G26"/>
          <cell r="H26">
            <v>0.16853932584269662</v>
          </cell>
        </row>
        <row r="27">
          <cell r="A27" t="str">
            <v>REFERENCIACIÓN ACUEDUCTO</v>
          </cell>
          <cell r="B27">
            <v>0</v>
          </cell>
          <cell r="C27">
            <v>3</v>
          </cell>
          <cell r="F27"/>
          <cell r="G27"/>
          <cell r="H27">
            <v>1</v>
          </cell>
        </row>
        <row r="28">
          <cell r="A28" t="str">
            <v>#N/A</v>
          </cell>
          <cell r="B28">
            <v>3</v>
          </cell>
          <cell r="C28">
            <v>1</v>
          </cell>
          <cell r="F28"/>
          <cell r="G28"/>
          <cell r="H28"/>
        </row>
        <row r="29">
          <cell r="A29" t="str">
            <v>Total general</v>
          </cell>
          <cell r="B29">
            <v>2679</v>
          </cell>
          <cell r="C29">
            <v>1006</v>
          </cell>
          <cell r="F29"/>
          <cell r="G29"/>
          <cell r="H29">
            <v>0.2729986431478969</v>
          </cell>
        </row>
        <row r="30">
          <cell r="F30"/>
          <cell r="G30"/>
          <cell r="H30"/>
        </row>
      </sheetData>
      <sheetData sheetId="5" refreshError="1">
        <row r="12">
          <cell r="A12" t="str">
            <v>CAMBIO ACOMETIDAS CONTRATO</v>
          </cell>
          <cell r="B12">
            <v>8</v>
          </cell>
          <cell r="C12">
            <v>8</v>
          </cell>
          <cell r="F12"/>
          <cell r="G12"/>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cell r="G15"/>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cell r="G19"/>
          <cell r="H19">
            <v>0.17948717948717949</v>
          </cell>
        </row>
        <row r="20">
          <cell r="A20" t="str">
            <v>INSTALACIONES ACUEDUCTO</v>
          </cell>
          <cell r="B20">
            <v>4</v>
          </cell>
          <cell r="C20">
            <v>91</v>
          </cell>
          <cell r="F20"/>
          <cell r="G20"/>
          <cell r="H20">
            <v>0.95789473684210524</v>
          </cell>
        </row>
        <row r="21">
          <cell r="A21" t="str">
            <v>MEDIDORES 1/2 Y 1"</v>
          </cell>
          <cell r="B21">
            <v>2</v>
          </cell>
          <cell r="C21">
            <v>3</v>
          </cell>
          <cell r="F21"/>
          <cell r="G21"/>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cell r="G23"/>
          <cell r="H23">
            <v>0.70967741935483875</v>
          </cell>
        </row>
        <row r="24">
          <cell r="A24" t="str">
            <v>OBRAS ACCESORIAS INSTALACIONES</v>
          </cell>
          <cell r="B24">
            <v>1132</v>
          </cell>
          <cell r="C24">
            <v>0</v>
          </cell>
          <cell r="F24"/>
          <cell r="G24"/>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cell r="G26"/>
          <cell r="H26">
            <v>0.1206896551724138</v>
          </cell>
        </row>
        <row r="27">
          <cell r="A27" t="str">
            <v>SECTOR SIN AGUA</v>
          </cell>
          <cell r="B27">
            <v>0</v>
          </cell>
          <cell r="C27">
            <v>1</v>
          </cell>
          <cell r="F27"/>
          <cell r="G27"/>
          <cell r="H27">
            <v>1</v>
          </cell>
        </row>
        <row r="28">
          <cell r="A28" t="str">
            <v>#N/A</v>
          </cell>
          <cell r="B28">
            <v>3</v>
          </cell>
          <cell r="C28">
            <v>1</v>
          </cell>
          <cell r="F28"/>
          <cell r="G28"/>
          <cell r="H28">
            <v>0.25</v>
          </cell>
        </row>
        <row r="29">
          <cell r="A29" t="str">
            <v>Total general</v>
          </cell>
          <cell r="B29">
            <v>2679</v>
          </cell>
          <cell r="C29">
            <v>1006</v>
          </cell>
          <cell r="F29"/>
          <cell r="G29"/>
          <cell r="H29"/>
        </row>
        <row r="30">
          <cell r="F30"/>
          <cell r="G30"/>
          <cell r="H30"/>
        </row>
        <row r="31">
          <cell r="F31"/>
          <cell r="G31"/>
          <cell r="H31"/>
        </row>
        <row r="32">
          <cell r="F32"/>
          <cell r="G32"/>
          <cell r="H32"/>
        </row>
        <row r="33">
          <cell r="A33" t="str">
            <v>Total general</v>
          </cell>
          <cell r="B33">
            <v>3125</v>
          </cell>
          <cell r="C33">
            <v>1542</v>
          </cell>
          <cell r="F33"/>
          <cell r="G33"/>
          <cell r="H33">
            <v>0.33040497107349476</v>
          </cell>
        </row>
        <row r="34">
          <cell r="F34"/>
          <cell r="G34"/>
          <cell r="H34"/>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cell r="AA1002">
            <v>1689000</v>
          </cell>
        </row>
        <row r="1003">
          <cell r="Z1003">
            <v>2</v>
          </cell>
          <cell r="AA1003">
            <v>1700000</v>
          </cell>
        </row>
        <row r="1004">
          <cell r="Z1004">
            <v>3</v>
          </cell>
          <cell r="AA1004">
            <v>2810000</v>
          </cell>
        </row>
        <row r="1005">
          <cell r="Z1005">
            <v>4</v>
          </cell>
          <cell r="AA1005">
            <v>3429000</v>
          </cell>
        </row>
        <row r="1006">
          <cell r="Z1006">
            <v>5</v>
          </cell>
          <cell r="AA1006">
            <v>4810000</v>
          </cell>
        </row>
        <row r="1007">
          <cell r="Z1007">
            <v>6</v>
          </cell>
          <cell r="AA1007">
            <v>6225000</v>
          </cell>
        </row>
        <row r="1008">
          <cell r="Z1008">
            <v>7</v>
          </cell>
          <cell r="AA1008">
            <v>3000000</v>
          </cell>
        </row>
        <row r="1009">
          <cell r="Z1009">
            <v>8</v>
          </cell>
          <cell r="AA1009">
            <v>4134000.0000000005</v>
          </cell>
        </row>
        <row r="1010">
          <cell r="Z1010">
            <v>9</v>
          </cell>
          <cell r="AA1010">
            <v>4718000</v>
          </cell>
        </row>
        <row r="1011">
          <cell r="Z1011">
            <v>10</v>
          </cell>
          <cell r="AA1011">
            <v>5640000</v>
          </cell>
        </row>
        <row r="1012">
          <cell r="Z1012">
            <v>11</v>
          </cell>
          <cell r="AA1012">
            <v>3962000</v>
          </cell>
        </row>
        <row r="1013">
          <cell r="Z1013">
            <v>12</v>
          </cell>
          <cell r="AA1013">
            <v>4834000</v>
          </cell>
        </row>
        <row r="1014">
          <cell r="Z1014">
            <v>13</v>
          </cell>
          <cell r="AA1014">
            <v>5311000</v>
          </cell>
        </row>
        <row r="1015">
          <cell r="Z1015">
            <v>14</v>
          </cell>
          <cell r="AA1015">
            <v>6377000</v>
          </cell>
        </row>
        <row r="1016">
          <cell r="Z1016">
            <v>15</v>
          </cell>
          <cell r="AA1016">
            <v>4492000</v>
          </cell>
        </row>
        <row r="1017">
          <cell r="Z1017">
            <v>16</v>
          </cell>
          <cell r="AA1017">
            <v>5294000</v>
          </cell>
        </row>
        <row r="1018">
          <cell r="Z1018">
            <v>17</v>
          </cell>
          <cell r="AA1018">
            <v>6084000</v>
          </cell>
        </row>
        <row r="1019">
          <cell r="Z1019">
            <v>18</v>
          </cell>
          <cell r="AA1019">
            <v>7000000</v>
          </cell>
        </row>
        <row r="1020">
          <cell r="Z1020">
            <v>19</v>
          </cell>
          <cell r="AA1020">
            <v>5172000</v>
          </cell>
        </row>
        <row r="1021">
          <cell r="Z1021">
            <v>20</v>
          </cell>
          <cell r="AA1021">
            <v>6098000</v>
          </cell>
        </row>
        <row r="1022">
          <cell r="Z1022">
            <v>21</v>
          </cell>
          <cell r="AA1022">
            <v>7275000</v>
          </cell>
        </row>
        <row r="1023">
          <cell r="Z1023">
            <v>22</v>
          </cell>
          <cell r="AA1023">
            <v>8898000</v>
          </cell>
        </row>
        <row r="1024">
          <cell r="Z1024">
            <v>23</v>
          </cell>
          <cell r="AA1024">
            <v>5946000</v>
          </cell>
        </row>
        <row r="1025">
          <cell r="Z1025">
            <v>24</v>
          </cell>
          <cell r="AA1025">
            <v>7009000</v>
          </cell>
        </row>
        <row r="1026">
          <cell r="Z1026">
            <v>25</v>
          </cell>
          <cell r="AA1026">
            <v>8616000</v>
          </cell>
        </row>
        <row r="1027">
          <cell r="Z1027">
            <v>26</v>
          </cell>
          <cell r="AA1027">
            <v>9540000</v>
          </cell>
        </row>
        <row r="1028">
          <cell r="Z1028">
            <v>27</v>
          </cell>
          <cell r="AA1028">
            <v>7184000</v>
          </cell>
        </row>
        <row r="1029">
          <cell r="Z1029">
            <v>28</v>
          </cell>
          <cell r="AA1029">
            <v>9020000</v>
          </cell>
        </row>
        <row r="1030">
          <cell r="Z1030">
            <v>29</v>
          </cell>
          <cell r="AA1030">
            <v>10500000</v>
          </cell>
        </row>
        <row r="1031">
          <cell r="Z1031">
            <v>30</v>
          </cell>
          <cell r="AA1031">
            <v>11859000</v>
          </cell>
        </row>
        <row r="1032">
          <cell r="Z1032">
            <v>31</v>
          </cell>
          <cell r="AA1032">
            <v>9000000</v>
          </cell>
        </row>
        <row r="1033">
          <cell r="Z1033">
            <v>32</v>
          </cell>
          <cell r="AA1033">
            <v>10640000</v>
          </cell>
        </row>
        <row r="1034">
          <cell r="Z1034">
            <v>33</v>
          </cell>
          <cell r="AA1034">
            <v>12038000</v>
          </cell>
        </row>
        <row r="1035">
          <cell r="Z1035">
            <v>34</v>
          </cell>
          <cell r="AA1035">
            <v>13250000</v>
          </cell>
        </row>
        <row r="1036">
          <cell r="Z1036">
            <v>35</v>
          </cell>
          <cell r="AA1036">
            <v>10994000</v>
          </cell>
        </row>
        <row r="1037">
          <cell r="Z1037">
            <v>36</v>
          </cell>
          <cell r="AA1037">
            <v>12775000</v>
          </cell>
        </row>
        <row r="1038">
          <cell r="Z1038">
            <v>37</v>
          </cell>
          <cell r="AA1038">
            <v>14415000</v>
          </cell>
        </row>
        <row r="1039">
          <cell r="Z1039">
            <v>38</v>
          </cell>
          <cell r="AA1039">
            <v>15450000</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
      <sheetName val="MAT"/>
      <sheetName val="PRES"/>
    </sheetNames>
    <sheetDataSet>
      <sheetData sheetId="0" refreshError="1"/>
      <sheetData sheetId="1" refreshError="1"/>
      <sheetData sheetId="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1o de mayo con 73a "/>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NUEVOS"/>
      <sheetName val="Presupuesto obra"/>
    </sheetNames>
    <sheetDataSet>
      <sheetData sheetId="0" refreshError="1"/>
      <sheetData sheetId="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 val="7422CW0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Base de Diseño"/>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sheetData sheetId="16" refreshError="1"/>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efreshError="1"/>
      <sheetData sheetId="49" refreshError="1"/>
      <sheetData sheetId="50">
        <row r="1">
          <cell r="A1" t="str">
            <v>CODIGO</v>
          </cell>
        </row>
      </sheetData>
      <sheetData sheetId="51"/>
      <sheetData sheetId="52"/>
      <sheetData sheetId="53"/>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1">
          <cell r="A1">
            <v>0</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1_Preliminares"/>
      <sheetName val="M.Obra"/>
      <sheetName val="320.1"/>
      <sheetName val="330.2"/>
      <sheetName val="700.1"/>
      <sheetName val="días habiles 2015"/>
      <sheetName val="INS"/>
      <sheetName val="Ppto"/>
      <sheetName val="Plan auditoría"/>
      <sheetName val="ManoDeObra"/>
      <sheetName val="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2">
          <cell r="A2" t="str">
            <v>INVÍAS - TERRITORIAL CORDOBA - GRUPO 3</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ow r="2">
          <cell r="A2" t="str">
            <v>INVÍAS - TERRITORIAL CORDOBA - GRUPO 3</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sheetName val="TARIFA99"/>
      <sheetName val="Sheet2"/>
      <sheetName val="Sheetens"/>
      <sheetName val="TUBERIA"/>
    </sheetNames>
    <sheetDataSet>
      <sheetData sheetId="0"/>
      <sheetData sheetId="1"/>
      <sheetData sheetId="2"/>
      <sheetData sheetId="3"/>
      <sheetData sheetId="4"/>
      <sheetData sheetId="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sheetName val="LIQUIDACION"/>
      <sheetName val="INICIO CPS105"/>
      <sheetName val="letraCOP (2)"/>
      <sheetName val="letraCOP"/>
      <sheetName val="letraCOP2"/>
    </sheetNames>
    <sheetDataSet>
      <sheetData sheetId="0" refreshError="1"/>
      <sheetData sheetId="1"/>
      <sheetData sheetId="2" refreshError="1"/>
      <sheetData sheetId="3"/>
      <sheetData sheetId="4">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Item"/>
      <sheetName val="todos"/>
      <sheetName val="ACTA DE OBRA"/>
      <sheetName val="Hoja1"/>
      <sheetName val="Análisis de precios"/>
      <sheetName val="Datos-Gráfica"/>
      <sheetName val="LIST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RESUMEN"/>
      <sheetName val="MATRIZ PRESUP.obra PP127"/>
      <sheetName val="MATRIZ PRESUP.REDES PP127"/>
      <sheetName val="MATRIZ CANT. OBR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Datos-Gráfica-Apartada"/>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MATERIALES"/>
      <sheetName val="TABLA EQUIPOS"/>
    </sheetNames>
    <sheetDataSet>
      <sheetData sheetId="0" refreshError="1"/>
      <sheetData sheetId="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ACUED"/>
      <sheetName val="Cant Acueducto"/>
      <sheetName val="APU PURGAS Y VENT"/>
      <sheetName val="CANTOBRA RED DISTR"/>
      <sheetName val="PPTO ALCANT"/>
      <sheetName val="Resumen Sanitario"/>
      <sheetName val="Sanitario"/>
      <sheetName val="TRAMOS Sanitario"/>
      <sheetName val="POZOS Sanitario"/>
      <sheetName val="APU"/>
      <sheetName val="Insumos"/>
      <sheetName val="MCantera"/>
      <sheetName val="Tuberia"/>
      <sheetName val="ManoDeObra"/>
      <sheetName val="%AIU"/>
      <sheetName val="Jornales"/>
      <sheetName val="PRECIOS CASETAS PTAP 2014"/>
    </sheetNames>
    <sheetDataSet>
      <sheetData sheetId="0"/>
      <sheetData sheetId="1"/>
      <sheetData sheetId="2"/>
      <sheetData sheetId="3"/>
      <sheetData sheetId="4"/>
      <sheetData sheetId="5"/>
      <sheetData sheetId="6">
        <row r="4">
          <cell r="F4" t="str">
            <v>Zona Verde</v>
          </cell>
        </row>
        <row r="5">
          <cell r="F5" t="str">
            <v>Andén</v>
          </cell>
        </row>
        <row r="6">
          <cell r="F6" t="str">
            <v>Afirmado</v>
          </cell>
        </row>
        <row r="7">
          <cell r="F7" t="str">
            <v>Adoquín</v>
          </cell>
        </row>
        <row r="8">
          <cell r="F8" t="str">
            <v>Pav. Flexible</v>
          </cell>
        </row>
        <row r="9">
          <cell r="F9" t="str">
            <v>Pav. Rígido</v>
          </cell>
        </row>
        <row r="10">
          <cell r="F10" t="str">
            <v>Viaducto</v>
          </cell>
        </row>
        <row r="11">
          <cell r="F11" t="str">
            <v>Subfluvial</v>
          </cell>
        </row>
      </sheetData>
      <sheetData sheetId="7">
        <row r="6">
          <cell r="P6" t="str">
            <v>Tramo Nuevo</v>
          </cell>
        </row>
        <row r="7">
          <cell r="P7" t="str">
            <v>Tramo Reemplazo</v>
          </cell>
        </row>
      </sheetData>
      <sheetData sheetId="8"/>
      <sheetData sheetId="9"/>
      <sheetData sheetId="10"/>
      <sheetData sheetId="11"/>
      <sheetData sheetId="12"/>
      <sheetData sheetId="13"/>
      <sheetData sheetId="14"/>
      <sheetData sheetId="15"/>
      <sheetData sheetId="16"/>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erta Consorcio"/>
      <sheetName val="obra civil"/>
      <sheetName val="eléctricos"/>
      <sheetName val="hidráulicos"/>
      <sheetName val="insumos"/>
    </sheetNames>
    <sheetDataSet>
      <sheetData sheetId="0" refreshError="1"/>
      <sheetData sheetId="1" refreshError="1"/>
      <sheetData sheetId="2" refreshError="1"/>
      <sheetData sheetId="3" refreshError="1"/>
      <sheetData sheetId="4" refreshError="1">
        <row r="350">
          <cell r="A350" t="str">
            <v xml:space="preserve">ACCESORIOS PVC PARA INSTALACION DE GRIFERIAS TIPO PUSH, INCLUYE PEGANTES, LIMPIADORES, SILICONAS, TEFLON  Y ACCESORIOS EN GENERAL NECESARIOS PARA SU ADECUADO FUNCIONAMIENTO E INSTALACIÓN. </v>
          </cell>
        </row>
        <row r="812">
          <cell r="A812" t="str">
            <v>CUADRILLA CARPINTERIA EN MADERA</v>
          </cell>
        </row>
        <row r="813">
          <cell r="A813" t="str">
            <v>CUADRILLA DRY WALL</v>
          </cell>
        </row>
        <row r="814">
          <cell r="A814" t="str">
            <v>CUADRILLA ELECTRICA</v>
          </cell>
        </row>
        <row r="815">
          <cell r="A815" t="str">
            <v>CUADRILLA ESTRUCTURA</v>
          </cell>
        </row>
        <row r="816">
          <cell r="A816" t="str">
            <v>CUADRILLA ESTRUCTURA METALICA</v>
          </cell>
        </row>
        <row r="817">
          <cell r="A817" t="str">
            <v>CUADRILLA EXCAVACIONES</v>
          </cell>
        </row>
        <row r="818">
          <cell r="A818" t="str">
            <v>CUADRILLA GENERAL</v>
          </cell>
        </row>
        <row r="819">
          <cell r="A819" t="str">
            <v>CUADRILLA HIDRAULICA</v>
          </cell>
        </row>
        <row r="820">
          <cell r="A820" t="str">
            <v>CUADRILLA PILOTES</v>
          </cell>
        </row>
        <row r="821">
          <cell r="A821" t="str">
            <v>CUADRILLA PINTURA</v>
          </cell>
        </row>
        <row r="822">
          <cell r="A822" t="str">
            <v>CUADRILLA TOPOGRAFIA</v>
          </cell>
        </row>
        <row r="823">
          <cell r="A823" t="str">
            <v>CUADRILLA TRASIEGO</v>
          </cell>
        </row>
        <row r="824">
          <cell r="A824" t="str">
            <v>INSTALACION ALFOMBRA</v>
          </cell>
        </row>
        <row r="825">
          <cell r="A825" t="str">
            <v>MANO DE OBRA MANUFACTURA TABLEROS</v>
          </cell>
        </row>
      </sheetData>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otal"/>
    </sheetNames>
    <sheetDataSet>
      <sheetData sheetId="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6"/>
      <sheetName val="[Acta No 4.xlsx]__cceficiente_2"/>
      <sheetName val="[Acta No 4.xlsx]__cceficiente_3"/>
      <sheetName val="[Acta No 4.xlsx]__cceficiente_4"/>
      <sheetName val="[Acta No 4.xlsx]__cceficiente_5"/>
      <sheetName val="[Acta No 4.xlsx]__cceficiente_7"/>
      <sheetName val="[Acta No 4.xlsx]__cceficiente_8"/>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ASR+Nafta"/>
      <sheetName val="Todo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6"/>
      <sheetName val="_Cronograma_descansos____Traf_2"/>
      <sheetName val="_Cronograma_descansos____Traf_3"/>
      <sheetName val="_Cronograma_descansos____Traf_4"/>
      <sheetName val="_Cronograma_descansos____Traf_5"/>
      <sheetName val="_Cronograma_descansos____Traf_7"/>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02"/>
    </sheetNames>
    <sheetDataSet>
      <sheetData sheetId="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 val="[a  aaInformación]__cceficien_2"/>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
          <cell r="B2" t="str">
            <v>INFORME SEMANAL DE ACTIVIDADES</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 SAO"/>
      <sheetName val="Resumen"/>
      <sheetName val="AIUI"/>
      <sheetName val="Precios SAO Abril 12_11"/>
      <sheetName val="PPTO TOTAL SAO"/>
      <sheetName val="ACDTO. (PVC)"/>
      <sheetName val="Actdas.Acdto"/>
      <sheetName val="ALCDO(Concreto)"/>
      <sheetName val="SUMIDEROS"/>
      <sheetName val="Actdas. Alcdo"/>
      <sheetName val="ALCDO(PVC)"/>
      <sheetName val="SUMIDEROS,"/>
      <sheetName val="Actdas.Alcdo."/>
      <sheetName val="SUMIDEROS, (2)"/>
      <sheetName val="Actdas.Alcdo. (2)"/>
      <sheetName val="PAV CON B.A"/>
      <sheetName val="PAV CON B.G"/>
      <sheetName val="Parcheo"/>
    </sheetNames>
    <sheetDataSet>
      <sheetData sheetId="0"/>
      <sheetData sheetId="1">
        <row r="9">
          <cell r="C9">
            <v>2532881360.0587134</v>
          </cell>
        </row>
      </sheetData>
      <sheetData sheetId="2">
        <row r="4">
          <cell r="A4">
            <v>4011000</v>
          </cell>
        </row>
      </sheetData>
      <sheetData sheetId="3">
        <row r="5">
          <cell r="B5">
            <v>4010000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1 (3)"/>
      <sheetName val="3,2"/>
      <sheetName val="APUS"/>
    </sheetNames>
    <definedNames>
      <definedName name="ERR" sheetId="3"/>
    </definedNames>
    <sheetDataSet>
      <sheetData sheetId="0"/>
      <sheetData sheetId="1"/>
      <sheetData sheetId="2"/>
      <sheetData sheetId="3"/>
      <sheetData sheetId="4"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SE1"/>
      <sheetName val="FASE2"/>
      <sheetName val="PRESUPUESTO COMPLETO 2021"/>
      <sheetName val="PRESUPUESTO COMPLETO 2023,"/>
      <sheetName val="PRESUPUESTO OFICIAL 2023"/>
      <sheetName val="PRESUPUESTO OFICIAL 2023 OBRA"/>
      <sheetName val="cronograma presupuestal vf"/>
      <sheetName val="APUS"/>
      <sheetName val="SALARIOS Y CLASIFICACIÓN."/>
      <sheetName val="FACTOR PRESTACIONAL."/>
      <sheetName val="ESTUDIO DE MERCADO."/>
      <sheetName val="resumen vf"/>
      <sheetName val="Anexo 16"/>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4">
          <cell r="C14">
            <v>1000000</v>
          </cell>
        </row>
      </sheetData>
      <sheetData sheetId="10" refreshError="1"/>
      <sheetData sheetId="11" refreshError="1"/>
      <sheetData sheetId="12" refreshError="1"/>
      <sheetData sheetId="13"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s>
    <sheetDataSet>
      <sheetData sheetId="0"/>
      <sheetData sheetId="1"/>
      <sheetData sheetId="2"/>
      <sheetData sheetId="3"/>
      <sheetData sheetId="4" refreshError="1"/>
      <sheetData sheetId="5"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C-COD,"/>
    </sheetNames>
    <sheetDataSet>
      <sheetData sheetId="0" refreshError="1"/>
      <sheetData sheetId="1"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codos"/>
    </sheet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 val="REC-COD,"/>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FORMUL"/>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K16+000 AL K18+500"/>
      <sheetName val="K23+200 AL K24+700"/>
      <sheetName val="k18+500 AL K23+050"/>
      <sheetName val="Presupuesto PUENTE"/>
      <sheetName val="VOLUMENES (4)"/>
      <sheetName val="VOLUMENES (4SA)"/>
      <sheetName val="c2.5y2.6"/>
      <sheetName val="A.P.U"/>
      <sheetName val="CLASIFICACION"/>
      <sheetName val="PERSONAL"/>
      <sheetName val="Tarifa MT"/>
      <sheetName val="LISTA DE PRECIOS"/>
      <sheetName val="062"/>
      <sheetName val="Listado"/>
      <sheetName val=" Liquidacion de Obra por Tramos"/>
      <sheetName val="Bajadas"/>
      <sheetName val="NARIÑO"/>
      <sheetName val="REC-COD,"/>
      <sheetName val="2,2,6,1 Pilotes 0,30"/>
      <sheetName val="5. ELECTRICO"/>
      <sheetName val="OCTUBRE"/>
      <sheetName val="Requisición1"/>
      <sheetName val="skj452"/>
      <sheetName val="ita878"/>
      <sheetName val="aea-944"/>
      <sheetName val="dub-823"/>
      <sheetName val="gpi 526"/>
      <sheetName val="xxj617"/>
      <sheetName val="sng_855"/>
      <sheetName val="vea 374"/>
      <sheetName val="hfb024"/>
      <sheetName val="paj825"/>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PREACTA Y CONTRATIST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1"/>
      <sheetName val="TOTAL"/>
      <sheetName val="AIU"/>
      <sheetName val="AMB"/>
      <sheetName val="AIU AMB"/>
      <sheetName val="SOC"/>
      <sheetName val="AIU SOC"/>
      <sheetName val="PMT1"/>
      <sheetName val="AIU PMT"/>
      <sheetName val="AJUSTES OBRA"/>
      <sheetName val="Estructuras"/>
      <sheetName val="RH"/>
      <sheetName val="RS ESP"/>
      <sheetName val="Predios1"/>
      <sheetName val="APU"/>
    </sheetNames>
    <sheetDataSet>
      <sheetData sheetId="0">
        <row r="36">
          <cell r="H36">
            <v>6365535367</v>
          </cell>
        </row>
        <row r="70">
          <cell r="H70">
            <v>6126760661</v>
          </cell>
        </row>
        <row r="185">
          <cell r="H185">
            <v>1457814009.9520001</v>
          </cell>
        </row>
        <row r="229">
          <cell r="H229">
            <v>668684258</v>
          </cell>
        </row>
        <row r="276">
          <cell r="H276">
            <v>2660558486.1728392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aida Escalonada Alcant"/>
      <sheetName val="[A MInformes M]__cceficiente__2"/>
      <sheetName val="20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DACBD-B679-4DA8-A0E8-F680167F564C}">
  <sheetPr>
    <tabColor rgb="FF002060"/>
  </sheetPr>
  <dimension ref="B1:P61"/>
  <sheetViews>
    <sheetView workbookViewId="0">
      <pane ySplit="9" topLeftCell="A14" activePane="bottomLeft" state="frozen"/>
      <selection activeCell="C31" sqref="C31"/>
      <selection pane="bottomLeft" activeCell="C31" sqref="C31"/>
    </sheetView>
  </sheetViews>
  <sheetFormatPr baseColWidth="10" defaultRowHeight="11.25" x14ac:dyDescent="0.25"/>
  <cols>
    <col min="1" max="1" width="1.85546875" style="429" customWidth="1"/>
    <col min="2" max="2" width="18.28515625" style="429" customWidth="1"/>
    <col min="3" max="3" width="25.42578125" style="429" bestFit="1" customWidth="1"/>
    <col min="4" max="4" width="11.42578125" style="429" bestFit="1" customWidth="1"/>
    <col min="5" max="5" width="6.28515625" style="431" bestFit="1" customWidth="1"/>
    <col min="6" max="6" width="11.28515625" style="429" customWidth="1"/>
    <col min="7" max="7" width="8.42578125" style="429" bestFit="1" customWidth="1"/>
    <col min="8" max="8" width="11.28515625" style="429" customWidth="1"/>
    <col min="9" max="9" width="8.42578125" style="429" bestFit="1" customWidth="1"/>
    <col min="10" max="10" width="11.28515625" style="429" customWidth="1"/>
    <col min="11" max="11" width="8.42578125" style="429" bestFit="1" customWidth="1"/>
    <col min="12" max="12" width="23.28515625" style="428" customWidth="1"/>
    <col min="13" max="13" width="11.42578125" style="428" customWidth="1"/>
    <col min="14" max="14" width="18.85546875" style="428" bestFit="1" customWidth="1"/>
    <col min="15" max="16" width="11.42578125" style="428"/>
    <col min="17" max="256" width="11.42578125" style="429"/>
    <col min="257" max="257" width="1.85546875" style="429" customWidth="1"/>
    <col min="258" max="258" width="18.28515625" style="429" customWidth="1"/>
    <col min="259" max="259" width="29.42578125" style="429" customWidth="1"/>
    <col min="260" max="260" width="13.28515625" style="429" customWidth="1"/>
    <col min="261" max="261" width="9.42578125" style="429" customWidth="1"/>
    <col min="262" max="266" width="11.28515625" style="429" customWidth="1"/>
    <col min="267" max="267" width="13.42578125" style="429" customWidth="1"/>
    <col min="268" max="268" width="7.7109375" style="429" customWidth="1"/>
    <col min="269" max="269" width="7.42578125" style="429" customWidth="1"/>
    <col min="270" max="270" width="12.140625" style="429" customWidth="1"/>
    <col min="271" max="512" width="11.42578125" style="429"/>
    <col min="513" max="513" width="1.85546875" style="429" customWidth="1"/>
    <col min="514" max="514" width="18.28515625" style="429" customWidth="1"/>
    <col min="515" max="515" width="29.42578125" style="429" customWidth="1"/>
    <col min="516" max="516" width="13.28515625" style="429" customWidth="1"/>
    <col min="517" max="517" width="9.42578125" style="429" customWidth="1"/>
    <col min="518" max="522" width="11.28515625" style="429" customWidth="1"/>
    <col min="523" max="523" width="13.42578125" style="429" customWidth="1"/>
    <col min="524" max="524" width="7.7109375" style="429" customWidth="1"/>
    <col min="525" max="525" width="7.42578125" style="429" customWidth="1"/>
    <col min="526" max="526" width="12.140625" style="429" customWidth="1"/>
    <col min="527" max="768" width="11.42578125" style="429"/>
    <col min="769" max="769" width="1.85546875" style="429" customWidth="1"/>
    <col min="770" max="770" width="18.28515625" style="429" customWidth="1"/>
    <col min="771" max="771" width="29.42578125" style="429" customWidth="1"/>
    <col min="772" max="772" width="13.28515625" style="429" customWidth="1"/>
    <col min="773" max="773" width="9.42578125" style="429" customWidth="1"/>
    <col min="774" max="778" width="11.28515625" style="429" customWidth="1"/>
    <col min="779" max="779" width="13.42578125" style="429" customWidth="1"/>
    <col min="780" max="780" width="7.7109375" style="429" customWidth="1"/>
    <col min="781" max="781" width="7.42578125" style="429" customWidth="1"/>
    <col min="782" max="782" width="12.140625" style="429" customWidth="1"/>
    <col min="783" max="1024" width="11.42578125" style="429"/>
    <col min="1025" max="1025" width="1.85546875" style="429" customWidth="1"/>
    <col min="1026" max="1026" width="18.28515625" style="429" customWidth="1"/>
    <col min="1027" max="1027" width="29.42578125" style="429" customWidth="1"/>
    <col min="1028" max="1028" width="13.28515625" style="429" customWidth="1"/>
    <col min="1029" max="1029" width="9.42578125" style="429" customWidth="1"/>
    <col min="1030" max="1034" width="11.28515625" style="429" customWidth="1"/>
    <col min="1035" max="1035" width="13.42578125" style="429" customWidth="1"/>
    <col min="1036" max="1036" width="7.7109375" style="429" customWidth="1"/>
    <col min="1037" max="1037" width="7.42578125" style="429" customWidth="1"/>
    <col min="1038" max="1038" width="12.140625" style="429" customWidth="1"/>
    <col min="1039" max="1280" width="11.42578125" style="429"/>
    <col min="1281" max="1281" width="1.85546875" style="429" customWidth="1"/>
    <col min="1282" max="1282" width="18.28515625" style="429" customWidth="1"/>
    <col min="1283" max="1283" width="29.42578125" style="429" customWidth="1"/>
    <col min="1284" max="1284" width="13.28515625" style="429" customWidth="1"/>
    <col min="1285" max="1285" width="9.42578125" style="429" customWidth="1"/>
    <col min="1286" max="1290" width="11.28515625" style="429" customWidth="1"/>
    <col min="1291" max="1291" width="13.42578125" style="429" customWidth="1"/>
    <col min="1292" max="1292" width="7.7109375" style="429" customWidth="1"/>
    <col min="1293" max="1293" width="7.42578125" style="429" customWidth="1"/>
    <col min="1294" max="1294" width="12.140625" style="429" customWidth="1"/>
    <col min="1295" max="1536" width="11.42578125" style="429"/>
    <col min="1537" max="1537" width="1.85546875" style="429" customWidth="1"/>
    <col min="1538" max="1538" width="18.28515625" style="429" customWidth="1"/>
    <col min="1539" max="1539" width="29.42578125" style="429" customWidth="1"/>
    <col min="1540" max="1540" width="13.28515625" style="429" customWidth="1"/>
    <col min="1541" max="1541" width="9.42578125" style="429" customWidth="1"/>
    <col min="1542" max="1546" width="11.28515625" style="429" customWidth="1"/>
    <col min="1547" max="1547" width="13.42578125" style="429" customWidth="1"/>
    <col min="1548" max="1548" width="7.7109375" style="429" customWidth="1"/>
    <col min="1549" max="1549" width="7.42578125" style="429" customWidth="1"/>
    <col min="1550" max="1550" width="12.140625" style="429" customWidth="1"/>
    <col min="1551" max="1792" width="11.42578125" style="429"/>
    <col min="1793" max="1793" width="1.85546875" style="429" customWidth="1"/>
    <col min="1794" max="1794" width="18.28515625" style="429" customWidth="1"/>
    <col min="1795" max="1795" width="29.42578125" style="429" customWidth="1"/>
    <col min="1796" max="1796" width="13.28515625" style="429" customWidth="1"/>
    <col min="1797" max="1797" width="9.42578125" style="429" customWidth="1"/>
    <col min="1798" max="1802" width="11.28515625" style="429" customWidth="1"/>
    <col min="1803" max="1803" width="13.42578125" style="429" customWidth="1"/>
    <col min="1804" max="1804" width="7.7109375" style="429" customWidth="1"/>
    <col min="1805" max="1805" width="7.42578125" style="429" customWidth="1"/>
    <col min="1806" max="1806" width="12.140625" style="429" customWidth="1"/>
    <col min="1807" max="2048" width="11.42578125" style="429"/>
    <col min="2049" max="2049" width="1.85546875" style="429" customWidth="1"/>
    <col min="2050" max="2050" width="18.28515625" style="429" customWidth="1"/>
    <col min="2051" max="2051" width="29.42578125" style="429" customWidth="1"/>
    <col min="2052" max="2052" width="13.28515625" style="429" customWidth="1"/>
    <col min="2053" max="2053" width="9.42578125" style="429" customWidth="1"/>
    <col min="2054" max="2058" width="11.28515625" style="429" customWidth="1"/>
    <col min="2059" max="2059" width="13.42578125" style="429" customWidth="1"/>
    <col min="2060" max="2060" width="7.7109375" style="429" customWidth="1"/>
    <col min="2061" max="2061" width="7.42578125" style="429" customWidth="1"/>
    <col min="2062" max="2062" width="12.140625" style="429" customWidth="1"/>
    <col min="2063" max="2304" width="11.42578125" style="429"/>
    <col min="2305" max="2305" width="1.85546875" style="429" customWidth="1"/>
    <col min="2306" max="2306" width="18.28515625" style="429" customWidth="1"/>
    <col min="2307" max="2307" width="29.42578125" style="429" customWidth="1"/>
    <col min="2308" max="2308" width="13.28515625" style="429" customWidth="1"/>
    <col min="2309" max="2309" width="9.42578125" style="429" customWidth="1"/>
    <col min="2310" max="2314" width="11.28515625" style="429" customWidth="1"/>
    <col min="2315" max="2315" width="13.42578125" style="429" customWidth="1"/>
    <col min="2316" max="2316" width="7.7109375" style="429" customWidth="1"/>
    <col min="2317" max="2317" width="7.42578125" style="429" customWidth="1"/>
    <col min="2318" max="2318" width="12.140625" style="429" customWidth="1"/>
    <col min="2319" max="2560" width="11.42578125" style="429"/>
    <col min="2561" max="2561" width="1.85546875" style="429" customWidth="1"/>
    <col min="2562" max="2562" width="18.28515625" style="429" customWidth="1"/>
    <col min="2563" max="2563" width="29.42578125" style="429" customWidth="1"/>
    <col min="2564" max="2564" width="13.28515625" style="429" customWidth="1"/>
    <col min="2565" max="2565" width="9.42578125" style="429" customWidth="1"/>
    <col min="2566" max="2570" width="11.28515625" style="429" customWidth="1"/>
    <col min="2571" max="2571" width="13.42578125" style="429" customWidth="1"/>
    <col min="2572" max="2572" width="7.7109375" style="429" customWidth="1"/>
    <col min="2573" max="2573" width="7.42578125" style="429" customWidth="1"/>
    <col min="2574" max="2574" width="12.140625" style="429" customWidth="1"/>
    <col min="2575" max="2816" width="11.42578125" style="429"/>
    <col min="2817" max="2817" width="1.85546875" style="429" customWidth="1"/>
    <col min="2818" max="2818" width="18.28515625" style="429" customWidth="1"/>
    <col min="2819" max="2819" width="29.42578125" style="429" customWidth="1"/>
    <col min="2820" max="2820" width="13.28515625" style="429" customWidth="1"/>
    <col min="2821" max="2821" width="9.42578125" style="429" customWidth="1"/>
    <col min="2822" max="2826" width="11.28515625" style="429" customWidth="1"/>
    <col min="2827" max="2827" width="13.42578125" style="429" customWidth="1"/>
    <col min="2828" max="2828" width="7.7109375" style="429" customWidth="1"/>
    <col min="2829" max="2829" width="7.42578125" style="429" customWidth="1"/>
    <col min="2830" max="2830" width="12.140625" style="429" customWidth="1"/>
    <col min="2831" max="3072" width="11.42578125" style="429"/>
    <col min="3073" max="3073" width="1.85546875" style="429" customWidth="1"/>
    <col min="3074" max="3074" width="18.28515625" style="429" customWidth="1"/>
    <col min="3075" max="3075" width="29.42578125" style="429" customWidth="1"/>
    <col min="3076" max="3076" width="13.28515625" style="429" customWidth="1"/>
    <col min="3077" max="3077" width="9.42578125" style="429" customWidth="1"/>
    <col min="3078" max="3082" width="11.28515625" style="429" customWidth="1"/>
    <col min="3083" max="3083" width="13.42578125" style="429" customWidth="1"/>
    <col min="3084" max="3084" width="7.7109375" style="429" customWidth="1"/>
    <col min="3085" max="3085" width="7.42578125" style="429" customWidth="1"/>
    <col min="3086" max="3086" width="12.140625" style="429" customWidth="1"/>
    <col min="3087" max="3328" width="11.42578125" style="429"/>
    <col min="3329" max="3329" width="1.85546875" style="429" customWidth="1"/>
    <col min="3330" max="3330" width="18.28515625" style="429" customWidth="1"/>
    <col min="3331" max="3331" width="29.42578125" style="429" customWidth="1"/>
    <col min="3332" max="3332" width="13.28515625" style="429" customWidth="1"/>
    <col min="3333" max="3333" width="9.42578125" style="429" customWidth="1"/>
    <col min="3334" max="3338" width="11.28515625" style="429" customWidth="1"/>
    <col min="3339" max="3339" width="13.42578125" style="429" customWidth="1"/>
    <col min="3340" max="3340" width="7.7109375" style="429" customWidth="1"/>
    <col min="3341" max="3341" width="7.42578125" style="429" customWidth="1"/>
    <col min="3342" max="3342" width="12.140625" style="429" customWidth="1"/>
    <col min="3343" max="3584" width="11.42578125" style="429"/>
    <col min="3585" max="3585" width="1.85546875" style="429" customWidth="1"/>
    <col min="3586" max="3586" width="18.28515625" style="429" customWidth="1"/>
    <col min="3587" max="3587" width="29.42578125" style="429" customWidth="1"/>
    <col min="3588" max="3588" width="13.28515625" style="429" customWidth="1"/>
    <col min="3589" max="3589" width="9.42578125" style="429" customWidth="1"/>
    <col min="3590" max="3594" width="11.28515625" style="429" customWidth="1"/>
    <col min="3595" max="3595" width="13.42578125" style="429" customWidth="1"/>
    <col min="3596" max="3596" width="7.7109375" style="429" customWidth="1"/>
    <col min="3597" max="3597" width="7.42578125" style="429" customWidth="1"/>
    <col min="3598" max="3598" width="12.140625" style="429" customWidth="1"/>
    <col min="3599" max="3840" width="11.42578125" style="429"/>
    <col min="3841" max="3841" width="1.85546875" style="429" customWidth="1"/>
    <col min="3842" max="3842" width="18.28515625" style="429" customWidth="1"/>
    <col min="3843" max="3843" width="29.42578125" style="429" customWidth="1"/>
    <col min="3844" max="3844" width="13.28515625" style="429" customWidth="1"/>
    <col min="3845" max="3845" width="9.42578125" style="429" customWidth="1"/>
    <col min="3846" max="3850" width="11.28515625" style="429" customWidth="1"/>
    <col min="3851" max="3851" width="13.42578125" style="429" customWidth="1"/>
    <col min="3852" max="3852" width="7.7109375" style="429" customWidth="1"/>
    <col min="3853" max="3853" width="7.42578125" style="429" customWidth="1"/>
    <col min="3854" max="3854" width="12.140625" style="429" customWidth="1"/>
    <col min="3855" max="4096" width="11.42578125" style="429"/>
    <col min="4097" max="4097" width="1.85546875" style="429" customWidth="1"/>
    <col min="4098" max="4098" width="18.28515625" style="429" customWidth="1"/>
    <col min="4099" max="4099" width="29.42578125" style="429" customWidth="1"/>
    <col min="4100" max="4100" width="13.28515625" style="429" customWidth="1"/>
    <col min="4101" max="4101" width="9.42578125" style="429" customWidth="1"/>
    <col min="4102" max="4106" width="11.28515625" style="429" customWidth="1"/>
    <col min="4107" max="4107" width="13.42578125" style="429" customWidth="1"/>
    <col min="4108" max="4108" width="7.7109375" style="429" customWidth="1"/>
    <col min="4109" max="4109" width="7.42578125" style="429" customWidth="1"/>
    <col min="4110" max="4110" width="12.140625" style="429" customWidth="1"/>
    <col min="4111" max="4352" width="11.42578125" style="429"/>
    <col min="4353" max="4353" width="1.85546875" style="429" customWidth="1"/>
    <col min="4354" max="4354" width="18.28515625" style="429" customWidth="1"/>
    <col min="4355" max="4355" width="29.42578125" style="429" customWidth="1"/>
    <col min="4356" max="4356" width="13.28515625" style="429" customWidth="1"/>
    <col min="4357" max="4357" width="9.42578125" style="429" customWidth="1"/>
    <col min="4358" max="4362" width="11.28515625" style="429" customWidth="1"/>
    <col min="4363" max="4363" width="13.42578125" style="429" customWidth="1"/>
    <col min="4364" max="4364" width="7.7109375" style="429" customWidth="1"/>
    <col min="4365" max="4365" width="7.42578125" style="429" customWidth="1"/>
    <col min="4366" max="4366" width="12.140625" style="429" customWidth="1"/>
    <col min="4367" max="4608" width="11.42578125" style="429"/>
    <col min="4609" max="4609" width="1.85546875" style="429" customWidth="1"/>
    <col min="4610" max="4610" width="18.28515625" style="429" customWidth="1"/>
    <col min="4611" max="4611" width="29.42578125" style="429" customWidth="1"/>
    <col min="4612" max="4612" width="13.28515625" style="429" customWidth="1"/>
    <col min="4613" max="4613" width="9.42578125" style="429" customWidth="1"/>
    <col min="4614" max="4618" width="11.28515625" style="429" customWidth="1"/>
    <col min="4619" max="4619" width="13.42578125" style="429" customWidth="1"/>
    <col min="4620" max="4620" width="7.7109375" style="429" customWidth="1"/>
    <col min="4621" max="4621" width="7.42578125" style="429" customWidth="1"/>
    <col min="4622" max="4622" width="12.140625" style="429" customWidth="1"/>
    <col min="4623" max="4864" width="11.42578125" style="429"/>
    <col min="4865" max="4865" width="1.85546875" style="429" customWidth="1"/>
    <col min="4866" max="4866" width="18.28515625" style="429" customWidth="1"/>
    <col min="4867" max="4867" width="29.42578125" style="429" customWidth="1"/>
    <col min="4868" max="4868" width="13.28515625" style="429" customWidth="1"/>
    <col min="4869" max="4869" width="9.42578125" style="429" customWidth="1"/>
    <col min="4870" max="4874" width="11.28515625" style="429" customWidth="1"/>
    <col min="4875" max="4875" width="13.42578125" style="429" customWidth="1"/>
    <col min="4876" max="4876" width="7.7109375" style="429" customWidth="1"/>
    <col min="4877" max="4877" width="7.42578125" style="429" customWidth="1"/>
    <col min="4878" max="4878" width="12.140625" style="429" customWidth="1"/>
    <col min="4879" max="5120" width="11.42578125" style="429"/>
    <col min="5121" max="5121" width="1.85546875" style="429" customWidth="1"/>
    <col min="5122" max="5122" width="18.28515625" style="429" customWidth="1"/>
    <col min="5123" max="5123" width="29.42578125" style="429" customWidth="1"/>
    <col min="5124" max="5124" width="13.28515625" style="429" customWidth="1"/>
    <col min="5125" max="5125" width="9.42578125" style="429" customWidth="1"/>
    <col min="5126" max="5130" width="11.28515625" style="429" customWidth="1"/>
    <col min="5131" max="5131" width="13.42578125" style="429" customWidth="1"/>
    <col min="5132" max="5132" width="7.7109375" style="429" customWidth="1"/>
    <col min="5133" max="5133" width="7.42578125" style="429" customWidth="1"/>
    <col min="5134" max="5134" width="12.140625" style="429" customWidth="1"/>
    <col min="5135" max="5376" width="11.42578125" style="429"/>
    <col min="5377" max="5377" width="1.85546875" style="429" customWidth="1"/>
    <col min="5378" max="5378" width="18.28515625" style="429" customWidth="1"/>
    <col min="5379" max="5379" width="29.42578125" style="429" customWidth="1"/>
    <col min="5380" max="5380" width="13.28515625" style="429" customWidth="1"/>
    <col min="5381" max="5381" width="9.42578125" style="429" customWidth="1"/>
    <col min="5382" max="5386" width="11.28515625" style="429" customWidth="1"/>
    <col min="5387" max="5387" width="13.42578125" style="429" customWidth="1"/>
    <col min="5388" max="5388" width="7.7109375" style="429" customWidth="1"/>
    <col min="5389" max="5389" width="7.42578125" style="429" customWidth="1"/>
    <col min="5390" max="5390" width="12.140625" style="429" customWidth="1"/>
    <col min="5391" max="5632" width="11.42578125" style="429"/>
    <col min="5633" max="5633" width="1.85546875" style="429" customWidth="1"/>
    <col min="5634" max="5634" width="18.28515625" style="429" customWidth="1"/>
    <col min="5635" max="5635" width="29.42578125" style="429" customWidth="1"/>
    <col min="5636" max="5636" width="13.28515625" style="429" customWidth="1"/>
    <col min="5637" max="5637" width="9.42578125" style="429" customWidth="1"/>
    <col min="5638" max="5642" width="11.28515625" style="429" customWidth="1"/>
    <col min="5643" max="5643" width="13.42578125" style="429" customWidth="1"/>
    <col min="5644" max="5644" width="7.7109375" style="429" customWidth="1"/>
    <col min="5645" max="5645" width="7.42578125" style="429" customWidth="1"/>
    <col min="5646" max="5646" width="12.140625" style="429" customWidth="1"/>
    <col min="5647" max="5888" width="11.42578125" style="429"/>
    <col min="5889" max="5889" width="1.85546875" style="429" customWidth="1"/>
    <col min="5890" max="5890" width="18.28515625" style="429" customWidth="1"/>
    <col min="5891" max="5891" width="29.42578125" style="429" customWidth="1"/>
    <col min="5892" max="5892" width="13.28515625" style="429" customWidth="1"/>
    <col min="5893" max="5893" width="9.42578125" style="429" customWidth="1"/>
    <col min="5894" max="5898" width="11.28515625" style="429" customWidth="1"/>
    <col min="5899" max="5899" width="13.42578125" style="429" customWidth="1"/>
    <col min="5900" max="5900" width="7.7109375" style="429" customWidth="1"/>
    <col min="5901" max="5901" width="7.42578125" style="429" customWidth="1"/>
    <col min="5902" max="5902" width="12.140625" style="429" customWidth="1"/>
    <col min="5903" max="6144" width="11.42578125" style="429"/>
    <col min="6145" max="6145" width="1.85546875" style="429" customWidth="1"/>
    <col min="6146" max="6146" width="18.28515625" style="429" customWidth="1"/>
    <col min="6147" max="6147" width="29.42578125" style="429" customWidth="1"/>
    <col min="6148" max="6148" width="13.28515625" style="429" customWidth="1"/>
    <col min="6149" max="6149" width="9.42578125" style="429" customWidth="1"/>
    <col min="6150" max="6154" width="11.28515625" style="429" customWidth="1"/>
    <col min="6155" max="6155" width="13.42578125" style="429" customWidth="1"/>
    <col min="6156" max="6156" width="7.7109375" style="429" customWidth="1"/>
    <col min="6157" max="6157" width="7.42578125" style="429" customWidth="1"/>
    <col min="6158" max="6158" width="12.140625" style="429" customWidth="1"/>
    <col min="6159" max="6400" width="11.42578125" style="429"/>
    <col min="6401" max="6401" width="1.85546875" style="429" customWidth="1"/>
    <col min="6402" max="6402" width="18.28515625" style="429" customWidth="1"/>
    <col min="6403" max="6403" width="29.42578125" style="429" customWidth="1"/>
    <col min="6404" max="6404" width="13.28515625" style="429" customWidth="1"/>
    <col min="6405" max="6405" width="9.42578125" style="429" customWidth="1"/>
    <col min="6406" max="6410" width="11.28515625" style="429" customWidth="1"/>
    <col min="6411" max="6411" width="13.42578125" style="429" customWidth="1"/>
    <col min="6412" max="6412" width="7.7109375" style="429" customWidth="1"/>
    <col min="6413" max="6413" width="7.42578125" style="429" customWidth="1"/>
    <col min="6414" max="6414" width="12.140625" style="429" customWidth="1"/>
    <col min="6415" max="6656" width="11.42578125" style="429"/>
    <col min="6657" max="6657" width="1.85546875" style="429" customWidth="1"/>
    <col min="6658" max="6658" width="18.28515625" style="429" customWidth="1"/>
    <col min="6659" max="6659" width="29.42578125" style="429" customWidth="1"/>
    <col min="6660" max="6660" width="13.28515625" style="429" customWidth="1"/>
    <col min="6661" max="6661" width="9.42578125" style="429" customWidth="1"/>
    <col min="6662" max="6666" width="11.28515625" style="429" customWidth="1"/>
    <col min="6667" max="6667" width="13.42578125" style="429" customWidth="1"/>
    <col min="6668" max="6668" width="7.7109375" style="429" customWidth="1"/>
    <col min="6669" max="6669" width="7.42578125" style="429" customWidth="1"/>
    <col min="6670" max="6670" width="12.140625" style="429" customWidth="1"/>
    <col min="6671" max="6912" width="11.42578125" style="429"/>
    <col min="6913" max="6913" width="1.85546875" style="429" customWidth="1"/>
    <col min="6914" max="6914" width="18.28515625" style="429" customWidth="1"/>
    <col min="6915" max="6915" width="29.42578125" style="429" customWidth="1"/>
    <col min="6916" max="6916" width="13.28515625" style="429" customWidth="1"/>
    <col min="6917" max="6917" width="9.42578125" style="429" customWidth="1"/>
    <col min="6918" max="6922" width="11.28515625" style="429" customWidth="1"/>
    <col min="6923" max="6923" width="13.42578125" style="429" customWidth="1"/>
    <col min="6924" max="6924" width="7.7109375" style="429" customWidth="1"/>
    <col min="6925" max="6925" width="7.42578125" style="429" customWidth="1"/>
    <col min="6926" max="6926" width="12.140625" style="429" customWidth="1"/>
    <col min="6927" max="7168" width="11.42578125" style="429"/>
    <col min="7169" max="7169" width="1.85546875" style="429" customWidth="1"/>
    <col min="7170" max="7170" width="18.28515625" style="429" customWidth="1"/>
    <col min="7171" max="7171" width="29.42578125" style="429" customWidth="1"/>
    <col min="7172" max="7172" width="13.28515625" style="429" customWidth="1"/>
    <col min="7173" max="7173" width="9.42578125" style="429" customWidth="1"/>
    <col min="7174" max="7178" width="11.28515625" style="429" customWidth="1"/>
    <col min="7179" max="7179" width="13.42578125" style="429" customWidth="1"/>
    <col min="7180" max="7180" width="7.7109375" style="429" customWidth="1"/>
    <col min="7181" max="7181" width="7.42578125" style="429" customWidth="1"/>
    <col min="7182" max="7182" width="12.140625" style="429" customWidth="1"/>
    <col min="7183" max="7424" width="11.42578125" style="429"/>
    <col min="7425" max="7425" width="1.85546875" style="429" customWidth="1"/>
    <col min="7426" max="7426" width="18.28515625" style="429" customWidth="1"/>
    <col min="7427" max="7427" width="29.42578125" style="429" customWidth="1"/>
    <col min="7428" max="7428" width="13.28515625" style="429" customWidth="1"/>
    <col min="7429" max="7429" width="9.42578125" style="429" customWidth="1"/>
    <col min="7430" max="7434" width="11.28515625" style="429" customWidth="1"/>
    <col min="7435" max="7435" width="13.42578125" style="429" customWidth="1"/>
    <col min="7436" max="7436" width="7.7109375" style="429" customWidth="1"/>
    <col min="7437" max="7437" width="7.42578125" style="429" customWidth="1"/>
    <col min="7438" max="7438" width="12.140625" style="429" customWidth="1"/>
    <col min="7439" max="7680" width="11.42578125" style="429"/>
    <col min="7681" max="7681" width="1.85546875" style="429" customWidth="1"/>
    <col min="7682" max="7682" width="18.28515625" style="429" customWidth="1"/>
    <col min="7683" max="7683" width="29.42578125" style="429" customWidth="1"/>
    <col min="7684" max="7684" width="13.28515625" style="429" customWidth="1"/>
    <col min="7685" max="7685" width="9.42578125" style="429" customWidth="1"/>
    <col min="7686" max="7690" width="11.28515625" style="429" customWidth="1"/>
    <col min="7691" max="7691" width="13.42578125" style="429" customWidth="1"/>
    <col min="7692" max="7692" width="7.7109375" style="429" customWidth="1"/>
    <col min="7693" max="7693" width="7.42578125" style="429" customWidth="1"/>
    <col min="7694" max="7694" width="12.140625" style="429" customWidth="1"/>
    <col min="7695" max="7936" width="11.42578125" style="429"/>
    <col min="7937" max="7937" width="1.85546875" style="429" customWidth="1"/>
    <col min="7938" max="7938" width="18.28515625" style="429" customWidth="1"/>
    <col min="7939" max="7939" width="29.42578125" style="429" customWidth="1"/>
    <col min="7940" max="7940" width="13.28515625" style="429" customWidth="1"/>
    <col min="7941" max="7941" width="9.42578125" style="429" customWidth="1"/>
    <col min="7942" max="7946" width="11.28515625" style="429" customWidth="1"/>
    <col min="7947" max="7947" width="13.42578125" style="429" customWidth="1"/>
    <col min="7948" max="7948" width="7.7109375" style="429" customWidth="1"/>
    <col min="7949" max="7949" width="7.42578125" style="429" customWidth="1"/>
    <col min="7950" max="7950" width="12.140625" style="429" customWidth="1"/>
    <col min="7951" max="8192" width="11.42578125" style="429"/>
    <col min="8193" max="8193" width="1.85546875" style="429" customWidth="1"/>
    <col min="8194" max="8194" width="18.28515625" style="429" customWidth="1"/>
    <col min="8195" max="8195" width="29.42578125" style="429" customWidth="1"/>
    <col min="8196" max="8196" width="13.28515625" style="429" customWidth="1"/>
    <col min="8197" max="8197" width="9.42578125" style="429" customWidth="1"/>
    <col min="8198" max="8202" width="11.28515625" style="429" customWidth="1"/>
    <col min="8203" max="8203" width="13.42578125" style="429" customWidth="1"/>
    <col min="8204" max="8204" width="7.7109375" style="429" customWidth="1"/>
    <col min="8205" max="8205" width="7.42578125" style="429" customWidth="1"/>
    <col min="8206" max="8206" width="12.140625" style="429" customWidth="1"/>
    <col min="8207" max="8448" width="11.42578125" style="429"/>
    <col min="8449" max="8449" width="1.85546875" style="429" customWidth="1"/>
    <col min="8450" max="8450" width="18.28515625" style="429" customWidth="1"/>
    <col min="8451" max="8451" width="29.42578125" style="429" customWidth="1"/>
    <col min="8452" max="8452" width="13.28515625" style="429" customWidth="1"/>
    <col min="8453" max="8453" width="9.42578125" style="429" customWidth="1"/>
    <col min="8454" max="8458" width="11.28515625" style="429" customWidth="1"/>
    <col min="8459" max="8459" width="13.42578125" style="429" customWidth="1"/>
    <col min="8460" max="8460" width="7.7109375" style="429" customWidth="1"/>
    <col min="8461" max="8461" width="7.42578125" style="429" customWidth="1"/>
    <col min="8462" max="8462" width="12.140625" style="429" customWidth="1"/>
    <col min="8463" max="8704" width="11.42578125" style="429"/>
    <col min="8705" max="8705" width="1.85546875" style="429" customWidth="1"/>
    <col min="8706" max="8706" width="18.28515625" style="429" customWidth="1"/>
    <col min="8707" max="8707" width="29.42578125" style="429" customWidth="1"/>
    <col min="8708" max="8708" width="13.28515625" style="429" customWidth="1"/>
    <col min="8709" max="8709" width="9.42578125" style="429" customWidth="1"/>
    <col min="8710" max="8714" width="11.28515625" style="429" customWidth="1"/>
    <col min="8715" max="8715" width="13.42578125" style="429" customWidth="1"/>
    <col min="8716" max="8716" width="7.7109375" style="429" customWidth="1"/>
    <col min="8717" max="8717" width="7.42578125" style="429" customWidth="1"/>
    <col min="8718" max="8718" width="12.140625" style="429" customWidth="1"/>
    <col min="8719" max="8960" width="11.42578125" style="429"/>
    <col min="8961" max="8961" width="1.85546875" style="429" customWidth="1"/>
    <col min="8962" max="8962" width="18.28515625" style="429" customWidth="1"/>
    <col min="8963" max="8963" width="29.42578125" style="429" customWidth="1"/>
    <col min="8964" max="8964" width="13.28515625" style="429" customWidth="1"/>
    <col min="8965" max="8965" width="9.42578125" style="429" customWidth="1"/>
    <col min="8966" max="8970" width="11.28515625" style="429" customWidth="1"/>
    <col min="8971" max="8971" width="13.42578125" style="429" customWidth="1"/>
    <col min="8972" max="8972" width="7.7109375" style="429" customWidth="1"/>
    <col min="8973" max="8973" width="7.42578125" style="429" customWidth="1"/>
    <col min="8974" max="8974" width="12.140625" style="429" customWidth="1"/>
    <col min="8975" max="9216" width="11.42578125" style="429"/>
    <col min="9217" max="9217" width="1.85546875" style="429" customWidth="1"/>
    <col min="9218" max="9218" width="18.28515625" style="429" customWidth="1"/>
    <col min="9219" max="9219" width="29.42578125" style="429" customWidth="1"/>
    <col min="9220" max="9220" width="13.28515625" style="429" customWidth="1"/>
    <col min="9221" max="9221" width="9.42578125" style="429" customWidth="1"/>
    <col min="9222" max="9226" width="11.28515625" style="429" customWidth="1"/>
    <col min="9227" max="9227" width="13.42578125" style="429" customWidth="1"/>
    <col min="9228" max="9228" width="7.7109375" style="429" customWidth="1"/>
    <col min="9229" max="9229" width="7.42578125" style="429" customWidth="1"/>
    <col min="9230" max="9230" width="12.140625" style="429" customWidth="1"/>
    <col min="9231" max="9472" width="11.42578125" style="429"/>
    <col min="9473" max="9473" width="1.85546875" style="429" customWidth="1"/>
    <col min="9474" max="9474" width="18.28515625" style="429" customWidth="1"/>
    <col min="9475" max="9475" width="29.42578125" style="429" customWidth="1"/>
    <col min="9476" max="9476" width="13.28515625" style="429" customWidth="1"/>
    <col min="9477" max="9477" width="9.42578125" style="429" customWidth="1"/>
    <col min="9478" max="9482" width="11.28515625" style="429" customWidth="1"/>
    <col min="9483" max="9483" width="13.42578125" style="429" customWidth="1"/>
    <col min="9484" max="9484" width="7.7109375" style="429" customWidth="1"/>
    <col min="9485" max="9485" width="7.42578125" style="429" customWidth="1"/>
    <col min="9486" max="9486" width="12.140625" style="429" customWidth="1"/>
    <col min="9487" max="9728" width="11.42578125" style="429"/>
    <col min="9729" max="9729" width="1.85546875" style="429" customWidth="1"/>
    <col min="9730" max="9730" width="18.28515625" style="429" customWidth="1"/>
    <col min="9731" max="9731" width="29.42578125" style="429" customWidth="1"/>
    <col min="9732" max="9732" width="13.28515625" style="429" customWidth="1"/>
    <col min="9733" max="9733" width="9.42578125" style="429" customWidth="1"/>
    <col min="9734" max="9738" width="11.28515625" style="429" customWidth="1"/>
    <col min="9739" max="9739" width="13.42578125" style="429" customWidth="1"/>
    <col min="9740" max="9740" width="7.7109375" style="429" customWidth="1"/>
    <col min="9741" max="9741" width="7.42578125" style="429" customWidth="1"/>
    <col min="9742" max="9742" width="12.140625" style="429" customWidth="1"/>
    <col min="9743" max="9984" width="11.42578125" style="429"/>
    <col min="9985" max="9985" width="1.85546875" style="429" customWidth="1"/>
    <col min="9986" max="9986" width="18.28515625" style="429" customWidth="1"/>
    <col min="9987" max="9987" width="29.42578125" style="429" customWidth="1"/>
    <col min="9988" max="9988" width="13.28515625" style="429" customWidth="1"/>
    <col min="9989" max="9989" width="9.42578125" style="429" customWidth="1"/>
    <col min="9990" max="9994" width="11.28515625" style="429" customWidth="1"/>
    <col min="9995" max="9995" width="13.42578125" style="429" customWidth="1"/>
    <col min="9996" max="9996" width="7.7109375" style="429" customWidth="1"/>
    <col min="9997" max="9997" width="7.42578125" style="429" customWidth="1"/>
    <col min="9998" max="9998" width="12.140625" style="429" customWidth="1"/>
    <col min="9999" max="10240" width="11.42578125" style="429"/>
    <col min="10241" max="10241" width="1.85546875" style="429" customWidth="1"/>
    <col min="10242" max="10242" width="18.28515625" style="429" customWidth="1"/>
    <col min="10243" max="10243" width="29.42578125" style="429" customWidth="1"/>
    <col min="10244" max="10244" width="13.28515625" style="429" customWidth="1"/>
    <col min="10245" max="10245" width="9.42578125" style="429" customWidth="1"/>
    <col min="10246" max="10250" width="11.28515625" style="429" customWidth="1"/>
    <col min="10251" max="10251" width="13.42578125" style="429" customWidth="1"/>
    <col min="10252" max="10252" width="7.7109375" style="429" customWidth="1"/>
    <col min="10253" max="10253" width="7.42578125" style="429" customWidth="1"/>
    <col min="10254" max="10254" width="12.140625" style="429" customWidth="1"/>
    <col min="10255" max="10496" width="11.42578125" style="429"/>
    <col min="10497" max="10497" width="1.85546875" style="429" customWidth="1"/>
    <col min="10498" max="10498" width="18.28515625" style="429" customWidth="1"/>
    <col min="10499" max="10499" width="29.42578125" style="429" customWidth="1"/>
    <col min="10500" max="10500" width="13.28515625" style="429" customWidth="1"/>
    <col min="10501" max="10501" width="9.42578125" style="429" customWidth="1"/>
    <col min="10502" max="10506" width="11.28515625" style="429" customWidth="1"/>
    <col min="10507" max="10507" width="13.42578125" style="429" customWidth="1"/>
    <col min="10508" max="10508" width="7.7109375" style="429" customWidth="1"/>
    <col min="10509" max="10509" width="7.42578125" style="429" customWidth="1"/>
    <col min="10510" max="10510" width="12.140625" style="429" customWidth="1"/>
    <col min="10511" max="10752" width="11.42578125" style="429"/>
    <col min="10753" max="10753" width="1.85546875" style="429" customWidth="1"/>
    <col min="10754" max="10754" width="18.28515625" style="429" customWidth="1"/>
    <col min="10755" max="10755" width="29.42578125" style="429" customWidth="1"/>
    <col min="10756" max="10756" width="13.28515625" style="429" customWidth="1"/>
    <col min="10757" max="10757" width="9.42578125" style="429" customWidth="1"/>
    <col min="10758" max="10762" width="11.28515625" style="429" customWidth="1"/>
    <col min="10763" max="10763" width="13.42578125" style="429" customWidth="1"/>
    <col min="10764" max="10764" width="7.7109375" style="429" customWidth="1"/>
    <col min="10765" max="10765" width="7.42578125" style="429" customWidth="1"/>
    <col min="10766" max="10766" width="12.140625" style="429" customWidth="1"/>
    <col min="10767" max="11008" width="11.42578125" style="429"/>
    <col min="11009" max="11009" width="1.85546875" style="429" customWidth="1"/>
    <col min="11010" max="11010" width="18.28515625" style="429" customWidth="1"/>
    <col min="11011" max="11011" width="29.42578125" style="429" customWidth="1"/>
    <col min="11012" max="11012" width="13.28515625" style="429" customWidth="1"/>
    <col min="11013" max="11013" width="9.42578125" style="429" customWidth="1"/>
    <col min="11014" max="11018" width="11.28515625" style="429" customWidth="1"/>
    <col min="11019" max="11019" width="13.42578125" style="429" customWidth="1"/>
    <col min="11020" max="11020" width="7.7109375" style="429" customWidth="1"/>
    <col min="11021" max="11021" width="7.42578125" style="429" customWidth="1"/>
    <col min="11022" max="11022" width="12.140625" style="429" customWidth="1"/>
    <col min="11023" max="11264" width="11.42578125" style="429"/>
    <col min="11265" max="11265" width="1.85546875" style="429" customWidth="1"/>
    <col min="11266" max="11266" width="18.28515625" style="429" customWidth="1"/>
    <col min="11267" max="11267" width="29.42578125" style="429" customWidth="1"/>
    <col min="11268" max="11268" width="13.28515625" style="429" customWidth="1"/>
    <col min="11269" max="11269" width="9.42578125" style="429" customWidth="1"/>
    <col min="11270" max="11274" width="11.28515625" style="429" customWidth="1"/>
    <col min="11275" max="11275" width="13.42578125" style="429" customWidth="1"/>
    <col min="11276" max="11276" width="7.7109375" style="429" customWidth="1"/>
    <col min="11277" max="11277" width="7.42578125" style="429" customWidth="1"/>
    <col min="11278" max="11278" width="12.140625" style="429" customWidth="1"/>
    <col min="11279" max="11520" width="11.42578125" style="429"/>
    <col min="11521" max="11521" width="1.85546875" style="429" customWidth="1"/>
    <col min="11522" max="11522" width="18.28515625" style="429" customWidth="1"/>
    <col min="11523" max="11523" width="29.42578125" style="429" customWidth="1"/>
    <col min="11524" max="11524" width="13.28515625" style="429" customWidth="1"/>
    <col min="11525" max="11525" width="9.42578125" style="429" customWidth="1"/>
    <col min="11526" max="11530" width="11.28515625" style="429" customWidth="1"/>
    <col min="11531" max="11531" width="13.42578125" style="429" customWidth="1"/>
    <col min="11532" max="11532" width="7.7109375" style="429" customWidth="1"/>
    <col min="11533" max="11533" width="7.42578125" style="429" customWidth="1"/>
    <col min="11534" max="11534" width="12.140625" style="429" customWidth="1"/>
    <col min="11535" max="11776" width="11.42578125" style="429"/>
    <col min="11777" max="11777" width="1.85546875" style="429" customWidth="1"/>
    <col min="11778" max="11778" width="18.28515625" style="429" customWidth="1"/>
    <col min="11779" max="11779" width="29.42578125" style="429" customWidth="1"/>
    <col min="11780" max="11780" width="13.28515625" style="429" customWidth="1"/>
    <col min="11781" max="11781" width="9.42578125" style="429" customWidth="1"/>
    <col min="11782" max="11786" width="11.28515625" style="429" customWidth="1"/>
    <col min="11787" max="11787" width="13.42578125" style="429" customWidth="1"/>
    <col min="11788" max="11788" width="7.7109375" style="429" customWidth="1"/>
    <col min="11789" max="11789" width="7.42578125" style="429" customWidth="1"/>
    <col min="11790" max="11790" width="12.140625" style="429" customWidth="1"/>
    <col min="11791" max="12032" width="11.42578125" style="429"/>
    <col min="12033" max="12033" width="1.85546875" style="429" customWidth="1"/>
    <col min="12034" max="12034" width="18.28515625" style="429" customWidth="1"/>
    <col min="12035" max="12035" width="29.42578125" style="429" customWidth="1"/>
    <col min="12036" max="12036" width="13.28515625" style="429" customWidth="1"/>
    <col min="12037" max="12037" width="9.42578125" style="429" customWidth="1"/>
    <col min="12038" max="12042" width="11.28515625" style="429" customWidth="1"/>
    <col min="12043" max="12043" width="13.42578125" style="429" customWidth="1"/>
    <col min="12044" max="12044" width="7.7109375" style="429" customWidth="1"/>
    <col min="12045" max="12045" width="7.42578125" style="429" customWidth="1"/>
    <col min="12046" max="12046" width="12.140625" style="429" customWidth="1"/>
    <col min="12047" max="12288" width="11.42578125" style="429"/>
    <col min="12289" max="12289" width="1.85546875" style="429" customWidth="1"/>
    <col min="12290" max="12290" width="18.28515625" style="429" customWidth="1"/>
    <col min="12291" max="12291" width="29.42578125" style="429" customWidth="1"/>
    <col min="12292" max="12292" width="13.28515625" style="429" customWidth="1"/>
    <col min="12293" max="12293" width="9.42578125" style="429" customWidth="1"/>
    <col min="12294" max="12298" width="11.28515625" style="429" customWidth="1"/>
    <col min="12299" max="12299" width="13.42578125" style="429" customWidth="1"/>
    <col min="12300" max="12300" width="7.7109375" style="429" customWidth="1"/>
    <col min="12301" max="12301" width="7.42578125" style="429" customWidth="1"/>
    <col min="12302" max="12302" width="12.140625" style="429" customWidth="1"/>
    <col min="12303" max="12544" width="11.42578125" style="429"/>
    <col min="12545" max="12545" width="1.85546875" style="429" customWidth="1"/>
    <col min="12546" max="12546" width="18.28515625" style="429" customWidth="1"/>
    <col min="12547" max="12547" width="29.42578125" style="429" customWidth="1"/>
    <col min="12548" max="12548" width="13.28515625" style="429" customWidth="1"/>
    <col min="12549" max="12549" width="9.42578125" style="429" customWidth="1"/>
    <col min="12550" max="12554" width="11.28515625" style="429" customWidth="1"/>
    <col min="12555" max="12555" width="13.42578125" style="429" customWidth="1"/>
    <col min="12556" max="12556" width="7.7109375" style="429" customWidth="1"/>
    <col min="12557" max="12557" width="7.42578125" style="429" customWidth="1"/>
    <col min="12558" max="12558" width="12.140625" style="429" customWidth="1"/>
    <col min="12559" max="12800" width="11.42578125" style="429"/>
    <col min="12801" max="12801" width="1.85546875" style="429" customWidth="1"/>
    <col min="12802" max="12802" width="18.28515625" style="429" customWidth="1"/>
    <col min="12803" max="12803" width="29.42578125" style="429" customWidth="1"/>
    <col min="12804" max="12804" width="13.28515625" style="429" customWidth="1"/>
    <col min="12805" max="12805" width="9.42578125" style="429" customWidth="1"/>
    <col min="12806" max="12810" width="11.28515625" style="429" customWidth="1"/>
    <col min="12811" max="12811" width="13.42578125" style="429" customWidth="1"/>
    <col min="12812" max="12812" width="7.7109375" style="429" customWidth="1"/>
    <col min="12813" max="12813" width="7.42578125" style="429" customWidth="1"/>
    <col min="12814" max="12814" width="12.140625" style="429" customWidth="1"/>
    <col min="12815" max="13056" width="11.42578125" style="429"/>
    <col min="13057" max="13057" width="1.85546875" style="429" customWidth="1"/>
    <col min="13058" max="13058" width="18.28515625" style="429" customWidth="1"/>
    <col min="13059" max="13059" width="29.42578125" style="429" customWidth="1"/>
    <col min="13060" max="13060" width="13.28515625" style="429" customWidth="1"/>
    <col min="13061" max="13061" width="9.42578125" style="429" customWidth="1"/>
    <col min="13062" max="13066" width="11.28515625" style="429" customWidth="1"/>
    <col min="13067" max="13067" width="13.42578125" style="429" customWidth="1"/>
    <col min="13068" max="13068" width="7.7109375" style="429" customWidth="1"/>
    <col min="13069" max="13069" width="7.42578125" style="429" customWidth="1"/>
    <col min="13070" max="13070" width="12.140625" style="429" customWidth="1"/>
    <col min="13071" max="13312" width="11.42578125" style="429"/>
    <col min="13313" max="13313" width="1.85546875" style="429" customWidth="1"/>
    <col min="13314" max="13314" width="18.28515625" style="429" customWidth="1"/>
    <col min="13315" max="13315" width="29.42578125" style="429" customWidth="1"/>
    <col min="13316" max="13316" width="13.28515625" style="429" customWidth="1"/>
    <col min="13317" max="13317" width="9.42578125" style="429" customWidth="1"/>
    <col min="13318" max="13322" width="11.28515625" style="429" customWidth="1"/>
    <col min="13323" max="13323" width="13.42578125" style="429" customWidth="1"/>
    <col min="13324" max="13324" width="7.7109375" style="429" customWidth="1"/>
    <col min="13325" max="13325" width="7.42578125" style="429" customWidth="1"/>
    <col min="13326" max="13326" width="12.140625" style="429" customWidth="1"/>
    <col min="13327" max="13568" width="11.42578125" style="429"/>
    <col min="13569" max="13569" width="1.85546875" style="429" customWidth="1"/>
    <col min="13570" max="13570" width="18.28515625" style="429" customWidth="1"/>
    <col min="13571" max="13571" width="29.42578125" style="429" customWidth="1"/>
    <col min="13572" max="13572" width="13.28515625" style="429" customWidth="1"/>
    <col min="13573" max="13573" width="9.42578125" style="429" customWidth="1"/>
    <col min="13574" max="13578" width="11.28515625" style="429" customWidth="1"/>
    <col min="13579" max="13579" width="13.42578125" style="429" customWidth="1"/>
    <col min="13580" max="13580" width="7.7109375" style="429" customWidth="1"/>
    <col min="13581" max="13581" width="7.42578125" style="429" customWidth="1"/>
    <col min="13582" max="13582" width="12.140625" style="429" customWidth="1"/>
    <col min="13583" max="13824" width="11.42578125" style="429"/>
    <col min="13825" max="13825" width="1.85546875" style="429" customWidth="1"/>
    <col min="13826" max="13826" width="18.28515625" style="429" customWidth="1"/>
    <col min="13827" max="13827" width="29.42578125" style="429" customWidth="1"/>
    <col min="13828" max="13828" width="13.28515625" style="429" customWidth="1"/>
    <col min="13829" max="13829" width="9.42578125" style="429" customWidth="1"/>
    <col min="13830" max="13834" width="11.28515625" style="429" customWidth="1"/>
    <col min="13835" max="13835" width="13.42578125" style="429" customWidth="1"/>
    <col min="13836" max="13836" width="7.7109375" style="429" customWidth="1"/>
    <col min="13837" max="13837" width="7.42578125" style="429" customWidth="1"/>
    <col min="13838" max="13838" width="12.140625" style="429" customWidth="1"/>
    <col min="13839" max="14080" width="11.42578125" style="429"/>
    <col min="14081" max="14081" width="1.85546875" style="429" customWidth="1"/>
    <col min="14082" max="14082" width="18.28515625" style="429" customWidth="1"/>
    <col min="14083" max="14083" width="29.42578125" style="429" customWidth="1"/>
    <col min="14084" max="14084" width="13.28515625" style="429" customWidth="1"/>
    <col min="14085" max="14085" width="9.42578125" style="429" customWidth="1"/>
    <col min="14086" max="14090" width="11.28515625" style="429" customWidth="1"/>
    <col min="14091" max="14091" width="13.42578125" style="429" customWidth="1"/>
    <col min="14092" max="14092" width="7.7109375" style="429" customWidth="1"/>
    <col min="14093" max="14093" width="7.42578125" style="429" customWidth="1"/>
    <col min="14094" max="14094" width="12.140625" style="429" customWidth="1"/>
    <col min="14095" max="14336" width="11.42578125" style="429"/>
    <col min="14337" max="14337" width="1.85546875" style="429" customWidth="1"/>
    <col min="14338" max="14338" width="18.28515625" style="429" customWidth="1"/>
    <col min="14339" max="14339" width="29.42578125" style="429" customWidth="1"/>
    <col min="14340" max="14340" width="13.28515625" style="429" customWidth="1"/>
    <col min="14341" max="14341" width="9.42578125" style="429" customWidth="1"/>
    <col min="14342" max="14346" width="11.28515625" style="429" customWidth="1"/>
    <col min="14347" max="14347" width="13.42578125" style="429" customWidth="1"/>
    <col min="14348" max="14348" width="7.7109375" style="429" customWidth="1"/>
    <col min="14349" max="14349" width="7.42578125" style="429" customWidth="1"/>
    <col min="14350" max="14350" width="12.140625" style="429" customWidth="1"/>
    <col min="14351" max="14592" width="11.42578125" style="429"/>
    <col min="14593" max="14593" width="1.85546875" style="429" customWidth="1"/>
    <col min="14594" max="14594" width="18.28515625" style="429" customWidth="1"/>
    <col min="14595" max="14595" width="29.42578125" style="429" customWidth="1"/>
    <col min="14596" max="14596" width="13.28515625" style="429" customWidth="1"/>
    <col min="14597" max="14597" width="9.42578125" style="429" customWidth="1"/>
    <col min="14598" max="14602" width="11.28515625" style="429" customWidth="1"/>
    <col min="14603" max="14603" width="13.42578125" style="429" customWidth="1"/>
    <col min="14604" max="14604" width="7.7109375" style="429" customWidth="1"/>
    <col min="14605" max="14605" width="7.42578125" style="429" customWidth="1"/>
    <col min="14606" max="14606" width="12.140625" style="429" customWidth="1"/>
    <col min="14607" max="14848" width="11.42578125" style="429"/>
    <col min="14849" max="14849" width="1.85546875" style="429" customWidth="1"/>
    <col min="14850" max="14850" width="18.28515625" style="429" customWidth="1"/>
    <col min="14851" max="14851" width="29.42578125" style="429" customWidth="1"/>
    <col min="14852" max="14852" width="13.28515625" style="429" customWidth="1"/>
    <col min="14853" max="14853" width="9.42578125" style="429" customWidth="1"/>
    <col min="14854" max="14858" width="11.28515625" style="429" customWidth="1"/>
    <col min="14859" max="14859" width="13.42578125" style="429" customWidth="1"/>
    <col min="14860" max="14860" width="7.7109375" style="429" customWidth="1"/>
    <col min="14861" max="14861" width="7.42578125" style="429" customWidth="1"/>
    <col min="14862" max="14862" width="12.140625" style="429" customWidth="1"/>
    <col min="14863" max="15104" width="11.42578125" style="429"/>
    <col min="15105" max="15105" width="1.85546875" style="429" customWidth="1"/>
    <col min="15106" max="15106" width="18.28515625" style="429" customWidth="1"/>
    <col min="15107" max="15107" width="29.42578125" style="429" customWidth="1"/>
    <col min="15108" max="15108" width="13.28515625" style="429" customWidth="1"/>
    <col min="15109" max="15109" width="9.42578125" style="429" customWidth="1"/>
    <col min="15110" max="15114" width="11.28515625" style="429" customWidth="1"/>
    <col min="15115" max="15115" width="13.42578125" style="429" customWidth="1"/>
    <col min="15116" max="15116" width="7.7109375" style="429" customWidth="1"/>
    <col min="15117" max="15117" width="7.42578125" style="429" customWidth="1"/>
    <col min="15118" max="15118" width="12.140625" style="429" customWidth="1"/>
    <col min="15119" max="15360" width="11.42578125" style="429"/>
    <col min="15361" max="15361" width="1.85546875" style="429" customWidth="1"/>
    <col min="15362" max="15362" width="18.28515625" style="429" customWidth="1"/>
    <col min="15363" max="15363" width="29.42578125" style="429" customWidth="1"/>
    <col min="15364" max="15364" width="13.28515625" style="429" customWidth="1"/>
    <col min="15365" max="15365" width="9.42578125" style="429" customWidth="1"/>
    <col min="15366" max="15370" width="11.28515625" style="429" customWidth="1"/>
    <col min="15371" max="15371" width="13.42578125" style="429" customWidth="1"/>
    <col min="15372" max="15372" width="7.7109375" style="429" customWidth="1"/>
    <col min="15373" max="15373" width="7.42578125" style="429" customWidth="1"/>
    <col min="15374" max="15374" width="12.140625" style="429" customWidth="1"/>
    <col min="15375" max="15616" width="11.42578125" style="429"/>
    <col min="15617" max="15617" width="1.85546875" style="429" customWidth="1"/>
    <col min="15618" max="15618" width="18.28515625" style="429" customWidth="1"/>
    <col min="15619" max="15619" width="29.42578125" style="429" customWidth="1"/>
    <col min="15620" max="15620" width="13.28515625" style="429" customWidth="1"/>
    <col min="15621" max="15621" width="9.42578125" style="429" customWidth="1"/>
    <col min="15622" max="15626" width="11.28515625" style="429" customWidth="1"/>
    <col min="15627" max="15627" width="13.42578125" style="429" customWidth="1"/>
    <col min="15628" max="15628" width="7.7109375" style="429" customWidth="1"/>
    <col min="15629" max="15629" width="7.42578125" style="429" customWidth="1"/>
    <col min="15630" max="15630" width="12.140625" style="429" customWidth="1"/>
    <col min="15631" max="15872" width="11.42578125" style="429"/>
    <col min="15873" max="15873" width="1.85546875" style="429" customWidth="1"/>
    <col min="15874" max="15874" width="18.28515625" style="429" customWidth="1"/>
    <col min="15875" max="15875" width="29.42578125" style="429" customWidth="1"/>
    <col min="15876" max="15876" width="13.28515625" style="429" customWidth="1"/>
    <col min="15877" max="15877" width="9.42578125" style="429" customWidth="1"/>
    <col min="15878" max="15882" width="11.28515625" style="429" customWidth="1"/>
    <col min="15883" max="15883" width="13.42578125" style="429" customWidth="1"/>
    <col min="15884" max="15884" width="7.7109375" style="429" customWidth="1"/>
    <col min="15885" max="15885" width="7.42578125" style="429" customWidth="1"/>
    <col min="15886" max="15886" width="12.140625" style="429" customWidth="1"/>
    <col min="15887" max="16128" width="11.42578125" style="429"/>
    <col min="16129" max="16129" width="1.85546875" style="429" customWidth="1"/>
    <col min="16130" max="16130" width="18.28515625" style="429" customWidth="1"/>
    <col min="16131" max="16131" width="29.42578125" style="429" customWidth="1"/>
    <col min="16132" max="16132" width="13.28515625" style="429" customWidth="1"/>
    <col min="16133" max="16133" width="9.42578125" style="429" customWidth="1"/>
    <col min="16134" max="16138" width="11.28515625" style="429" customWidth="1"/>
    <col min="16139" max="16139" width="13.42578125" style="429" customWidth="1"/>
    <col min="16140" max="16140" width="7.7109375" style="429" customWidth="1"/>
    <col min="16141" max="16141" width="7.42578125" style="429" customWidth="1"/>
    <col min="16142" max="16142" width="12.140625" style="429" customWidth="1"/>
    <col min="16143" max="16384" width="11.42578125" style="429"/>
  </cols>
  <sheetData>
    <row r="1" spans="2:16" x14ac:dyDescent="0.25">
      <c r="B1" s="570" t="s">
        <v>335</v>
      </c>
      <c r="C1" s="570"/>
      <c r="D1" s="570"/>
      <c r="E1" s="570"/>
      <c r="F1" s="570"/>
      <c r="G1" s="570"/>
      <c r="H1" s="570"/>
      <c r="I1" s="570"/>
      <c r="J1" s="570"/>
      <c r="K1" s="570"/>
      <c r="L1" s="571" t="s">
        <v>336</v>
      </c>
      <c r="M1" s="572"/>
      <c r="N1" s="573"/>
    </row>
    <row r="2" spans="2:16" x14ac:dyDescent="0.25">
      <c r="B2" s="570"/>
      <c r="C2" s="570"/>
      <c r="D2" s="570"/>
      <c r="E2" s="570"/>
      <c r="F2" s="570"/>
      <c r="G2" s="570"/>
      <c r="H2" s="570"/>
      <c r="I2" s="570"/>
      <c r="J2" s="570"/>
      <c r="K2" s="570"/>
      <c r="L2" s="430" t="s">
        <v>337</v>
      </c>
      <c r="M2" s="431" t="s">
        <v>338</v>
      </c>
      <c r="N2" s="432">
        <v>6197.6</v>
      </c>
    </row>
    <row r="3" spans="2:16" x14ac:dyDescent="0.25">
      <c r="B3" s="570"/>
      <c r="C3" s="570"/>
      <c r="D3" s="570"/>
      <c r="E3" s="570"/>
      <c r="F3" s="570"/>
      <c r="G3" s="570"/>
      <c r="H3" s="570"/>
      <c r="I3" s="570"/>
      <c r="J3" s="570"/>
      <c r="K3" s="570"/>
      <c r="L3" s="430" t="s">
        <v>339</v>
      </c>
      <c r="M3" s="431" t="s">
        <v>338</v>
      </c>
      <c r="N3" s="432">
        <v>5517.8</v>
      </c>
    </row>
    <row r="4" spans="2:16" x14ac:dyDescent="0.25">
      <c r="B4" s="570"/>
      <c r="C4" s="570"/>
      <c r="D4" s="570"/>
      <c r="E4" s="570"/>
      <c r="F4" s="570"/>
      <c r="G4" s="570"/>
      <c r="H4" s="570"/>
      <c r="I4" s="570"/>
      <c r="J4" s="570"/>
      <c r="K4" s="570"/>
      <c r="L4" s="430" t="s">
        <v>340</v>
      </c>
      <c r="M4" s="431" t="s">
        <v>338</v>
      </c>
      <c r="N4" s="432">
        <v>21609.7</v>
      </c>
    </row>
    <row r="5" spans="2:16" x14ac:dyDescent="0.25">
      <c r="B5" s="570"/>
      <c r="C5" s="570"/>
      <c r="D5" s="570"/>
      <c r="E5" s="570"/>
      <c r="F5" s="570"/>
      <c r="G5" s="570"/>
      <c r="H5" s="570"/>
      <c r="I5" s="570"/>
      <c r="J5" s="570"/>
      <c r="K5" s="570"/>
      <c r="L5" s="430" t="s">
        <v>341</v>
      </c>
      <c r="M5" s="431" t="s">
        <v>338</v>
      </c>
      <c r="N5" s="432">
        <v>17898.5</v>
      </c>
    </row>
    <row r="6" spans="2:16" x14ac:dyDescent="0.25">
      <c r="B6" s="570"/>
      <c r="C6" s="570"/>
      <c r="D6" s="570"/>
      <c r="E6" s="570"/>
      <c r="F6" s="570"/>
      <c r="G6" s="570"/>
      <c r="H6" s="570"/>
      <c r="I6" s="570"/>
      <c r="J6" s="570"/>
      <c r="K6" s="570"/>
      <c r="L6" s="430" t="s">
        <v>342</v>
      </c>
      <c r="M6" s="431" t="s">
        <v>338</v>
      </c>
      <c r="N6" s="432">
        <v>93.2</v>
      </c>
    </row>
    <row r="7" spans="2:16" x14ac:dyDescent="0.25">
      <c r="B7" s="570"/>
      <c r="C7" s="570"/>
      <c r="D7" s="570"/>
      <c r="E7" s="570"/>
      <c r="F7" s="570"/>
      <c r="G7" s="570"/>
      <c r="H7" s="570"/>
      <c r="I7" s="570"/>
      <c r="J7" s="570"/>
      <c r="K7" s="570"/>
      <c r="L7" s="430" t="s">
        <v>343</v>
      </c>
      <c r="M7" s="431" t="s">
        <v>338</v>
      </c>
      <c r="N7" s="432">
        <v>283.3</v>
      </c>
    </row>
    <row r="8" spans="2:16" ht="12" thickBot="1" x14ac:dyDescent="0.3">
      <c r="B8" s="570"/>
      <c r="C8" s="570"/>
      <c r="D8" s="570"/>
      <c r="E8" s="570"/>
      <c r="F8" s="570"/>
      <c r="G8" s="570"/>
      <c r="H8" s="570"/>
      <c r="I8" s="570"/>
      <c r="J8" s="570"/>
      <c r="K8" s="570"/>
      <c r="L8" s="433" t="s">
        <v>344</v>
      </c>
      <c r="M8" s="434" t="s">
        <v>338</v>
      </c>
      <c r="N8" s="435">
        <v>74.900000000000006</v>
      </c>
    </row>
    <row r="9" spans="2:16" ht="6" customHeight="1" thickBot="1" x14ac:dyDescent="0.3">
      <c r="B9" s="570"/>
      <c r="C9" s="570"/>
      <c r="D9" s="570"/>
      <c r="E9" s="570"/>
      <c r="F9" s="570"/>
      <c r="G9" s="570"/>
      <c r="H9" s="570"/>
      <c r="I9" s="570"/>
      <c r="J9" s="570"/>
      <c r="K9" s="570"/>
      <c r="L9" s="429"/>
      <c r="M9" s="431"/>
      <c r="N9" s="431"/>
    </row>
    <row r="10" spans="2:16" s="443" customFormat="1" ht="24" thickTop="1" thickBot="1" x14ac:dyDescent="0.3">
      <c r="B10" s="556" t="s">
        <v>345</v>
      </c>
      <c r="C10" s="558" t="s">
        <v>346</v>
      </c>
      <c r="D10" s="560" t="s">
        <v>347</v>
      </c>
      <c r="E10" s="561"/>
      <c r="F10" s="437" t="s">
        <v>348</v>
      </c>
      <c r="G10" s="438"/>
      <c r="H10" s="437" t="s">
        <v>349</v>
      </c>
      <c r="I10" s="439"/>
      <c r="J10" s="440" t="s">
        <v>350</v>
      </c>
      <c r="K10" s="441"/>
      <c r="L10" s="564" t="s">
        <v>351</v>
      </c>
      <c r="M10" s="565"/>
      <c r="N10" s="566"/>
      <c r="O10" s="442"/>
      <c r="P10" s="442"/>
    </row>
    <row r="11" spans="2:16" s="443" customFormat="1" ht="13.5" thickBot="1" x14ac:dyDescent="0.3">
      <c r="B11" s="557"/>
      <c r="C11" s="559"/>
      <c r="D11" s="444" t="s">
        <v>352</v>
      </c>
      <c r="E11" s="445" t="s">
        <v>353</v>
      </c>
      <c r="F11" s="446">
        <v>1</v>
      </c>
      <c r="G11" s="447">
        <v>2</v>
      </c>
      <c r="H11" s="446">
        <v>1</v>
      </c>
      <c r="I11" s="448">
        <v>2</v>
      </c>
      <c r="J11" s="449">
        <v>1</v>
      </c>
      <c r="K11" s="447">
        <v>2</v>
      </c>
      <c r="L11" s="450" t="s">
        <v>354</v>
      </c>
      <c r="M11" s="450" t="s">
        <v>12</v>
      </c>
      <c r="N11" s="451" t="s">
        <v>270</v>
      </c>
      <c r="O11" s="442"/>
      <c r="P11" s="442"/>
    </row>
    <row r="12" spans="2:16" ht="22.5" x14ac:dyDescent="0.25">
      <c r="B12" s="452" t="s">
        <v>355</v>
      </c>
      <c r="C12" s="453" t="s">
        <v>356</v>
      </c>
      <c r="D12" s="454" t="s">
        <v>357</v>
      </c>
      <c r="E12" s="455" t="s">
        <v>358</v>
      </c>
      <c r="F12" s="456" t="s">
        <v>359</v>
      </c>
      <c r="G12" s="454" t="str">
        <f t="shared" ref="G12:G17" si="0">+IF(F12="Por jornada o c/ 200m","c/ 20m³",IF(F12="Por depósito homogéneo","c/ 40m³", IF(F12="No aplica", "No aplica", IF(F12="Por jornada o c/ 100m","c/ 15m³",IF(F12="Semanal","c/ 30m³")))))</f>
        <v>c/ 40m³</v>
      </c>
      <c r="H12" s="456" t="s">
        <v>360</v>
      </c>
      <c r="I12" s="457" t="str">
        <f t="shared" ref="I12:K17" si="1">+IF(H12="Por jornada o c/ 200m","c/ 20m³",IF(H12="Por depósito homogéneo","c/ 40m³", IF(H12="No aplica", "No aplica", IF(H12="Por jornada o c/ 100m","c/ 15m³",IF(H12="Semanal","c/ 30m³")))))</f>
        <v>c/ 20m³</v>
      </c>
      <c r="J12" s="458" t="s">
        <v>361</v>
      </c>
      <c r="K12" s="454" t="str">
        <f t="shared" si="1"/>
        <v>No aplica</v>
      </c>
      <c r="L12" s="459">
        <v>82247</v>
      </c>
      <c r="M12" s="460">
        <f>+N4/40</f>
        <v>540.24250000000006</v>
      </c>
      <c r="N12" s="459">
        <f t="shared" ref="N12:N17" si="2">+M12*L12</f>
        <v>44433324.897500008</v>
      </c>
    </row>
    <row r="13" spans="2:16" ht="33.75" x14ac:dyDescent="0.25">
      <c r="B13" s="461" t="s">
        <v>362</v>
      </c>
      <c r="C13" s="462" t="s">
        <v>363</v>
      </c>
      <c r="D13" s="463" t="s">
        <v>364</v>
      </c>
      <c r="E13" s="464" t="s">
        <v>365</v>
      </c>
      <c r="F13" s="465" t="s">
        <v>366</v>
      </c>
      <c r="G13" s="454" t="str">
        <f t="shared" si="0"/>
        <v>c/ 15m³</v>
      </c>
      <c r="H13" s="465" t="s">
        <v>366</v>
      </c>
      <c r="I13" s="457" t="str">
        <f t="shared" si="1"/>
        <v>c/ 15m³</v>
      </c>
      <c r="J13" s="466" t="s">
        <v>361</v>
      </c>
      <c r="K13" s="454" t="str">
        <f t="shared" si="1"/>
        <v>No aplica</v>
      </c>
      <c r="L13" s="459">
        <v>119269</v>
      </c>
      <c r="M13" s="460">
        <f>+N4/15</f>
        <v>1440.6466666666668</v>
      </c>
      <c r="N13" s="459">
        <f t="shared" si="2"/>
        <v>171824487.28666669</v>
      </c>
      <c r="P13" s="429"/>
    </row>
    <row r="14" spans="2:16" ht="22.5" x14ac:dyDescent="0.25">
      <c r="B14" s="461" t="s">
        <v>367</v>
      </c>
      <c r="C14" s="462" t="s">
        <v>368</v>
      </c>
      <c r="D14" s="463" t="s">
        <v>369</v>
      </c>
      <c r="E14" s="464" t="s">
        <v>370</v>
      </c>
      <c r="F14" s="465" t="s">
        <v>360</v>
      </c>
      <c r="G14" s="454" t="str">
        <f t="shared" si="0"/>
        <v>c/ 20m³</v>
      </c>
      <c r="H14" s="465" t="s">
        <v>361</v>
      </c>
      <c r="I14" s="457" t="str">
        <f t="shared" si="1"/>
        <v>No aplica</v>
      </c>
      <c r="J14" s="466" t="s">
        <v>361</v>
      </c>
      <c r="K14" s="454" t="str">
        <f t="shared" si="1"/>
        <v>No aplica</v>
      </c>
      <c r="L14" s="459">
        <v>53423</v>
      </c>
      <c r="M14" s="460">
        <f>+N4/20</f>
        <v>1080.4850000000001</v>
      </c>
      <c r="N14" s="459">
        <f t="shared" si="2"/>
        <v>57722750.155000009</v>
      </c>
      <c r="P14" s="429"/>
    </row>
    <row r="15" spans="2:16" ht="22.5" x14ac:dyDescent="0.25">
      <c r="B15" s="461" t="s">
        <v>371</v>
      </c>
      <c r="C15" s="462" t="s">
        <v>372</v>
      </c>
      <c r="D15" s="463" t="s">
        <v>373</v>
      </c>
      <c r="E15" s="464" t="s">
        <v>374</v>
      </c>
      <c r="F15" s="465" t="s">
        <v>360</v>
      </c>
      <c r="G15" s="454" t="str">
        <f t="shared" si="0"/>
        <v>c/ 20m³</v>
      </c>
      <c r="H15" s="465" t="s">
        <v>361</v>
      </c>
      <c r="I15" s="457" t="str">
        <f t="shared" si="1"/>
        <v>No aplica</v>
      </c>
      <c r="J15" s="466" t="s">
        <v>360</v>
      </c>
      <c r="K15" s="454" t="str">
        <f t="shared" si="1"/>
        <v>c/ 20m³</v>
      </c>
      <c r="L15" s="459">
        <v>83713</v>
      </c>
      <c r="M15" s="460">
        <f>+N4/20+(SUM(N6:N7)/20)</f>
        <v>1099.3100000000002</v>
      </c>
      <c r="N15" s="459">
        <f t="shared" si="2"/>
        <v>92026538.030000016</v>
      </c>
      <c r="P15" s="429"/>
    </row>
    <row r="16" spans="2:16" ht="22.5" x14ac:dyDescent="0.25">
      <c r="B16" s="461" t="s">
        <v>375</v>
      </c>
      <c r="C16" s="462" t="s">
        <v>376</v>
      </c>
      <c r="D16" s="463" t="s">
        <v>377</v>
      </c>
      <c r="E16" s="464" t="s">
        <v>378</v>
      </c>
      <c r="F16" s="465" t="s">
        <v>361</v>
      </c>
      <c r="G16" s="454" t="str">
        <f t="shared" si="0"/>
        <v>No aplica</v>
      </c>
      <c r="H16" s="465" t="s">
        <v>361</v>
      </c>
      <c r="I16" s="457" t="str">
        <f t="shared" si="1"/>
        <v>No aplica</v>
      </c>
      <c r="J16" s="466" t="s">
        <v>359</v>
      </c>
      <c r="K16" s="454" t="str">
        <f t="shared" si="1"/>
        <v>c/ 40m³</v>
      </c>
      <c r="L16" s="459">
        <v>137159</v>
      </c>
      <c r="M16" s="460">
        <f>+(N6+N7)/40</f>
        <v>9.4124999999999996</v>
      </c>
      <c r="N16" s="459">
        <f t="shared" si="2"/>
        <v>1291009.0874999999</v>
      </c>
    </row>
    <row r="17" spans="2:16" ht="22.5" x14ac:dyDescent="0.25">
      <c r="B17" s="461" t="s">
        <v>379</v>
      </c>
      <c r="C17" s="462" t="s">
        <v>380</v>
      </c>
      <c r="D17" s="463" t="s">
        <v>381</v>
      </c>
      <c r="E17" s="464" t="s">
        <v>382</v>
      </c>
      <c r="F17" s="465" t="s">
        <v>359</v>
      </c>
      <c r="G17" s="454" t="str">
        <f t="shared" si="0"/>
        <v>c/ 40m³</v>
      </c>
      <c r="H17" s="465" t="s">
        <v>359</v>
      </c>
      <c r="I17" s="457" t="str">
        <f t="shared" si="1"/>
        <v>c/ 40m³</v>
      </c>
      <c r="J17" s="466" t="s">
        <v>361</v>
      </c>
      <c r="K17" s="454" t="str">
        <f t="shared" si="1"/>
        <v>No aplica</v>
      </c>
      <c r="L17" s="459">
        <v>144598</v>
      </c>
      <c r="M17" s="460">
        <f>+N4/40</f>
        <v>540.24250000000006</v>
      </c>
      <c r="N17" s="459">
        <f t="shared" si="2"/>
        <v>78117985.015000015</v>
      </c>
    </row>
    <row r="18" spans="2:16" x14ac:dyDescent="0.25">
      <c r="B18" s="551" t="s">
        <v>383</v>
      </c>
      <c r="C18" s="552" t="s">
        <v>383</v>
      </c>
      <c r="D18" s="463"/>
      <c r="E18" s="554" t="s">
        <v>384</v>
      </c>
      <c r="F18" s="465" t="s">
        <v>361</v>
      </c>
      <c r="G18" s="463"/>
      <c r="H18" s="465" t="s">
        <v>361</v>
      </c>
      <c r="I18" s="467"/>
      <c r="J18" s="466" t="s">
        <v>361</v>
      </c>
      <c r="K18" s="468"/>
      <c r="L18" s="459"/>
      <c r="M18" s="469"/>
      <c r="N18" s="459"/>
    </row>
    <row r="19" spans="2:16" s="470" customFormat="1" x14ac:dyDescent="0.25">
      <c r="B19" s="551"/>
      <c r="C19" s="552"/>
      <c r="D19" s="463"/>
      <c r="E19" s="554"/>
      <c r="F19" s="465" t="str">
        <f>+IF(F18="Por jornada o c/ 200m","c/ 20m3",IF(F18="Por depósito homogéneo","c/ 40m3", IF(F18="No aplica", "No aplica", IF(F18="Por jornada o c/ 100m","c/ 15m3",IF(F18="Semanal","c/ 30m3")))))</f>
        <v>No aplica</v>
      </c>
      <c r="G19" s="463"/>
      <c r="H19" s="465" t="str">
        <f>+IF(H18="Por jornada o c/ 200m","c/ 20m3",IF(H18="Por depósito homogéneo","c/ 40m3", IF(H18="No aplica", "No aplica", IF(H18="Por jornada o c/ 100m","c/ 15m3",IF(H18="Semanal","c/ 30m3")))))</f>
        <v>No aplica</v>
      </c>
      <c r="I19" s="467"/>
      <c r="J19" s="466" t="str">
        <f>+IF(J18="Por jornada o c/ 200m","c/ 20m3",IF(J18="Por depósito homogéneo","c/ 40m3", IF(J18="No aplica", "No aplica", IF(J18="Por jornada o c/ 100m","c/ 15m3",IF(J18="Semanal","c/ 30m3")))))</f>
        <v>No aplica</v>
      </c>
      <c r="K19" s="468"/>
      <c r="L19" s="459"/>
      <c r="M19" s="469"/>
      <c r="N19" s="459"/>
      <c r="O19" s="428"/>
      <c r="P19" s="428"/>
    </row>
    <row r="20" spans="2:16" x14ac:dyDescent="0.25">
      <c r="B20" s="551" t="s">
        <v>385</v>
      </c>
      <c r="C20" s="552" t="s">
        <v>385</v>
      </c>
      <c r="D20" s="463"/>
      <c r="E20" s="554" t="s">
        <v>386</v>
      </c>
      <c r="F20" s="465" t="s">
        <v>361</v>
      </c>
      <c r="G20" s="463"/>
      <c r="H20" s="465" t="s">
        <v>361</v>
      </c>
      <c r="I20" s="467"/>
      <c r="J20" s="466" t="s">
        <v>361</v>
      </c>
      <c r="K20" s="468"/>
      <c r="L20" s="459"/>
      <c r="M20" s="469"/>
      <c r="N20" s="459"/>
    </row>
    <row r="21" spans="2:16" s="470" customFormat="1" x14ac:dyDescent="0.25">
      <c r="B21" s="551"/>
      <c r="C21" s="552"/>
      <c r="D21" s="463"/>
      <c r="E21" s="554"/>
      <c r="F21" s="465" t="str">
        <f>+IF(F20="Por jornada o c/ 200m","c/ 20m3",IF(F20="Por depósito homogéneo","c/ 40m3", IF(F20="No aplica", "No aplica", IF(F20="Por jornada o c/ 100m","c/ 15m3",IF(F20="Semanal","c/ 30m3")))))</f>
        <v>No aplica</v>
      </c>
      <c r="G21" s="463"/>
      <c r="H21" s="465" t="str">
        <f>+IF(H20="Por jornada o c/ 200m","c/ 20m3",IF(H20="Por depósito homogéneo","c/ 40m3", IF(H20="No aplica", "No aplica", IF(H20="Por jornada o c/ 100m","c/ 15m3",IF(H20="Semanal","c/ 30m3")))))</f>
        <v>No aplica</v>
      </c>
      <c r="I21" s="467"/>
      <c r="J21" s="466" t="str">
        <f>+IF(J20="Por jornada o c/ 200m","c/ 20m3",IF(J20="Por depósito homogéneo","c/ 40m3", IF(J20="No aplica", "No aplica", IF(J20="Por jornada o c/ 100m","c/ 15m3",IF(J20="Semanal","c/ 30m3")))))</f>
        <v>No aplica</v>
      </c>
      <c r="K21" s="468"/>
      <c r="L21" s="459"/>
      <c r="M21" s="469"/>
      <c r="N21" s="459"/>
      <c r="O21" s="428"/>
      <c r="P21" s="428"/>
    </row>
    <row r="22" spans="2:16" x14ac:dyDescent="0.25">
      <c r="B22" s="551" t="s">
        <v>387</v>
      </c>
      <c r="C22" s="552" t="s">
        <v>387</v>
      </c>
      <c r="D22" s="463"/>
      <c r="E22" s="554" t="s">
        <v>388</v>
      </c>
      <c r="F22" s="465" t="s">
        <v>361</v>
      </c>
      <c r="G22" s="463"/>
      <c r="H22" s="465" t="s">
        <v>361</v>
      </c>
      <c r="I22" s="467"/>
      <c r="J22" s="466" t="s">
        <v>361</v>
      </c>
      <c r="K22" s="468"/>
      <c r="L22" s="459"/>
      <c r="M22" s="469"/>
      <c r="N22" s="459"/>
    </row>
    <row r="23" spans="2:16" s="470" customFormat="1" x14ac:dyDescent="0.25">
      <c r="B23" s="551"/>
      <c r="C23" s="552"/>
      <c r="D23" s="463"/>
      <c r="E23" s="554"/>
      <c r="F23" s="465" t="str">
        <f>+IF(F22="Por jornada o c/ 200m","c/ 20m3",IF(F22="Por depósito homogéneo","c/ 40m3", IF(F22="No aplica", "No aplica", IF(F22="Por jornada o c/ 100m","c/ 15m3",IF(F22="Semanal","c/ 30m3")))))</f>
        <v>No aplica</v>
      </c>
      <c r="G23" s="463"/>
      <c r="H23" s="465" t="str">
        <f>+IF(H22="Por jornada o c/ 200m","c/ 20m3",IF(H22="Por depósito homogéneo","c/ 40m3", IF(H22="No aplica", "No aplica", IF(H22="Por jornada o c/ 100m","c/ 15m3",IF(H22="Semanal","c/ 30m3")))))</f>
        <v>No aplica</v>
      </c>
      <c r="I23" s="467"/>
      <c r="J23" s="466" t="str">
        <f>+IF(J22="Por jornada o c/ 200m","c/ 20m3",IF(J22="Por depósito homogéneo","c/ 40m3", IF(J22="No aplica", "No aplica", IF(J22="Por jornada o c/ 100m","c/ 15m3",IF(J22="Semanal","c/ 30m3")))))</f>
        <v>No aplica</v>
      </c>
      <c r="K23" s="468"/>
      <c r="L23" s="459"/>
      <c r="M23" s="469"/>
      <c r="N23" s="459"/>
      <c r="O23" s="428"/>
      <c r="P23" s="428"/>
    </row>
    <row r="24" spans="2:16" x14ac:dyDescent="0.25">
      <c r="B24" s="551" t="s">
        <v>389</v>
      </c>
      <c r="C24" s="552" t="s">
        <v>389</v>
      </c>
      <c r="D24" s="463"/>
      <c r="E24" s="554" t="s">
        <v>390</v>
      </c>
      <c r="F24" s="465" t="s">
        <v>361</v>
      </c>
      <c r="G24" s="463"/>
      <c r="H24" s="465" t="s">
        <v>361</v>
      </c>
      <c r="I24" s="467"/>
      <c r="J24" s="466" t="s">
        <v>361</v>
      </c>
      <c r="K24" s="468"/>
      <c r="L24" s="459"/>
      <c r="M24" s="469"/>
      <c r="N24" s="459"/>
    </row>
    <row r="25" spans="2:16" s="470" customFormat="1" x14ac:dyDescent="0.25">
      <c r="B25" s="551"/>
      <c r="C25" s="552"/>
      <c r="D25" s="463"/>
      <c r="E25" s="554"/>
      <c r="F25" s="465" t="str">
        <f>+IF(F24="Por jornada o c/ 200m","c/ 20m3",IF(F24="Por depósito homogéneo","c/ 40m3", IF(F24="No aplica", "No aplica", IF(F24="Por jornada o c/ 100m","c/ 15m3",IF(F24="Semanal","c/ 30m3")))))</f>
        <v>No aplica</v>
      </c>
      <c r="G25" s="463"/>
      <c r="H25" s="465" t="str">
        <f>+IF(H24="Por jornada o c/ 200m","c/ 20m3",IF(H24="Por depósito homogéneo","c/ 40m3", IF(H24="No aplica", "No aplica", IF(H24="Por jornada o c/ 100m","c/ 15m3",IF(H24="Semanal","c/ 30m3")))))</f>
        <v>No aplica</v>
      </c>
      <c r="I25" s="467"/>
      <c r="J25" s="466" t="str">
        <f>+IF(J24="Por jornada o c/ 200m","c/ 20m3",IF(J24="Por depósito homogéneo","c/ 40m3", IF(J24="No aplica", "No aplica", IF(J24="Por jornada o c/ 100m","c/ 15m3",IF(J24="Semanal","c/ 30m3")))))</f>
        <v>No aplica</v>
      </c>
      <c r="K25" s="468"/>
      <c r="L25" s="459"/>
      <c r="M25" s="469"/>
      <c r="N25" s="459"/>
      <c r="O25" s="428"/>
      <c r="P25" s="428"/>
    </row>
    <row r="26" spans="2:16" s="470" customFormat="1" ht="12" thickBot="1" x14ac:dyDescent="0.3">
      <c r="B26" s="471"/>
      <c r="C26" s="472"/>
      <c r="D26" s="473"/>
      <c r="E26" s="474"/>
      <c r="F26" s="475"/>
      <c r="G26" s="473"/>
      <c r="H26" s="475"/>
      <c r="I26" s="476"/>
      <c r="J26" s="477"/>
      <c r="K26" s="478"/>
      <c r="L26" s="479"/>
      <c r="M26" s="479"/>
      <c r="N26" s="480"/>
      <c r="O26" s="428"/>
      <c r="P26" s="428"/>
    </row>
    <row r="27" spans="2:16" s="470" customFormat="1" ht="12" thickTop="1" x14ac:dyDescent="0.25">
      <c r="B27" s="481" t="s">
        <v>391</v>
      </c>
      <c r="C27" s="482"/>
      <c r="D27" s="482"/>
      <c r="E27" s="483"/>
      <c r="F27" s="484"/>
      <c r="G27" s="484"/>
      <c r="H27" s="484"/>
      <c r="I27" s="484"/>
      <c r="J27" s="484"/>
      <c r="K27" s="484"/>
      <c r="L27" s="555" t="s">
        <v>26</v>
      </c>
      <c r="M27" s="555"/>
      <c r="N27" s="485">
        <f>SUM(N12:N26)</f>
        <v>445416094.47166669</v>
      </c>
      <c r="O27" s="428"/>
      <c r="P27" s="428"/>
    </row>
    <row r="28" spans="2:16" s="470" customFormat="1" ht="11.25" customHeight="1" x14ac:dyDescent="0.25">
      <c r="B28" s="481" t="s">
        <v>392</v>
      </c>
      <c r="C28" s="482"/>
      <c r="D28" s="482"/>
      <c r="E28" s="483"/>
      <c r="F28" s="484"/>
      <c r="G28" s="484"/>
      <c r="H28" s="484"/>
      <c r="I28" s="486" t="s">
        <v>393</v>
      </c>
      <c r="J28" s="487" t="s">
        <v>394</v>
      </c>
      <c r="K28" s="487"/>
      <c r="L28" s="488"/>
      <c r="M28" s="487"/>
      <c r="N28" s="428"/>
      <c r="O28" s="428"/>
      <c r="P28" s="428"/>
    </row>
    <row r="29" spans="2:16" s="470" customFormat="1" ht="11.25" customHeight="1" x14ac:dyDescent="0.25">
      <c r="B29" s="481" t="s">
        <v>395</v>
      </c>
      <c r="C29" s="482"/>
      <c r="D29" s="482"/>
      <c r="E29" s="483"/>
      <c r="F29" s="484"/>
      <c r="G29" s="484"/>
      <c r="H29" s="484"/>
      <c r="I29" s="486" t="s">
        <v>396</v>
      </c>
      <c r="J29" s="487" t="s">
        <v>397</v>
      </c>
      <c r="K29" s="487"/>
      <c r="L29" s="488"/>
      <c r="M29" s="487"/>
      <c r="N29" s="428"/>
      <c r="O29" s="428"/>
      <c r="P29" s="428"/>
    </row>
    <row r="30" spans="2:16" s="470" customFormat="1" x14ac:dyDescent="0.25">
      <c r="B30" s="481"/>
      <c r="C30" s="482"/>
      <c r="D30" s="482"/>
      <c r="E30" s="483"/>
      <c r="F30" s="484"/>
      <c r="G30" s="484"/>
      <c r="H30" s="484"/>
      <c r="I30" s="484"/>
      <c r="J30" s="484"/>
      <c r="K30" s="484"/>
      <c r="L30" s="488"/>
      <c r="M30" s="489"/>
      <c r="N30" s="428"/>
      <c r="O30" s="428"/>
      <c r="P30" s="428"/>
    </row>
    <row r="31" spans="2:16" s="470" customFormat="1" ht="12" thickBot="1" x14ac:dyDescent="0.3">
      <c r="B31" s="482"/>
      <c r="C31" s="482"/>
      <c r="D31" s="482"/>
      <c r="E31" s="483"/>
      <c r="F31" s="490"/>
      <c r="G31" s="490"/>
      <c r="H31" s="490"/>
      <c r="I31" s="490"/>
      <c r="J31" s="490"/>
      <c r="K31" s="490"/>
      <c r="L31" s="428"/>
      <c r="M31" s="491"/>
      <c r="N31" s="428"/>
      <c r="O31" s="428"/>
      <c r="P31" s="428"/>
    </row>
    <row r="32" spans="2:16" s="443" customFormat="1" ht="12.75" thickTop="1" thickBot="1" x14ac:dyDescent="0.3">
      <c r="B32" s="556" t="s">
        <v>345</v>
      </c>
      <c r="C32" s="558" t="s">
        <v>346</v>
      </c>
      <c r="D32" s="560" t="s">
        <v>347</v>
      </c>
      <c r="E32" s="561"/>
      <c r="F32" s="437" t="s">
        <v>398</v>
      </c>
      <c r="G32" s="438"/>
      <c r="H32" s="437" t="s">
        <v>399</v>
      </c>
      <c r="I32" s="438"/>
      <c r="J32" s="492" t="s">
        <v>400</v>
      </c>
      <c r="K32" s="436"/>
      <c r="L32" s="564" t="s">
        <v>351</v>
      </c>
      <c r="M32" s="565"/>
      <c r="N32" s="566"/>
      <c r="O32" s="442"/>
      <c r="P32" s="442"/>
    </row>
    <row r="33" spans="2:16" s="443" customFormat="1" ht="13.5" thickBot="1" x14ac:dyDescent="0.3">
      <c r="B33" s="557"/>
      <c r="C33" s="559"/>
      <c r="D33" s="444" t="s">
        <v>352</v>
      </c>
      <c r="E33" s="445" t="s">
        <v>353</v>
      </c>
      <c r="F33" s="446">
        <v>1</v>
      </c>
      <c r="G33" s="447">
        <v>2</v>
      </c>
      <c r="H33" s="446">
        <v>1</v>
      </c>
      <c r="I33" s="447">
        <v>2</v>
      </c>
      <c r="J33" s="446">
        <v>1</v>
      </c>
      <c r="K33" s="448">
        <v>2</v>
      </c>
      <c r="L33" s="450" t="s">
        <v>401</v>
      </c>
      <c r="M33" s="450" t="s">
        <v>12</v>
      </c>
      <c r="N33" s="451" t="s">
        <v>270</v>
      </c>
      <c r="O33" s="442"/>
      <c r="P33" s="442"/>
    </row>
    <row r="34" spans="2:16" x14ac:dyDescent="0.25">
      <c r="B34" s="567" t="s">
        <v>402</v>
      </c>
      <c r="C34" s="568" t="s">
        <v>402</v>
      </c>
      <c r="D34" s="454"/>
      <c r="E34" s="569" t="s">
        <v>358</v>
      </c>
      <c r="F34" s="493" t="s">
        <v>361</v>
      </c>
      <c r="G34" s="494"/>
      <c r="H34" s="493" t="s">
        <v>361</v>
      </c>
      <c r="I34" s="494"/>
      <c r="J34" s="493" t="s">
        <v>361</v>
      </c>
      <c r="K34" s="495"/>
      <c r="L34" s="459"/>
      <c r="M34" s="460"/>
      <c r="N34" s="459">
        <f>+M34*L34</f>
        <v>0</v>
      </c>
    </row>
    <row r="35" spans="2:16" s="470" customFormat="1" ht="38.25" customHeight="1" x14ac:dyDescent="0.25">
      <c r="B35" s="551"/>
      <c r="C35" s="553"/>
      <c r="D35" s="496"/>
      <c r="E35" s="554"/>
      <c r="F35" s="497" t="str">
        <f>+IF(F34="Por jornada o c/ 200m","c/ 20m3",IF(F34="Por depósito homogéneo","c/ 40m3", IF(F34="No aplica", "No aplica", IF(F34="Por jornada o c/ 100m","c/ 15m3",IF(F34="Semanal","c/ 30m3")))))</f>
        <v>No aplica</v>
      </c>
      <c r="G35" s="498"/>
      <c r="H35" s="497" t="str">
        <f>+IF(H34="Por jornada o c/ 200m","c/ 20m3",IF(H34="Por depósito homogéneo","c/ 40m3", IF(H34="No aplica", "No aplica", IF(H34="Por jornada o c/ 100m","c/ 15m3",IF(H34="Semanal","c/ 30m3")))))</f>
        <v>No aplica</v>
      </c>
      <c r="I35" s="498"/>
      <c r="J35" s="497" t="str">
        <f>+IF(J34="Por jornada o c/ 200m","c/ 20m3",IF(J34="Por depósito homogéneo","c/ 40m3", IF(J34="No aplica", "No aplica", IF(J34="Por jornada o c/ 100m","c/ 15m3",IF(J34="Semanal","c/ 30m3")))))</f>
        <v>No aplica</v>
      </c>
      <c r="K35" s="499"/>
      <c r="L35" s="459"/>
      <c r="M35" s="460"/>
      <c r="N35" s="459">
        <f>+M35*L35</f>
        <v>0</v>
      </c>
      <c r="O35" s="428"/>
      <c r="P35" s="428"/>
    </row>
    <row r="36" spans="2:16" x14ac:dyDescent="0.25">
      <c r="B36" s="551" t="s">
        <v>403</v>
      </c>
      <c r="C36" s="552" t="s">
        <v>403</v>
      </c>
      <c r="D36" s="463"/>
      <c r="E36" s="554" t="s">
        <v>365</v>
      </c>
      <c r="F36" s="500" t="s">
        <v>361</v>
      </c>
      <c r="G36" s="501"/>
      <c r="H36" s="500" t="s">
        <v>361</v>
      </c>
      <c r="I36" s="501"/>
      <c r="J36" s="500" t="s">
        <v>361</v>
      </c>
      <c r="K36" s="502"/>
      <c r="L36" s="459"/>
      <c r="M36" s="460"/>
      <c r="N36" s="459">
        <f t="shared" ref="N36:N41" si="3">+M36*L36</f>
        <v>0</v>
      </c>
    </row>
    <row r="37" spans="2:16" s="470" customFormat="1" ht="35.25" customHeight="1" x14ac:dyDescent="0.25">
      <c r="B37" s="551"/>
      <c r="C37" s="553"/>
      <c r="D37" s="496"/>
      <c r="E37" s="554"/>
      <c r="F37" s="497" t="str">
        <f>+IF(F36="Por jornada o c/ 200m","c/ 20m3",IF(F36="Por depósito homogéneo","c/ 40m3", IF(F36="No aplica", "No aplica", IF(F36="Por jornada o c/ 100m","c/ 15m3",IF(F36="Semanal","c/ 30m3")))))</f>
        <v>No aplica</v>
      </c>
      <c r="G37" s="498"/>
      <c r="H37" s="497" t="str">
        <f>+IF(H36="Por jornada o c/ 200m","c/ 20m3",IF(H36="Por depósito homogéneo","c/ 40m3", IF(H36="No aplica", "No aplica", IF(H36="Por jornada o c/ 100m","c/ 15m3",IF(H36="Semanal","c/ 30m3")))))</f>
        <v>No aplica</v>
      </c>
      <c r="I37" s="498"/>
      <c r="J37" s="497" t="str">
        <f>+IF(J36="Por jornada o c/ 200m","c/ 20m3",IF(J36="Por depósito homogéneo","c/ 40m3", IF(J36="No aplica", "No aplica", IF(J36="Por jornada o c/ 100m","c/ 15m3",IF(J36="Semanal","c/ 30m3")))))</f>
        <v>No aplica</v>
      </c>
      <c r="K37" s="499"/>
      <c r="L37" s="459"/>
      <c r="M37" s="460"/>
      <c r="N37" s="459">
        <f t="shared" si="3"/>
        <v>0</v>
      </c>
      <c r="O37" s="428"/>
      <c r="P37" s="428"/>
    </row>
    <row r="38" spans="2:16" ht="22.5" x14ac:dyDescent="0.25">
      <c r="B38" s="461" t="s">
        <v>367</v>
      </c>
      <c r="C38" s="462" t="s">
        <v>368</v>
      </c>
      <c r="D38" s="463" t="s">
        <v>369</v>
      </c>
      <c r="E38" s="464" t="s">
        <v>370</v>
      </c>
      <c r="F38" s="465" t="s">
        <v>360</v>
      </c>
      <c r="G38" s="454" t="str">
        <f t="shared" ref="G38:I41" si="4">+IF(F38="Por jornada o c/ 200m","c/ 20m³",IF(F38="Por depósito homogéneo","c/ 40m³", IF(F38="No aplica", "No aplica", IF(F38="Por jornada o c/ 100m","c/ 15m³",IF(F38="Semanal","c/ 30m³")))))</f>
        <v>c/ 20m³</v>
      </c>
      <c r="H38" s="465" t="s">
        <v>361</v>
      </c>
      <c r="I38" s="454" t="str">
        <f t="shared" si="4"/>
        <v>No aplica</v>
      </c>
      <c r="J38" s="465" t="s">
        <v>361</v>
      </c>
      <c r="K38" s="457" t="str">
        <f>+IF(J38="Por jornada o c/ 200m","c/ 20m³",IF(J38="Por depósito homogéneo","c/ 40m³", IF(J38="No aplica", "No aplica", IF(J38="Por jornada o c/ 100m","c/ 15m³",IF(J38="Semanal","c/ 30m³")))))</f>
        <v>No aplica</v>
      </c>
      <c r="L38" s="459">
        <v>53423</v>
      </c>
      <c r="M38" s="460"/>
      <c r="N38" s="459">
        <f t="shared" si="3"/>
        <v>0</v>
      </c>
    </row>
    <row r="39" spans="2:16" ht="22.5" x14ac:dyDescent="0.25">
      <c r="B39" s="461" t="s">
        <v>371</v>
      </c>
      <c r="C39" s="462" t="s">
        <v>372</v>
      </c>
      <c r="D39" s="463" t="s">
        <v>373</v>
      </c>
      <c r="E39" s="464" t="s">
        <v>374</v>
      </c>
      <c r="F39" s="465" t="s">
        <v>360</v>
      </c>
      <c r="G39" s="454" t="str">
        <f t="shared" si="4"/>
        <v>c/ 20m³</v>
      </c>
      <c r="H39" s="465" t="s">
        <v>360</v>
      </c>
      <c r="I39" s="454" t="str">
        <f t="shared" si="4"/>
        <v>c/ 20m³</v>
      </c>
      <c r="J39" s="465" t="s">
        <v>360</v>
      </c>
      <c r="K39" s="457" t="str">
        <f>+IF(J39="Por jornada o c/ 200m","c/ 20m³",IF(J39="Por depósito homogéneo","c/ 40m³", IF(J39="No aplica", "No aplica", IF(J39="Por jornada o c/ 100m","c/ 15m³",IF(J39="Semanal","c/ 30m³")))))</f>
        <v>c/ 20m³</v>
      </c>
      <c r="L39" s="459">
        <v>83713</v>
      </c>
      <c r="M39" s="460">
        <f>+(N5)/20</f>
        <v>894.92499999999995</v>
      </c>
      <c r="N39" s="459">
        <f t="shared" si="3"/>
        <v>74916856.524999991</v>
      </c>
    </row>
    <row r="40" spans="2:16" ht="22.5" x14ac:dyDescent="0.25">
      <c r="B40" s="461" t="s">
        <v>375</v>
      </c>
      <c r="C40" s="462" t="s">
        <v>376</v>
      </c>
      <c r="D40" s="463" t="s">
        <v>377</v>
      </c>
      <c r="E40" s="464" t="s">
        <v>378</v>
      </c>
      <c r="F40" s="465" t="s">
        <v>361</v>
      </c>
      <c r="G40" s="454" t="str">
        <f t="shared" si="4"/>
        <v>No aplica</v>
      </c>
      <c r="H40" s="465" t="s">
        <v>359</v>
      </c>
      <c r="I40" s="454" t="str">
        <f t="shared" si="4"/>
        <v>c/ 40m³</v>
      </c>
      <c r="J40" s="465" t="s">
        <v>359</v>
      </c>
      <c r="K40" s="457" t="str">
        <f>+IF(J40="Por jornada o c/ 200m","c/ 20m³",IF(J40="Por depósito homogéneo","c/ 40m³", IF(J40="No aplica", "No aplica", IF(J40="Por jornada o c/ 100m","c/ 15m³",IF(J40="Semanal","c/ 30m³")))))</f>
        <v>c/ 40m³</v>
      </c>
      <c r="L40" s="459">
        <v>137159</v>
      </c>
      <c r="M40" s="460">
        <f>+N5/40</f>
        <v>447.46249999999998</v>
      </c>
      <c r="N40" s="459">
        <f t="shared" si="3"/>
        <v>61373509.037499994</v>
      </c>
    </row>
    <row r="41" spans="2:16" ht="22.5" x14ac:dyDescent="0.25">
      <c r="B41" s="461" t="s">
        <v>404</v>
      </c>
      <c r="C41" s="462" t="s">
        <v>405</v>
      </c>
      <c r="D41" s="463" t="s">
        <v>406</v>
      </c>
      <c r="E41" s="464" t="s">
        <v>390</v>
      </c>
      <c r="F41" s="465" t="s">
        <v>361</v>
      </c>
      <c r="G41" s="454" t="str">
        <f t="shared" si="4"/>
        <v>No aplica</v>
      </c>
      <c r="H41" s="465" t="s">
        <v>359</v>
      </c>
      <c r="I41" s="454" t="str">
        <f t="shared" si="4"/>
        <v>c/ 40m³</v>
      </c>
      <c r="J41" s="465" t="s">
        <v>359</v>
      </c>
      <c r="K41" s="457" t="str">
        <f>+IF(J41="Por jornada o c/ 200m","c/ 20m³",IF(J41="Por depósito homogéneo","c/ 40m³", IF(J41="No aplica", "No aplica", IF(J41="Por jornada o c/ 100m","c/ 15m³",IF(J41="Semanal","c/ 30m³")))))</f>
        <v>c/ 40m³</v>
      </c>
      <c r="L41" s="459">
        <v>323030</v>
      </c>
      <c r="M41" s="460">
        <f>+N5/40</f>
        <v>447.46249999999998</v>
      </c>
      <c r="N41" s="459">
        <f t="shared" si="3"/>
        <v>144543811.375</v>
      </c>
    </row>
    <row r="42" spans="2:16" s="470" customFormat="1" ht="12" thickBot="1" x14ac:dyDescent="0.3">
      <c r="B42" s="471"/>
      <c r="C42" s="472"/>
      <c r="D42" s="473"/>
      <c r="E42" s="474"/>
      <c r="F42" s="503"/>
      <c r="G42" s="504"/>
      <c r="H42" s="503"/>
      <c r="I42" s="504"/>
      <c r="J42" s="503"/>
      <c r="K42" s="505"/>
      <c r="L42" s="506"/>
      <c r="M42" s="507"/>
      <c r="N42" s="506"/>
      <c r="O42" s="428"/>
      <c r="P42" s="428"/>
    </row>
    <row r="43" spans="2:16" s="470" customFormat="1" ht="12" thickTop="1" x14ac:dyDescent="0.25">
      <c r="B43" s="481" t="s">
        <v>391</v>
      </c>
      <c r="C43" s="482"/>
      <c r="D43" s="482"/>
      <c r="E43" s="483"/>
      <c r="F43" s="484"/>
      <c r="G43" s="484"/>
      <c r="H43" s="484"/>
      <c r="I43" s="484"/>
      <c r="J43" s="484"/>
      <c r="K43" s="484"/>
      <c r="L43" s="555" t="s">
        <v>26</v>
      </c>
      <c r="M43" s="555"/>
      <c r="N43" s="485">
        <f>SUM(N28:N42)</f>
        <v>280834176.9375</v>
      </c>
      <c r="O43" s="428"/>
      <c r="P43" s="428"/>
    </row>
    <row r="44" spans="2:16" s="470" customFormat="1" ht="11.25" customHeight="1" x14ac:dyDescent="0.25">
      <c r="B44" s="481" t="s">
        <v>392</v>
      </c>
      <c r="C44" s="482"/>
      <c r="D44" s="482"/>
      <c r="E44" s="483"/>
      <c r="F44" s="484"/>
      <c r="G44" s="484"/>
      <c r="H44" s="484"/>
      <c r="I44" s="486" t="s">
        <v>393</v>
      </c>
      <c r="J44" s="487" t="s">
        <v>394</v>
      </c>
      <c r="K44" s="487"/>
      <c r="L44" s="488"/>
      <c r="M44" s="487"/>
      <c r="N44" s="428"/>
      <c r="O44" s="428"/>
      <c r="P44" s="428"/>
    </row>
    <row r="45" spans="2:16" s="470" customFormat="1" ht="11.25" customHeight="1" x14ac:dyDescent="0.25">
      <c r="B45" s="481" t="s">
        <v>395</v>
      </c>
      <c r="C45" s="482"/>
      <c r="D45" s="482"/>
      <c r="E45" s="483"/>
      <c r="F45" s="484"/>
      <c r="G45" s="484"/>
      <c r="H45" s="484"/>
      <c r="I45" s="486" t="s">
        <v>396</v>
      </c>
      <c r="J45" s="487" t="s">
        <v>397</v>
      </c>
      <c r="K45" s="487"/>
      <c r="L45" s="488"/>
      <c r="M45" s="487"/>
      <c r="N45" s="428"/>
      <c r="O45" s="428"/>
      <c r="P45" s="428"/>
    </row>
    <row r="46" spans="2:16" s="470" customFormat="1" x14ac:dyDescent="0.25">
      <c r="B46" s="481"/>
      <c r="C46" s="482"/>
      <c r="D46" s="482"/>
      <c r="E46" s="483"/>
      <c r="F46" s="484"/>
      <c r="G46" s="484"/>
      <c r="H46" s="484"/>
      <c r="I46" s="484"/>
      <c r="J46" s="484"/>
      <c r="K46" s="484"/>
      <c r="L46" s="488"/>
      <c r="M46" s="489"/>
      <c r="N46" s="428"/>
      <c r="O46" s="428"/>
      <c r="P46" s="428"/>
    </row>
    <row r="47" spans="2:16" s="470" customFormat="1" ht="12" thickBot="1" x14ac:dyDescent="0.3">
      <c r="B47" s="482"/>
      <c r="C47" s="482"/>
      <c r="D47" s="482"/>
      <c r="E47" s="483"/>
      <c r="F47" s="490"/>
      <c r="G47" s="490"/>
      <c r="H47" s="490"/>
      <c r="I47" s="490"/>
      <c r="J47" s="490"/>
      <c r="K47" s="490"/>
      <c r="L47" s="428"/>
      <c r="M47" s="491"/>
      <c r="N47" s="428"/>
      <c r="O47" s="428"/>
      <c r="P47" s="428"/>
    </row>
    <row r="48" spans="2:16" ht="25.5" customHeight="1" thickTop="1" thickBot="1" x14ac:dyDescent="0.3">
      <c r="B48" s="556" t="s">
        <v>345</v>
      </c>
      <c r="C48" s="558" t="s">
        <v>346</v>
      </c>
      <c r="D48" s="560" t="s">
        <v>347</v>
      </c>
      <c r="E48" s="561"/>
      <c r="F48" s="437" t="s">
        <v>407</v>
      </c>
      <c r="G48" s="438"/>
      <c r="H48" s="437" t="s">
        <v>408</v>
      </c>
      <c r="I48" s="438"/>
      <c r="J48" s="562" t="s">
        <v>409</v>
      </c>
      <c r="K48" s="563"/>
      <c r="L48" s="564" t="s">
        <v>351</v>
      </c>
      <c r="M48" s="565"/>
      <c r="N48" s="566"/>
    </row>
    <row r="49" spans="2:16" ht="13.5" thickBot="1" x14ac:dyDescent="0.3">
      <c r="B49" s="557"/>
      <c r="C49" s="559"/>
      <c r="D49" s="444" t="s">
        <v>352</v>
      </c>
      <c r="E49" s="445" t="s">
        <v>353</v>
      </c>
      <c r="F49" s="446">
        <v>1</v>
      </c>
      <c r="G49" s="447">
        <v>2</v>
      </c>
      <c r="H49" s="446">
        <v>1</v>
      </c>
      <c r="I49" s="447">
        <v>2</v>
      </c>
      <c r="J49" s="446">
        <v>1</v>
      </c>
      <c r="K49" s="508">
        <v>2</v>
      </c>
      <c r="L49" s="450" t="s">
        <v>401</v>
      </c>
      <c r="M49" s="450" t="s">
        <v>12</v>
      </c>
      <c r="N49" s="451" t="s">
        <v>270</v>
      </c>
    </row>
    <row r="50" spans="2:16" ht="22.5" x14ac:dyDescent="0.25">
      <c r="B50" s="452" t="s">
        <v>355</v>
      </c>
      <c r="C50" s="453" t="s">
        <v>410</v>
      </c>
      <c r="D50" s="454" t="s">
        <v>357</v>
      </c>
      <c r="E50" s="455" t="s">
        <v>358</v>
      </c>
      <c r="F50" s="456" t="s">
        <v>361</v>
      </c>
      <c r="G50" s="454" t="str">
        <f t="shared" ref="G50:I56" si="5">+IF(F50="Por jornada o c/ 200m","c/ 20m³",IF(F50="Por depósito homogéneo","c/ 40m³", IF(F50="No aplica", "No aplica", IF(F50="Por jornada o c/ 100m","c/ 15m³",IF(F50="Semanal","c/ 30m³")))))</f>
        <v>No aplica</v>
      </c>
      <c r="H50" s="456" t="s">
        <v>361</v>
      </c>
      <c r="I50" s="454" t="str">
        <f t="shared" si="5"/>
        <v>No aplica</v>
      </c>
      <c r="J50" s="456" t="s">
        <v>360</v>
      </c>
      <c r="K50" s="457" t="str">
        <f t="shared" ref="K50:K56" si="6">+IF(J50="Por jornada o c/ 200m","c/ 20m³",IF(J50="Por depósito homogéneo","c/ 40m³", IF(J50="No aplica", "No aplica", IF(J50="Por jornada o c/ 100m","c/ 15m³",IF(J50="Semanal","c/ 30m³")))))</f>
        <v>c/ 20m³</v>
      </c>
      <c r="L50" s="509">
        <v>82247</v>
      </c>
      <c r="M50" s="510">
        <f>+N42/40</f>
        <v>0</v>
      </c>
      <c r="N50" s="509">
        <f t="shared" ref="N50:N56" si="7">+M50*L50</f>
        <v>0</v>
      </c>
    </row>
    <row r="51" spans="2:16" ht="33.75" x14ac:dyDescent="0.25">
      <c r="B51" s="461" t="s">
        <v>362</v>
      </c>
      <c r="C51" s="462" t="s">
        <v>363</v>
      </c>
      <c r="D51" s="463" t="s">
        <v>364</v>
      </c>
      <c r="E51" s="464" t="s">
        <v>365</v>
      </c>
      <c r="F51" s="465" t="s">
        <v>366</v>
      </c>
      <c r="G51" s="454" t="str">
        <f t="shared" si="5"/>
        <v>c/ 15m³</v>
      </c>
      <c r="H51" s="465" t="s">
        <v>366</v>
      </c>
      <c r="I51" s="454" t="str">
        <f t="shared" si="5"/>
        <v>c/ 15m³</v>
      </c>
      <c r="J51" s="465" t="s">
        <v>366</v>
      </c>
      <c r="K51" s="457" t="str">
        <f t="shared" si="6"/>
        <v>c/ 15m³</v>
      </c>
      <c r="L51" s="459">
        <v>119269</v>
      </c>
      <c r="M51" s="460">
        <f>+(N2+N3)/15</f>
        <v>781.02666666666676</v>
      </c>
      <c r="N51" s="459">
        <f t="shared" si="7"/>
        <v>93152269.506666675</v>
      </c>
    </row>
    <row r="52" spans="2:16" ht="22.5" x14ac:dyDescent="0.25">
      <c r="B52" s="461" t="s">
        <v>367</v>
      </c>
      <c r="C52" s="462" t="s">
        <v>368</v>
      </c>
      <c r="D52" s="463" t="s">
        <v>369</v>
      </c>
      <c r="E52" s="464" t="s">
        <v>370</v>
      </c>
      <c r="F52" s="465" t="s">
        <v>360</v>
      </c>
      <c r="G52" s="454" t="str">
        <f t="shared" si="5"/>
        <v>c/ 20m³</v>
      </c>
      <c r="H52" s="465" t="s">
        <v>360</v>
      </c>
      <c r="I52" s="454" t="str">
        <f t="shared" si="5"/>
        <v>c/ 20m³</v>
      </c>
      <c r="J52" s="465" t="s">
        <v>360</v>
      </c>
      <c r="K52" s="457" t="str">
        <f t="shared" si="6"/>
        <v>c/ 20m³</v>
      </c>
      <c r="L52" s="459">
        <v>53423</v>
      </c>
      <c r="M52" s="460">
        <f>+($N$2+$N$3)/20</f>
        <v>585.7700000000001</v>
      </c>
      <c r="N52" s="459">
        <f t="shared" si="7"/>
        <v>31293590.710000005</v>
      </c>
    </row>
    <row r="53" spans="2:16" ht="22.5" x14ac:dyDescent="0.25">
      <c r="B53" s="461" t="s">
        <v>371</v>
      </c>
      <c r="C53" s="462" t="s">
        <v>372</v>
      </c>
      <c r="D53" s="463" t="s">
        <v>373</v>
      </c>
      <c r="E53" s="464" t="s">
        <v>374</v>
      </c>
      <c r="F53" s="465" t="s">
        <v>360</v>
      </c>
      <c r="G53" s="454" t="str">
        <f t="shared" si="5"/>
        <v>c/ 20m³</v>
      </c>
      <c r="H53" s="465" t="s">
        <v>360</v>
      </c>
      <c r="I53" s="454" t="str">
        <f t="shared" si="5"/>
        <v>c/ 20m³</v>
      </c>
      <c r="J53" s="465" t="s">
        <v>360</v>
      </c>
      <c r="K53" s="457" t="str">
        <f t="shared" si="6"/>
        <v>c/ 20m³</v>
      </c>
      <c r="L53" s="459">
        <v>83713</v>
      </c>
      <c r="M53" s="460">
        <f>+($N$2+$N$3)/20</f>
        <v>585.7700000000001</v>
      </c>
      <c r="N53" s="459">
        <f t="shared" si="7"/>
        <v>49036564.010000005</v>
      </c>
    </row>
    <row r="54" spans="2:16" ht="22.5" x14ac:dyDescent="0.25">
      <c r="B54" s="461" t="s">
        <v>375</v>
      </c>
      <c r="C54" s="462" t="s">
        <v>376</v>
      </c>
      <c r="D54" s="463" t="s">
        <v>377</v>
      </c>
      <c r="E54" s="464" t="s">
        <v>378</v>
      </c>
      <c r="F54" s="465" t="s">
        <v>359</v>
      </c>
      <c r="G54" s="454" t="str">
        <f t="shared" si="5"/>
        <v>c/ 40m³</v>
      </c>
      <c r="H54" s="465" t="s">
        <v>359</v>
      </c>
      <c r="I54" s="454" t="str">
        <f t="shared" si="5"/>
        <v>c/ 40m³</v>
      </c>
      <c r="J54" s="465" t="s">
        <v>359</v>
      </c>
      <c r="K54" s="457" t="str">
        <f t="shared" si="6"/>
        <v>c/ 40m³</v>
      </c>
      <c r="L54" s="459">
        <v>137159</v>
      </c>
      <c r="M54" s="460">
        <f>+($N$2+$N$3)/40</f>
        <v>292.88500000000005</v>
      </c>
      <c r="N54" s="459">
        <f t="shared" si="7"/>
        <v>40171813.715000004</v>
      </c>
    </row>
    <row r="55" spans="2:16" ht="22.5" x14ac:dyDescent="0.25">
      <c r="B55" s="461" t="s">
        <v>379</v>
      </c>
      <c r="C55" s="462" t="s">
        <v>380</v>
      </c>
      <c r="D55" s="463" t="s">
        <v>381</v>
      </c>
      <c r="E55" s="464" t="s">
        <v>382</v>
      </c>
      <c r="F55" s="465" t="s">
        <v>359</v>
      </c>
      <c r="G55" s="454" t="str">
        <f t="shared" si="5"/>
        <v>c/ 40m³</v>
      </c>
      <c r="H55" s="465" t="s">
        <v>359</v>
      </c>
      <c r="I55" s="454" t="str">
        <f t="shared" si="5"/>
        <v>c/ 40m³</v>
      </c>
      <c r="J55" s="465" t="s">
        <v>359</v>
      </c>
      <c r="K55" s="457" t="str">
        <f t="shared" si="6"/>
        <v>c/ 40m³</v>
      </c>
      <c r="L55" s="459">
        <v>144598</v>
      </c>
      <c r="M55" s="460">
        <f>+($N$2+$N$3)/40</f>
        <v>292.88500000000005</v>
      </c>
      <c r="N55" s="459">
        <f t="shared" si="7"/>
        <v>42350585.230000004</v>
      </c>
    </row>
    <row r="56" spans="2:16" ht="22.5" x14ac:dyDescent="0.25">
      <c r="B56" s="461" t="s">
        <v>411</v>
      </c>
      <c r="C56" s="462" t="s">
        <v>412</v>
      </c>
      <c r="D56" s="463" t="s">
        <v>413</v>
      </c>
      <c r="E56" s="464" t="s">
        <v>384</v>
      </c>
      <c r="F56" s="465" t="s">
        <v>359</v>
      </c>
      <c r="G56" s="454" t="str">
        <f t="shared" si="5"/>
        <v>c/ 40m³</v>
      </c>
      <c r="H56" s="465" t="s">
        <v>359</v>
      </c>
      <c r="I56" s="454" t="str">
        <f t="shared" si="5"/>
        <v>c/ 40m³</v>
      </c>
      <c r="J56" s="465" t="s">
        <v>359</v>
      </c>
      <c r="K56" s="457" t="str">
        <f t="shared" si="6"/>
        <v>c/ 40m³</v>
      </c>
      <c r="L56" s="459">
        <v>314488</v>
      </c>
      <c r="M56" s="460">
        <f>+($N$2+$N$3)/40</f>
        <v>292.88500000000005</v>
      </c>
      <c r="N56" s="459">
        <f t="shared" si="7"/>
        <v>92108817.88000001</v>
      </c>
    </row>
    <row r="57" spans="2:16" ht="12" thickBot="1" x14ac:dyDescent="0.3">
      <c r="B57" s="471"/>
      <c r="C57" s="472"/>
      <c r="D57" s="473"/>
      <c r="E57" s="474"/>
      <c r="F57" s="503"/>
      <c r="G57" s="504"/>
      <c r="H57" s="503"/>
      <c r="I57" s="504"/>
      <c r="J57" s="503"/>
      <c r="K57" s="511"/>
      <c r="L57" s="506"/>
      <c r="M57" s="507"/>
      <c r="N57" s="506"/>
    </row>
    <row r="58" spans="2:16" s="470" customFormat="1" ht="12" thickTop="1" x14ac:dyDescent="0.25">
      <c r="B58" s="481" t="s">
        <v>391</v>
      </c>
      <c r="C58" s="482"/>
      <c r="D58" s="482"/>
      <c r="E58" s="483"/>
      <c r="F58" s="484"/>
      <c r="G58" s="484"/>
      <c r="H58" s="484"/>
      <c r="I58" s="484"/>
      <c r="J58" s="484"/>
      <c r="K58" s="484"/>
      <c r="L58" s="550" t="s">
        <v>26</v>
      </c>
      <c r="M58" s="550"/>
      <c r="N58" s="485">
        <f>SUM(N43:N57)</f>
        <v>628947817.98916662</v>
      </c>
      <c r="O58" s="428"/>
      <c r="P58" s="428"/>
    </row>
    <row r="59" spans="2:16" s="470" customFormat="1" ht="11.25" customHeight="1" x14ac:dyDescent="0.25">
      <c r="B59" s="481" t="s">
        <v>392</v>
      </c>
      <c r="C59" s="482"/>
      <c r="D59" s="482"/>
      <c r="E59" s="483"/>
      <c r="F59" s="484"/>
      <c r="G59" s="484"/>
      <c r="H59" s="484"/>
      <c r="I59" s="486" t="s">
        <v>393</v>
      </c>
      <c r="J59" s="487" t="s">
        <v>394</v>
      </c>
      <c r="K59" s="487"/>
      <c r="L59" s="488"/>
      <c r="M59" s="487"/>
      <c r="N59" s="428"/>
      <c r="O59" s="428"/>
      <c r="P59" s="428"/>
    </row>
    <row r="60" spans="2:16" s="470" customFormat="1" ht="19.5" customHeight="1" x14ac:dyDescent="0.25">
      <c r="B60" s="481" t="s">
        <v>395</v>
      </c>
      <c r="C60" s="482"/>
      <c r="D60" s="482"/>
      <c r="E60" s="483"/>
      <c r="F60" s="484"/>
      <c r="G60" s="484"/>
      <c r="H60" s="484"/>
      <c r="I60" s="486" t="s">
        <v>396</v>
      </c>
      <c r="J60" s="487" t="s">
        <v>397</v>
      </c>
      <c r="K60" s="487"/>
      <c r="L60" s="488"/>
      <c r="M60" s="512" t="s">
        <v>270</v>
      </c>
      <c r="N60" s="513">
        <f>+N58+N43+N27</f>
        <v>1355198089.3983333</v>
      </c>
      <c r="O60" s="428"/>
      <c r="P60" s="428"/>
    </row>
    <row r="61" spans="2:16" x14ac:dyDescent="0.25">
      <c r="M61" s="429" t="s">
        <v>414</v>
      </c>
    </row>
  </sheetData>
  <mergeCells count="36">
    <mergeCell ref="B1:K9"/>
    <mergeCell ref="L1:N1"/>
    <mergeCell ref="B10:B11"/>
    <mergeCell ref="C10:C11"/>
    <mergeCell ref="D10:E10"/>
    <mergeCell ref="L10:N10"/>
    <mergeCell ref="B18:B19"/>
    <mergeCell ref="C18:C19"/>
    <mergeCell ref="E18:E19"/>
    <mergeCell ref="B20:B21"/>
    <mergeCell ref="C20:C21"/>
    <mergeCell ref="E20:E21"/>
    <mergeCell ref="B34:B35"/>
    <mergeCell ref="C34:C35"/>
    <mergeCell ref="E34:E35"/>
    <mergeCell ref="B22:B23"/>
    <mergeCell ref="C22:C23"/>
    <mergeCell ref="E22:E23"/>
    <mergeCell ref="B24:B25"/>
    <mergeCell ref="C24:C25"/>
    <mergeCell ref="E24:E25"/>
    <mergeCell ref="L27:M27"/>
    <mergeCell ref="B32:B33"/>
    <mergeCell ref="C32:C33"/>
    <mergeCell ref="D32:E32"/>
    <mergeCell ref="L32:N32"/>
    <mergeCell ref="L58:M58"/>
    <mergeCell ref="B36:B37"/>
    <mergeCell ref="C36:C37"/>
    <mergeCell ref="E36:E37"/>
    <mergeCell ref="L43:M43"/>
    <mergeCell ref="B48:B49"/>
    <mergeCell ref="C48:C49"/>
    <mergeCell ref="D48:E48"/>
    <mergeCell ref="J48:K48"/>
    <mergeCell ref="L48:N4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X105"/>
  <sheetViews>
    <sheetView topLeftCell="A63" zoomScale="85" zoomScaleNormal="85" zoomScaleSheetLayoutView="55" workbookViewId="0">
      <selection activeCell="F68" sqref="F68"/>
    </sheetView>
  </sheetViews>
  <sheetFormatPr baseColWidth="10" defaultColWidth="11.42578125" defaultRowHeight="51" customHeight="1" x14ac:dyDescent="0.25"/>
  <cols>
    <col min="1" max="1" width="9" customWidth="1"/>
    <col min="2" max="2" width="0" hidden="1" customWidth="1"/>
    <col min="3" max="3" width="104.42578125" customWidth="1"/>
    <col min="4" max="4" width="12.85546875" customWidth="1"/>
    <col min="5" max="5" width="22.42578125" customWidth="1"/>
    <col min="6" max="6" width="18" customWidth="1"/>
    <col min="7" max="7" width="23" customWidth="1"/>
    <col min="8" max="8" width="2" customWidth="1"/>
    <col min="9" max="10" width="27.28515625" customWidth="1"/>
    <col min="11" max="11" width="39.28515625" customWidth="1"/>
    <col min="12" max="12" width="19.140625" customWidth="1"/>
    <col min="13" max="13" width="30.28515625" customWidth="1"/>
    <col min="14" max="15" width="20.42578125" customWidth="1"/>
    <col min="16" max="16" width="31.42578125" customWidth="1"/>
    <col min="17" max="17" width="23" customWidth="1"/>
    <col min="18" max="18" width="33.28515625" customWidth="1"/>
    <col min="19" max="19" width="32.42578125" customWidth="1"/>
    <col min="20" max="20" width="31.28515625" customWidth="1"/>
    <col min="21" max="21" width="19" customWidth="1"/>
    <col min="22" max="22" width="25.140625" customWidth="1"/>
    <col min="23" max="23" width="18.140625" customWidth="1"/>
  </cols>
  <sheetData>
    <row r="1" spans="1:24" ht="51" customHeight="1" thickBot="1" x14ac:dyDescent="0.3">
      <c r="A1" s="575" t="s">
        <v>74</v>
      </c>
      <c r="B1" s="576"/>
      <c r="C1" s="576"/>
      <c r="D1" s="576"/>
      <c r="E1" s="576"/>
      <c r="F1" s="576"/>
      <c r="G1" s="576"/>
      <c r="I1" s="278" t="s">
        <v>75</v>
      </c>
      <c r="J1" s="279"/>
      <c r="K1" s="358">
        <v>94.64</v>
      </c>
      <c r="L1" s="280">
        <f>K3/K1</f>
        <v>1.0566356720202874</v>
      </c>
      <c r="M1" s="589" t="s">
        <v>76</v>
      </c>
      <c r="N1" s="574"/>
      <c r="O1" s="424">
        <v>1</v>
      </c>
    </row>
    <row r="2" spans="1:24" ht="51" customHeight="1" thickBot="1" x14ac:dyDescent="0.3">
      <c r="A2" s="577" t="s">
        <v>77</v>
      </c>
      <c r="B2" s="578"/>
      <c r="C2" s="578"/>
      <c r="D2" s="578"/>
      <c r="E2" s="578"/>
      <c r="F2" s="578"/>
      <c r="G2" s="578"/>
      <c r="I2" s="278" t="s">
        <v>78</v>
      </c>
      <c r="J2" s="281"/>
      <c r="K2" s="282">
        <v>95.14</v>
      </c>
      <c r="L2" s="289">
        <f>K3/K2</f>
        <v>1.0510826150935464</v>
      </c>
      <c r="M2" s="590"/>
      <c r="N2" s="574"/>
    </row>
    <row r="3" spans="1:24" ht="51" customHeight="1" x14ac:dyDescent="0.25">
      <c r="A3" s="579" t="s">
        <v>79</v>
      </c>
      <c r="B3" s="1"/>
      <c r="C3" s="581" t="s">
        <v>10</v>
      </c>
      <c r="D3" s="583" t="s">
        <v>80</v>
      </c>
      <c r="E3" s="584"/>
      <c r="F3" s="584"/>
      <c r="G3" s="585"/>
      <c r="I3" s="278" t="s">
        <v>81</v>
      </c>
      <c r="J3" s="281"/>
      <c r="K3" s="282">
        <v>100</v>
      </c>
      <c r="L3" s="370">
        <f>K3/K3</f>
        <v>1</v>
      </c>
      <c r="M3" s="590"/>
      <c r="N3" s="574"/>
    </row>
    <row r="4" spans="1:24" ht="57.75" customHeight="1" thickBot="1" x14ac:dyDescent="0.3">
      <c r="A4" s="580"/>
      <c r="B4" s="2"/>
      <c r="C4" s="582"/>
      <c r="D4" s="586"/>
      <c r="E4" s="587"/>
      <c r="F4" s="587"/>
      <c r="G4" s="588"/>
      <c r="I4" s="283" t="s">
        <v>82</v>
      </c>
      <c r="J4" s="284"/>
      <c r="K4" s="282">
        <v>100.89</v>
      </c>
      <c r="L4" s="289">
        <f>K5/K4</f>
        <v>1.2998314996530873</v>
      </c>
      <c r="M4" s="590"/>
      <c r="N4" s="574"/>
      <c r="W4" s="256"/>
    </row>
    <row r="5" spans="1:24" ht="51" customHeight="1" thickBot="1" x14ac:dyDescent="0.3">
      <c r="A5" s="83" t="s">
        <v>83</v>
      </c>
      <c r="B5" s="84"/>
      <c r="C5" s="85" t="s">
        <v>84</v>
      </c>
      <c r="D5" s="86" t="s">
        <v>11</v>
      </c>
      <c r="E5" s="89" t="s">
        <v>85</v>
      </c>
      <c r="F5" s="83" t="s">
        <v>86</v>
      </c>
      <c r="G5" s="87" t="s">
        <v>87</v>
      </c>
      <c r="I5" s="285" t="s">
        <v>288</v>
      </c>
      <c r="J5" s="286"/>
      <c r="K5" s="287">
        <v>131.13999999999999</v>
      </c>
      <c r="L5" s="288"/>
      <c r="M5" s="591"/>
      <c r="N5" s="574"/>
      <c r="W5" s="257"/>
    </row>
    <row r="6" spans="1:24" ht="60.75" customHeight="1" thickBot="1" x14ac:dyDescent="0.3">
      <c r="A6" s="3">
        <v>1</v>
      </c>
      <c r="B6" s="40"/>
      <c r="C6" s="70" t="s">
        <v>16</v>
      </c>
      <c r="D6" s="3"/>
      <c r="E6" s="46"/>
      <c r="F6" s="528"/>
      <c r="G6" s="4" t="e">
        <f>SUM(G7:G13)</f>
        <v>#REF!</v>
      </c>
      <c r="H6" s="261" t="e">
        <f>+G6-'PRESUPUESTO OFICIAL(ENTIDAD)'!K22</f>
        <v>#REF!</v>
      </c>
      <c r="I6" s="277" t="s">
        <v>88</v>
      </c>
      <c r="J6" s="258" t="s">
        <v>89</v>
      </c>
      <c r="K6" s="258" t="s">
        <v>90</v>
      </c>
      <c r="L6" s="269" t="s">
        <v>256</v>
      </c>
      <c r="M6" s="258" t="s">
        <v>89</v>
      </c>
      <c r="N6" s="401" t="s">
        <v>91</v>
      </c>
      <c r="O6" s="399" t="s">
        <v>92</v>
      </c>
      <c r="P6" s="352" t="s">
        <v>93</v>
      </c>
      <c r="Q6" s="275" t="s">
        <v>92</v>
      </c>
      <c r="R6" s="273" t="s">
        <v>289</v>
      </c>
      <c r="S6" s="263" t="s">
        <v>290</v>
      </c>
      <c r="T6" s="263" t="s">
        <v>291</v>
      </c>
      <c r="U6" s="398" t="s">
        <v>256</v>
      </c>
      <c r="V6" s="357" t="s">
        <v>290</v>
      </c>
      <c r="W6" s="403" t="s">
        <v>94</v>
      </c>
    </row>
    <row r="7" spans="1:24" ht="51" customHeight="1" x14ac:dyDescent="0.25">
      <c r="A7" s="20">
        <f>A6+0.1</f>
        <v>1.1000000000000001</v>
      </c>
      <c r="B7" s="62"/>
      <c r="C7" s="73" t="s">
        <v>17</v>
      </c>
      <c r="D7" s="9" t="s">
        <v>18</v>
      </c>
      <c r="E7" s="425">
        <f>W7</f>
        <v>1213</v>
      </c>
      <c r="F7" s="292">
        <f>+O1*180000</f>
        <v>180000</v>
      </c>
      <c r="G7" s="12">
        <f t="shared" ref="G7:G13" si="0">+ROUND(F7*$E7,0)</f>
        <v>218340000</v>
      </c>
      <c r="I7" s="265">
        <v>959</v>
      </c>
      <c r="J7" s="255">
        <v>631</v>
      </c>
      <c r="K7" s="264">
        <v>832</v>
      </c>
      <c r="L7" s="270"/>
      <c r="M7" s="329">
        <v>1182</v>
      </c>
      <c r="N7" s="400">
        <f>ROUND((I7*$L$2),0)</f>
        <v>1008</v>
      </c>
      <c r="O7" s="88">
        <f>ROUND((J7*$L$2),0)</f>
        <v>663</v>
      </c>
      <c r="P7" s="353">
        <f>ROUND((K7*$L$1),0)</f>
        <v>879</v>
      </c>
      <c r="Q7" s="276">
        <f>ROUND((M7*$L$3),0)</f>
        <v>1182</v>
      </c>
      <c r="R7" s="274">
        <f>ROUND((N7*$L$4),0)</f>
        <v>1310</v>
      </c>
      <c r="S7" s="88">
        <f>ROUND((O7*$L$4),0)</f>
        <v>862</v>
      </c>
      <c r="T7" s="88">
        <f>ROUND((P7*$L$4),0)</f>
        <v>1143</v>
      </c>
      <c r="U7" s="88">
        <f>ROUND((L7*$L$4),0)</f>
        <v>0</v>
      </c>
      <c r="V7" s="88">
        <f>ROUND((Q7*$L$4),0)</f>
        <v>1536</v>
      </c>
      <c r="W7" s="402">
        <f>ROUND(AVERAGEIF(R7:V7,"&gt;0",R7:V7),0)</f>
        <v>1213</v>
      </c>
      <c r="X7" s="260"/>
    </row>
    <row r="8" spans="1:24" ht="51" customHeight="1" x14ac:dyDescent="0.25">
      <c r="A8" s="20">
        <f t="shared" ref="A8:A13" si="1">A7+0.1</f>
        <v>1.2000000000000002</v>
      </c>
      <c r="B8" s="62"/>
      <c r="C8" s="73" t="s">
        <v>19</v>
      </c>
      <c r="D8" s="9" t="s">
        <v>18</v>
      </c>
      <c r="E8" s="425" t="e">
        <f t="shared" ref="E8:E69" si="2">W8</f>
        <v>#REF!</v>
      </c>
      <c r="F8" s="292">
        <f>F7</f>
        <v>180000</v>
      </c>
      <c r="G8" s="12" t="e">
        <f t="shared" si="0"/>
        <v>#REF!</v>
      </c>
      <c r="I8" s="265"/>
      <c r="J8" s="255"/>
      <c r="K8" s="264"/>
      <c r="L8" s="270"/>
      <c r="M8" s="328"/>
      <c r="N8" s="253"/>
      <c r="O8" s="88"/>
      <c r="P8" s="353"/>
      <c r="Q8" s="276"/>
      <c r="R8" s="274"/>
      <c r="S8" s="88"/>
      <c r="T8" s="88"/>
      <c r="U8" s="88"/>
      <c r="V8" s="88"/>
      <c r="W8" s="308" t="e">
        <f>+#REF!</f>
        <v>#REF!</v>
      </c>
    </row>
    <row r="9" spans="1:24" ht="51" customHeight="1" x14ac:dyDescent="0.25">
      <c r="A9" s="412">
        <f t="shared" si="1"/>
        <v>1.3000000000000003</v>
      </c>
      <c r="B9" s="60"/>
      <c r="C9" s="71" t="s">
        <v>20</v>
      </c>
      <c r="D9" s="9" t="s">
        <v>23</v>
      </c>
      <c r="E9" s="427" t="e">
        <f>+W9</f>
        <v>#REF!</v>
      </c>
      <c r="F9" s="292">
        <f>F8*0.1</f>
        <v>18000</v>
      </c>
      <c r="G9" s="6" t="e">
        <f t="shared" si="0"/>
        <v>#REF!</v>
      </c>
      <c r="I9" s="265"/>
      <c r="J9" s="255"/>
      <c r="K9" s="264"/>
      <c r="L9" s="271"/>
      <c r="M9" s="329"/>
      <c r="N9" s="253"/>
      <c r="O9" s="88"/>
      <c r="P9" s="353"/>
      <c r="Q9" s="276"/>
      <c r="R9" s="274"/>
      <c r="S9" s="88"/>
      <c r="T9" s="88"/>
      <c r="U9" s="88"/>
      <c r="V9" s="88"/>
      <c r="W9" s="308" t="e">
        <f>+#REF!</f>
        <v>#REF!</v>
      </c>
    </row>
    <row r="10" spans="1:24" ht="51" customHeight="1" x14ac:dyDescent="0.25">
      <c r="A10" s="20">
        <f t="shared" si="1"/>
        <v>1.4000000000000004</v>
      </c>
      <c r="B10" s="60"/>
      <c r="C10" s="71" t="s">
        <v>21</v>
      </c>
      <c r="D10" s="9" t="s">
        <v>18</v>
      </c>
      <c r="E10" s="425" t="e">
        <f t="shared" si="2"/>
        <v>#REF!</v>
      </c>
      <c r="F10" s="292">
        <v>90000</v>
      </c>
      <c r="G10" s="6" t="e">
        <f t="shared" si="0"/>
        <v>#REF!</v>
      </c>
      <c r="I10" s="265"/>
      <c r="J10" s="255"/>
      <c r="K10" s="264"/>
      <c r="L10" s="270"/>
      <c r="M10" s="328"/>
      <c r="N10" s="253"/>
      <c r="O10" s="88"/>
      <c r="P10" s="353"/>
      <c r="Q10" s="276"/>
      <c r="R10" s="274"/>
      <c r="S10" s="88"/>
      <c r="T10" s="88"/>
      <c r="U10" s="88"/>
      <c r="V10" s="88"/>
      <c r="W10" s="308" t="e">
        <f>+#REF!</f>
        <v>#REF!</v>
      </c>
    </row>
    <row r="11" spans="1:24" ht="51" customHeight="1" x14ac:dyDescent="0.25">
      <c r="A11" s="20">
        <f t="shared" si="1"/>
        <v>1.5000000000000004</v>
      </c>
      <c r="B11" s="62"/>
      <c r="C11" s="73" t="s">
        <v>22</v>
      </c>
      <c r="D11" s="9" t="s">
        <v>23</v>
      </c>
      <c r="E11" s="425">
        <f t="shared" si="2"/>
        <v>29678</v>
      </c>
      <c r="F11" s="292">
        <v>21679.14</v>
      </c>
      <c r="G11" s="12">
        <f t="shared" si="0"/>
        <v>643393517</v>
      </c>
      <c r="I11" s="265">
        <v>19345</v>
      </c>
      <c r="J11" s="255">
        <v>10469</v>
      </c>
      <c r="K11" s="264">
        <v>32883.050424209127</v>
      </c>
      <c r="L11" s="271">
        <v>25246</v>
      </c>
      <c r="M11" s="329"/>
      <c r="N11" s="253">
        <f t="shared" ref="N11:N41" si="3">ROUND((I11*$L$2),0)</f>
        <v>20333</v>
      </c>
      <c r="O11" s="88">
        <f t="shared" ref="O11:O42" si="4">ROUND((J11*$L$2),0)</f>
        <v>11004</v>
      </c>
      <c r="P11" s="353">
        <f t="shared" ref="P11:P42" si="5">ROUND((K11*$L$1),0)</f>
        <v>34745</v>
      </c>
      <c r="Q11" s="276">
        <f t="shared" ref="Q11:Q57" si="6">ROUND((M11*$L$3),0)</f>
        <v>0</v>
      </c>
      <c r="R11" s="274">
        <f t="shared" ref="R11:R42" si="7">ROUND((N11*$L$4),0)</f>
        <v>26429</v>
      </c>
      <c r="S11" s="88">
        <f t="shared" ref="S11:S42" si="8">ROUND((O11*$L$4),0)</f>
        <v>14303</v>
      </c>
      <c r="T11" s="88">
        <f t="shared" ref="T11:T42" si="9">ROUND((P11*$L$4),0)</f>
        <v>45163</v>
      </c>
      <c r="U11" s="88">
        <f t="shared" ref="U11:U77" si="10">ROUND((L11*$L$4),0)</f>
        <v>32816</v>
      </c>
      <c r="V11" s="88">
        <f t="shared" ref="V11:V42" si="11">ROUND((Q11*$L$4),0)</f>
        <v>0</v>
      </c>
      <c r="W11" s="308">
        <f>ROUND(AVERAGEIF(R11:V11,"&gt;0",R11:V11),0)</f>
        <v>29678</v>
      </c>
    </row>
    <row r="12" spans="1:24" ht="51" customHeight="1" thickBot="1" x14ac:dyDescent="0.3">
      <c r="A12" s="20">
        <f t="shared" si="1"/>
        <v>1.6000000000000005</v>
      </c>
      <c r="B12" s="63"/>
      <c r="C12" s="320" t="s">
        <v>273</v>
      </c>
      <c r="D12" s="309" t="s">
        <v>23</v>
      </c>
      <c r="E12" s="426" t="e">
        <f t="shared" si="2"/>
        <v>#REF!</v>
      </c>
      <c r="F12" s="529">
        <v>34945.67</v>
      </c>
      <c r="G12" s="310" t="e">
        <f t="shared" si="0"/>
        <v>#REF!</v>
      </c>
      <c r="I12" s="265"/>
      <c r="J12" s="255"/>
      <c r="K12" s="264"/>
      <c r="L12" s="271"/>
      <c r="M12" s="329"/>
      <c r="N12" s="253"/>
      <c r="O12" s="88"/>
      <c r="P12" s="353"/>
      <c r="Q12" s="276"/>
      <c r="R12" s="274"/>
      <c r="S12" s="88"/>
      <c r="T12" s="88"/>
      <c r="U12" s="88"/>
      <c r="V12" s="88"/>
      <c r="W12" s="308" t="e">
        <f>+#REF!</f>
        <v>#REF!</v>
      </c>
    </row>
    <row r="13" spans="1:24" ht="51" customHeight="1" thickBot="1" x14ac:dyDescent="0.3">
      <c r="A13" s="20">
        <f t="shared" si="1"/>
        <v>1.7000000000000006</v>
      </c>
      <c r="B13" s="319"/>
      <c r="C13" s="325" t="s">
        <v>25</v>
      </c>
      <c r="D13" s="9" t="s">
        <v>18</v>
      </c>
      <c r="E13" s="425">
        <f>W13</f>
        <v>1008</v>
      </c>
      <c r="F13" s="530">
        <f>+O1*17000</f>
        <v>17000</v>
      </c>
      <c r="G13" s="12">
        <f t="shared" si="0"/>
        <v>17136000</v>
      </c>
      <c r="I13" s="265"/>
      <c r="J13" s="255"/>
      <c r="K13" s="264"/>
      <c r="L13" s="271">
        <v>775.59</v>
      </c>
      <c r="M13" s="329"/>
      <c r="N13" s="253"/>
      <c r="O13" s="88"/>
      <c r="P13" s="353"/>
      <c r="Q13" s="276">
        <f t="shared" si="6"/>
        <v>0</v>
      </c>
      <c r="R13" s="274">
        <f>ROUND((N13*$L$4),0)</f>
        <v>0</v>
      </c>
      <c r="S13" s="88">
        <f>ROUND((O13*$L$4),0)</f>
        <v>0</v>
      </c>
      <c r="T13" s="88">
        <f>ROUND((P13*$L$4),0)</f>
        <v>0</v>
      </c>
      <c r="U13" s="88">
        <f t="shared" si="10"/>
        <v>1008</v>
      </c>
      <c r="V13" s="88">
        <f t="shared" si="11"/>
        <v>0</v>
      </c>
      <c r="W13" s="308">
        <f>ROUND(AVERAGEIF(R13:V13,"&gt;0",R13:V13),0)</f>
        <v>1008</v>
      </c>
    </row>
    <row r="14" spans="1:24" ht="51" customHeight="1" x14ac:dyDescent="0.25">
      <c r="A14" s="3">
        <v>2</v>
      </c>
      <c r="B14" s="40"/>
      <c r="C14" s="321" t="s">
        <v>95</v>
      </c>
      <c r="D14" s="322"/>
      <c r="E14" s="323"/>
      <c r="F14" s="531"/>
      <c r="G14" s="324" t="e">
        <f>SUM(G15:G27)</f>
        <v>#REF!</v>
      </c>
      <c r="I14" s="259"/>
      <c r="J14" s="259"/>
      <c r="K14" s="266"/>
      <c r="L14" s="290"/>
      <c r="M14" s="330"/>
      <c r="N14" s="254"/>
      <c r="O14" s="259"/>
      <c r="P14" s="354"/>
      <c r="Q14" s="262"/>
      <c r="R14" s="291"/>
      <c r="S14" s="259"/>
      <c r="T14" s="259"/>
      <c r="U14" s="88">
        <f t="shared" si="10"/>
        <v>0</v>
      </c>
      <c r="V14" s="259"/>
      <c r="W14" s="308"/>
    </row>
    <row r="15" spans="1:24" ht="51" customHeight="1" x14ac:dyDescent="0.25">
      <c r="A15" s="18">
        <f>+A14+0.1</f>
        <v>2.1</v>
      </c>
      <c r="B15" s="62"/>
      <c r="C15" s="71" t="s">
        <v>28</v>
      </c>
      <c r="D15" s="9" t="s">
        <v>18</v>
      </c>
      <c r="E15" s="425">
        <f t="shared" si="2"/>
        <v>1213</v>
      </c>
      <c r="F15" s="292">
        <f>+O1*12628</f>
        <v>12628</v>
      </c>
      <c r="G15" s="12">
        <f>+ROUND(F15*$E15,0)</f>
        <v>15317764</v>
      </c>
      <c r="I15" s="265">
        <v>959</v>
      </c>
      <c r="J15" s="255">
        <v>631</v>
      </c>
      <c r="K15" s="264">
        <v>832</v>
      </c>
      <c r="L15" s="270"/>
      <c r="M15" s="264">
        <v>1182</v>
      </c>
      <c r="N15" s="253">
        <f t="shared" si="3"/>
        <v>1008</v>
      </c>
      <c r="O15" s="88">
        <f t="shared" si="4"/>
        <v>663</v>
      </c>
      <c r="P15" s="353">
        <f t="shared" si="5"/>
        <v>879</v>
      </c>
      <c r="Q15" s="276">
        <f t="shared" si="6"/>
        <v>1182</v>
      </c>
      <c r="R15" s="274">
        <f t="shared" si="7"/>
        <v>1310</v>
      </c>
      <c r="S15" s="88">
        <f t="shared" si="8"/>
        <v>862</v>
      </c>
      <c r="T15" s="88">
        <f t="shared" si="9"/>
        <v>1143</v>
      </c>
      <c r="U15" s="88">
        <f t="shared" si="10"/>
        <v>0</v>
      </c>
      <c r="V15" s="88">
        <f t="shared" si="11"/>
        <v>1536</v>
      </c>
      <c r="W15" s="308">
        <f>ROUND(AVERAGEIF(R15:V15,"&gt;0",R15:V15),0)</f>
        <v>1213</v>
      </c>
    </row>
    <row r="16" spans="1:24" ht="51" customHeight="1" x14ac:dyDescent="0.25">
      <c r="A16" s="18">
        <f>A15+0.1</f>
        <v>2.2000000000000002</v>
      </c>
      <c r="B16" s="62"/>
      <c r="C16" s="71" t="s">
        <v>29</v>
      </c>
      <c r="D16" s="9" t="s">
        <v>23</v>
      </c>
      <c r="E16" s="425">
        <f t="shared" si="2"/>
        <v>57393</v>
      </c>
      <c r="F16" s="292">
        <f>ROUND((F15*0.12),0)</f>
        <v>1515</v>
      </c>
      <c r="G16" s="12">
        <f t="shared" ref="G16:G27" si="12">+ROUND(F16*$E16,0)</f>
        <v>86950395</v>
      </c>
      <c r="I16" s="265">
        <v>43065.5</v>
      </c>
      <c r="J16" s="255">
        <v>39165</v>
      </c>
      <c r="K16" s="264">
        <v>40383.606877170758</v>
      </c>
      <c r="L16" s="270"/>
      <c r="M16" s="264">
        <v>47513</v>
      </c>
      <c r="N16" s="253">
        <f t="shared" si="3"/>
        <v>45265</v>
      </c>
      <c r="O16" s="88">
        <f t="shared" si="4"/>
        <v>41166</v>
      </c>
      <c r="P16" s="353">
        <f t="shared" si="5"/>
        <v>42671</v>
      </c>
      <c r="Q16" s="276">
        <f t="shared" si="6"/>
        <v>47513</v>
      </c>
      <c r="R16" s="274">
        <f t="shared" si="7"/>
        <v>58837</v>
      </c>
      <c r="S16" s="88">
        <f t="shared" si="8"/>
        <v>53509</v>
      </c>
      <c r="T16" s="88">
        <f t="shared" si="9"/>
        <v>55465</v>
      </c>
      <c r="U16" s="88">
        <f t="shared" si="10"/>
        <v>0</v>
      </c>
      <c r="V16" s="88">
        <f t="shared" si="11"/>
        <v>61759</v>
      </c>
      <c r="W16" s="308">
        <f>ROUND(AVERAGEIF(R16:V16,"&gt;0",R16:V16),0)</f>
        <v>57393</v>
      </c>
    </row>
    <row r="17" spans="1:23" ht="51" customHeight="1" x14ac:dyDescent="0.25">
      <c r="A17" s="18">
        <f>+A16+0.1</f>
        <v>2.3000000000000003</v>
      </c>
      <c r="B17" s="62"/>
      <c r="C17" s="71" t="s">
        <v>22</v>
      </c>
      <c r="D17" s="5" t="s">
        <v>23</v>
      </c>
      <c r="E17" s="425">
        <f t="shared" si="2"/>
        <v>31664</v>
      </c>
      <c r="F17" s="292">
        <f>+O1*27680</f>
        <v>27680</v>
      </c>
      <c r="G17" s="6">
        <f>+ROUND(F17*$E17,0)</f>
        <v>876459520</v>
      </c>
      <c r="I17" s="265">
        <v>19345</v>
      </c>
      <c r="J17" s="255">
        <v>16285</v>
      </c>
      <c r="K17" s="264">
        <v>32883.050424209127</v>
      </c>
      <c r="L17" s="271">
        <f>+L11</f>
        <v>25246</v>
      </c>
      <c r="M17" s="329"/>
      <c r="N17" s="253">
        <f t="shared" si="3"/>
        <v>20333</v>
      </c>
      <c r="O17" s="88">
        <f t="shared" si="4"/>
        <v>17117</v>
      </c>
      <c r="P17" s="353">
        <f t="shared" si="5"/>
        <v>34745</v>
      </c>
      <c r="Q17" s="276">
        <f t="shared" si="6"/>
        <v>0</v>
      </c>
      <c r="R17" s="274">
        <f t="shared" si="7"/>
        <v>26429</v>
      </c>
      <c r="S17" s="88">
        <f t="shared" si="8"/>
        <v>22249</v>
      </c>
      <c r="T17" s="88">
        <f t="shared" si="9"/>
        <v>45163</v>
      </c>
      <c r="U17" s="88">
        <f t="shared" si="10"/>
        <v>32816</v>
      </c>
      <c r="V17" s="88">
        <f t="shared" si="11"/>
        <v>0</v>
      </c>
      <c r="W17" s="308">
        <f>ROUND(AVERAGEIF(R17:V17,"&gt;0",R17:V17),0)</f>
        <v>31664</v>
      </c>
    </row>
    <row r="18" spans="1:23" ht="51" customHeight="1" x14ac:dyDescent="0.25">
      <c r="A18" s="18">
        <f t="shared" ref="A18:A23" si="13">+A17+0.1</f>
        <v>2.4000000000000004</v>
      </c>
      <c r="B18" s="62"/>
      <c r="C18" s="71" t="s">
        <v>30</v>
      </c>
      <c r="D18" s="5" t="s">
        <v>23</v>
      </c>
      <c r="E18" s="425">
        <f t="shared" si="2"/>
        <v>79947</v>
      </c>
      <c r="F18" s="292">
        <f>+O1*152</f>
        <v>152</v>
      </c>
      <c r="G18" s="6">
        <f>+ROUND(F18*$E18,0)</f>
        <v>12151944</v>
      </c>
      <c r="I18" s="265">
        <v>66503</v>
      </c>
      <c r="J18" s="255"/>
      <c r="K18" s="264">
        <v>50264.576724559425</v>
      </c>
      <c r="L18" s="270"/>
      <c r="M18" s="328"/>
      <c r="N18" s="253">
        <f t="shared" si="3"/>
        <v>69900</v>
      </c>
      <c r="O18" s="88">
        <f t="shared" si="4"/>
        <v>0</v>
      </c>
      <c r="P18" s="353">
        <f t="shared" si="5"/>
        <v>53111</v>
      </c>
      <c r="Q18" s="276">
        <f t="shared" si="6"/>
        <v>0</v>
      </c>
      <c r="R18" s="274">
        <f t="shared" si="7"/>
        <v>90858</v>
      </c>
      <c r="S18" s="88">
        <f t="shared" si="8"/>
        <v>0</v>
      </c>
      <c r="T18" s="88">
        <f t="shared" si="9"/>
        <v>69035</v>
      </c>
      <c r="U18" s="88">
        <f t="shared" si="10"/>
        <v>0</v>
      </c>
      <c r="V18" s="88">
        <f t="shared" si="11"/>
        <v>0</v>
      </c>
      <c r="W18" s="308">
        <f>ROUND(AVERAGEIF(R18:V18,"&gt;0",R18:V18),0)</f>
        <v>79947</v>
      </c>
    </row>
    <row r="19" spans="1:23" ht="51" customHeight="1" x14ac:dyDescent="0.25">
      <c r="A19" s="18">
        <f t="shared" si="13"/>
        <v>2.5000000000000004</v>
      </c>
      <c r="B19" s="62"/>
      <c r="C19" s="71" t="s">
        <v>24</v>
      </c>
      <c r="D19" s="5" t="s">
        <v>23</v>
      </c>
      <c r="E19" s="425" t="e">
        <f t="shared" si="2"/>
        <v>#REF!</v>
      </c>
      <c r="F19" s="292">
        <f>+O1*1100</f>
        <v>1100</v>
      </c>
      <c r="G19" s="6" t="e">
        <f>+ROUND(F19*$E19,0)</f>
        <v>#REF!</v>
      </c>
      <c r="I19" s="265"/>
      <c r="J19" s="255"/>
      <c r="K19" s="264"/>
      <c r="L19" s="270"/>
      <c r="M19" s="328"/>
      <c r="N19" s="253"/>
      <c r="O19" s="88"/>
      <c r="P19" s="353"/>
      <c r="Q19" s="276"/>
      <c r="R19" s="274"/>
      <c r="S19" s="88"/>
      <c r="T19" s="88"/>
      <c r="U19" s="88"/>
      <c r="V19" s="88"/>
      <c r="W19" s="308" t="e">
        <f>+#REF!</f>
        <v>#REF!</v>
      </c>
    </row>
    <row r="20" spans="1:23" ht="51" customHeight="1" x14ac:dyDescent="0.25">
      <c r="A20" s="18">
        <f t="shared" si="13"/>
        <v>2.6000000000000005</v>
      </c>
      <c r="B20" s="64"/>
      <c r="C20" s="75" t="s">
        <v>31</v>
      </c>
      <c r="D20" s="5" t="s">
        <v>18</v>
      </c>
      <c r="E20" s="425">
        <f t="shared" si="2"/>
        <v>5822</v>
      </c>
      <c r="F20" s="292">
        <f>+O1*12628</f>
        <v>12628</v>
      </c>
      <c r="G20" s="6">
        <f t="shared" si="12"/>
        <v>73520216</v>
      </c>
      <c r="I20" s="265">
        <v>3582</v>
      </c>
      <c r="J20" s="255">
        <v>5737</v>
      </c>
      <c r="K20" s="264">
        <v>3110</v>
      </c>
      <c r="L20" s="271">
        <v>4834</v>
      </c>
      <c r="M20" s="329"/>
      <c r="N20" s="253">
        <f t="shared" si="3"/>
        <v>3765</v>
      </c>
      <c r="O20" s="88">
        <f t="shared" si="4"/>
        <v>6030</v>
      </c>
      <c r="P20" s="353">
        <f t="shared" si="5"/>
        <v>3286</v>
      </c>
      <c r="Q20" s="276">
        <f t="shared" si="6"/>
        <v>0</v>
      </c>
      <c r="R20" s="274">
        <f t="shared" si="7"/>
        <v>4894</v>
      </c>
      <c r="S20" s="88">
        <f t="shared" si="8"/>
        <v>7838</v>
      </c>
      <c r="T20" s="88">
        <f t="shared" si="9"/>
        <v>4271</v>
      </c>
      <c r="U20" s="88">
        <f t="shared" si="10"/>
        <v>6283</v>
      </c>
      <c r="V20" s="88">
        <f t="shared" si="11"/>
        <v>0</v>
      </c>
      <c r="W20" s="308">
        <f>ROUND(AVERAGEIF(R20:V20,"&gt;0",R20:V20),0)</f>
        <v>5822</v>
      </c>
    </row>
    <row r="21" spans="1:23" ht="51" customHeight="1" thickBot="1" x14ac:dyDescent="0.3">
      <c r="A21" s="18">
        <f t="shared" si="13"/>
        <v>2.7000000000000006</v>
      </c>
      <c r="B21" s="64"/>
      <c r="C21" s="72" t="s">
        <v>32</v>
      </c>
      <c r="D21" s="47" t="s">
        <v>18</v>
      </c>
      <c r="E21" s="425">
        <f t="shared" si="2"/>
        <v>17237</v>
      </c>
      <c r="F21" s="532">
        <f>+O1*12628</f>
        <v>12628</v>
      </c>
      <c r="G21" s="19">
        <f>+ROUND(F21*$E21,0)</f>
        <v>217668836</v>
      </c>
      <c r="I21" s="265">
        <v>10454</v>
      </c>
      <c r="J21" s="255">
        <v>9952</v>
      </c>
      <c r="K21" s="264">
        <v>14436.916641865622</v>
      </c>
      <c r="L21" s="271">
        <v>16339</v>
      </c>
      <c r="M21" s="329"/>
      <c r="N21" s="253">
        <f t="shared" si="3"/>
        <v>10988</v>
      </c>
      <c r="O21" s="88">
        <f t="shared" si="4"/>
        <v>10460</v>
      </c>
      <c r="P21" s="353">
        <f t="shared" si="5"/>
        <v>15255</v>
      </c>
      <c r="Q21" s="276">
        <f t="shared" si="6"/>
        <v>0</v>
      </c>
      <c r="R21" s="274">
        <f t="shared" si="7"/>
        <v>14283</v>
      </c>
      <c r="S21" s="88">
        <f t="shared" si="8"/>
        <v>13596</v>
      </c>
      <c r="T21" s="88">
        <f t="shared" si="9"/>
        <v>19829</v>
      </c>
      <c r="U21" s="88">
        <f t="shared" si="10"/>
        <v>21238</v>
      </c>
      <c r="V21" s="88">
        <f t="shared" si="11"/>
        <v>0</v>
      </c>
      <c r="W21" s="308">
        <f>ROUND(AVERAGEIF(R21:V21,"&gt;0",R21:V21),0)</f>
        <v>17237</v>
      </c>
    </row>
    <row r="22" spans="1:23" ht="51" customHeight="1" x14ac:dyDescent="0.25">
      <c r="A22" s="18">
        <f t="shared" si="13"/>
        <v>2.8000000000000007</v>
      </c>
      <c r="B22" s="64"/>
      <c r="C22" s="71" t="s">
        <v>96</v>
      </c>
      <c r="D22" s="5" t="s">
        <v>23</v>
      </c>
      <c r="E22" s="425" t="e">
        <f>+W22</f>
        <v>#REF!</v>
      </c>
      <c r="F22" s="292">
        <f>+O1*1515</f>
        <v>1515</v>
      </c>
      <c r="G22" s="6" t="e">
        <f>+ROUND(F22*$E22,0)</f>
        <v>#REF!</v>
      </c>
      <c r="I22" s="265"/>
      <c r="J22" s="255"/>
      <c r="K22" s="264"/>
      <c r="L22" s="270"/>
      <c r="M22" s="328"/>
      <c r="N22" s="253"/>
      <c r="O22" s="88"/>
      <c r="P22" s="353"/>
      <c r="Q22" s="276"/>
      <c r="R22" s="274"/>
      <c r="S22" s="88"/>
      <c r="T22" s="88"/>
      <c r="U22" s="88"/>
      <c r="V22" s="88"/>
      <c r="W22" s="308" t="e">
        <f>+#REF!</f>
        <v>#REF!</v>
      </c>
    </row>
    <row r="23" spans="1:23" ht="51" customHeight="1" x14ac:dyDescent="0.25">
      <c r="A23" s="18">
        <f t="shared" si="13"/>
        <v>2.9000000000000008</v>
      </c>
      <c r="B23" s="62"/>
      <c r="C23" s="71" t="s">
        <v>33</v>
      </c>
      <c r="D23" s="9" t="s">
        <v>34</v>
      </c>
      <c r="E23" s="425">
        <f t="shared" si="2"/>
        <v>11217</v>
      </c>
      <c r="F23" s="292">
        <f>+O1*1722</f>
        <v>1722</v>
      </c>
      <c r="G23" s="12">
        <f t="shared" si="12"/>
        <v>19315674</v>
      </c>
      <c r="I23" s="265">
        <v>3042</v>
      </c>
      <c r="J23" s="255">
        <v>7382</v>
      </c>
      <c r="K23" s="264">
        <v>14132.273709617362</v>
      </c>
      <c r="L23" s="270"/>
      <c r="M23" s="328"/>
      <c r="N23" s="253">
        <f t="shared" si="3"/>
        <v>3197</v>
      </c>
      <c r="O23" s="88">
        <f t="shared" si="4"/>
        <v>7759</v>
      </c>
      <c r="P23" s="353">
        <f t="shared" si="5"/>
        <v>14933</v>
      </c>
      <c r="Q23" s="276">
        <f t="shared" si="6"/>
        <v>0</v>
      </c>
      <c r="R23" s="274">
        <f t="shared" si="7"/>
        <v>4156</v>
      </c>
      <c r="S23" s="88">
        <f t="shared" si="8"/>
        <v>10085</v>
      </c>
      <c r="T23" s="88">
        <f t="shared" si="9"/>
        <v>19410</v>
      </c>
      <c r="U23" s="88">
        <f t="shared" si="10"/>
        <v>0</v>
      </c>
      <c r="V23" s="88">
        <f t="shared" si="11"/>
        <v>0</v>
      </c>
      <c r="W23" s="308">
        <f>ROUND(AVERAGEIF(R23:V23,"&gt;0",R23:V23),0)</f>
        <v>11217</v>
      </c>
    </row>
    <row r="24" spans="1:23" ht="51" customHeight="1" x14ac:dyDescent="0.25">
      <c r="A24" s="22">
        <v>2.1</v>
      </c>
      <c r="B24" s="65"/>
      <c r="C24" s="75" t="s">
        <v>35</v>
      </c>
      <c r="D24" s="13" t="s">
        <v>18</v>
      </c>
      <c r="E24" s="425">
        <f t="shared" si="2"/>
        <v>44692</v>
      </c>
      <c r="F24" s="292">
        <f>+O1*139</f>
        <v>139</v>
      </c>
      <c r="G24" s="12">
        <f t="shared" si="12"/>
        <v>6212188</v>
      </c>
      <c r="I24" s="265">
        <v>32776</v>
      </c>
      <c r="J24" s="255"/>
      <c r="K24" s="264">
        <v>32476.875378342764</v>
      </c>
      <c r="L24" s="270"/>
      <c r="M24" s="328"/>
      <c r="N24" s="253">
        <f t="shared" si="3"/>
        <v>34450</v>
      </c>
      <c r="O24" s="88">
        <f t="shared" si="4"/>
        <v>0</v>
      </c>
      <c r="P24" s="353">
        <f t="shared" si="5"/>
        <v>34316</v>
      </c>
      <c r="Q24" s="276">
        <f t="shared" si="6"/>
        <v>0</v>
      </c>
      <c r="R24" s="274">
        <f t="shared" si="7"/>
        <v>44779</v>
      </c>
      <c r="S24" s="88">
        <f t="shared" si="8"/>
        <v>0</v>
      </c>
      <c r="T24" s="88">
        <f t="shared" si="9"/>
        <v>44605</v>
      </c>
      <c r="U24" s="88">
        <f t="shared" si="10"/>
        <v>0</v>
      </c>
      <c r="V24" s="88">
        <f t="shared" si="11"/>
        <v>0</v>
      </c>
      <c r="W24" s="308">
        <f>ROUND(AVERAGEIF(R24:V24,"&gt;0",R24:V24),0)</f>
        <v>44692</v>
      </c>
    </row>
    <row r="25" spans="1:23" ht="51" customHeight="1" x14ac:dyDescent="0.25">
      <c r="A25" s="22">
        <f>+A24+0.01</f>
        <v>2.11</v>
      </c>
      <c r="B25" s="64"/>
      <c r="C25" s="71" t="s">
        <v>36</v>
      </c>
      <c r="D25" s="5" t="s">
        <v>18</v>
      </c>
      <c r="E25" s="425">
        <f t="shared" si="2"/>
        <v>62842</v>
      </c>
      <c r="F25" s="292">
        <f>+O1*400</f>
        <v>400</v>
      </c>
      <c r="G25" s="6">
        <f t="shared" si="12"/>
        <v>25136800</v>
      </c>
      <c r="I25" s="265">
        <v>45996</v>
      </c>
      <c r="J25" s="255"/>
      <c r="K25" s="264"/>
      <c r="L25" s="270"/>
      <c r="M25" s="328"/>
      <c r="N25" s="253">
        <f t="shared" si="3"/>
        <v>48346</v>
      </c>
      <c r="O25" s="88">
        <f t="shared" si="4"/>
        <v>0</v>
      </c>
      <c r="P25" s="353">
        <f t="shared" si="5"/>
        <v>0</v>
      </c>
      <c r="Q25" s="276">
        <f t="shared" si="6"/>
        <v>0</v>
      </c>
      <c r="R25" s="274">
        <f t="shared" si="7"/>
        <v>62842</v>
      </c>
      <c r="S25" s="88">
        <f t="shared" si="8"/>
        <v>0</v>
      </c>
      <c r="T25" s="88">
        <f t="shared" si="9"/>
        <v>0</v>
      </c>
      <c r="U25" s="88">
        <f t="shared" si="10"/>
        <v>0</v>
      </c>
      <c r="V25" s="88">
        <f t="shared" si="11"/>
        <v>0</v>
      </c>
      <c r="W25" s="308">
        <f>ROUND(AVERAGEIF(R25:V25,"&gt;0",R25:V25),0)</f>
        <v>62842</v>
      </c>
    </row>
    <row r="26" spans="1:23" ht="51" customHeight="1" x14ac:dyDescent="0.25">
      <c r="A26" s="22">
        <f>+A25+0.01</f>
        <v>2.1199999999999997</v>
      </c>
      <c r="B26" s="64"/>
      <c r="C26" s="71" t="s">
        <v>37</v>
      </c>
      <c r="D26" s="5" t="s">
        <v>38</v>
      </c>
      <c r="E26" s="425">
        <f t="shared" si="2"/>
        <v>10364</v>
      </c>
      <c r="F26" s="292">
        <f>+O1*3000</f>
        <v>3000</v>
      </c>
      <c r="G26" s="6">
        <f t="shared" si="12"/>
        <v>31092000</v>
      </c>
      <c r="I26" s="265">
        <v>3209</v>
      </c>
      <c r="J26" s="255">
        <v>7620</v>
      </c>
      <c r="K26" s="264"/>
      <c r="L26" s="271">
        <v>12537.41</v>
      </c>
      <c r="M26" s="329"/>
      <c r="N26" s="253">
        <f t="shared" si="3"/>
        <v>3373</v>
      </c>
      <c r="O26" s="88">
        <f t="shared" si="4"/>
        <v>8009</v>
      </c>
      <c r="P26" s="353">
        <f t="shared" si="5"/>
        <v>0</v>
      </c>
      <c r="Q26" s="276">
        <f t="shared" si="6"/>
        <v>0</v>
      </c>
      <c r="R26" s="274">
        <f t="shared" si="7"/>
        <v>4384</v>
      </c>
      <c r="S26" s="88">
        <f t="shared" si="8"/>
        <v>10410</v>
      </c>
      <c r="T26" s="88">
        <f t="shared" si="9"/>
        <v>0</v>
      </c>
      <c r="U26" s="88">
        <f t="shared" si="10"/>
        <v>16297</v>
      </c>
      <c r="V26" s="88">
        <f t="shared" si="11"/>
        <v>0</v>
      </c>
      <c r="W26" s="308">
        <f>ROUND(AVERAGEIF(R26:V26,"&gt;0",R26:V26),0)</f>
        <v>10364</v>
      </c>
    </row>
    <row r="27" spans="1:23" ht="51" customHeight="1" thickBot="1" x14ac:dyDescent="0.3">
      <c r="A27" s="413">
        <f>+A26+0.01</f>
        <v>2.1299999999999994</v>
      </c>
      <c r="B27" s="64"/>
      <c r="C27" s="71" t="s">
        <v>39</v>
      </c>
      <c r="D27" s="5" t="s">
        <v>23</v>
      </c>
      <c r="E27" s="425" t="e">
        <f t="shared" si="2"/>
        <v>#REF!</v>
      </c>
      <c r="F27" s="292">
        <f>ROUND((F17*1.3),0)</f>
        <v>35984</v>
      </c>
      <c r="G27" s="6" t="e">
        <f t="shared" si="12"/>
        <v>#REF!</v>
      </c>
      <c r="I27" s="265"/>
      <c r="J27" s="255"/>
      <c r="K27" s="264"/>
      <c r="L27" s="271"/>
      <c r="M27" s="329"/>
      <c r="N27" s="253"/>
      <c r="O27" s="88"/>
      <c r="P27" s="353"/>
      <c r="Q27" s="276"/>
      <c r="R27" s="274"/>
      <c r="S27" s="88"/>
      <c r="T27" s="88"/>
      <c r="U27" s="88"/>
      <c r="V27" s="88"/>
      <c r="W27" s="308" t="e">
        <f>+#REF!</f>
        <v>#REF!</v>
      </c>
    </row>
    <row r="28" spans="1:23" ht="51" customHeight="1" x14ac:dyDescent="0.25">
      <c r="A28" s="3">
        <v>3</v>
      </c>
      <c r="B28" s="40"/>
      <c r="C28" s="70" t="s">
        <v>40</v>
      </c>
      <c r="D28" s="3"/>
      <c r="E28" s="3"/>
      <c r="F28" s="533"/>
      <c r="G28" s="4" t="e">
        <f>SUM(G29:G51)</f>
        <v>#REF!</v>
      </c>
      <c r="I28" s="254"/>
      <c r="J28" s="259"/>
      <c r="K28" s="259"/>
      <c r="L28" s="290"/>
      <c r="M28" s="330"/>
      <c r="N28" s="254"/>
      <c r="O28" s="259"/>
      <c r="P28" s="354"/>
      <c r="Q28" s="262"/>
      <c r="R28" s="291"/>
      <c r="S28" s="259"/>
      <c r="T28" s="259"/>
      <c r="U28" s="88">
        <f t="shared" si="10"/>
        <v>0</v>
      </c>
      <c r="V28" s="259"/>
      <c r="W28" s="308"/>
    </row>
    <row r="29" spans="1:23" ht="51" customHeight="1" x14ac:dyDescent="0.25">
      <c r="A29" s="18">
        <f>+A28+0.1</f>
        <v>3.1</v>
      </c>
      <c r="B29" s="60"/>
      <c r="C29" s="73" t="s">
        <v>28</v>
      </c>
      <c r="D29" s="5" t="s">
        <v>41</v>
      </c>
      <c r="E29" s="425">
        <f t="shared" si="2"/>
        <v>4152</v>
      </c>
      <c r="F29" s="534">
        <f>+O1*(2600+1340+200)</f>
        <v>4140</v>
      </c>
      <c r="G29" s="12">
        <f t="shared" ref="G29:G40" si="14">+ROUND(F29*$E29,0)</f>
        <v>17189280</v>
      </c>
      <c r="I29" s="265"/>
      <c r="J29" s="255"/>
      <c r="K29" s="267">
        <v>3023</v>
      </c>
      <c r="L29" s="270"/>
      <c r="M29" s="328"/>
      <c r="N29" s="253">
        <f t="shared" si="3"/>
        <v>0</v>
      </c>
      <c r="O29" s="88">
        <f t="shared" si="4"/>
        <v>0</v>
      </c>
      <c r="P29" s="353">
        <f t="shared" si="5"/>
        <v>3194</v>
      </c>
      <c r="Q29" s="276">
        <f t="shared" si="6"/>
        <v>0</v>
      </c>
      <c r="R29" s="274">
        <f t="shared" si="7"/>
        <v>0</v>
      </c>
      <c r="S29" s="88">
        <f t="shared" si="8"/>
        <v>0</v>
      </c>
      <c r="T29" s="88">
        <f t="shared" si="9"/>
        <v>4152</v>
      </c>
      <c r="U29" s="88">
        <f t="shared" si="10"/>
        <v>0</v>
      </c>
      <c r="V29" s="88">
        <f t="shared" si="11"/>
        <v>0</v>
      </c>
      <c r="W29" s="308">
        <f t="shared" ref="W29:W42" si="15">ROUND(AVERAGEIF(R29:V29,"&gt;0",R29:V29),0)</f>
        <v>4152</v>
      </c>
    </row>
    <row r="30" spans="1:23" ht="51" customHeight="1" x14ac:dyDescent="0.25">
      <c r="A30" s="18">
        <f t="shared" ref="A30:A36" si="16">+A29+0.1</f>
        <v>3.2</v>
      </c>
      <c r="B30" s="60"/>
      <c r="C30" s="73" t="s">
        <v>42</v>
      </c>
      <c r="D30" s="5" t="s">
        <v>23</v>
      </c>
      <c r="E30" s="425">
        <f t="shared" si="2"/>
        <v>207419</v>
      </c>
      <c r="F30" s="534">
        <f>+O1*2600*2*0.1</f>
        <v>520</v>
      </c>
      <c r="G30" s="12">
        <f t="shared" si="14"/>
        <v>107857880</v>
      </c>
      <c r="I30" s="265"/>
      <c r="J30" s="255"/>
      <c r="K30" s="267"/>
      <c r="L30" s="271">
        <v>159574</v>
      </c>
      <c r="M30" s="329"/>
      <c r="N30" s="253">
        <f t="shared" si="3"/>
        <v>0</v>
      </c>
      <c r="O30" s="88">
        <f t="shared" si="4"/>
        <v>0</v>
      </c>
      <c r="P30" s="353">
        <f t="shared" si="5"/>
        <v>0</v>
      </c>
      <c r="Q30" s="276">
        <f t="shared" si="6"/>
        <v>0</v>
      </c>
      <c r="R30" s="274">
        <f t="shared" si="7"/>
        <v>0</v>
      </c>
      <c r="S30" s="88">
        <f t="shared" si="8"/>
        <v>0</v>
      </c>
      <c r="T30" s="88">
        <f t="shared" si="9"/>
        <v>0</v>
      </c>
      <c r="U30" s="88">
        <f t="shared" si="10"/>
        <v>207419</v>
      </c>
      <c r="V30" s="88">
        <f t="shared" si="11"/>
        <v>0</v>
      </c>
      <c r="W30" s="308">
        <f t="shared" si="15"/>
        <v>207419</v>
      </c>
    </row>
    <row r="31" spans="1:23" ht="51" customHeight="1" x14ac:dyDescent="0.25">
      <c r="A31" s="18">
        <f t="shared" si="16"/>
        <v>3.3000000000000003</v>
      </c>
      <c r="B31" s="60"/>
      <c r="C31" s="71" t="s">
        <v>22</v>
      </c>
      <c r="D31" s="5" t="s">
        <v>23</v>
      </c>
      <c r="E31" s="425">
        <f t="shared" si="2"/>
        <v>31254</v>
      </c>
      <c r="F31" s="534">
        <f>+O1*2600*0.8*0.8</f>
        <v>1664</v>
      </c>
      <c r="G31" s="12">
        <f t="shared" si="14"/>
        <v>52006656</v>
      </c>
      <c r="I31" s="265"/>
      <c r="J31" s="255"/>
      <c r="K31" s="267">
        <v>21618</v>
      </c>
      <c r="L31" s="271">
        <f>+L11</f>
        <v>25246</v>
      </c>
      <c r="M31" s="329"/>
      <c r="N31" s="253">
        <f t="shared" si="3"/>
        <v>0</v>
      </c>
      <c r="O31" s="88">
        <f t="shared" si="4"/>
        <v>0</v>
      </c>
      <c r="P31" s="353">
        <f t="shared" si="5"/>
        <v>22842</v>
      </c>
      <c r="Q31" s="276">
        <f t="shared" si="6"/>
        <v>0</v>
      </c>
      <c r="R31" s="274">
        <f t="shared" si="7"/>
        <v>0</v>
      </c>
      <c r="S31" s="88">
        <f t="shared" si="8"/>
        <v>0</v>
      </c>
      <c r="T31" s="88">
        <f t="shared" si="9"/>
        <v>29691</v>
      </c>
      <c r="U31" s="88">
        <f t="shared" si="10"/>
        <v>32816</v>
      </c>
      <c r="V31" s="88">
        <f t="shared" si="11"/>
        <v>0</v>
      </c>
      <c r="W31" s="308">
        <f t="shared" si="15"/>
        <v>31254</v>
      </c>
    </row>
    <row r="32" spans="1:23" ht="51" customHeight="1" x14ac:dyDescent="0.25">
      <c r="A32" s="18">
        <f t="shared" si="16"/>
        <v>3.4000000000000004</v>
      </c>
      <c r="B32" s="60"/>
      <c r="C32" s="76" t="s">
        <v>44</v>
      </c>
      <c r="D32" s="5" t="s">
        <v>23</v>
      </c>
      <c r="E32" s="425">
        <f t="shared" si="2"/>
        <v>55102</v>
      </c>
      <c r="F32" s="534">
        <f>+O1*((200*0.6*0.15)+(2*10*1)+(1340*2*0.3)+(25*5.55*2)+0.5)</f>
        <v>1120</v>
      </c>
      <c r="G32" s="12">
        <f t="shared" si="14"/>
        <v>61714240</v>
      </c>
      <c r="I32" s="265"/>
      <c r="J32" s="255"/>
      <c r="K32" s="267">
        <v>40120</v>
      </c>
      <c r="L32" s="270"/>
      <c r="M32" s="328"/>
      <c r="N32" s="253">
        <f t="shared" si="3"/>
        <v>0</v>
      </c>
      <c r="O32" s="88">
        <f t="shared" si="4"/>
        <v>0</v>
      </c>
      <c r="P32" s="353">
        <f t="shared" si="5"/>
        <v>42392</v>
      </c>
      <c r="Q32" s="276">
        <f t="shared" si="6"/>
        <v>0</v>
      </c>
      <c r="R32" s="274">
        <f t="shared" si="7"/>
        <v>0</v>
      </c>
      <c r="S32" s="88">
        <f t="shared" si="8"/>
        <v>0</v>
      </c>
      <c r="T32" s="88">
        <f t="shared" si="9"/>
        <v>55102</v>
      </c>
      <c r="U32" s="88">
        <f t="shared" si="10"/>
        <v>0</v>
      </c>
      <c r="V32" s="88">
        <f t="shared" si="11"/>
        <v>0</v>
      </c>
      <c r="W32" s="308">
        <f t="shared" si="15"/>
        <v>55102</v>
      </c>
    </row>
    <row r="33" spans="1:23" ht="51" customHeight="1" x14ac:dyDescent="0.25">
      <c r="A33" s="18">
        <f t="shared" si="16"/>
        <v>3.5000000000000004</v>
      </c>
      <c r="B33" s="60"/>
      <c r="C33" s="76" t="s">
        <v>45</v>
      </c>
      <c r="D33" s="5" t="s">
        <v>23</v>
      </c>
      <c r="E33" s="425">
        <f t="shared" si="2"/>
        <v>35511</v>
      </c>
      <c r="F33" s="534">
        <f>F30*1.3</f>
        <v>676</v>
      </c>
      <c r="G33" s="12">
        <f t="shared" si="14"/>
        <v>24005436</v>
      </c>
      <c r="I33" s="265"/>
      <c r="J33" s="255"/>
      <c r="K33" s="267">
        <v>25856</v>
      </c>
      <c r="L33" s="270"/>
      <c r="M33" s="328"/>
      <c r="N33" s="253">
        <f t="shared" si="3"/>
        <v>0</v>
      </c>
      <c r="O33" s="88">
        <f t="shared" si="4"/>
        <v>0</v>
      </c>
      <c r="P33" s="353">
        <f t="shared" si="5"/>
        <v>27320</v>
      </c>
      <c r="Q33" s="276">
        <f t="shared" si="6"/>
        <v>0</v>
      </c>
      <c r="R33" s="274">
        <f t="shared" si="7"/>
        <v>0</v>
      </c>
      <c r="S33" s="88">
        <f t="shared" si="8"/>
        <v>0</v>
      </c>
      <c r="T33" s="88">
        <f t="shared" si="9"/>
        <v>35511</v>
      </c>
      <c r="U33" s="88">
        <f t="shared" si="10"/>
        <v>0</v>
      </c>
      <c r="V33" s="88">
        <f t="shared" si="11"/>
        <v>0</v>
      </c>
      <c r="W33" s="308">
        <f t="shared" si="15"/>
        <v>35511</v>
      </c>
    </row>
    <row r="34" spans="1:23" ht="51" customHeight="1" x14ac:dyDescent="0.25">
      <c r="A34" s="18">
        <f t="shared" si="16"/>
        <v>3.6000000000000005</v>
      </c>
      <c r="B34" s="60"/>
      <c r="C34" s="76" t="s">
        <v>46</v>
      </c>
      <c r="D34" s="5" t="s">
        <v>23</v>
      </c>
      <c r="E34" s="425">
        <f t="shared" si="2"/>
        <v>55725</v>
      </c>
      <c r="F34" s="534">
        <f>+O1*(50*4*3)</f>
        <v>600</v>
      </c>
      <c r="G34" s="12">
        <f t="shared" si="14"/>
        <v>33435000</v>
      </c>
      <c r="I34" s="265"/>
      <c r="J34" s="255"/>
      <c r="K34" s="267">
        <v>36533.008012999999</v>
      </c>
      <c r="L34" s="271">
        <v>47139</v>
      </c>
      <c r="M34" s="329"/>
      <c r="N34" s="253">
        <f t="shared" si="3"/>
        <v>0</v>
      </c>
      <c r="O34" s="88">
        <f t="shared" si="4"/>
        <v>0</v>
      </c>
      <c r="P34" s="353">
        <f t="shared" si="5"/>
        <v>38602</v>
      </c>
      <c r="Q34" s="276">
        <f t="shared" si="6"/>
        <v>0</v>
      </c>
      <c r="R34" s="274">
        <f t="shared" si="7"/>
        <v>0</v>
      </c>
      <c r="S34" s="88">
        <f t="shared" si="8"/>
        <v>0</v>
      </c>
      <c r="T34" s="88">
        <f t="shared" si="9"/>
        <v>50176</v>
      </c>
      <c r="U34" s="88">
        <f t="shared" si="10"/>
        <v>61273</v>
      </c>
      <c r="V34" s="88">
        <f t="shared" si="11"/>
        <v>0</v>
      </c>
      <c r="W34" s="308">
        <f t="shared" si="15"/>
        <v>55725</v>
      </c>
    </row>
    <row r="35" spans="1:23" ht="51" customHeight="1" x14ac:dyDescent="0.25">
      <c r="A35" s="18">
        <f t="shared" si="16"/>
        <v>3.7000000000000006</v>
      </c>
      <c r="B35" s="60"/>
      <c r="C35" s="76" t="s">
        <v>47</v>
      </c>
      <c r="D35" s="5" t="s">
        <v>18</v>
      </c>
      <c r="E35" s="425">
        <f t="shared" si="2"/>
        <v>32199</v>
      </c>
      <c r="F35" s="534">
        <f>+O1*(2600+1340+(5.55*25)+0.25)</f>
        <v>4079</v>
      </c>
      <c r="G35" s="12">
        <f t="shared" si="14"/>
        <v>131339721</v>
      </c>
      <c r="I35" s="265"/>
      <c r="J35" s="255"/>
      <c r="K35" s="267">
        <v>23444.28</v>
      </c>
      <c r="L35" s="270"/>
      <c r="M35" s="328"/>
      <c r="N35" s="253">
        <f t="shared" si="3"/>
        <v>0</v>
      </c>
      <c r="O35" s="88">
        <f t="shared" si="4"/>
        <v>0</v>
      </c>
      <c r="P35" s="353">
        <f t="shared" si="5"/>
        <v>24772</v>
      </c>
      <c r="Q35" s="276">
        <f t="shared" si="6"/>
        <v>0</v>
      </c>
      <c r="R35" s="274">
        <f t="shared" si="7"/>
        <v>0</v>
      </c>
      <c r="S35" s="88">
        <f t="shared" si="8"/>
        <v>0</v>
      </c>
      <c r="T35" s="88">
        <f t="shared" si="9"/>
        <v>32199</v>
      </c>
      <c r="U35" s="88">
        <f t="shared" si="10"/>
        <v>0</v>
      </c>
      <c r="V35" s="88">
        <f t="shared" si="11"/>
        <v>0</v>
      </c>
      <c r="W35" s="308">
        <f t="shared" si="15"/>
        <v>32199</v>
      </c>
    </row>
    <row r="36" spans="1:23" ht="51" customHeight="1" x14ac:dyDescent="0.25">
      <c r="A36" s="18">
        <f t="shared" si="16"/>
        <v>3.8000000000000007</v>
      </c>
      <c r="B36" s="60"/>
      <c r="C36" s="76" t="s">
        <v>255</v>
      </c>
      <c r="D36" s="5" t="s">
        <v>23</v>
      </c>
      <c r="E36" s="425">
        <f t="shared" si="2"/>
        <v>315648</v>
      </c>
      <c r="F36" s="534">
        <f>+O1*60</f>
        <v>60</v>
      </c>
      <c r="G36" s="12">
        <f t="shared" si="14"/>
        <v>18938880</v>
      </c>
      <c r="I36" s="265"/>
      <c r="J36" s="255"/>
      <c r="K36" s="267"/>
      <c r="L36" s="272">
        <v>242838</v>
      </c>
      <c r="M36" s="331"/>
      <c r="N36" s="253">
        <f t="shared" si="3"/>
        <v>0</v>
      </c>
      <c r="O36" s="88">
        <f t="shared" si="4"/>
        <v>0</v>
      </c>
      <c r="P36" s="353">
        <f t="shared" si="5"/>
        <v>0</v>
      </c>
      <c r="Q36" s="276">
        <f t="shared" si="6"/>
        <v>0</v>
      </c>
      <c r="R36" s="274">
        <f t="shared" si="7"/>
        <v>0</v>
      </c>
      <c r="S36" s="88">
        <f t="shared" si="8"/>
        <v>0</v>
      </c>
      <c r="T36" s="88">
        <f t="shared" si="9"/>
        <v>0</v>
      </c>
      <c r="U36" s="88">
        <f t="shared" si="10"/>
        <v>315648</v>
      </c>
      <c r="V36" s="88">
        <f t="shared" si="11"/>
        <v>0</v>
      </c>
      <c r="W36" s="308">
        <f t="shared" si="15"/>
        <v>315648</v>
      </c>
    </row>
    <row r="37" spans="1:23" ht="51" customHeight="1" x14ac:dyDescent="0.25">
      <c r="A37" s="18" t="s">
        <v>300</v>
      </c>
      <c r="B37" s="60"/>
      <c r="C37" s="76" t="s">
        <v>51</v>
      </c>
      <c r="D37" s="5" t="s">
        <v>41</v>
      </c>
      <c r="E37" s="425">
        <f t="shared" si="2"/>
        <v>77554</v>
      </c>
      <c r="F37" s="534">
        <f>+O1*80</f>
        <v>80</v>
      </c>
      <c r="G37" s="12">
        <f t="shared" si="14"/>
        <v>6204320</v>
      </c>
      <c r="I37" s="265"/>
      <c r="J37" s="255"/>
      <c r="K37" s="267">
        <v>56467</v>
      </c>
      <c r="L37" s="270"/>
      <c r="M37" s="328"/>
      <c r="N37" s="253">
        <f t="shared" si="3"/>
        <v>0</v>
      </c>
      <c r="O37" s="88">
        <f t="shared" si="4"/>
        <v>0</v>
      </c>
      <c r="P37" s="353">
        <f t="shared" si="5"/>
        <v>59665</v>
      </c>
      <c r="Q37" s="276">
        <f t="shared" si="6"/>
        <v>0</v>
      </c>
      <c r="R37" s="274">
        <f t="shared" si="7"/>
        <v>0</v>
      </c>
      <c r="S37" s="88">
        <f t="shared" si="8"/>
        <v>0</v>
      </c>
      <c r="T37" s="88">
        <f t="shared" si="9"/>
        <v>77554</v>
      </c>
      <c r="U37" s="88">
        <f t="shared" si="10"/>
        <v>0</v>
      </c>
      <c r="V37" s="88">
        <f t="shared" si="11"/>
        <v>0</v>
      </c>
      <c r="W37" s="308">
        <f t="shared" si="15"/>
        <v>77554</v>
      </c>
    </row>
    <row r="38" spans="1:23" ht="51" customHeight="1" x14ac:dyDescent="0.25">
      <c r="A38" s="22">
        <v>3.1</v>
      </c>
      <c r="B38" s="60"/>
      <c r="C38" s="76" t="s">
        <v>52</v>
      </c>
      <c r="D38" s="5" t="s">
        <v>41</v>
      </c>
      <c r="E38" s="425">
        <f t="shared" si="2"/>
        <v>2120723</v>
      </c>
      <c r="F38" s="534">
        <f>+O1*12</f>
        <v>12</v>
      </c>
      <c r="G38" s="12">
        <f t="shared" si="14"/>
        <v>25448676</v>
      </c>
      <c r="I38" s="265"/>
      <c r="J38" s="255"/>
      <c r="K38" s="267"/>
      <c r="L38" s="272">
        <v>1631537.16</v>
      </c>
      <c r="M38" s="331"/>
      <c r="N38" s="253">
        <f t="shared" si="3"/>
        <v>0</v>
      </c>
      <c r="O38" s="88">
        <f t="shared" si="4"/>
        <v>0</v>
      </c>
      <c r="P38" s="353">
        <f t="shared" si="5"/>
        <v>0</v>
      </c>
      <c r="Q38" s="276">
        <f t="shared" si="6"/>
        <v>0</v>
      </c>
      <c r="R38" s="274">
        <f t="shared" si="7"/>
        <v>0</v>
      </c>
      <c r="S38" s="88">
        <f t="shared" si="8"/>
        <v>0</v>
      </c>
      <c r="T38" s="88">
        <f t="shared" si="9"/>
        <v>0</v>
      </c>
      <c r="U38" s="88">
        <f t="shared" si="10"/>
        <v>2120723</v>
      </c>
      <c r="V38" s="88">
        <f t="shared" si="11"/>
        <v>0</v>
      </c>
      <c r="W38" s="308">
        <f t="shared" si="15"/>
        <v>2120723</v>
      </c>
    </row>
    <row r="39" spans="1:23" ht="51" customHeight="1" x14ac:dyDescent="0.25">
      <c r="A39" s="22">
        <f>+A38+0.01</f>
        <v>3.11</v>
      </c>
      <c r="B39" s="60"/>
      <c r="C39" s="76" t="s">
        <v>53</v>
      </c>
      <c r="D39" s="5" t="s">
        <v>41</v>
      </c>
      <c r="E39" s="425">
        <f t="shared" si="2"/>
        <v>90753</v>
      </c>
      <c r="F39" s="534">
        <f>+O1*2600</f>
        <v>2600</v>
      </c>
      <c r="G39" s="12">
        <f t="shared" si="14"/>
        <v>235957800</v>
      </c>
      <c r="I39" s="265"/>
      <c r="J39" s="255"/>
      <c r="K39" s="267">
        <v>66077</v>
      </c>
      <c r="L39" s="270"/>
      <c r="M39" s="328"/>
      <c r="N39" s="253">
        <f t="shared" si="3"/>
        <v>0</v>
      </c>
      <c r="O39" s="88">
        <f t="shared" si="4"/>
        <v>0</v>
      </c>
      <c r="P39" s="353">
        <f t="shared" si="5"/>
        <v>69819</v>
      </c>
      <c r="Q39" s="276">
        <f t="shared" si="6"/>
        <v>0</v>
      </c>
      <c r="R39" s="274">
        <f t="shared" si="7"/>
        <v>0</v>
      </c>
      <c r="S39" s="88">
        <f t="shared" si="8"/>
        <v>0</v>
      </c>
      <c r="T39" s="88">
        <f t="shared" si="9"/>
        <v>90753</v>
      </c>
      <c r="U39" s="88">
        <f t="shared" si="10"/>
        <v>0</v>
      </c>
      <c r="V39" s="88">
        <f t="shared" si="11"/>
        <v>0</v>
      </c>
      <c r="W39" s="308">
        <f t="shared" si="15"/>
        <v>90753</v>
      </c>
    </row>
    <row r="40" spans="1:23" ht="51" customHeight="1" x14ac:dyDescent="0.25">
      <c r="A40" s="22">
        <f>+A39+0.01</f>
        <v>3.1199999999999997</v>
      </c>
      <c r="B40" s="60"/>
      <c r="C40" s="76" t="s">
        <v>54</v>
      </c>
      <c r="D40" s="5" t="s">
        <v>55</v>
      </c>
      <c r="E40" s="425">
        <f t="shared" si="2"/>
        <v>1363223</v>
      </c>
      <c r="F40" s="534">
        <f>ROUND(+O1*34,0)</f>
        <v>34</v>
      </c>
      <c r="G40" s="12">
        <f t="shared" si="14"/>
        <v>46349582</v>
      </c>
      <c r="I40" s="265"/>
      <c r="J40" s="255"/>
      <c r="K40" s="267">
        <v>992555</v>
      </c>
      <c r="L40" s="270"/>
      <c r="M40" s="328"/>
      <c r="N40" s="253">
        <f t="shared" si="3"/>
        <v>0</v>
      </c>
      <c r="O40" s="88">
        <f t="shared" si="4"/>
        <v>0</v>
      </c>
      <c r="P40" s="353">
        <f t="shared" si="5"/>
        <v>1048769</v>
      </c>
      <c r="Q40" s="276">
        <f t="shared" si="6"/>
        <v>0</v>
      </c>
      <c r="R40" s="274">
        <f t="shared" si="7"/>
        <v>0</v>
      </c>
      <c r="S40" s="88">
        <f t="shared" si="8"/>
        <v>0</v>
      </c>
      <c r="T40" s="88">
        <f t="shared" si="9"/>
        <v>1363223</v>
      </c>
      <c r="U40" s="88">
        <f t="shared" si="10"/>
        <v>0</v>
      </c>
      <c r="V40" s="88">
        <f t="shared" si="11"/>
        <v>0</v>
      </c>
      <c r="W40" s="308">
        <f t="shared" si="15"/>
        <v>1363223</v>
      </c>
    </row>
    <row r="41" spans="1:23" ht="51" customHeight="1" x14ac:dyDescent="0.25">
      <c r="A41" s="22" t="s">
        <v>304</v>
      </c>
      <c r="B41" s="315"/>
      <c r="C41" s="73" t="s">
        <v>58</v>
      </c>
      <c r="D41" s="317" t="s">
        <v>23</v>
      </c>
      <c r="E41" s="425">
        <f t="shared" si="2"/>
        <v>184527</v>
      </c>
      <c r="F41" s="535">
        <f>+O1*120</f>
        <v>120</v>
      </c>
      <c r="G41" s="316">
        <f>+ROUND(F41*$E41,0)</f>
        <v>22143240</v>
      </c>
      <c r="I41" s="265"/>
      <c r="J41" s="255"/>
      <c r="K41" s="268">
        <v>134352.51309328101</v>
      </c>
      <c r="L41" s="270"/>
      <c r="M41" s="328"/>
      <c r="N41" s="253">
        <f t="shared" si="3"/>
        <v>0</v>
      </c>
      <c r="O41" s="88">
        <f t="shared" si="4"/>
        <v>0</v>
      </c>
      <c r="P41" s="353">
        <f t="shared" si="5"/>
        <v>141962</v>
      </c>
      <c r="Q41" s="276">
        <f t="shared" si="6"/>
        <v>0</v>
      </c>
      <c r="R41" s="274">
        <f t="shared" si="7"/>
        <v>0</v>
      </c>
      <c r="S41" s="88">
        <f t="shared" si="8"/>
        <v>0</v>
      </c>
      <c r="T41" s="88">
        <f t="shared" si="9"/>
        <v>184527</v>
      </c>
      <c r="U41" s="88">
        <f t="shared" si="10"/>
        <v>0</v>
      </c>
      <c r="V41" s="88">
        <f t="shared" si="11"/>
        <v>0</v>
      </c>
      <c r="W41" s="308">
        <f t="shared" si="15"/>
        <v>184527</v>
      </c>
    </row>
    <row r="42" spans="1:23" ht="51" customHeight="1" x14ac:dyDescent="0.25">
      <c r="A42" s="22" t="s">
        <v>305</v>
      </c>
      <c r="B42" s="315"/>
      <c r="C42" s="73" t="s">
        <v>60</v>
      </c>
      <c r="D42" s="318" t="s">
        <v>18</v>
      </c>
      <c r="E42" s="425">
        <f t="shared" si="2"/>
        <v>11780</v>
      </c>
      <c r="F42" s="536">
        <f>+O1*(3.2*2600)</f>
        <v>8320</v>
      </c>
      <c r="G42" s="316">
        <f>+ROUND(F42*$E42,0)</f>
        <v>98009600</v>
      </c>
      <c r="I42" s="265"/>
      <c r="J42" s="255"/>
      <c r="K42" s="267"/>
      <c r="L42" s="272">
        <v>9063</v>
      </c>
      <c r="M42" s="331"/>
      <c r="N42" s="253">
        <f>ROUND((I42*$L$2),0)</f>
        <v>0</v>
      </c>
      <c r="O42" s="88">
        <f t="shared" si="4"/>
        <v>0</v>
      </c>
      <c r="P42" s="353">
        <f t="shared" si="5"/>
        <v>0</v>
      </c>
      <c r="Q42" s="276">
        <f t="shared" si="6"/>
        <v>0</v>
      </c>
      <c r="R42" s="274">
        <f t="shared" si="7"/>
        <v>0</v>
      </c>
      <c r="S42" s="88">
        <f t="shared" si="8"/>
        <v>0</v>
      </c>
      <c r="T42" s="88">
        <f t="shared" si="9"/>
        <v>0</v>
      </c>
      <c r="U42" s="88">
        <f t="shared" si="10"/>
        <v>11780</v>
      </c>
      <c r="V42" s="88">
        <f t="shared" si="11"/>
        <v>0</v>
      </c>
      <c r="W42" s="308">
        <f t="shared" si="15"/>
        <v>11780</v>
      </c>
    </row>
    <row r="43" spans="1:23" ht="51" customHeight="1" thickBot="1" x14ac:dyDescent="0.3">
      <c r="A43" s="375" t="s">
        <v>306</v>
      </c>
      <c r="B43" s="311"/>
      <c r="C43" s="312" t="s">
        <v>61</v>
      </c>
      <c r="D43" s="313" t="s">
        <v>23</v>
      </c>
      <c r="E43" s="425" t="e">
        <f t="shared" si="2"/>
        <v>#REF!</v>
      </c>
      <c r="F43" s="537">
        <f>+O1*2600*0.8*0.8</f>
        <v>1664</v>
      </c>
      <c r="G43" s="314" t="e">
        <f t="shared" ref="G43:G70" si="17">+ROUND(F43*$E43,0)</f>
        <v>#REF!</v>
      </c>
      <c r="I43" s="332"/>
      <c r="J43" s="333"/>
      <c r="K43" s="334"/>
      <c r="L43" s="335">
        <v>95164</v>
      </c>
      <c r="M43" s="336"/>
      <c r="N43" s="253">
        <f>ROUND((I43*$L$2),0)</f>
        <v>0</v>
      </c>
      <c r="O43" s="88">
        <f>ROUND((J43*$L$2),0)</f>
        <v>0</v>
      </c>
      <c r="P43" s="353">
        <f>ROUND((K43*$L$1),0)</f>
        <v>0</v>
      </c>
      <c r="Q43" s="276">
        <f>ROUND((M43*$L$3),0)</f>
        <v>0</v>
      </c>
      <c r="R43" s="274">
        <f>ROUND((N43*$L$4),0)</f>
        <v>0</v>
      </c>
      <c r="S43" s="88">
        <f>ROUND((O43*$L$4),0)</f>
        <v>0</v>
      </c>
      <c r="T43" s="88">
        <f>ROUND((P43*$L$4),0)</f>
        <v>0</v>
      </c>
      <c r="U43" s="88">
        <f t="shared" si="10"/>
        <v>123697</v>
      </c>
      <c r="V43" s="88">
        <f>ROUND((Q43*$L$4),0)</f>
        <v>0</v>
      </c>
      <c r="W43" s="409" t="e">
        <f>+#REF!</f>
        <v>#REF!</v>
      </c>
    </row>
    <row r="44" spans="1:23" ht="51" customHeight="1" x14ac:dyDescent="0.25">
      <c r="A44" s="414" t="s">
        <v>307</v>
      </c>
      <c r="B44" s="311"/>
      <c r="C44" s="312" t="s">
        <v>278</v>
      </c>
      <c r="D44" s="313" t="s">
        <v>243</v>
      </c>
      <c r="E44" s="425" t="e">
        <f t="shared" si="2"/>
        <v>#REF!</v>
      </c>
      <c r="F44" s="538">
        <f>(0.98*0.1*2600)+(0.83*0.1*2*2600)</f>
        <v>686.40000000000009</v>
      </c>
      <c r="G44" s="314" t="e">
        <f t="shared" si="17"/>
        <v>#REF!</v>
      </c>
      <c r="I44" s="332"/>
      <c r="J44" s="333"/>
      <c r="K44" s="334"/>
      <c r="L44" s="335"/>
      <c r="M44" s="335"/>
      <c r="N44" s="415"/>
      <c r="O44" s="416"/>
      <c r="P44" s="417"/>
      <c r="Q44" s="276"/>
      <c r="R44" s="338"/>
      <c r="S44" s="337"/>
      <c r="T44" s="337"/>
      <c r="U44" s="88"/>
      <c r="V44" s="88"/>
      <c r="W44" s="409" t="e">
        <f>+#REF!</f>
        <v>#REF!</v>
      </c>
    </row>
    <row r="45" spans="1:23" ht="51" customHeight="1" x14ac:dyDescent="0.25">
      <c r="A45" s="414" t="s">
        <v>308</v>
      </c>
      <c r="B45" s="311"/>
      <c r="C45" s="312" t="s">
        <v>279</v>
      </c>
      <c r="D45" s="313" t="s">
        <v>271</v>
      </c>
      <c r="E45" s="425" t="e">
        <f t="shared" si="2"/>
        <v>#REF!</v>
      </c>
      <c r="F45" s="538">
        <f>+F44*120</f>
        <v>82368.000000000015</v>
      </c>
      <c r="G45" s="314" t="e">
        <f t="shared" si="17"/>
        <v>#REF!</v>
      </c>
      <c r="I45" s="332"/>
      <c r="J45" s="333"/>
      <c r="K45" s="334"/>
      <c r="L45" s="335"/>
      <c r="M45" s="335"/>
      <c r="N45" s="415"/>
      <c r="O45" s="416"/>
      <c r="P45" s="417"/>
      <c r="Q45" s="276"/>
      <c r="R45" s="338"/>
      <c r="S45" s="337"/>
      <c r="T45" s="337"/>
      <c r="U45" s="88"/>
      <c r="V45" s="88"/>
      <c r="W45" s="409" t="e">
        <f>+#REF!</f>
        <v>#REF!</v>
      </c>
    </row>
    <row r="46" spans="1:23" ht="51" customHeight="1" x14ac:dyDescent="0.25">
      <c r="A46" s="414" t="s">
        <v>309</v>
      </c>
      <c r="B46" s="311"/>
      <c r="C46" s="312" t="s">
        <v>280</v>
      </c>
      <c r="D46" s="313" t="s">
        <v>41</v>
      </c>
      <c r="E46" s="425" t="e">
        <f t="shared" si="2"/>
        <v>#REF!</v>
      </c>
      <c r="F46" s="538">
        <f>+O1*10</f>
        <v>10</v>
      </c>
      <c r="G46" s="314" t="e">
        <f t="shared" si="17"/>
        <v>#REF!</v>
      </c>
      <c r="I46" s="332"/>
      <c r="J46" s="333"/>
      <c r="K46" s="334"/>
      <c r="L46" s="335"/>
      <c r="M46" s="335"/>
      <c r="N46" s="415"/>
      <c r="O46" s="416"/>
      <c r="P46" s="417"/>
      <c r="Q46" s="276"/>
      <c r="R46" s="338"/>
      <c r="S46" s="337"/>
      <c r="T46" s="337"/>
      <c r="U46" s="88"/>
      <c r="V46" s="88"/>
      <c r="W46" s="409" t="e">
        <f>+#REF!</f>
        <v>#REF!</v>
      </c>
    </row>
    <row r="47" spans="1:23" ht="51" customHeight="1" x14ac:dyDescent="0.25">
      <c r="A47" s="414" t="s">
        <v>310</v>
      </c>
      <c r="B47" s="311"/>
      <c r="C47" s="312" t="s">
        <v>281</v>
      </c>
      <c r="D47" s="313" t="s">
        <v>41</v>
      </c>
      <c r="E47" s="425" t="e">
        <f t="shared" si="2"/>
        <v>#REF!</v>
      </c>
      <c r="F47" s="538">
        <f>+O1*1392</f>
        <v>1392</v>
      </c>
      <c r="G47" s="314" t="e">
        <f t="shared" si="17"/>
        <v>#REF!</v>
      </c>
      <c r="I47" s="332"/>
      <c r="J47" s="333"/>
      <c r="K47" s="334"/>
      <c r="L47" s="335"/>
      <c r="M47" s="335"/>
      <c r="N47" s="415"/>
      <c r="O47" s="416"/>
      <c r="P47" s="417"/>
      <c r="Q47" s="276"/>
      <c r="R47" s="338"/>
      <c r="S47" s="337"/>
      <c r="T47" s="337"/>
      <c r="U47" s="88"/>
      <c r="V47" s="88"/>
      <c r="W47" s="409" t="e">
        <f>+#REF!</f>
        <v>#REF!</v>
      </c>
    </row>
    <row r="48" spans="1:23" ht="51" customHeight="1" x14ac:dyDescent="0.25">
      <c r="A48" s="414" t="s">
        <v>311</v>
      </c>
      <c r="B48" s="311"/>
      <c r="C48" s="312" t="s">
        <v>282</v>
      </c>
      <c r="D48" s="313" t="s">
        <v>41</v>
      </c>
      <c r="E48" s="425" t="e">
        <f t="shared" si="2"/>
        <v>#REF!</v>
      </c>
      <c r="F48" s="538">
        <f>+O1*992</f>
        <v>992</v>
      </c>
      <c r="G48" s="314" t="e">
        <f t="shared" si="17"/>
        <v>#REF!</v>
      </c>
      <c r="I48" s="332"/>
      <c r="J48" s="333"/>
      <c r="K48" s="334"/>
      <c r="L48" s="335"/>
      <c r="M48" s="335"/>
      <c r="N48" s="415"/>
      <c r="O48" s="416"/>
      <c r="P48" s="417"/>
      <c r="Q48" s="276"/>
      <c r="R48" s="338"/>
      <c r="S48" s="337"/>
      <c r="T48" s="337"/>
      <c r="U48" s="88"/>
      <c r="V48" s="88"/>
      <c r="W48" s="409" t="e">
        <f>+#REF!</f>
        <v>#REF!</v>
      </c>
    </row>
    <row r="49" spans="1:23" ht="51" customHeight="1" x14ac:dyDescent="0.25">
      <c r="A49" s="414" t="s">
        <v>312</v>
      </c>
      <c r="B49" s="311"/>
      <c r="C49" s="312" t="s">
        <v>285</v>
      </c>
      <c r="D49" s="313" t="s">
        <v>41</v>
      </c>
      <c r="E49" s="425" t="e">
        <f t="shared" si="2"/>
        <v>#REF!</v>
      </c>
      <c r="F49" s="538">
        <f>+O1*50</f>
        <v>50</v>
      </c>
      <c r="G49" s="314" t="e">
        <f t="shared" si="17"/>
        <v>#REF!</v>
      </c>
      <c r="I49" s="332"/>
      <c r="J49" s="333"/>
      <c r="K49" s="334"/>
      <c r="L49" s="335"/>
      <c r="M49" s="335"/>
      <c r="N49" s="415"/>
      <c r="O49" s="416"/>
      <c r="P49" s="417"/>
      <c r="Q49" s="276"/>
      <c r="R49" s="338"/>
      <c r="S49" s="337"/>
      <c r="T49" s="337"/>
      <c r="U49" s="88"/>
      <c r="V49" s="88"/>
      <c r="W49" s="409" t="e">
        <f>+#REF!</f>
        <v>#REF!</v>
      </c>
    </row>
    <row r="50" spans="1:23" ht="51" customHeight="1" x14ac:dyDescent="0.25">
      <c r="A50" s="414" t="s">
        <v>313</v>
      </c>
      <c r="B50" s="311"/>
      <c r="C50" s="312" t="s">
        <v>286</v>
      </c>
      <c r="D50" s="313" t="s">
        <v>223</v>
      </c>
      <c r="E50" s="425" t="e">
        <f t="shared" si="2"/>
        <v>#REF!</v>
      </c>
      <c r="F50" s="538">
        <f>ROUND(+O1*30,0)</f>
        <v>30</v>
      </c>
      <c r="G50" s="314" t="e">
        <f t="shared" si="17"/>
        <v>#REF!</v>
      </c>
      <c r="I50" s="332"/>
      <c r="J50" s="333"/>
      <c r="K50" s="334"/>
      <c r="L50" s="335"/>
      <c r="M50" s="335"/>
      <c r="N50" s="415"/>
      <c r="O50" s="416"/>
      <c r="P50" s="417"/>
      <c r="Q50" s="276"/>
      <c r="R50" s="338"/>
      <c r="S50" s="337"/>
      <c r="T50" s="337"/>
      <c r="U50" s="88"/>
      <c r="V50" s="88"/>
      <c r="W50" s="409" t="e">
        <f>+#REF!</f>
        <v>#REF!</v>
      </c>
    </row>
    <row r="51" spans="1:23" ht="51" customHeight="1" x14ac:dyDescent="0.25">
      <c r="A51" s="414" t="s">
        <v>314</v>
      </c>
      <c r="B51" s="311"/>
      <c r="C51" s="312" t="s">
        <v>287</v>
      </c>
      <c r="D51" s="313" t="s">
        <v>223</v>
      </c>
      <c r="E51" s="425" t="e">
        <f t="shared" si="2"/>
        <v>#REF!</v>
      </c>
      <c r="F51" s="538">
        <f>ROUND(+O1*150,0)</f>
        <v>150</v>
      </c>
      <c r="G51" s="314" t="e">
        <f t="shared" si="17"/>
        <v>#REF!</v>
      </c>
      <c r="I51" s="332"/>
      <c r="J51" s="333"/>
      <c r="K51" s="334"/>
      <c r="L51" s="335"/>
      <c r="M51" s="335"/>
      <c r="N51" s="415"/>
      <c r="O51" s="416"/>
      <c r="P51" s="417"/>
      <c r="Q51" s="276"/>
      <c r="R51" s="338"/>
      <c r="S51" s="337"/>
      <c r="T51" s="337"/>
      <c r="U51" s="88"/>
      <c r="V51" s="88"/>
      <c r="W51" s="409" t="e">
        <f>+#REF!</f>
        <v>#REF!</v>
      </c>
    </row>
    <row r="52" spans="1:23" ht="51" customHeight="1" thickBot="1" x14ac:dyDescent="0.3">
      <c r="A52" s="414" t="s">
        <v>330</v>
      </c>
      <c r="B52" s="311"/>
      <c r="C52" s="312" t="s">
        <v>329</v>
      </c>
      <c r="D52" s="313" t="s">
        <v>223</v>
      </c>
      <c r="E52" s="425" t="e">
        <f>W52</f>
        <v>#REF!</v>
      </c>
      <c r="F52" s="538">
        <f>ROUND(O1*150,0)</f>
        <v>150</v>
      </c>
      <c r="G52" s="314" t="e">
        <f>+ROUND(F52*$E52,0)</f>
        <v>#REF!</v>
      </c>
      <c r="I52" s="332"/>
      <c r="J52" s="333"/>
      <c r="K52" s="334"/>
      <c r="L52" s="335"/>
      <c r="M52" s="335"/>
      <c r="N52" s="415"/>
      <c r="O52" s="416"/>
      <c r="P52" s="417"/>
      <c r="Q52" s="276"/>
      <c r="R52" s="338"/>
      <c r="S52" s="337"/>
      <c r="T52" s="337"/>
      <c r="U52" s="88"/>
      <c r="V52" s="88"/>
      <c r="W52" s="423" t="e">
        <f>+#REF!</f>
        <v>#REF!</v>
      </c>
    </row>
    <row r="53" spans="1:23" ht="51" customHeight="1" x14ac:dyDescent="0.25">
      <c r="A53" s="350">
        <v>4</v>
      </c>
      <c r="B53" s="311"/>
      <c r="C53" s="70" t="s">
        <v>62</v>
      </c>
      <c r="D53" s="359"/>
      <c r="E53" s="360"/>
      <c r="F53" s="539"/>
      <c r="G53" s="4">
        <f>SUM(G54:G61)</f>
        <v>3100730007</v>
      </c>
      <c r="I53" s="361"/>
      <c r="J53" s="362"/>
      <c r="K53" s="363"/>
      <c r="L53" s="364"/>
      <c r="M53" s="364"/>
      <c r="N53" s="365"/>
      <c r="O53" s="366"/>
      <c r="P53" s="367"/>
      <c r="Q53" s="262"/>
      <c r="R53" s="368"/>
      <c r="S53" s="369"/>
      <c r="T53" s="369"/>
      <c r="U53" s="88">
        <f t="shared" si="10"/>
        <v>0</v>
      </c>
      <c r="V53" s="259"/>
      <c r="W53" s="308"/>
    </row>
    <row r="54" spans="1:23" ht="51" customHeight="1" x14ac:dyDescent="0.25">
      <c r="A54" s="350">
        <f>A53+0.1</f>
        <v>4.0999999999999996</v>
      </c>
      <c r="B54" s="311"/>
      <c r="C54" s="312" t="s">
        <v>63</v>
      </c>
      <c r="D54" s="313" t="s">
        <v>55</v>
      </c>
      <c r="E54" s="425">
        <f t="shared" si="2"/>
        <v>624136</v>
      </c>
      <c r="F54" s="538">
        <f>ROUND(O1*68,0)</f>
        <v>68</v>
      </c>
      <c r="G54" s="314">
        <f t="shared" si="17"/>
        <v>42441248</v>
      </c>
      <c r="I54" s="332"/>
      <c r="J54" s="333"/>
      <c r="K54" s="334"/>
      <c r="L54" s="335"/>
      <c r="M54" s="335">
        <v>480167</v>
      </c>
      <c r="N54" s="253">
        <f t="shared" ref="N54:O61" si="18">ROUND((I54*$L$2),0)</f>
        <v>0</v>
      </c>
      <c r="O54" s="88">
        <f t="shared" si="18"/>
        <v>0</v>
      </c>
      <c r="P54" s="353">
        <f t="shared" ref="P54:P61" si="19">ROUND((K54*$L$1),0)</f>
        <v>0</v>
      </c>
      <c r="Q54" s="276">
        <f t="shared" si="6"/>
        <v>480167</v>
      </c>
      <c r="R54" s="274">
        <f t="shared" ref="R54:T61" si="20">ROUND((N54*$L$4),0)</f>
        <v>0</v>
      </c>
      <c r="S54" s="88">
        <f t="shared" si="20"/>
        <v>0</v>
      </c>
      <c r="T54" s="88">
        <f t="shared" si="20"/>
        <v>0</v>
      </c>
      <c r="U54" s="88">
        <f t="shared" si="10"/>
        <v>0</v>
      </c>
      <c r="V54" s="88">
        <f t="shared" ref="V54:V61" si="21">ROUND((Q54*$L$4),0)</f>
        <v>624136</v>
      </c>
      <c r="W54" s="308">
        <f t="shared" ref="W54:W61" si="22">ROUND(AVERAGEIF(R54:V54,"&gt;0",R54:V54),0)</f>
        <v>624136</v>
      </c>
    </row>
    <row r="55" spans="1:23" ht="51" customHeight="1" x14ac:dyDescent="0.25">
      <c r="A55" s="350">
        <f t="shared" ref="A55:A61" si="23">A54+0.1</f>
        <v>4.1999999999999993</v>
      </c>
      <c r="B55" s="311"/>
      <c r="C55" s="312" t="s">
        <v>64</v>
      </c>
      <c r="D55" s="313" t="s">
        <v>55</v>
      </c>
      <c r="E55" s="425">
        <f t="shared" si="2"/>
        <v>326076</v>
      </c>
      <c r="F55" s="538">
        <f>ROUND(O1*68,0)</f>
        <v>68</v>
      </c>
      <c r="G55" s="314">
        <f t="shared" si="17"/>
        <v>22173168</v>
      </c>
      <c r="I55" s="332"/>
      <c r="J55" s="333"/>
      <c r="K55" s="334"/>
      <c r="L55" s="335"/>
      <c r="M55" s="335">
        <v>250860</v>
      </c>
      <c r="N55" s="253">
        <f t="shared" si="18"/>
        <v>0</v>
      </c>
      <c r="O55" s="88">
        <f t="shared" si="18"/>
        <v>0</v>
      </c>
      <c r="P55" s="353">
        <f t="shared" si="19"/>
        <v>0</v>
      </c>
      <c r="Q55" s="276">
        <f t="shared" si="6"/>
        <v>250860</v>
      </c>
      <c r="R55" s="274">
        <f t="shared" si="20"/>
        <v>0</v>
      </c>
      <c r="S55" s="88">
        <f t="shared" si="20"/>
        <v>0</v>
      </c>
      <c r="T55" s="88">
        <f t="shared" si="20"/>
        <v>0</v>
      </c>
      <c r="U55" s="88">
        <f t="shared" si="10"/>
        <v>0</v>
      </c>
      <c r="V55" s="88">
        <f t="shared" si="21"/>
        <v>326076</v>
      </c>
      <c r="W55" s="308">
        <f t="shared" si="22"/>
        <v>326076</v>
      </c>
    </row>
    <row r="56" spans="1:23" ht="51" customHeight="1" x14ac:dyDescent="0.25">
      <c r="A56" s="350">
        <f t="shared" si="23"/>
        <v>4.2999999999999989</v>
      </c>
      <c r="B56" s="311"/>
      <c r="C56" s="312" t="s">
        <v>65</v>
      </c>
      <c r="D56" s="313" t="s">
        <v>41</v>
      </c>
      <c r="E56" s="425">
        <f t="shared" si="2"/>
        <v>19534</v>
      </c>
      <c r="F56" s="538">
        <f>+O1*980</f>
        <v>980</v>
      </c>
      <c r="G56" s="314">
        <f t="shared" si="17"/>
        <v>19143320</v>
      </c>
      <c r="I56" s="332"/>
      <c r="J56" s="333"/>
      <c r="K56" s="334"/>
      <c r="L56" s="335"/>
      <c r="M56" s="335">
        <v>15028</v>
      </c>
      <c r="N56" s="253">
        <f t="shared" si="18"/>
        <v>0</v>
      </c>
      <c r="O56" s="88">
        <f t="shared" si="18"/>
        <v>0</v>
      </c>
      <c r="P56" s="353">
        <f t="shared" si="19"/>
        <v>0</v>
      </c>
      <c r="Q56" s="276">
        <f t="shared" si="6"/>
        <v>15028</v>
      </c>
      <c r="R56" s="274">
        <f t="shared" si="20"/>
        <v>0</v>
      </c>
      <c r="S56" s="88">
        <f t="shared" si="20"/>
        <v>0</v>
      </c>
      <c r="T56" s="88">
        <f t="shared" si="20"/>
        <v>0</v>
      </c>
      <c r="U56" s="88">
        <f t="shared" si="10"/>
        <v>0</v>
      </c>
      <c r="V56" s="88">
        <f t="shared" si="21"/>
        <v>19534</v>
      </c>
      <c r="W56" s="308">
        <f t="shared" si="22"/>
        <v>19534</v>
      </c>
    </row>
    <row r="57" spans="1:23" ht="51" customHeight="1" x14ac:dyDescent="0.25">
      <c r="A57" s="350">
        <f t="shared" si="23"/>
        <v>4.3999999999999986</v>
      </c>
      <c r="B57" s="311"/>
      <c r="C57" s="312" t="s">
        <v>251</v>
      </c>
      <c r="D57" s="313" t="s">
        <v>66</v>
      </c>
      <c r="E57" s="522">
        <f t="shared" si="2"/>
        <v>2951988605</v>
      </c>
      <c r="F57" s="538">
        <f>+O1*1</f>
        <v>1</v>
      </c>
      <c r="G57" s="314">
        <f t="shared" si="17"/>
        <v>2951988605</v>
      </c>
      <c r="I57" s="332"/>
      <c r="J57" s="333"/>
      <c r="K57" s="334"/>
      <c r="L57" s="335"/>
      <c r="M57" s="521">
        <v>2271054830</v>
      </c>
      <c r="N57" s="253">
        <f t="shared" si="18"/>
        <v>0</v>
      </c>
      <c r="O57" s="88">
        <f t="shared" si="18"/>
        <v>0</v>
      </c>
      <c r="P57" s="353">
        <f t="shared" si="19"/>
        <v>0</v>
      </c>
      <c r="Q57" s="276">
        <f t="shared" si="6"/>
        <v>2271054830</v>
      </c>
      <c r="R57" s="274">
        <f t="shared" si="20"/>
        <v>0</v>
      </c>
      <c r="S57" s="88">
        <f t="shared" si="20"/>
        <v>0</v>
      </c>
      <c r="T57" s="88">
        <f t="shared" si="20"/>
        <v>0</v>
      </c>
      <c r="U57" s="88">
        <f t="shared" si="10"/>
        <v>0</v>
      </c>
      <c r="V57" s="88">
        <f t="shared" si="21"/>
        <v>2951988605</v>
      </c>
      <c r="W57" s="308">
        <f t="shared" si="22"/>
        <v>2951988605</v>
      </c>
    </row>
    <row r="58" spans="1:23" ht="51" customHeight="1" x14ac:dyDescent="0.25">
      <c r="A58" s="350">
        <f t="shared" si="23"/>
        <v>4.4999999999999982</v>
      </c>
      <c r="B58" s="311"/>
      <c r="C58" s="312" t="s">
        <v>248</v>
      </c>
      <c r="D58" s="313" t="s">
        <v>57</v>
      </c>
      <c r="E58" s="425">
        <f>W58</f>
        <v>207419</v>
      </c>
      <c r="F58" s="534">
        <f>+O1*6</f>
        <v>6</v>
      </c>
      <c r="G58" s="12">
        <f t="shared" si="17"/>
        <v>1244514</v>
      </c>
      <c r="I58" s="265"/>
      <c r="J58" s="255"/>
      <c r="K58" s="267"/>
      <c r="L58" s="271">
        <f>+L30</f>
        <v>159574</v>
      </c>
      <c r="M58" s="329"/>
      <c r="N58" s="253">
        <f t="shared" si="18"/>
        <v>0</v>
      </c>
      <c r="O58" s="88">
        <f t="shared" si="18"/>
        <v>0</v>
      </c>
      <c r="P58" s="353">
        <f t="shared" si="19"/>
        <v>0</v>
      </c>
      <c r="Q58" s="276">
        <f>ROUND((M58*$L$3),0)</f>
        <v>0</v>
      </c>
      <c r="R58" s="274">
        <f t="shared" si="20"/>
        <v>0</v>
      </c>
      <c r="S58" s="88">
        <f t="shared" si="20"/>
        <v>0</v>
      </c>
      <c r="T58" s="88">
        <f t="shared" si="20"/>
        <v>0</v>
      </c>
      <c r="U58" s="88">
        <f t="shared" si="10"/>
        <v>207419</v>
      </c>
      <c r="V58" s="88">
        <f t="shared" si="21"/>
        <v>0</v>
      </c>
      <c r="W58" s="308">
        <f t="shared" si="22"/>
        <v>207419</v>
      </c>
    </row>
    <row r="59" spans="1:23" ht="51" customHeight="1" x14ac:dyDescent="0.25">
      <c r="A59" s="350">
        <f t="shared" si="23"/>
        <v>4.5999999999999979</v>
      </c>
      <c r="B59" s="311"/>
      <c r="C59" s="312" t="s">
        <v>250</v>
      </c>
      <c r="D59" s="313" t="s">
        <v>57</v>
      </c>
      <c r="E59" s="425">
        <f t="shared" si="2"/>
        <v>786667</v>
      </c>
      <c r="F59" s="538">
        <f>+O1*7</f>
        <v>7</v>
      </c>
      <c r="G59" s="314">
        <f t="shared" si="17"/>
        <v>5506669</v>
      </c>
      <c r="I59" s="332">
        <v>575794</v>
      </c>
      <c r="J59" s="333"/>
      <c r="K59" s="334"/>
      <c r="L59" s="335"/>
      <c r="M59" s="335"/>
      <c r="N59" s="253">
        <f t="shared" si="18"/>
        <v>605207</v>
      </c>
      <c r="O59" s="88">
        <f t="shared" si="18"/>
        <v>0</v>
      </c>
      <c r="P59" s="353">
        <f t="shared" si="19"/>
        <v>0</v>
      </c>
      <c r="Q59" s="276">
        <f>ROUND((M43*$L$3),0)</f>
        <v>0</v>
      </c>
      <c r="R59" s="338">
        <f t="shared" si="20"/>
        <v>786667</v>
      </c>
      <c r="S59" s="337">
        <f t="shared" si="20"/>
        <v>0</v>
      </c>
      <c r="T59" s="337">
        <f t="shared" si="20"/>
        <v>0</v>
      </c>
      <c r="U59" s="88">
        <f t="shared" si="10"/>
        <v>0</v>
      </c>
      <c r="V59" s="88">
        <f t="shared" si="21"/>
        <v>0</v>
      </c>
      <c r="W59" s="308">
        <f t="shared" si="22"/>
        <v>786667</v>
      </c>
    </row>
    <row r="60" spans="1:23" ht="51" customHeight="1" x14ac:dyDescent="0.25">
      <c r="A60" s="350">
        <f t="shared" si="23"/>
        <v>4.6999999999999975</v>
      </c>
      <c r="B60" s="311"/>
      <c r="C60" s="312" t="s">
        <v>252</v>
      </c>
      <c r="D60" s="313" t="s">
        <v>41</v>
      </c>
      <c r="E60" s="425">
        <f t="shared" si="2"/>
        <v>103987</v>
      </c>
      <c r="F60" s="538">
        <f>+O1*65</f>
        <v>65</v>
      </c>
      <c r="G60" s="314">
        <f t="shared" si="17"/>
        <v>6759155</v>
      </c>
      <c r="I60" s="332"/>
      <c r="J60" s="333"/>
      <c r="K60" s="334"/>
      <c r="L60" s="335"/>
      <c r="M60" s="335">
        <v>80000</v>
      </c>
      <c r="N60" s="253">
        <f t="shared" si="18"/>
        <v>0</v>
      </c>
      <c r="O60" s="88">
        <f t="shared" si="18"/>
        <v>0</v>
      </c>
      <c r="P60" s="353">
        <f t="shared" si="19"/>
        <v>0</v>
      </c>
      <c r="Q60" s="276">
        <f>ROUND((M60*$L$3),0)</f>
        <v>80000</v>
      </c>
      <c r="R60" s="338">
        <f t="shared" si="20"/>
        <v>0</v>
      </c>
      <c r="S60" s="337">
        <f t="shared" si="20"/>
        <v>0</v>
      </c>
      <c r="T60" s="337">
        <f t="shared" si="20"/>
        <v>0</v>
      </c>
      <c r="U60" s="88">
        <f t="shared" si="10"/>
        <v>0</v>
      </c>
      <c r="V60" s="88">
        <f t="shared" si="21"/>
        <v>103987</v>
      </c>
      <c r="W60" s="308">
        <f t="shared" si="22"/>
        <v>103987</v>
      </c>
    </row>
    <row r="61" spans="1:23" ht="51" customHeight="1" thickBot="1" x14ac:dyDescent="0.3">
      <c r="A61" s="350">
        <f t="shared" si="23"/>
        <v>4.7999999999999972</v>
      </c>
      <c r="B61" s="311"/>
      <c r="C61" s="312" t="s">
        <v>249</v>
      </c>
      <c r="D61" s="313" t="s">
        <v>55</v>
      </c>
      <c r="E61" s="425">
        <f t="shared" si="2"/>
        <v>2144722</v>
      </c>
      <c r="F61" s="538">
        <f>ROUND(O1*24,0)</f>
        <v>24</v>
      </c>
      <c r="G61" s="314">
        <f t="shared" si="17"/>
        <v>51473328</v>
      </c>
      <c r="I61" s="332"/>
      <c r="J61" s="333"/>
      <c r="K61" s="334"/>
      <c r="L61" s="335"/>
      <c r="M61" s="335">
        <v>1650000</v>
      </c>
      <c r="N61" s="253">
        <f t="shared" si="18"/>
        <v>0</v>
      </c>
      <c r="O61" s="88">
        <f t="shared" si="18"/>
        <v>0</v>
      </c>
      <c r="P61" s="353">
        <f t="shared" si="19"/>
        <v>0</v>
      </c>
      <c r="Q61" s="276">
        <f>ROUND((M61*$L$3),0)</f>
        <v>1650000</v>
      </c>
      <c r="R61" s="338">
        <f t="shared" si="20"/>
        <v>0</v>
      </c>
      <c r="S61" s="337">
        <f t="shared" si="20"/>
        <v>0</v>
      </c>
      <c r="T61" s="337">
        <f t="shared" si="20"/>
        <v>0</v>
      </c>
      <c r="U61" s="88">
        <f t="shared" si="10"/>
        <v>0</v>
      </c>
      <c r="V61" s="88">
        <f t="shared" si="21"/>
        <v>2144722</v>
      </c>
      <c r="W61" s="308">
        <f t="shared" si="22"/>
        <v>2144722</v>
      </c>
    </row>
    <row r="62" spans="1:23" ht="51" customHeight="1" x14ac:dyDescent="0.25">
      <c r="A62" s="350">
        <v>5</v>
      </c>
      <c r="B62" s="311"/>
      <c r="C62" s="70" t="s">
        <v>274</v>
      </c>
      <c r="D62" s="359"/>
      <c r="E62" s="360"/>
      <c r="F62" s="539"/>
      <c r="G62" s="4"/>
      <c r="I62" s="361"/>
      <c r="J62" s="362"/>
      <c r="K62" s="363"/>
      <c r="L62" s="364"/>
      <c r="M62" s="364"/>
      <c r="N62" s="365"/>
      <c r="O62" s="366"/>
      <c r="P62" s="367"/>
      <c r="Q62" s="262"/>
      <c r="R62" s="368"/>
      <c r="S62" s="369"/>
      <c r="T62" s="369"/>
      <c r="U62" s="88"/>
      <c r="V62" s="259"/>
      <c r="W62" s="308"/>
    </row>
    <row r="63" spans="1:23" ht="51" customHeight="1" x14ac:dyDescent="0.25">
      <c r="A63" s="411" t="s">
        <v>322</v>
      </c>
      <c r="B63" s="311"/>
      <c r="C63" s="312" t="s">
        <v>28</v>
      </c>
      <c r="D63" s="206" t="s">
        <v>41</v>
      </c>
      <c r="E63" s="425">
        <f t="shared" si="2"/>
        <v>5231.5200000000004</v>
      </c>
      <c r="F63" s="538">
        <f>+O1*150</f>
        <v>150</v>
      </c>
      <c r="G63" s="314">
        <f t="shared" si="17"/>
        <v>784728</v>
      </c>
      <c r="I63" s="332"/>
      <c r="J63" s="333"/>
      <c r="K63" s="334"/>
      <c r="L63" s="335"/>
      <c r="M63" s="335"/>
      <c r="N63" s="400"/>
      <c r="O63" s="418"/>
      <c r="P63" s="419"/>
      <c r="Q63" s="276"/>
      <c r="R63" s="338"/>
      <c r="S63" s="337"/>
      <c r="T63" s="337"/>
      <c r="U63" s="88"/>
      <c r="V63" s="353"/>
      <c r="W63" s="308">
        <f>+W29*1.26</f>
        <v>5231.5200000000004</v>
      </c>
    </row>
    <row r="64" spans="1:23" ht="51" customHeight="1" x14ac:dyDescent="0.25">
      <c r="A64" s="411">
        <v>5.2</v>
      </c>
      <c r="B64" s="311"/>
      <c r="C64" s="76" t="s">
        <v>44</v>
      </c>
      <c r="D64" s="5" t="s">
        <v>23</v>
      </c>
      <c r="E64" s="425">
        <f>E32</f>
        <v>55102</v>
      </c>
      <c r="F64" s="534">
        <f>30*10*3</f>
        <v>900</v>
      </c>
      <c r="G64" s="314"/>
      <c r="I64" s="332"/>
      <c r="J64" s="333"/>
      <c r="K64" s="334"/>
      <c r="L64" s="335"/>
      <c r="M64" s="335"/>
      <c r="N64" s="400"/>
      <c r="O64" s="418"/>
      <c r="P64" s="419"/>
      <c r="Q64" s="276"/>
      <c r="R64" s="338"/>
      <c r="S64" s="337"/>
      <c r="T64" s="337"/>
      <c r="U64" s="88"/>
      <c r="V64" s="353"/>
      <c r="W64" s="525"/>
    </row>
    <row r="65" spans="1:23" ht="51" customHeight="1" x14ac:dyDescent="0.25">
      <c r="A65" s="411">
        <f>A64+0.1</f>
        <v>5.3</v>
      </c>
      <c r="B65" s="311"/>
      <c r="C65" s="312" t="s">
        <v>275</v>
      </c>
      <c r="D65" s="206" t="s">
        <v>243</v>
      </c>
      <c r="E65" s="425" t="e">
        <f t="shared" si="2"/>
        <v>#REF!</v>
      </c>
      <c r="F65" s="538">
        <f>0.3*0.4*150</f>
        <v>18</v>
      </c>
      <c r="G65" s="314" t="e">
        <f t="shared" si="17"/>
        <v>#REF!</v>
      </c>
      <c r="I65" s="332"/>
      <c r="J65" s="333"/>
      <c r="K65" s="334"/>
      <c r="L65" s="335"/>
      <c r="M65" s="335"/>
      <c r="N65" s="400"/>
      <c r="O65" s="418"/>
      <c r="P65" s="419"/>
      <c r="Q65" s="276"/>
      <c r="R65" s="338"/>
      <c r="S65" s="337"/>
      <c r="T65" s="337"/>
      <c r="U65" s="88"/>
      <c r="V65" s="353"/>
      <c r="W65" s="409" t="e">
        <f>+#REF!</f>
        <v>#REF!</v>
      </c>
    </row>
    <row r="66" spans="1:23" ht="51" customHeight="1" x14ac:dyDescent="0.25">
      <c r="A66" s="411">
        <f t="shared" ref="A66:A70" si="24">A65+0.1</f>
        <v>5.3999999999999995</v>
      </c>
      <c r="B66" s="311"/>
      <c r="C66" s="312" t="s">
        <v>277</v>
      </c>
      <c r="D66" s="206" t="s">
        <v>243</v>
      </c>
      <c r="E66" s="425">
        <f t="shared" si="2"/>
        <v>991200.42</v>
      </c>
      <c r="F66" s="538">
        <f>0.3*0.3*150</f>
        <v>13.5</v>
      </c>
      <c r="G66" s="314">
        <f t="shared" si="17"/>
        <v>13381206</v>
      </c>
      <c r="I66" s="332"/>
      <c r="J66" s="333"/>
      <c r="K66" s="334"/>
      <c r="L66" s="335"/>
      <c r="M66" s="335"/>
      <c r="N66" s="400"/>
      <c r="O66" s="418"/>
      <c r="P66" s="419"/>
      <c r="Q66" s="276"/>
      <c r="R66" s="338"/>
      <c r="S66" s="337"/>
      <c r="T66" s="337"/>
      <c r="U66" s="88"/>
      <c r="V66" s="353"/>
      <c r="W66" s="422">
        <f>+W59*1.26</f>
        <v>991200.42</v>
      </c>
    </row>
    <row r="67" spans="1:23" ht="51" customHeight="1" x14ac:dyDescent="0.25">
      <c r="A67" s="411">
        <f t="shared" si="24"/>
        <v>5.4999999999999991</v>
      </c>
      <c r="B67" s="311"/>
      <c r="C67" s="312" t="s">
        <v>284</v>
      </c>
      <c r="D67" s="206" t="s">
        <v>271</v>
      </c>
      <c r="E67" s="425" t="e">
        <f t="shared" si="2"/>
        <v>#REF!</v>
      </c>
      <c r="F67" s="538">
        <v>19644.2</v>
      </c>
      <c r="G67" s="314" t="e">
        <f t="shared" si="17"/>
        <v>#REF!</v>
      </c>
      <c r="I67" s="332"/>
      <c r="J67" s="333"/>
      <c r="K67" s="334"/>
      <c r="L67" s="335"/>
      <c r="M67" s="335"/>
      <c r="N67" s="400"/>
      <c r="O67" s="418"/>
      <c r="P67" s="419"/>
      <c r="Q67" s="276"/>
      <c r="R67" s="338"/>
      <c r="S67" s="337"/>
      <c r="T67" s="337"/>
      <c r="U67" s="88"/>
      <c r="V67" s="353"/>
      <c r="W67" s="409" t="e">
        <f>+#REF!</f>
        <v>#REF!</v>
      </c>
    </row>
    <row r="68" spans="1:23" ht="51" customHeight="1" x14ac:dyDescent="0.25">
      <c r="A68" s="411">
        <f t="shared" si="24"/>
        <v>5.5999999999999988</v>
      </c>
      <c r="B68" s="311"/>
      <c r="C68" s="312" t="s">
        <v>283</v>
      </c>
      <c r="D68" s="206" t="s">
        <v>41</v>
      </c>
      <c r="E68" s="425" t="e">
        <f t="shared" si="2"/>
        <v>#REF!</v>
      </c>
      <c r="F68" s="538">
        <f>+O1*150</f>
        <v>150</v>
      </c>
      <c r="G68" s="314" t="e">
        <f t="shared" si="17"/>
        <v>#REF!</v>
      </c>
      <c r="I68" s="332"/>
      <c r="J68" s="333"/>
      <c r="K68" s="334"/>
      <c r="L68" s="335"/>
      <c r="M68" s="335"/>
      <c r="N68" s="400"/>
      <c r="O68" s="418"/>
      <c r="P68" s="419"/>
      <c r="Q68" s="276"/>
      <c r="R68" s="338"/>
      <c r="S68" s="337"/>
      <c r="T68" s="337"/>
      <c r="U68" s="88"/>
      <c r="V68" s="353"/>
      <c r="W68" s="409" t="e">
        <f>+#REF!</f>
        <v>#REF!</v>
      </c>
    </row>
    <row r="69" spans="1:23" ht="51" customHeight="1" x14ac:dyDescent="0.25">
      <c r="A69" s="411">
        <f t="shared" si="24"/>
        <v>5.6999999999999984</v>
      </c>
      <c r="B69" s="311"/>
      <c r="C69" s="312" t="s">
        <v>276</v>
      </c>
      <c r="D69" s="206" t="s">
        <v>243</v>
      </c>
      <c r="E69" s="425" t="e">
        <f t="shared" si="2"/>
        <v>#REF!</v>
      </c>
      <c r="F69" s="538">
        <f>+O1*3+(30*5*0.05)</f>
        <v>10.5</v>
      </c>
      <c r="G69" s="314" t="e">
        <f t="shared" si="17"/>
        <v>#REF!</v>
      </c>
      <c r="I69" s="332"/>
      <c r="J69" s="333"/>
      <c r="K69" s="334"/>
      <c r="L69" s="335"/>
      <c r="M69" s="335"/>
      <c r="N69" s="400"/>
      <c r="O69" s="418"/>
      <c r="P69" s="419"/>
      <c r="Q69" s="276"/>
      <c r="R69" s="338"/>
      <c r="S69" s="337"/>
      <c r="T69" s="337"/>
      <c r="U69" s="88"/>
      <c r="V69" s="353"/>
      <c r="W69" s="409" t="e">
        <f>+#REF!</f>
        <v>#REF!</v>
      </c>
    </row>
    <row r="70" spans="1:23" ht="51" customHeight="1" thickBot="1" x14ac:dyDescent="0.3">
      <c r="A70" s="411">
        <f t="shared" si="24"/>
        <v>5.799999999999998</v>
      </c>
      <c r="B70" s="311"/>
      <c r="C70" s="312" t="s">
        <v>59</v>
      </c>
      <c r="D70" s="206" t="s">
        <v>243</v>
      </c>
      <c r="E70" s="425">
        <f>+W70</f>
        <v>1788183</v>
      </c>
      <c r="F70" s="538">
        <v>2500</v>
      </c>
      <c r="G70" s="314">
        <f t="shared" si="17"/>
        <v>4470457500</v>
      </c>
      <c r="I70" s="265"/>
      <c r="J70" s="255"/>
      <c r="K70" s="268">
        <v>1301966.38591596</v>
      </c>
      <c r="L70" s="270"/>
      <c r="M70" s="328"/>
      <c r="N70" s="253">
        <f>ROUND((I70*$L$2),0)</f>
        <v>0</v>
      </c>
      <c r="O70" s="88">
        <f>ROUND((J70*$L$2),0)</f>
        <v>0</v>
      </c>
      <c r="P70" s="353">
        <f>ROUND((K70*$L$1),0)</f>
        <v>1375704</v>
      </c>
      <c r="Q70" s="276">
        <f>ROUND((M70*$L$3),0)</f>
        <v>0</v>
      </c>
      <c r="R70" s="274">
        <f>ROUND((N70*$L$4),0)</f>
        <v>0</v>
      </c>
      <c r="S70" s="88">
        <f>ROUND((O70*$L$4),0)</f>
        <v>0</v>
      </c>
      <c r="T70" s="88">
        <f>ROUND((P70*$L$4),0)</f>
        <v>1788183</v>
      </c>
      <c r="U70" s="88">
        <f>ROUND((L70*$L$4),0)</f>
        <v>0</v>
      </c>
      <c r="V70" s="88">
        <f>ROUND((Q70*$L$4),0)</f>
        <v>0</v>
      </c>
      <c r="W70" s="409">
        <f>ROUND(AVERAGEIF(R70:V70,"&gt;0",R70:V70),0)</f>
        <v>1788183</v>
      </c>
    </row>
    <row r="71" spans="1:23" ht="51" customHeight="1" x14ac:dyDescent="0.25">
      <c r="A71" s="3"/>
      <c r="B71" s="40"/>
      <c r="C71" s="70" t="s">
        <v>97</v>
      </c>
      <c r="D71" s="3"/>
      <c r="E71" s="46"/>
      <c r="F71" s="533"/>
      <c r="G71" s="14" t="e">
        <f>+G14+G6+G28+G53</f>
        <v>#REF!</v>
      </c>
      <c r="I71" s="339"/>
      <c r="J71" s="340"/>
      <c r="K71" s="340"/>
      <c r="L71" s="340"/>
      <c r="M71" s="345"/>
      <c r="N71" s="347"/>
      <c r="O71" s="348"/>
      <c r="P71" s="349"/>
      <c r="Q71" s="341"/>
      <c r="R71" s="355"/>
      <c r="S71" s="340"/>
      <c r="T71" s="340"/>
      <c r="U71" s="88">
        <f t="shared" si="10"/>
        <v>0</v>
      </c>
      <c r="V71" s="345"/>
      <c r="W71" s="308"/>
    </row>
    <row r="72" spans="1:23" ht="51" customHeight="1" x14ac:dyDescent="0.25">
      <c r="A72" s="24"/>
      <c r="B72" s="66"/>
      <c r="C72" s="78" t="s">
        <v>98</v>
      </c>
      <c r="D72" s="408">
        <v>0.2</v>
      </c>
      <c r="E72" s="49"/>
      <c r="F72" s="540"/>
      <c r="G72" s="392" t="e">
        <f>+ROUND(G71*$D72,0)</f>
        <v>#REF!</v>
      </c>
      <c r="I72" s="339"/>
      <c r="J72" s="340"/>
      <c r="K72" s="340"/>
      <c r="L72" s="340"/>
      <c r="M72" s="345"/>
      <c r="N72" s="339"/>
      <c r="O72" s="340"/>
      <c r="P72" s="345"/>
      <c r="Q72" s="341"/>
      <c r="R72" s="355"/>
      <c r="S72" s="340"/>
      <c r="T72" s="340"/>
      <c r="U72" s="88">
        <f t="shared" si="10"/>
        <v>0</v>
      </c>
      <c r="V72" s="345"/>
      <c r="W72" s="308"/>
    </row>
    <row r="73" spans="1:23" ht="51" customHeight="1" x14ac:dyDescent="0.25">
      <c r="A73" s="26"/>
      <c r="B73" s="67"/>
      <c r="C73" s="76" t="s">
        <v>99</v>
      </c>
      <c r="D73" s="16">
        <v>0.01</v>
      </c>
      <c r="E73" s="50"/>
      <c r="F73" s="541"/>
      <c r="G73" s="392" t="e">
        <f>+ROUND(G71*$D73,0)</f>
        <v>#REF!</v>
      </c>
      <c r="I73" s="339"/>
      <c r="J73" s="340"/>
      <c r="K73" s="340"/>
      <c r="L73" s="340"/>
      <c r="M73" s="345"/>
      <c r="N73" s="339"/>
      <c r="O73" s="340"/>
      <c r="P73" s="345"/>
      <c r="Q73" s="341"/>
      <c r="R73" s="355"/>
      <c r="S73" s="340"/>
      <c r="T73" s="340"/>
      <c r="U73" s="88">
        <f t="shared" si="10"/>
        <v>0</v>
      </c>
      <c r="V73" s="345"/>
      <c r="W73" s="308"/>
    </row>
    <row r="74" spans="1:23" ht="51" customHeight="1" thickBot="1" x14ac:dyDescent="0.3">
      <c r="A74" s="27"/>
      <c r="B74" s="68"/>
      <c r="C74" s="77" t="s">
        <v>100</v>
      </c>
      <c r="D74" s="51">
        <v>0.05</v>
      </c>
      <c r="E74" s="52"/>
      <c r="F74" s="542"/>
      <c r="G74" s="393" t="e">
        <f>+ROUND(G71*$D74,0)</f>
        <v>#REF!</v>
      </c>
      <c r="I74" s="339"/>
      <c r="J74" s="340"/>
      <c r="K74" s="340"/>
      <c r="L74" s="340"/>
      <c r="M74" s="345"/>
      <c r="N74" s="339"/>
      <c r="O74" s="340"/>
      <c r="P74" s="345"/>
      <c r="Q74" s="341"/>
      <c r="R74" s="355"/>
      <c r="S74" s="340"/>
      <c r="T74" s="340"/>
      <c r="U74" s="88">
        <f t="shared" si="10"/>
        <v>0</v>
      </c>
      <c r="V74" s="345"/>
      <c r="W74" s="308"/>
    </row>
    <row r="75" spans="1:23" ht="51" customHeight="1" thickBot="1" x14ac:dyDescent="0.3">
      <c r="A75" s="376"/>
      <c r="B75" s="377"/>
      <c r="C75" s="378" t="s">
        <v>247</v>
      </c>
      <c r="D75" s="379">
        <v>0.19</v>
      </c>
      <c r="E75" s="380"/>
      <c r="F75" s="543"/>
      <c r="G75" s="394" t="e">
        <f>ROUND((G74*D75),0)</f>
        <v>#REF!</v>
      </c>
      <c r="I75" s="339"/>
      <c r="J75" s="340"/>
      <c r="K75" s="340"/>
      <c r="L75" s="340"/>
      <c r="M75" s="345"/>
      <c r="N75" s="339"/>
      <c r="O75" s="340"/>
      <c r="P75" s="345"/>
      <c r="Q75" s="341"/>
      <c r="R75" s="355"/>
      <c r="S75" s="340"/>
      <c r="T75" s="340"/>
      <c r="U75" s="88">
        <f t="shared" si="10"/>
        <v>0</v>
      </c>
      <c r="V75" s="345"/>
      <c r="W75" s="308"/>
    </row>
    <row r="76" spans="1:23" ht="51" customHeight="1" thickBot="1" x14ac:dyDescent="0.3">
      <c r="A76" s="34"/>
      <c r="B76" s="41"/>
      <c r="C76" s="79" t="s">
        <v>101</v>
      </c>
      <c r="D76" s="34"/>
      <c r="E76" s="58"/>
      <c r="F76" s="544"/>
      <c r="G76" s="35" t="e">
        <f>SUM(G71:G75)</f>
        <v>#REF!</v>
      </c>
      <c r="I76" s="339"/>
      <c r="J76" s="340"/>
      <c r="K76" s="340"/>
      <c r="L76" s="340"/>
      <c r="M76" s="345"/>
      <c r="N76" s="339"/>
      <c r="O76" s="340"/>
      <c r="P76" s="345"/>
      <c r="Q76" s="341"/>
      <c r="R76" s="355"/>
      <c r="S76" s="340"/>
      <c r="T76" s="340"/>
      <c r="U76" s="88">
        <f t="shared" si="10"/>
        <v>0</v>
      </c>
      <c r="V76" s="345"/>
      <c r="W76" s="308"/>
    </row>
    <row r="77" spans="1:23" ht="51" customHeight="1" x14ac:dyDescent="0.25">
      <c r="A77" s="36"/>
      <c r="B77" s="69"/>
      <c r="C77" s="80" t="s">
        <v>102</v>
      </c>
      <c r="D77" s="54" t="s">
        <v>66</v>
      </c>
      <c r="E77" s="425" t="e">
        <f>+#REF!</f>
        <v>#REF!</v>
      </c>
      <c r="F77" s="545">
        <v>1</v>
      </c>
      <c r="G77" s="390" t="e">
        <f>+ROUND(F77*$E77,0)</f>
        <v>#REF!</v>
      </c>
      <c r="I77" s="265">
        <v>230480000</v>
      </c>
      <c r="J77" s="255"/>
      <c r="K77" s="267"/>
      <c r="L77" s="272">
        <v>400000000</v>
      </c>
      <c r="M77" s="331"/>
      <c r="N77" s="253">
        <f>ROUND((I77*$L$2),0)</f>
        <v>242253521</v>
      </c>
      <c r="O77" s="88">
        <f>ROUND((J77*$L$2),0)</f>
        <v>0</v>
      </c>
      <c r="P77" s="353">
        <f>ROUND((K77*$L$1),0)</f>
        <v>0</v>
      </c>
      <c r="Q77" s="276"/>
      <c r="R77" s="274">
        <f>ROUND((N77*$L$4),0)</f>
        <v>314888757</v>
      </c>
      <c r="S77" s="88">
        <f>ROUND((O77*$L$4),0)</f>
        <v>0</v>
      </c>
      <c r="T77" s="88">
        <f>ROUND((P77*$L$4),0)</f>
        <v>0</v>
      </c>
      <c r="U77" s="88">
        <f t="shared" si="10"/>
        <v>519932600</v>
      </c>
      <c r="V77" s="351"/>
      <c r="W77" s="308">
        <f>ROUND(AVERAGEIF(R77:V77,"&gt;0",R77:V77),0)</f>
        <v>417410679</v>
      </c>
    </row>
    <row r="78" spans="1:23" ht="51" customHeight="1" thickBot="1" x14ac:dyDescent="0.3">
      <c r="A78" s="27"/>
      <c r="B78" s="68"/>
      <c r="C78" s="77" t="s">
        <v>103</v>
      </c>
      <c r="D78" s="56"/>
      <c r="E78" s="57"/>
      <c r="F78" s="542"/>
      <c r="G78" s="391" t="e">
        <f>ROUND(+G77*0.19,0)</f>
        <v>#REF!</v>
      </c>
      <c r="I78" s="342"/>
      <c r="J78" s="343"/>
      <c r="K78" s="343"/>
      <c r="L78" s="343"/>
      <c r="M78" s="346"/>
      <c r="N78" s="342"/>
      <c r="O78" s="343"/>
      <c r="P78" s="346"/>
      <c r="Q78" s="344"/>
      <c r="R78" s="356"/>
      <c r="S78" s="343"/>
      <c r="T78" s="343"/>
      <c r="U78" s="343"/>
      <c r="V78" s="346"/>
      <c r="W78" s="344"/>
    </row>
    <row r="79" spans="1:23" ht="51" customHeight="1" thickBot="1" x14ac:dyDescent="0.3">
      <c r="A79" s="38"/>
      <c r="B79" s="42"/>
      <c r="C79" s="81" t="s">
        <v>104</v>
      </c>
      <c r="D79" s="38"/>
      <c r="E79" s="58"/>
      <c r="F79" s="83"/>
      <c r="G79" s="39" t="e">
        <f>SUM(G77:G78)</f>
        <v>#REF!</v>
      </c>
    </row>
    <row r="80" spans="1:23" ht="51" customHeight="1" thickBot="1" x14ac:dyDescent="0.3">
      <c r="A80" s="30"/>
      <c r="B80" s="32"/>
      <c r="C80" s="82" t="s">
        <v>105</v>
      </c>
      <c r="D80" s="31"/>
      <c r="E80" s="59"/>
      <c r="F80" s="546"/>
      <c r="G80" s="33" t="e">
        <f>+G79+G76</f>
        <v>#REF!</v>
      </c>
    </row>
    <row r="82" spans="3:7" ht="51" customHeight="1" x14ac:dyDescent="0.25">
      <c r="D82" s="381" t="e">
        <f>G75/G71</f>
        <v>#REF!</v>
      </c>
      <c r="E82">
        <v>45400372267</v>
      </c>
      <c r="G82" s="261">
        <v>-517549811.72999573</v>
      </c>
    </row>
    <row r="83" spans="3:7" ht="51" customHeight="1" x14ac:dyDescent="0.25">
      <c r="D83" s="382">
        <v>0.27</v>
      </c>
      <c r="E83">
        <f>476000000</f>
        <v>476000000</v>
      </c>
      <c r="G83" s="261"/>
    </row>
    <row r="84" spans="3:7" ht="51" customHeight="1" x14ac:dyDescent="0.25">
      <c r="D84" s="383" t="e">
        <f>SUM(D82:D83)</f>
        <v>#REF!</v>
      </c>
      <c r="E84">
        <f>E82-E83</f>
        <v>44924372267</v>
      </c>
      <c r="G84" s="374" t="e">
        <f>G85-G80</f>
        <v>#REF!</v>
      </c>
    </row>
    <row r="85" spans="3:7" ht="51" customHeight="1" x14ac:dyDescent="0.25">
      <c r="D85" s="384" t="e">
        <f>1+D84</f>
        <v>#REF!</v>
      </c>
      <c r="E85" s="384" t="e">
        <f>E84/D85</f>
        <v>#REF!</v>
      </c>
      <c r="G85" s="373">
        <v>45400372267</v>
      </c>
    </row>
    <row r="86" spans="3:7" ht="51" customHeight="1" x14ac:dyDescent="0.25">
      <c r="E86" s="384" t="e">
        <f>E85-G71</f>
        <v>#REF!</v>
      </c>
      <c r="G86" s="373">
        <f>500000000-2285212-2312442+75117+908846</f>
        <v>496386309</v>
      </c>
    </row>
    <row r="87" spans="3:7" ht="51" customHeight="1" x14ac:dyDescent="0.25">
      <c r="E87" s="260" t="e">
        <f>G39+E86</f>
        <v>#REF!</v>
      </c>
      <c r="G87" s="388" t="e">
        <f>G80+G86</f>
        <v>#REF!</v>
      </c>
    </row>
    <row r="88" spans="3:7" ht="51" customHeight="1" x14ac:dyDescent="0.25">
      <c r="E88" s="383" t="e">
        <f>E87/E39</f>
        <v>#REF!</v>
      </c>
      <c r="G88" s="389" t="e">
        <f>G85-G87</f>
        <v>#REF!</v>
      </c>
    </row>
    <row r="89" spans="3:7" ht="51" customHeight="1" x14ac:dyDescent="0.25">
      <c r="G89" s="373">
        <v>7235200</v>
      </c>
    </row>
    <row r="90" spans="3:7" ht="51" customHeight="1" x14ac:dyDescent="0.25">
      <c r="G90" s="389" t="e">
        <f>G88/1.26</f>
        <v>#REF!</v>
      </c>
    </row>
    <row r="91" spans="3:7" ht="51" customHeight="1" x14ac:dyDescent="0.25">
      <c r="G91" s="389">
        <f>G89/1.26</f>
        <v>5742222.222222222</v>
      </c>
    </row>
    <row r="92" spans="3:7" ht="51" customHeight="1" thickBot="1" x14ac:dyDescent="0.3">
      <c r="C92">
        <v>18</v>
      </c>
      <c r="G92" t="e">
        <f>G90/G91</f>
        <v>#REF!</v>
      </c>
    </row>
    <row r="93" spans="3:7" ht="51" customHeight="1" thickBot="1" x14ac:dyDescent="0.3">
      <c r="C93">
        <f>5*3</f>
        <v>15</v>
      </c>
      <c r="E93" s="326"/>
      <c r="F93">
        <v>0.2</v>
      </c>
    </row>
    <row r="94" spans="3:7" ht="51" customHeight="1" thickBot="1" x14ac:dyDescent="0.3">
      <c r="C94">
        <f>SUM(C92:C93)</f>
        <v>33</v>
      </c>
      <c r="E94" s="326"/>
      <c r="F94">
        <v>0.2</v>
      </c>
    </row>
    <row r="95" spans="3:7" ht="51" customHeight="1" thickBot="1" x14ac:dyDescent="0.3">
      <c r="C95">
        <f>C94*0.56*2</f>
        <v>36.96</v>
      </c>
      <c r="E95" s="326">
        <f>1/0.2</f>
        <v>5</v>
      </c>
      <c r="F95">
        <v>0.2</v>
      </c>
    </row>
    <row r="96" spans="3:7" ht="51" customHeight="1" thickBot="1" x14ac:dyDescent="0.3">
      <c r="C96">
        <f>C95*2600</f>
        <v>96096</v>
      </c>
      <c r="E96" s="326"/>
      <c r="F96">
        <v>0.2</v>
      </c>
    </row>
    <row r="97" spans="3:7" ht="51" customHeight="1" thickBot="1" x14ac:dyDescent="0.3">
      <c r="E97" s="326"/>
      <c r="F97">
        <v>0.2</v>
      </c>
    </row>
    <row r="98" spans="3:7" ht="51" customHeight="1" x14ac:dyDescent="0.25">
      <c r="F98">
        <f>SUM(F93:F97)</f>
        <v>1</v>
      </c>
    </row>
    <row r="99" spans="3:7" ht="51" customHeight="1" x14ac:dyDescent="0.25">
      <c r="E99">
        <f>25</f>
        <v>25</v>
      </c>
      <c r="F99">
        <f>E99*0.25</f>
        <v>6.25</v>
      </c>
      <c r="G99">
        <f>F99*1600</f>
        <v>10000</v>
      </c>
    </row>
    <row r="100" spans="3:7" ht="51" customHeight="1" x14ac:dyDescent="0.25">
      <c r="E100">
        <v>1600</v>
      </c>
      <c r="G100">
        <f>G99/6</f>
        <v>1666.6666666666667</v>
      </c>
    </row>
    <row r="102" spans="3:7" ht="51" customHeight="1" x14ac:dyDescent="0.25">
      <c r="E102">
        <f>0.5*4.65*20</f>
        <v>46.5</v>
      </c>
    </row>
    <row r="103" spans="3:7" ht="51" customHeight="1" x14ac:dyDescent="0.25">
      <c r="E103">
        <f>0.5*6*20</f>
        <v>60</v>
      </c>
    </row>
    <row r="104" spans="3:7" ht="51" customHeight="1" x14ac:dyDescent="0.25">
      <c r="E104">
        <f>SUM(E102:E103)</f>
        <v>106.5</v>
      </c>
    </row>
    <row r="105" spans="3:7" ht="51" customHeight="1" x14ac:dyDescent="0.25">
      <c r="C105" t="s">
        <v>106</v>
      </c>
    </row>
  </sheetData>
  <autoFilter ref="A5:G80" xr:uid="{00000000-0001-0000-0000-000000000000}"/>
  <mergeCells count="7">
    <mergeCell ref="N1:N5"/>
    <mergeCell ref="A1:G1"/>
    <mergeCell ref="A2:G2"/>
    <mergeCell ref="A3:A4"/>
    <mergeCell ref="C3:C4"/>
    <mergeCell ref="D3:G4"/>
    <mergeCell ref="M1:M5"/>
  </mergeCells>
  <phoneticPr fontId="58" type="noConversion"/>
  <conditionalFormatting sqref="W7:W15 W59:W77 W17:W57">
    <cfRule type="cellIs" dxfId="21" priority="30" operator="lessThan">
      <formula>1160000</formula>
    </cfRule>
  </conditionalFormatting>
  <conditionalFormatting sqref="W15 W17:W27">
    <cfRule type="cellIs" dxfId="20" priority="29" operator="lessThan">
      <formula>1160000</formula>
    </cfRule>
  </conditionalFormatting>
  <conditionalFormatting sqref="W29">
    <cfRule type="cellIs" dxfId="19" priority="28" operator="lessThan">
      <formula>1160000</formula>
    </cfRule>
  </conditionalFormatting>
  <conditionalFormatting sqref="W30">
    <cfRule type="cellIs" dxfId="18" priority="27" operator="lessThan">
      <formula>1160000</formula>
    </cfRule>
  </conditionalFormatting>
  <conditionalFormatting sqref="W31">
    <cfRule type="cellIs" dxfId="17" priority="26" operator="lessThan">
      <formula>1160000</formula>
    </cfRule>
  </conditionalFormatting>
  <conditionalFormatting sqref="W32">
    <cfRule type="cellIs" dxfId="16" priority="25" operator="lessThan">
      <formula>1160000</formula>
    </cfRule>
  </conditionalFormatting>
  <conditionalFormatting sqref="W33">
    <cfRule type="cellIs" dxfId="15" priority="24" operator="lessThan">
      <formula>1160000</formula>
    </cfRule>
  </conditionalFormatting>
  <conditionalFormatting sqref="W34">
    <cfRule type="cellIs" dxfId="14" priority="23" operator="lessThan">
      <formula>1160000</formula>
    </cfRule>
  </conditionalFormatting>
  <conditionalFormatting sqref="W35">
    <cfRule type="cellIs" dxfId="13" priority="22" operator="lessThan">
      <formula>1160000</formula>
    </cfRule>
  </conditionalFormatting>
  <conditionalFormatting sqref="W36">
    <cfRule type="cellIs" dxfId="12" priority="21" operator="lessThan">
      <formula>1160000</formula>
    </cfRule>
  </conditionalFormatting>
  <conditionalFormatting sqref="W37">
    <cfRule type="cellIs" dxfId="11" priority="18" operator="lessThan">
      <formula>1160000</formula>
    </cfRule>
  </conditionalFormatting>
  <conditionalFormatting sqref="W38">
    <cfRule type="cellIs" dxfId="10" priority="17" operator="lessThan">
      <formula>1160000</formula>
    </cfRule>
  </conditionalFormatting>
  <conditionalFormatting sqref="W39">
    <cfRule type="cellIs" dxfId="9" priority="16" operator="lessThan">
      <formula>1160000</formula>
    </cfRule>
  </conditionalFormatting>
  <conditionalFormatting sqref="W40">
    <cfRule type="cellIs" dxfId="8" priority="15" operator="lessThan">
      <formula>1160000</formula>
    </cfRule>
  </conditionalFormatting>
  <conditionalFormatting sqref="W41">
    <cfRule type="cellIs" dxfId="7" priority="13" operator="lessThan">
      <formula>1160000</formula>
    </cfRule>
  </conditionalFormatting>
  <conditionalFormatting sqref="W42">
    <cfRule type="cellIs" dxfId="6" priority="11" operator="lessThan">
      <formula>1160000</formula>
    </cfRule>
  </conditionalFormatting>
  <conditionalFormatting sqref="W13">
    <cfRule type="cellIs" dxfId="5" priority="9" operator="lessThan">
      <formula>1160000</formula>
    </cfRule>
  </conditionalFormatting>
  <conditionalFormatting sqref="W77">
    <cfRule type="cellIs" dxfId="4" priority="7" operator="lessThan">
      <formula>1160000</formula>
    </cfRule>
  </conditionalFormatting>
  <conditionalFormatting sqref="W58">
    <cfRule type="cellIs" dxfId="3" priority="6" operator="lessThan">
      <formula>1160000</formula>
    </cfRule>
  </conditionalFormatting>
  <conditionalFormatting sqref="W58">
    <cfRule type="cellIs" dxfId="2" priority="5" operator="lessThan">
      <formula>1160000</formula>
    </cfRule>
  </conditionalFormatting>
  <conditionalFormatting sqref="W16">
    <cfRule type="cellIs" dxfId="1" priority="2" operator="lessThan">
      <formula>1160000</formula>
    </cfRule>
  </conditionalFormatting>
  <conditionalFormatting sqref="W16">
    <cfRule type="cellIs" dxfId="0" priority="1" operator="lessThan">
      <formula>1160000</formula>
    </cfRule>
  </conditionalFormatting>
  <hyperlinks>
    <hyperlink ref="A15" location="'3.1'!A1" display="'3.1'!A1" xr:uid="{00000000-0004-0000-0000-000011000000}"/>
    <hyperlink ref="A24:A27" location="'5.4'!A1" display="'5.4'!A1" xr:uid="{8EEFDED1-133E-416B-9E41-74E3C9DF9FCD}"/>
    <hyperlink ref="A7:A12" location="'3.1'!A1" display="'3.1'!A1" xr:uid="{C11FBB50-352C-411F-8988-4E720A04EA58}"/>
    <hyperlink ref="A29:A36" location="'8.5'!A1" display="'8.5'!A1" xr:uid="{657DA21D-A2A0-476D-89F2-18B0D88C8415}"/>
    <hyperlink ref="A41:A43" location="'5.5'!A1" display="'5.5'!A1" xr:uid="{A3314C30-E46C-42FD-95C8-AE27E514A2CD}"/>
    <hyperlink ref="A13" location="'3.1'!A1" display="'3.1'!A1" xr:uid="{1684B539-FEE4-8442-B07B-C4A5ACB60DC8}"/>
    <hyperlink ref="A36" location="'8.5'!A1" display="'8.5'!A1" xr:uid="{8778C5E7-9A95-1C47-861E-3839A865D291}"/>
    <hyperlink ref="A37" location="'8.5'!A1" display="'8.5'!A1" xr:uid="{63855BC0-5B2A-4C41-A129-EB9BD775B520}"/>
    <hyperlink ref="A37:A38" location="'8.5'!A1" display="'8.5'!A1" xr:uid="{B367FF98-49E7-4284-BF65-E3E61B9DD2D9}"/>
  </hyperlinks>
  <pageMargins left="0.7" right="0.7" top="0.75" bottom="0.75" header="0.3" footer="0.3"/>
  <pageSetup scale="38"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BC697-B16F-4822-8058-D44FF6660F2E}">
  <sheetPr>
    <tabColor theme="8" tint="0.79998168889431442"/>
  </sheetPr>
  <dimension ref="A1:AB131"/>
  <sheetViews>
    <sheetView view="pageBreakPreview" topLeftCell="A80" zoomScale="85" zoomScaleNormal="70" zoomScaleSheetLayoutView="85" workbookViewId="0">
      <selection activeCell="K77" sqref="K77"/>
    </sheetView>
  </sheetViews>
  <sheetFormatPr baseColWidth="10" defaultColWidth="11.42578125" defaultRowHeight="16.5" x14ac:dyDescent="0.3"/>
  <cols>
    <col min="1" max="2" width="3.42578125" style="154" customWidth="1"/>
    <col min="3" max="3" width="6.42578125" style="154" customWidth="1"/>
    <col min="4" max="4" width="15.28515625" style="154" customWidth="1"/>
    <col min="5" max="5" width="16.140625" style="202" customWidth="1"/>
    <col min="6" max="6" width="17.42578125" style="154" customWidth="1"/>
    <col min="7" max="7" width="84.7109375" style="178" customWidth="1"/>
    <col min="8" max="8" width="8.7109375" style="154" customWidth="1"/>
    <col min="9" max="9" width="18.85546875" style="202" customWidth="1"/>
    <col min="10" max="10" width="24.42578125" style="154" customWidth="1"/>
    <col min="11" max="11" width="35.42578125" style="154" customWidth="1"/>
    <col min="12" max="12" width="5.85546875" style="154" customWidth="1"/>
    <col min="13" max="13" width="36.28515625" style="154" customWidth="1"/>
    <col min="14" max="14" width="11.42578125" style="154" customWidth="1"/>
    <col min="15" max="16384" width="11.42578125" style="154"/>
  </cols>
  <sheetData>
    <row r="1" spans="1:12" ht="17.25" thickBot="1" x14ac:dyDescent="0.35">
      <c r="A1" s="151"/>
      <c r="B1" s="151"/>
      <c r="C1" s="151"/>
      <c r="D1" s="151"/>
      <c r="E1" s="152"/>
      <c r="F1" s="151"/>
      <c r="G1" s="153"/>
      <c r="H1" s="151"/>
      <c r="I1" s="152"/>
      <c r="J1" s="151"/>
      <c r="K1" s="151"/>
      <c r="L1" s="199"/>
    </row>
    <row r="2" spans="1:12" ht="17.25" thickTop="1" x14ac:dyDescent="0.3">
      <c r="A2" s="151"/>
      <c r="B2" s="155"/>
      <c r="C2" s="156"/>
      <c r="D2" s="156"/>
      <c r="E2" s="157"/>
      <c r="F2" s="156"/>
      <c r="G2" s="158"/>
      <c r="H2" s="156"/>
      <c r="I2" s="157"/>
      <c r="J2" s="157"/>
      <c r="K2" s="157"/>
      <c r="L2" s="197"/>
    </row>
    <row r="3" spans="1:12" ht="27" customHeight="1" x14ac:dyDescent="0.3">
      <c r="A3" s="151"/>
      <c r="B3" s="159"/>
      <c r="C3" s="592" t="s">
        <v>0</v>
      </c>
      <c r="D3" s="593"/>
      <c r="E3" s="593"/>
      <c r="F3" s="594"/>
      <c r="G3" s="153"/>
      <c r="H3" s="151"/>
      <c r="I3" s="152"/>
      <c r="L3" s="197"/>
    </row>
    <row r="4" spans="1:12" x14ac:dyDescent="0.3">
      <c r="A4" s="151"/>
      <c r="B4" s="159"/>
      <c r="C4" s="160" t="s">
        <v>1</v>
      </c>
      <c r="D4" s="161" t="s">
        <v>2</v>
      </c>
      <c r="E4" s="160" t="s">
        <v>3</v>
      </c>
      <c r="F4" s="161">
        <v>3</v>
      </c>
      <c r="G4" s="153"/>
      <c r="H4" s="151"/>
      <c r="I4" s="152"/>
      <c r="L4" s="197"/>
    </row>
    <row r="5" spans="1:12" x14ac:dyDescent="0.3">
      <c r="A5" s="151"/>
      <c r="B5" s="159"/>
      <c r="C5" s="602" t="s">
        <v>4</v>
      </c>
      <c r="D5" s="602"/>
      <c r="E5" s="602"/>
      <c r="F5" s="602"/>
      <c r="G5" s="602"/>
      <c r="H5" s="602"/>
      <c r="I5" s="602"/>
      <c r="J5" s="602"/>
      <c r="K5" s="602"/>
      <c r="L5" s="197"/>
    </row>
    <row r="6" spans="1:12" ht="17.25" thickBot="1" x14ac:dyDescent="0.35">
      <c r="A6" s="151"/>
      <c r="B6" s="159"/>
      <c r="C6" s="601" t="s">
        <v>5</v>
      </c>
      <c r="D6" s="601"/>
      <c r="E6" s="601"/>
      <c r="F6" s="601"/>
      <c r="G6" s="601"/>
      <c r="H6" s="601"/>
      <c r="I6" s="601"/>
      <c r="J6" s="601"/>
      <c r="K6" s="601"/>
      <c r="L6" s="197"/>
    </row>
    <row r="7" spans="1:12" s="164" customFormat="1" ht="16.5" customHeight="1" x14ac:dyDescent="0.3">
      <c r="A7" s="162"/>
      <c r="B7" s="163"/>
      <c r="C7" s="595" t="s">
        <v>6</v>
      </c>
      <c r="D7" s="596"/>
      <c r="E7" s="596"/>
      <c r="F7" s="596"/>
      <c r="G7" s="596"/>
      <c r="H7" s="596"/>
      <c r="I7" s="596"/>
      <c r="J7" s="596"/>
      <c r="K7" s="597"/>
      <c r="L7" s="515"/>
    </row>
    <row r="8" spans="1:12" ht="31.5" customHeight="1" x14ac:dyDescent="0.3">
      <c r="A8" s="151"/>
      <c r="B8" s="159"/>
      <c r="C8" s="598"/>
      <c r="D8" s="599"/>
      <c r="E8" s="599"/>
      <c r="F8" s="599"/>
      <c r="G8" s="599"/>
      <c r="H8" s="599"/>
      <c r="I8" s="599"/>
      <c r="J8" s="599"/>
      <c r="K8" s="600"/>
      <c r="L8" s="197"/>
    </row>
    <row r="9" spans="1:12" ht="17.25" thickBot="1" x14ac:dyDescent="0.35">
      <c r="A9" s="151"/>
      <c r="B9" s="159"/>
      <c r="C9" s="406"/>
      <c r="D9" s="407"/>
      <c r="E9" s="407"/>
      <c r="F9" s="407"/>
      <c r="G9" s="407"/>
      <c r="H9" s="407"/>
      <c r="I9" s="407"/>
      <c r="J9" s="407"/>
      <c r="K9" s="165"/>
      <c r="L9" s="197"/>
    </row>
    <row r="10" spans="1:12" x14ac:dyDescent="0.3">
      <c r="A10" s="151"/>
      <c r="B10" s="159"/>
      <c r="C10" s="605" t="s">
        <v>7</v>
      </c>
      <c r="D10" s="607" t="s">
        <v>8</v>
      </c>
      <c r="E10" s="609" t="s">
        <v>9</v>
      </c>
      <c r="F10" s="610"/>
      <c r="G10" s="605" t="s">
        <v>10</v>
      </c>
      <c r="H10" s="607" t="s">
        <v>11</v>
      </c>
      <c r="I10" s="607" t="s">
        <v>12</v>
      </c>
      <c r="J10" s="611" t="s">
        <v>401</v>
      </c>
      <c r="K10" s="613" t="s">
        <v>13</v>
      </c>
      <c r="L10" s="197"/>
    </row>
    <row r="11" spans="1:12" ht="30" customHeight="1" thickBot="1" x14ac:dyDescent="0.35">
      <c r="A11" s="151"/>
      <c r="B11" s="159"/>
      <c r="C11" s="606"/>
      <c r="D11" s="608"/>
      <c r="E11" s="166" t="s">
        <v>14</v>
      </c>
      <c r="F11" s="167" t="s">
        <v>15</v>
      </c>
      <c r="G11" s="606"/>
      <c r="H11" s="608"/>
      <c r="I11" s="608"/>
      <c r="J11" s="612"/>
      <c r="K11" s="614"/>
      <c r="L11" s="197"/>
    </row>
    <row r="12" spans="1:12" ht="30" customHeight="1" x14ac:dyDescent="0.3">
      <c r="A12" s="151"/>
      <c r="B12" s="159"/>
      <c r="C12" s="168"/>
      <c r="D12" s="169"/>
      <c r="E12" s="169"/>
      <c r="F12" s="170"/>
      <c r="G12" s="171"/>
      <c r="H12" s="169"/>
      <c r="I12" s="172"/>
      <c r="J12" s="172"/>
      <c r="K12" s="711"/>
      <c r="L12" s="516"/>
    </row>
    <row r="13" spans="1:12" s="178" customFormat="1" x14ac:dyDescent="0.3">
      <c r="A13" s="153"/>
      <c r="B13" s="174"/>
      <c r="C13" s="175"/>
      <c r="D13" s="176">
        <v>1</v>
      </c>
      <c r="E13" s="177"/>
      <c r="F13" s="177">
        <v>1</v>
      </c>
      <c r="G13" s="615" t="s">
        <v>16</v>
      </c>
      <c r="H13" s="616"/>
      <c r="I13" s="616"/>
      <c r="J13" s="616"/>
      <c r="K13" s="617"/>
      <c r="L13" s="517"/>
    </row>
    <row r="14" spans="1:12" s="178" customFormat="1" ht="29.25" customHeight="1" x14ac:dyDescent="0.3">
      <c r="A14" s="153"/>
      <c r="B14" s="174"/>
      <c r="C14" s="179"/>
      <c r="D14" s="180" t="s">
        <v>257</v>
      </c>
      <c r="E14" s="180"/>
      <c r="F14" s="180" t="s">
        <v>257</v>
      </c>
      <c r="G14" s="371" t="s">
        <v>423</v>
      </c>
      <c r="H14" s="181" t="s">
        <v>18</v>
      </c>
      <c r="I14" s="182">
        <v>180000</v>
      </c>
      <c r="J14" s="404">
        <v>1522</v>
      </c>
      <c r="K14" s="712">
        <v>273960000</v>
      </c>
      <c r="L14" s="517"/>
    </row>
    <row r="15" spans="1:12" s="178" customFormat="1" ht="25.5" x14ac:dyDescent="0.3">
      <c r="A15" s="153"/>
      <c r="B15" s="174"/>
      <c r="C15" s="179"/>
      <c r="D15" s="180" t="s">
        <v>258</v>
      </c>
      <c r="E15" s="180"/>
      <c r="F15" s="180" t="s">
        <v>258</v>
      </c>
      <c r="G15" s="371" t="s">
        <v>417</v>
      </c>
      <c r="H15" s="181" t="s">
        <v>18</v>
      </c>
      <c r="I15" s="182">
        <v>180000</v>
      </c>
      <c r="J15" s="404">
        <v>13310</v>
      </c>
      <c r="K15" s="712">
        <v>2395800000</v>
      </c>
      <c r="L15" s="517"/>
    </row>
    <row r="16" spans="1:12" s="178" customFormat="1" x14ac:dyDescent="0.3">
      <c r="A16" s="153"/>
      <c r="B16" s="174"/>
      <c r="C16" s="179"/>
      <c r="D16" s="180" t="s">
        <v>259</v>
      </c>
      <c r="E16" s="180"/>
      <c r="F16" s="180" t="s">
        <v>259</v>
      </c>
      <c r="G16" s="548" t="s">
        <v>20</v>
      </c>
      <c r="H16" s="181" t="s">
        <v>18</v>
      </c>
      <c r="I16" s="182">
        <v>18000</v>
      </c>
      <c r="J16" s="404">
        <v>270535</v>
      </c>
      <c r="K16" s="712">
        <v>4869630000</v>
      </c>
      <c r="L16" s="517"/>
    </row>
    <row r="17" spans="1:12" s="178" customFormat="1" x14ac:dyDescent="0.3">
      <c r="A17" s="153"/>
      <c r="B17" s="174"/>
      <c r="C17" s="179"/>
      <c r="D17" s="180" t="s">
        <v>260</v>
      </c>
      <c r="E17" s="180"/>
      <c r="F17" s="180" t="s">
        <v>260</v>
      </c>
      <c r="G17" s="371" t="s">
        <v>21</v>
      </c>
      <c r="H17" s="183" t="s">
        <v>18</v>
      </c>
      <c r="I17" s="182">
        <v>90000</v>
      </c>
      <c r="J17" s="404">
        <v>26245</v>
      </c>
      <c r="K17" s="712">
        <v>2362050000</v>
      </c>
      <c r="L17" s="517"/>
    </row>
    <row r="18" spans="1:12" s="178" customFormat="1" ht="25.5" x14ac:dyDescent="0.3">
      <c r="A18" s="153"/>
      <c r="B18" s="174"/>
      <c r="C18" s="179"/>
      <c r="D18" s="180" t="s">
        <v>261</v>
      </c>
      <c r="E18" s="180"/>
      <c r="F18" s="180" t="s">
        <v>261</v>
      </c>
      <c r="G18" s="371" t="s">
        <v>22</v>
      </c>
      <c r="H18" s="387" t="s">
        <v>23</v>
      </c>
      <c r="I18" s="182">
        <v>21679.14</v>
      </c>
      <c r="J18" s="404">
        <v>42344</v>
      </c>
      <c r="K18" s="712">
        <v>917981504</v>
      </c>
      <c r="L18" s="517"/>
    </row>
    <row r="19" spans="1:12" s="178" customFormat="1" ht="25.5" x14ac:dyDescent="0.3">
      <c r="A19" s="153"/>
      <c r="B19" s="174"/>
      <c r="C19" s="179"/>
      <c r="D19" s="180" t="s">
        <v>262</v>
      </c>
      <c r="E19" s="180"/>
      <c r="F19" s="180" t="s">
        <v>262</v>
      </c>
      <c r="G19" s="371" t="s">
        <v>273</v>
      </c>
      <c r="H19" s="180" t="s">
        <v>23</v>
      </c>
      <c r="I19" s="182">
        <v>34945.67</v>
      </c>
      <c r="J19" s="404">
        <v>209981</v>
      </c>
      <c r="K19" s="712">
        <v>7337926732</v>
      </c>
      <c r="L19" s="517"/>
    </row>
    <row r="20" spans="1:12" s="178" customFormat="1" ht="47.25" customHeight="1" x14ac:dyDescent="0.3">
      <c r="A20" s="153"/>
      <c r="B20" s="174"/>
      <c r="C20" s="179"/>
      <c r="D20" s="180" t="s">
        <v>416</v>
      </c>
      <c r="E20" s="180"/>
      <c r="F20" s="180" t="s">
        <v>416</v>
      </c>
      <c r="G20" s="371" t="s">
        <v>418</v>
      </c>
      <c r="H20" s="180" t="s">
        <v>23</v>
      </c>
      <c r="I20" s="182">
        <v>9829.16</v>
      </c>
      <c r="J20" s="404">
        <v>189346</v>
      </c>
      <c r="K20" s="712">
        <v>1861112129</v>
      </c>
      <c r="L20" s="517"/>
    </row>
    <row r="21" spans="1:12" s="178" customFormat="1" x14ac:dyDescent="0.3">
      <c r="B21" s="174"/>
      <c r="C21" s="179"/>
      <c r="D21" s="180" t="s">
        <v>263</v>
      </c>
      <c r="E21" s="180"/>
      <c r="F21" s="180" t="s">
        <v>263</v>
      </c>
      <c r="G21" s="371" t="s">
        <v>25</v>
      </c>
      <c r="H21" s="180" t="s">
        <v>18</v>
      </c>
      <c r="I21" s="182">
        <v>17000</v>
      </c>
      <c r="J21" s="404">
        <v>1263</v>
      </c>
      <c r="K21" s="712">
        <v>21471000</v>
      </c>
      <c r="L21" s="517"/>
    </row>
    <row r="22" spans="1:12" s="178" customFormat="1" ht="17.25" thickBot="1" x14ac:dyDescent="0.35">
      <c r="A22" s="153"/>
      <c r="B22" s="174"/>
      <c r="C22" s="618" t="s">
        <v>26</v>
      </c>
      <c r="D22" s="713"/>
      <c r="E22" s="713"/>
      <c r="F22" s="713"/>
      <c r="G22" s="713"/>
      <c r="H22" s="713"/>
      <c r="I22" s="619"/>
      <c r="J22" s="405"/>
      <c r="K22" s="184">
        <v>20039931365</v>
      </c>
      <c r="L22" s="517"/>
    </row>
    <row r="23" spans="1:12" s="178" customFormat="1" ht="17.25" thickBot="1" x14ac:dyDescent="0.35">
      <c r="A23" s="153"/>
      <c r="B23" s="174"/>
      <c r="C23" s="185"/>
      <c r="D23" s="186">
        <v>2</v>
      </c>
      <c r="E23" s="186"/>
      <c r="F23" s="187">
        <v>2</v>
      </c>
      <c r="G23" s="603" t="s">
        <v>27</v>
      </c>
      <c r="H23" s="604"/>
      <c r="I23" s="604"/>
      <c r="J23" s="604"/>
      <c r="K23" s="714"/>
      <c r="L23" s="517"/>
    </row>
    <row r="24" spans="1:12" s="178" customFormat="1" ht="25.5" x14ac:dyDescent="0.3">
      <c r="A24" s="153"/>
      <c r="B24" s="174"/>
      <c r="C24" s="179"/>
      <c r="D24" s="180" t="s">
        <v>264</v>
      </c>
      <c r="E24" s="180"/>
      <c r="F24" s="180" t="s">
        <v>264</v>
      </c>
      <c r="G24" s="371" t="s">
        <v>332</v>
      </c>
      <c r="H24" s="180" t="s">
        <v>18</v>
      </c>
      <c r="I24" s="182">
        <v>12628</v>
      </c>
      <c r="J24" s="404">
        <v>1522</v>
      </c>
      <c r="K24" s="712">
        <v>19219816</v>
      </c>
      <c r="L24" s="517"/>
    </row>
    <row r="25" spans="1:12" s="178" customFormat="1" ht="25.5" x14ac:dyDescent="0.3">
      <c r="A25" s="153"/>
      <c r="B25" s="174"/>
      <c r="C25" s="179"/>
      <c r="D25" s="180" t="s">
        <v>265</v>
      </c>
      <c r="E25" s="180"/>
      <c r="F25" s="180" t="s">
        <v>265</v>
      </c>
      <c r="G25" s="371" t="s">
        <v>29</v>
      </c>
      <c r="H25" s="180" t="s">
        <v>23</v>
      </c>
      <c r="I25" s="182">
        <v>1515</v>
      </c>
      <c r="J25" s="404">
        <v>78056</v>
      </c>
      <c r="K25" s="712">
        <v>118254840</v>
      </c>
      <c r="L25" s="517"/>
    </row>
    <row r="26" spans="1:12" s="178" customFormat="1" ht="25.5" x14ac:dyDescent="0.3">
      <c r="A26" s="153"/>
      <c r="B26" s="174"/>
      <c r="C26" s="179"/>
      <c r="D26" s="180" t="s">
        <v>266</v>
      </c>
      <c r="E26" s="180"/>
      <c r="F26" s="180" t="s">
        <v>266</v>
      </c>
      <c r="G26" s="371" t="s">
        <v>22</v>
      </c>
      <c r="H26" s="180" t="s">
        <v>23</v>
      </c>
      <c r="I26" s="182">
        <v>27680</v>
      </c>
      <c r="J26" s="404">
        <v>42344</v>
      </c>
      <c r="K26" s="712">
        <v>1172081920</v>
      </c>
      <c r="L26" s="517"/>
    </row>
    <row r="27" spans="1:12" s="178" customFormat="1" ht="30" customHeight="1" x14ac:dyDescent="0.3">
      <c r="A27" s="153"/>
      <c r="B27" s="174"/>
      <c r="C27" s="179"/>
      <c r="D27" s="180" t="s">
        <v>267</v>
      </c>
      <c r="E27" s="180"/>
      <c r="F27" s="180" t="s">
        <v>267</v>
      </c>
      <c r="G27" s="371" t="s">
        <v>30</v>
      </c>
      <c r="H27" s="180" t="s">
        <v>23</v>
      </c>
      <c r="I27" s="182">
        <v>152</v>
      </c>
      <c r="J27" s="404">
        <v>160334</v>
      </c>
      <c r="K27" s="712">
        <v>24370768</v>
      </c>
      <c r="L27" s="517"/>
    </row>
    <row r="28" spans="1:12" s="178" customFormat="1" ht="28.5" customHeight="1" x14ac:dyDescent="0.3">
      <c r="A28" s="153"/>
      <c r="B28" s="174"/>
      <c r="C28" s="179"/>
      <c r="D28" s="180" t="s">
        <v>268</v>
      </c>
      <c r="E28" s="180"/>
      <c r="F28" s="180" t="s">
        <v>268</v>
      </c>
      <c r="G28" s="371" t="s">
        <v>24</v>
      </c>
      <c r="H28" s="180" t="s">
        <v>23</v>
      </c>
      <c r="I28" s="182">
        <v>1100</v>
      </c>
      <c r="J28" s="404">
        <v>221728</v>
      </c>
      <c r="K28" s="712">
        <v>243900800</v>
      </c>
      <c r="L28" s="517"/>
    </row>
    <row r="29" spans="1:12" s="178" customFormat="1" ht="25.5" x14ac:dyDescent="0.3">
      <c r="A29" s="153"/>
      <c r="B29" s="174"/>
      <c r="C29" s="179"/>
      <c r="D29" s="180" t="s">
        <v>269</v>
      </c>
      <c r="E29" s="180"/>
      <c r="F29" s="180" t="s">
        <v>269</v>
      </c>
      <c r="G29" s="371" t="s">
        <v>31</v>
      </c>
      <c r="H29" s="180" t="s">
        <v>18</v>
      </c>
      <c r="I29" s="182">
        <v>12628</v>
      </c>
      <c r="J29" s="404">
        <v>7380</v>
      </c>
      <c r="K29" s="712">
        <v>93194640</v>
      </c>
      <c r="L29" s="517"/>
    </row>
    <row r="30" spans="1:12" s="178" customFormat="1" ht="25.5" x14ac:dyDescent="0.3">
      <c r="A30" s="153"/>
      <c r="B30" s="174"/>
      <c r="C30" s="179"/>
      <c r="D30" s="180">
        <v>2.7</v>
      </c>
      <c r="E30" s="180"/>
      <c r="F30" s="180">
        <v>2.7</v>
      </c>
      <c r="G30" s="371" t="s">
        <v>422</v>
      </c>
      <c r="H30" s="180" t="s">
        <v>23</v>
      </c>
      <c r="I30" s="182">
        <v>1515</v>
      </c>
      <c r="J30" s="404">
        <v>2004239</v>
      </c>
      <c r="K30" s="712">
        <v>3036422085</v>
      </c>
      <c r="L30" s="517"/>
    </row>
    <row r="31" spans="1:12" s="178" customFormat="1" ht="25.5" x14ac:dyDescent="0.3">
      <c r="A31" s="153"/>
      <c r="B31" s="174"/>
      <c r="C31" s="179"/>
      <c r="D31" s="180">
        <v>2.8</v>
      </c>
      <c r="E31" s="180"/>
      <c r="F31" s="180">
        <v>2.8</v>
      </c>
      <c r="G31" s="371" t="s">
        <v>33</v>
      </c>
      <c r="H31" s="180" t="s">
        <v>34</v>
      </c>
      <c r="I31" s="182">
        <v>1722</v>
      </c>
      <c r="J31" s="404">
        <v>15555</v>
      </c>
      <c r="K31" s="712">
        <v>26785710</v>
      </c>
      <c r="L31" s="517"/>
    </row>
    <row r="32" spans="1:12" s="178" customFormat="1" ht="25.5" x14ac:dyDescent="0.3">
      <c r="A32" s="153"/>
      <c r="B32" s="174"/>
      <c r="C32" s="179"/>
      <c r="D32" s="180">
        <v>2.9</v>
      </c>
      <c r="E32" s="180"/>
      <c r="F32" s="180">
        <v>2.9</v>
      </c>
      <c r="G32" s="371" t="s">
        <v>35</v>
      </c>
      <c r="H32" s="180" t="s">
        <v>18</v>
      </c>
      <c r="I32" s="182">
        <v>139</v>
      </c>
      <c r="J32" s="404">
        <v>54558</v>
      </c>
      <c r="K32" s="712">
        <v>7583562</v>
      </c>
      <c r="L32" s="517"/>
    </row>
    <row r="33" spans="1:12" s="178" customFormat="1" ht="25.5" x14ac:dyDescent="0.3">
      <c r="A33" s="153"/>
      <c r="B33" s="174"/>
      <c r="C33" s="179"/>
      <c r="D33" s="527">
        <v>2.1</v>
      </c>
      <c r="E33" s="180"/>
      <c r="F33" s="527">
        <v>2.1</v>
      </c>
      <c r="G33" s="371" t="s">
        <v>36</v>
      </c>
      <c r="H33" s="180" t="s">
        <v>18</v>
      </c>
      <c r="I33" s="182">
        <v>400</v>
      </c>
      <c r="J33" s="404">
        <v>78644</v>
      </c>
      <c r="K33" s="712">
        <v>31457600</v>
      </c>
      <c r="L33" s="517"/>
    </row>
    <row r="34" spans="1:12" s="178" customFormat="1" ht="25.5" x14ac:dyDescent="0.3">
      <c r="A34" s="153"/>
      <c r="B34" s="174"/>
      <c r="C34" s="179"/>
      <c r="D34" s="180">
        <v>2.11</v>
      </c>
      <c r="E34" s="180"/>
      <c r="F34" s="180">
        <v>2.11</v>
      </c>
      <c r="G34" s="371" t="s">
        <v>37</v>
      </c>
      <c r="H34" s="180" t="s">
        <v>38</v>
      </c>
      <c r="I34" s="182">
        <v>3000</v>
      </c>
      <c r="J34" s="404">
        <v>11698</v>
      </c>
      <c r="K34" s="712">
        <v>35094000</v>
      </c>
      <c r="L34" s="517"/>
    </row>
    <row r="35" spans="1:12" s="178" customFormat="1" x14ac:dyDescent="0.3">
      <c r="A35" s="153"/>
      <c r="B35" s="174"/>
      <c r="C35" s="179"/>
      <c r="D35" s="180">
        <v>2.12</v>
      </c>
      <c r="E35" s="180"/>
      <c r="F35" s="180">
        <v>2.12</v>
      </c>
      <c r="G35" s="371" t="s">
        <v>39</v>
      </c>
      <c r="H35" s="180" t="s">
        <v>23</v>
      </c>
      <c r="I35" s="182">
        <v>35984</v>
      </c>
      <c r="J35" s="404">
        <v>270535</v>
      </c>
      <c r="K35" s="712">
        <v>9734931440</v>
      </c>
      <c r="L35" s="517"/>
    </row>
    <row r="36" spans="1:12" s="178" customFormat="1" ht="24.75" customHeight="1" thickBot="1" x14ac:dyDescent="0.35">
      <c r="A36" s="153"/>
      <c r="B36" s="174"/>
      <c r="C36" s="618" t="s">
        <v>26</v>
      </c>
      <c r="D36" s="713"/>
      <c r="E36" s="713"/>
      <c r="F36" s="713">
        <v>0</v>
      </c>
      <c r="G36" s="713"/>
      <c r="H36" s="713"/>
      <c r="I36" s="619"/>
      <c r="J36" s="189"/>
      <c r="K36" s="184">
        <v>14543297181</v>
      </c>
      <c r="L36" s="517"/>
    </row>
    <row r="37" spans="1:12" s="178" customFormat="1" x14ac:dyDescent="0.3">
      <c r="A37" s="153"/>
      <c r="B37" s="174"/>
      <c r="C37" s="190"/>
      <c r="D37" s="186">
        <v>3</v>
      </c>
      <c r="E37" s="186"/>
      <c r="F37" s="186">
        <v>3</v>
      </c>
      <c r="G37" s="603" t="s">
        <v>40</v>
      </c>
      <c r="H37" s="604"/>
      <c r="I37" s="604"/>
      <c r="J37" s="604"/>
      <c r="K37" s="714"/>
      <c r="L37" s="517"/>
    </row>
    <row r="38" spans="1:12" ht="25.5" x14ac:dyDescent="0.3">
      <c r="A38" s="151"/>
      <c r="B38" s="159"/>
      <c r="C38" s="205"/>
      <c r="D38" s="206" t="s">
        <v>293</v>
      </c>
      <c r="E38" s="206"/>
      <c r="F38" s="206" t="s">
        <v>293</v>
      </c>
      <c r="G38" s="395" t="s">
        <v>28</v>
      </c>
      <c r="H38" s="206" t="s">
        <v>41</v>
      </c>
      <c r="I38" s="182">
        <v>4140</v>
      </c>
      <c r="J38" s="404">
        <v>5030</v>
      </c>
      <c r="K38" s="712">
        <v>20824200</v>
      </c>
      <c r="L38" s="197"/>
    </row>
    <row r="39" spans="1:12" x14ac:dyDescent="0.3">
      <c r="A39" s="151"/>
      <c r="B39" s="159"/>
      <c r="C39" s="179"/>
      <c r="D39" s="180" t="s">
        <v>294</v>
      </c>
      <c r="E39" s="180"/>
      <c r="F39" s="180" t="s">
        <v>294</v>
      </c>
      <c r="G39" s="371" t="s">
        <v>42</v>
      </c>
      <c r="H39" s="180" t="s">
        <v>23</v>
      </c>
      <c r="I39" s="182">
        <v>520</v>
      </c>
      <c r="J39" s="404">
        <v>245511</v>
      </c>
      <c r="K39" s="712">
        <v>127665720</v>
      </c>
      <c r="L39" s="197"/>
    </row>
    <row r="40" spans="1:12" ht="25.5" x14ac:dyDescent="0.3">
      <c r="A40" s="151"/>
      <c r="B40" s="159"/>
      <c r="C40" s="179"/>
      <c r="D40" s="180" t="s">
        <v>272</v>
      </c>
      <c r="E40" s="180"/>
      <c r="F40" s="180" t="s">
        <v>272</v>
      </c>
      <c r="G40" s="371" t="s">
        <v>22</v>
      </c>
      <c r="H40" s="180" t="s">
        <v>23</v>
      </c>
      <c r="I40" s="182">
        <v>1664</v>
      </c>
      <c r="J40" s="404">
        <v>42344</v>
      </c>
      <c r="K40" s="712">
        <v>70460416</v>
      </c>
      <c r="L40" s="197"/>
    </row>
    <row r="41" spans="1:12" s="178" customFormat="1" x14ac:dyDescent="0.3">
      <c r="A41" s="153"/>
      <c r="B41" s="174"/>
      <c r="C41" s="204"/>
      <c r="D41" s="206" t="s">
        <v>292</v>
      </c>
      <c r="E41" s="207"/>
      <c r="F41" s="206" t="s">
        <v>292</v>
      </c>
      <c r="G41" s="371" t="s">
        <v>44</v>
      </c>
      <c r="H41" s="188" t="s">
        <v>23</v>
      </c>
      <c r="I41" s="182">
        <v>1120</v>
      </c>
      <c r="J41" s="404">
        <v>54860</v>
      </c>
      <c r="K41" s="712">
        <v>61443200</v>
      </c>
      <c r="L41" s="517"/>
    </row>
    <row r="42" spans="1:12" x14ac:dyDescent="0.3">
      <c r="A42" s="151"/>
      <c r="B42" s="159"/>
      <c r="C42" s="179"/>
      <c r="D42" s="180" t="s">
        <v>296</v>
      </c>
      <c r="E42" s="180"/>
      <c r="F42" s="180" t="s">
        <v>296</v>
      </c>
      <c r="G42" s="371" t="s">
        <v>45</v>
      </c>
      <c r="H42" s="180" t="s">
        <v>23</v>
      </c>
      <c r="I42" s="182">
        <v>676</v>
      </c>
      <c r="J42" s="404">
        <v>50344</v>
      </c>
      <c r="K42" s="712">
        <v>34032544</v>
      </c>
      <c r="L42" s="197"/>
    </row>
    <row r="43" spans="1:12" s="178" customFormat="1" x14ac:dyDescent="0.3">
      <c r="A43" s="153"/>
      <c r="B43" s="174"/>
      <c r="C43" s="204"/>
      <c r="D43" s="180" t="s">
        <v>297</v>
      </c>
      <c r="E43" s="207"/>
      <c r="F43" s="180" t="s">
        <v>297</v>
      </c>
      <c r="G43" s="371" t="s">
        <v>46</v>
      </c>
      <c r="H43" s="188" t="s">
        <v>23</v>
      </c>
      <c r="I43" s="182">
        <v>600</v>
      </c>
      <c r="J43" s="404">
        <v>99261</v>
      </c>
      <c r="K43" s="712">
        <v>59556600</v>
      </c>
      <c r="L43" s="517"/>
    </row>
    <row r="44" spans="1:12" x14ac:dyDescent="0.3">
      <c r="A44" s="151"/>
      <c r="B44" s="159"/>
      <c r="C44" s="179"/>
      <c r="D44" s="206" t="s">
        <v>298</v>
      </c>
      <c r="E44" s="180"/>
      <c r="F44" s="206" t="s">
        <v>298</v>
      </c>
      <c r="G44" s="371" t="s">
        <v>47</v>
      </c>
      <c r="H44" s="180" t="s">
        <v>18</v>
      </c>
      <c r="I44" s="182">
        <v>4079</v>
      </c>
      <c r="J44" s="404">
        <v>46476</v>
      </c>
      <c r="K44" s="712">
        <v>189575604</v>
      </c>
      <c r="L44" s="197"/>
    </row>
    <row r="45" spans="1:12" ht="25.5" x14ac:dyDescent="0.3">
      <c r="A45" s="151"/>
      <c r="B45" s="159"/>
      <c r="C45" s="179"/>
      <c r="D45" s="180" t="s">
        <v>299</v>
      </c>
      <c r="E45" s="180"/>
      <c r="F45" s="180" t="s">
        <v>299</v>
      </c>
      <c r="G45" s="371" t="s">
        <v>48</v>
      </c>
      <c r="H45" s="180" t="s">
        <v>23</v>
      </c>
      <c r="I45" s="182">
        <v>60</v>
      </c>
      <c r="J45" s="404">
        <v>435425</v>
      </c>
      <c r="K45" s="712">
        <v>26125500</v>
      </c>
      <c r="L45" s="197"/>
    </row>
    <row r="46" spans="1:12" x14ac:dyDescent="0.3">
      <c r="A46" s="151"/>
      <c r="B46" s="159"/>
      <c r="C46" s="179"/>
      <c r="D46" s="180" t="s">
        <v>300</v>
      </c>
      <c r="E46" s="180"/>
      <c r="F46" s="180" t="s">
        <v>300</v>
      </c>
      <c r="G46" s="371" t="s">
        <v>51</v>
      </c>
      <c r="H46" s="180" t="s">
        <v>41</v>
      </c>
      <c r="I46" s="182">
        <v>80</v>
      </c>
      <c r="J46" s="404">
        <v>51192</v>
      </c>
      <c r="K46" s="712">
        <v>4095360</v>
      </c>
      <c r="L46" s="197"/>
    </row>
    <row r="47" spans="1:12" x14ac:dyDescent="0.3">
      <c r="A47" s="151"/>
      <c r="B47" s="159"/>
      <c r="C47" s="179"/>
      <c r="D47" s="206" t="s">
        <v>301</v>
      </c>
      <c r="E47" s="180"/>
      <c r="F47" s="206" t="s">
        <v>301</v>
      </c>
      <c r="G47" s="371" t="s">
        <v>52</v>
      </c>
      <c r="H47" s="180" t="s">
        <v>41</v>
      </c>
      <c r="I47" s="182">
        <v>12</v>
      </c>
      <c r="J47" s="404">
        <v>2414306</v>
      </c>
      <c r="K47" s="712">
        <v>28971672</v>
      </c>
      <c r="L47" s="197"/>
    </row>
    <row r="48" spans="1:12" x14ac:dyDescent="0.3">
      <c r="A48" s="151"/>
      <c r="B48" s="159"/>
      <c r="C48" s="179"/>
      <c r="D48" s="180" t="s">
        <v>302</v>
      </c>
      <c r="E48" s="180"/>
      <c r="F48" s="180" t="s">
        <v>302</v>
      </c>
      <c r="G48" s="371" t="s">
        <v>53</v>
      </c>
      <c r="H48" s="180" t="s">
        <v>41</v>
      </c>
      <c r="I48" s="182">
        <v>2600</v>
      </c>
      <c r="J48" s="404">
        <v>89541</v>
      </c>
      <c r="K48" s="712">
        <v>232806600</v>
      </c>
      <c r="L48" s="197"/>
    </row>
    <row r="49" spans="1:12" ht="25.5" x14ac:dyDescent="0.3">
      <c r="A49" s="151"/>
      <c r="B49" s="159"/>
      <c r="C49" s="179"/>
      <c r="D49" s="180" t="s">
        <v>303</v>
      </c>
      <c r="E49" s="180"/>
      <c r="F49" s="180" t="s">
        <v>303</v>
      </c>
      <c r="G49" s="371" t="s">
        <v>415</v>
      </c>
      <c r="H49" s="180" t="s">
        <v>55</v>
      </c>
      <c r="I49" s="182">
        <v>34</v>
      </c>
      <c r="J49" s="404">
        <v>3250691</v>
      </c>
      <c r="K49" s="712">
        <v>110523494</v>
      </c>
      <c r="L49" s="197"/>
    </row>
    <row r="50" spans="1:12" x14ac:dyDescent="0.3">
      <c r="A50" s="151"/>
      <c r="B50" s="159"/>
      <c r="C50" s="179"/>
      <c r="D50" s="206" t="s">
        <v>304</v>
      </c>
      <c r="E50" s="180"/>
      <c r="F50" s="206" t="s">
        <v>304</v>
      </c>
      <c r="G50" s="371" t="s">
        <v>58</v>
      </c>
      <c r="H50" s="180" t="s">
        <v>23</v>
      </c>
      <c r="I50" s="182">
        <v>120</v>
      </c>
      <c r="J50" s="404">
        <v>232983</v>
      </c>
      <c r="K50" s="712">
        <v>27957960</v>
      </c>
      <c r="L50" s="197"/>
    </row>
    <row r="51" spans="1:12" x14ac:dyDescent="0.3">
      <c r="A51" s="151"/>
      <c r="B51" s="159"/>
      <c r="C51" s="179"/>
      <c r="D51" s="180" t="s">
        <v>305</v>
      </c>
      <c r="E51" s="180"/>
      <c r="F51" s="180" t="s">
        <v>305</v>
      </c>
      <c r="G51" s="371" t="s">
        <v>60</v>
      </c>
      <c r="H51" s="180" t="s">
        <v>18</v>
      </c>
      <c r="I51" s="182">
        <v>8320</v>
      </c>
      <c r="J51" s="404">
        <v>23225</v>
      </c>
      <c r="K51" s="712">
        <v>193232000</v>
      </c>
      <c r="L51" s="197"/>
    </row>
    <row r="52" spans="1:12" x14ac:dyDescent="0.3">
      <c r="A52" s="151"/>
      <c r="B52" s="159"/>
      <c r="C52" s="179"/>
      <c r="D52" s="180" t="s">
        <v>306</v>
      </c>
      <c r="E52" s="180"/>
      <c r="F52" s="180" t="s">
        <v>306</v>
      </c>
      <c r="G52" s="371" t="s">
        <v>61</v>
      </c>
      <c r="H52" s="180" t="s">
        <v>23</v>
      </c>
      <c r="I52" s="182">
        <v>1664</v>
      </c>
      <c r="J52" s="404">
        <v>203849</v>
      </c>
      <c r="K52" s="712">
        <v>339204736</v>
      </c>
      <c r="L52" s="197"/>
    </row>
    <row r="53" spans="1:12" x14ac:dyDescent="0.3">
      <c r="A53" s="151"/>
      <c r="B53" s="159"/>
      <c r="C53" s="179"/>
      <c r="D53" s="206" t="s">
        <v>307</v>
      </c>
      <c r="E53" s="180"/>
      <c r="F53" s="206" t="s">
        <v>307</v>
      </c>
      <c r="G53" s="371" t="s">
        <v>278</v>
      </c>
      <c r="H53" s="180" t="s">
        <v>243</v>
      </c>
      <c r="I53" s="182">
        <v>686.40000000000009</v>
      </c>
      <c r="J53" s="404">
        <v>1216487</v>
      </c>
      <c r="K53" s="712">
        <v>834996677</v>
      </c>
      <c r="L53" s="197"/>
    </row>
    <row r="54" spans="1:12" x14ac:dyDescent="0.3">
      <c r="A54" s="151"/>
      <c r="B54" s="159"/>
      <c r="C54" s="179"/>
      <c r="D54" s="180" t="s">
        <v>308</v>
      </c>
      <c r="E54" s="180"/>
      <c r="F54" s="180" t="s">
        <v>308</v>
      </c>
      <c r="G54" s="371" t="s">
        <v>279</v>
      </c>
      <c r="H54" s="180" t="s">
        <v>271</v>
      </c>
      <c r="I54" s="182">
        <v>82368.000000000015</v>
      </c>
      <c r="J54" s="404">
        <v>8694</v>
      </c>
      <c r="K54" s="712">
        <v>716107392</v>
      </c>
      <c r="L54" s="197"/>
    </row>
    <row r="55" spans="1:12" x14ac:dyDescent="0.3">
      <c r="A55" s="151"/>
      <c r="B55" s="159"/>
      <c r="C55" s="179"/>
      <c r="D55" s="180" t="s">
        <v>309</v>
      </c>
      <c r="E55" s="180"/>
      <c r="F55" s="180" t="s">
        <v>309</v>
      </c>
      <c r="G55" s="371" t="s">
        <v>280</v>
      </c>
      <c r="H55" s="180" t="s">
        <v>41</v>
      </c>
      <c r="I55" s="182">
        <v>10</v>
      </c>
      <c r="J55" s="404">
        <v>888914</v>
      </c>
      <c r="K55" s="712">
        <v>8889140</v>
      </c>
      <c r="L55" s="197"/>
    </row>
    <row r="56" spans="1:12" x14ac:dyDescent="0.3">
      <c r="A56" s="151"/>
      <c r="B56" s="159"/>
      <c r="C56" s="179"/>
      <c r="D56" s="206" t="s">
        <v>310</v>
      </c>
      <c r="E56" s="180"/>
      <c r="F56" s="206" t="s">
        <v>310</v>
      </c>
      <c r="G56" s="371" t="s">
        <v>333</v>
      </c>
      <c r="H56" s="180" t="s">
        <v>41</v>
      </c>
      <c r="I56" s="182">
        <v>1392</v>
      </c>
      <c r="J56" s="404">
        <v>995443</v>
      </c>
      <c r="K56" s="712">
        <v>1385656656</v>
      </c>
      <c r="L56" s="197"/>
    </row>
    <row r="57" spans="1:12" x14ac:dyDescent="0.3">
      <c r="A57" s="151"/>
      <c r="B57" s="159"/>
      <c r="C57" s="179"/>
      <c r="D57" s="180" t="s">
        <v>311</v>
      </c>
      <c r="E57" s="180"/>
      <c r="F57" s="180" t="s">
        <v>311</v>
      </c>
      <c r="G57" s="371" t="s">
        <v>334</v>
      </c>
      <c r="H57" s="180" t="s">
        <v>41</v>
      </c>
      <c r="I57" s="182">
        <v>992</v>
      </c>
      <c r="J57" s="404">
        <v>1172421</v>
      </c>
      <c r="K57" s="712">
        <v>1163041632</v>
      </c>
      <c r="L57" s="197"/>
    </row>
    <row r="58" spans="1:12" x14ac:dyDescent="0.3">
      <c r="A58" s="151"/>
      <c r="B58" s="159"/>
      <c r="C58" s="179"/>
      <c r="D58" s="180" t="s">
        <v>312</v>
      </c>
      <c r="E58" s="180"/>
      <c r="F58" s="180" t="s">
        <v>312</v>
      </c>
      <c r="G58" s="371" t="s">
        <v>285</v>
      </c>
      <c r="H58" s="180" t="s">
        <v>41</v>
      </c>
      <c r="I58" s="182">
        <v>50</v>
      </c>
      <c r="J58" s="404">
        <v>567222</v>
      </c>
      <c r="K58" s="712">
        <v>28361100</v>
      </c>
      <c r="L58" s="197"/>
    </row>
    <row r="59" spans="1:12" ht="25.5" x14ac:dyDescent="0.3">
      <c r="A59" s="151"/>
      <c r="B59" s="159"/>
      <c r="C59" s="179"/>
      <c r="D59" s="206" t="s">
        <v>313</v>
      </c>
      <c r="E59" s="180"/>
      <c r="F59" s="206" t="s">
        <v>313</v>
      </c>
      <c r="G59" s="371" t="s">
        <v>286</v>
      </c>
      <c r="H59" s="180" t="s">
        <v>223</v>
      </c>
      <c r="I59" s="182">
        <v>30</v>
      </c>
      <c r="J59" s="404">
        <v>14342438</v>
      </c>
      <c r="K59" s="712">
        <v>430273140</v>
      </c>
      <c r="L59" s="197"/>
    </row>
    <row r="60" spans="1:12" x14ac:dyDescent="0.3">
      <c r="A60" s="151"/>
      <c r="B60" s="159"/>
      <c r="C60" s="179"/>
      <c r="D60" s="206" t="s">
        <v>314</v>
      </c>
      <c r="E60" s="180"/>
      <c r="F60" s="206" t="s">
        <v>314</v>
      </c>
      <c r="G60" s="371" t="s">
        <v>420</v>
      </c>
      <c r="H60" s="180" t="s">
        <v>23</v>
      </c>
      <c r="I60" s="182">
        <v>389.71</v>
      </c>
      <c r="J60" s="404">
        <v>835936</v>
      </c>
      <c r="K60" s="712">
        <v>325772619</v>
      </c>
      <c r="L60" s="197"/>
    </row>
    <row r="61" spans="1:12" x14ac:dyDescent="0.3">
      <c r="A61" s="151"/>
      <c r="B61" s="159"/>
      <c r="C61" s="179"/>
      <c r="D61" s="180" t="s">
        <v>330</v>
      </c>
      <c r="E61" s="180"/>
      <c r="F61" s="180" t="s">
        <v>330</v>
      </c>
      <c r="G61" s="371" t="s">
        <v>287</v>
      </c>
      <c r="H61" s="180" t="s">
        <v>223</v>
      </c>
      <c r="I61" s="182">
        <v>150</v>
      </c>
      <c r="J61" s="404">
        <v>4998220</v>
      </c>
      <c r="K61" s="712">
        <v>749733000</v>
      </c>
      <c r="L61" s="197"/>
    </row>
    <row r="62" spans="1:12" x14ac:dyDescent="0.3">
      <c r="A62" s="151"/>
      <c r="B62" s="159"/>
      <c r="C62" s="179"/>
      <c r="D62" s="180" t="s">
        <v>419</v>
      </c>
      <c r="E62" s="180"/>
      <c r="F62" s="180" t="s">
        <v>419</v>
      </c>
      <c r="G62" s="371" t="s">
        <v>329</v>
      </c>
      <c r="H62" s="180" t="s">
        <v>223</v>
      </c>
      <c r="I62" s="182">
        <v>150</v>
      </c>
      <c r="J62" s="404">
        <v>7795312</v>
      </c>
      <c r="K62" s="712">
        <v>1169296800</v>
      </c>
      <c r="L62" s="197"/>
    </row>
    <row r="63" spans="1:12" ht="24.75" customHeight="1" thickBot="1" x14ac:dyDescent="0.35">
      <c r="A63" s="151"/>
      <c r="B63" s="159"/>
      <c r="C63" s="618" t="s">
        <v>26</v>
      </c>
      <c r="D63" s="713"/>
      <c r="E63" s="713"/>
      <c r="F63" s="713">
        <v>0</v>
      </c>
      <c r="G63" s="713"/>
      <c r="H63" s="713"/>
      <c r="I63" s="619"/>
      <c r="J63" s="189"/>
      <c r="K63" s="184">
        <v>8338603762</v>
      </c>
      <c r="L63" s="197"/>
    </row>
    <row r="64" spans="1:12" ht="24.75" customHeight="1" x14ac:dyDescent="0.3">
      <c r="A64" s="151"/>
      <c r="B64" s="159"/>
      <c r="C64" s="190"/>
      <c r="D64" s="186">
        <v>4</v>
      </c>
      <c r="E64" s="186"/>
      <c r="F64" s="186">
        <v>4</v>
      </c>
      <c r="G64" s="603" t="s">
        <v>62</v>
      </c>
      <c r="H64" s="604"/>
      <c r="I64" s="604"/>
      <c r="J64" s="604"/>
      <c r="K64" s="714"/>
      <c r="L64" s="197"/>
    </row>
    <row r="65" spans="1:12" ht="38.1" customHeight="1" x14ac:dyDescent="0.3">
      <c r="A65" s="151"/>
      <c r="B65" s="159"/>
      <c r="C65" s="547"/>
      <c r="D65" s="208" t="s">
        <v>295</v>
      </c>
      <c r="E65" s="206"/>
      <c r="F65" s="208" t="s">
        <v>295</v>
      </c>
      <c r="G65" s="371" t="s">
        <v>63</v>
      </c>
      <c r="H65" s="180" t="s">
        <v>55</v>
      </c>
      <c r="I65" s="182">
        <v>68</v>
      </c>
      <c r="J65" s="404">
        <v>731918</v>
      </c>
      <c r="K65" s="712">
        <v>49770424</v>
      </c>
      <c r="L65" s="197"/>
    </row>
    <row r="66" spans="1:12" ht="24.75" customHeight="1" x14ac:dyDescent="0.3">
      <c r="A66" s="151"/>
      <c r="B66" s="159"/>
      <c r="C66" s="547"/>
      <c r="D66" s="207" t="s">
        <v>315</v>
      </c>
      <c r="E66" s="180"/>
      <c r="F66" s="207" t="s">
        <v>315</v>
      </c>
      <c r="G66" s="549" t="s">
        <v>64</v>
      </c>
      <c r="H66" s="180" t="s">
        <v>55</v>
      </c>
      <c r="I66" s="182">
        <v>68</v>
      </c>
      <c r="J66" s="404">
        <v>395664</v>
      </c>
      <c r="K66" s="712">
        <v>26905152</v>
      </c>
      <c r="L66" s="197"/>
    </row>
    <row r="67" spans="1:12" ht="24.75" customHeight="1" x14ac:dyDescent="0.3">
      <c r="A67" s="151"/>
      <c r="B67" s="159"/>
      <c r="C67" s="547"/>
      <c r="D67" s="207" t="s">
        <v>316</v>
      </c>
      <c r="E67" s="180"/>
      <c r="F67" s="207" t="s">
        <v>316</v>
      </c>
      <c r="G67" s="371" t="s">
        <v>65</v>
      </c>
      <c r="H67" s="180" t="s">
        <v>41</v>
      </c>
      <c r="I67" s="182">
        <v>980</v>
      </c>
      <c r="J67" s="404">
        <v>10463</v>
      </c>
      <c r="K67" s="712">
        <v>10253740</v>
      </c>
      <c r="L67" s="197"/>
    </row>
    <row r="68" spans="1:12" s="524" customFormat="1" ht="36" customHeight="1" x14ac:dyDescent="0.3">
      <c r="A68" s="523"/>
      <c r="B68" s="159"/>
      <c r="C68" s="547"/>
      <c r="D68" s="208" t="s">
        <v>317</v>
      </c>
      <c r="E68" s="180"/>
      <c r="F68" s="208" t="s">
        <v>317</v>
      </c>
      <c r="G68" s="371" t="s">
        <v>251</v>
      </c>
      <c r="H68" s="180" t="s">
        <v>66</v>
      </c>
      <c r="I68" s="182">
        <v>1</v>
      </c>
      <c r="J68" s="404">
        <v>855998344</v>
      </c>
      <c r="K68" s="712">
        <v>855998344</v>
      </c>
      <c r="L68" s="197"/>
    </row>
    <row r="69" spans="1:12" ht="24.75" customHeight="1" x14ac:dyDescent="0.3">
      <c r="A69" s="151"/>
      <c r="B69" s="159"/>
      <c r="C69" s="547"/>
      <c r="D69" s="207" t="s">
        <v>318</v>
      </c>
      <c r="E69" s="180"/>
      <c r="F69" s="207" t="s">
        <v>318</v>
      </c>
      <c r="G69" s="395" t="s">
        <v>248</v>
      </c>
      <c r="H69" s="206" t="s">
        <v>57</v>
      </c>
      <c r="I69" s="182">
        <v>6</v>
      </c>
      <c r="J69" s="404">
        <v>245511</v>
      </c>
      <c r="K69" s="712">
        <v>1473066</v>
      </c>
      <c r="L69" s="197"/>
    </row>
    <row r="70" spans="1:12" ht="32.1" customHeight="1" x14ac:dyDescent="0.3">
      <c r="A70" s="151"/>
      <c r="B70" s="159"/>
      <c r="C70" s="547"/>
      <c r="D70" s="207" t="s">
        <v>319</v>
      </c>
      <c r="E70" s="180"/>
      <c r="F70" s="207" t="s">
        <v>319</v>
      </c>
      <c r="G70" s="395" t="s">
        <v>250</v>
      </c>
      <c r="H70" s="206" t="s">
        <v>57</v>
      </c>
      <c r="I70" s="182">
        <v>7</v>
      </c>
      <c r="J70" s="404">
        <v>1059914</v>
      </c>
      <c r="K70" s="712">
        <v>7419398</v>
      </c>
      <c r="L70" s="197"/>
    </row>
    <row r="71" spans="1:12" ht="32.1" customHeight="1" x14ac:dyDescent="0.3">
      <c r="A71" s="151"/>
      <c r="B71" s="159"/>
      <c r="C71" s="547"/>
      <c r="D71" s="208" t="s">
        <v>320</v>
      </c>
      <c r="E71" s="180"/>
      <c r="F71" s="208" t="s">
        <v>320</v>
      </c>
      <c r="G71" s="395" t="s">
        <v>252</v>
      </c>
      <c r="H71" s="206" t="s">
        <v>41</v>
      </c>
      <c r="I71" s="182">
        <v>65</v>
      </c>
      <c r="J71" s="404">
        <v>235444</v>
      </c>
      <c r="K71" s="712">
        <v>15303860</v>
      </c>
      <c r="L71" s="197"/>
    </row>
    <row r="72" spans="1:12" ht="32.1" customHeight="1" x14ac:dyDescent="0.3">
      <c r="A72" s="151"/>
      <c r="B72" s="159"/>
      <c r="C72" s="547"/>
      <c r="D72" s="207" t="s">
        <v>321</v>
      </c>
      <c r="E72" s="206"/>
      <c r="F72" s="207" t="s">
        <v>321</v>
      </c>
      <c r="G72" s="395" t="s">
        <v>249</v>
      </c>
      <c r="H72" s="206" t="s">
        <v>55</v>
      </c>
      <c r="I72" s="410">
        <v>24</v>
      </c>
      <c r="J72" s="404">
        <v>1722264</v>
      </c>
      <c r="K72" s="712">
        <v>41334336</v>
      </c>
      <c r="L72" s="197"/>
    </row>
    <row r="73" spans="1:12" ht="24.75" customHeight="1" thickBot="1" x14ac:dyDescent="0.35">
      <c r="A73" s="151"/>
      <c r="B73" s="159"/>
      <c r="C73" s="715" t="s">
        <v>26</v>
      </c>
      <c r="D73" s="631"/>
      <c r="E73" s="631"/>
      <c r="F73" s="631">
        <v>0</v>
      </c>
      <c r="G73" s="631"/>
      <c r="H73" s="631"/>
      <c r="I73" s="631"/>
      <c r="J73" s="385"/>
      <c r="K73" s="372">
        <v>1008458320</v>
      </c>
      <c r="L73" s="197"/>
    </row>
    <row r="74" spans="1:12" ht="24.75" customHeight="1" x14ac:dyDescent="0.3">
      <c r="A74" s="151"/>
      <c r="B74" s="159"/>
      <c r="C74" s="190"/>
      <c r="D74" s="186">
        <v>5</v>
      </c>
      <c r="E74" s="186"/>
      <c r="F74" s="186">
        <v>5</v>
      </c>
      <c r="G74" s="420" t="s">
        <v>274</v>
      </c>
      <c r="H74" s="421"/>
      <c r="I74" s="421"/>
      <c r="J74" s="421"/>
      <c r="K74" s="716"/>
      <c r="L74" s="197"/>
    </row>
    <row r="75" spans="1:12" ht="29.25" customHeight="1" x14ac:dyDescent="0.3">
      <c r="A75" s="151"/>
      <c r="B75" s="159"/>
      <c r="C75" s="547"/>
      <c r="D75" s="411" t="s">
        <v>322</v>
      </c>
      <c r="E75" s="206"/>
      <c r="F75" s="411" t="s">
        <v>322</v>
      </c>
      <c r="G75" s="395" t="s">
        <v>28</v>
      </c>
      <c r="H75" s="206" t="s">
        <v>41</v>
      </c>
      <c r="I75" s="182">
        <v>150</v>
      </c>
      <c r="J75" s="404">
        <v>5030</v>
      </c>
      <c r="K75" s="712">
        <v>754500</v>
      </c>
      <c r="L75" s="197"/>
    </row>
    <row r="76" spans="1:12" ht="24.75" customHeight="1" x14ac:dyDescent="0.3">
      <c r="A76" s="151"/>
      <c r="B76" s="159"/>
      <c r="C76" s="547"/>
      <c r="D76" s="411" t="s">
        <v>323</v>
      </c>
      <c r="E76" s="206"/>
      <c r="F76" s="411" t="s">
        <v>323</v>
      </c>
      <c r="G76" s="395" t="s">
        <v>44</v>
      </c>
      <c r="H76" s="206" t="s">
        <v>23</v>
      </c>
      <c r="I76" s="182">
        <v>1350</v>
      </c>
      <c r="J76" s="404">
        <v>54860</v>
      </c>
      <c r="K76" s="712">
        <v>74061000</v>
      </c>
      <c r="L76" s="197"/>
    </row>
    <row r="77" spans="1:12" ht="24.75" customHeight="1" x14ac:dyDescent="0.3">
      <c r="A77" s="151"/>
      <c r="B77" s="159"/>
      <c r="C77" s="547"/>
      <c r="D77" s="411" t="s">
        <v>324</v>
      </c>
      <c r="E77" s="206"/>
      <c r="F77" s="411" t="s">
        <v>324</v>
      </c>
      <c r="G77" s="395" t="s">
        <v>275</v>
      </c>
      <c r="H77" s="206" t="s">
        <v>243</v>
      </c>
      <c r="I77" s="182">
        <v>18</v>
      </c>
      <c r="J77" s="404">
        <v>750512</v>
      </c>
      <c r="K77" s="712">
        <v>13509216</v>
      </c>
      <c r="L77" s="197"/>
    </row>
    <row r="78" spans="1:12" ht="24.75" customHeight="1" x14ac:dyDescent="0.3">
      <c r="A78" s="151"/>
      <c r="B78" s="159"/>
      <c r="C78" s="547"/>
      <c r="D78" s="411" t="s">
        <v>325</v>
      </c>
      <c r="E78" s="206"/>
      <c r="F78" s="411" t="s">
        <v>325</v>
      </c>
      <c r="G78" s="395" t="s">
        <v>277</v>
      </c>
      <c r="H78" s="206" t="s">
        <v>243</v>
      </c>
      <c r="I78" s="182">
        <v>13.5</v>
      </c>
      <c r="J78" s="404">
        <v>1059914</v>
      </c>
      <c r="K78" s="712">
        <v>14308839</v>
      </c>
      <c r="L78" s="197"/>
    </row>
    <row r="79" spans="1:12" ht="24.75" customHeight="1" x14ac:dyDescent="0.3">
      <c r="A79" s="151"/>
      <c r="B79" s="159"/>
      <c r="C79" s="547"/>
      <c r="D79" s="411" t="s">
        <v>326</v>
      </c>
      <c r="E79" s="206"/>
      <c r="F79" s="411" t="s">
        <v>326</v>
      </c>
      <c r="G79" s="395" t="s">
        <v>284</v>
      </c>
      <c r="H79" s="206" t="s">
        <v>271</v>
      </c>
      <c r="I79" s="182">
        <v>19644.2</v>
      </c>
      <c r="J79" s="404">
        <v>8694</v>
      </c>
      <c r="K79" s="712">
        <v>170786675</v>
      </c>
      <c r="L79" s="197"/>
    </row>
    <row r="80" spans="1:12" ht="46.5" customHeight="1" x14ac:dyDescent="0.3">
      <c r="A80" s="151"/>
      <c r="B80" s="159"/>
      <c r="C80" s="547"/>
      <c r="D80" s="411" t="s">
        <v>327</v>
      </c>
      <c r="E80" s="206"/>
      <c r="F80" s="411" t="s">
        <v>327</v>
      </c>
      <c r="G80" s="395" t="s">
        <v>283</v>
      </c>
      <c r="H80" s="206" t="s">
        <v>41</v>
      </c>
      <c r="I80" s="182">
        <v>150</v>
      </c>
      <c r="J80" s="404">
        <v>286189</v>
      </c>
      <c r="K80" s="712">
        <v>42928350</v>
      </c>
      <c r="L80" s="197"/>
    </row>
    <row r="81" spans="1:12" ht="24.75" customHeight="1" x14ac:dyDescent="0.3">
      <c r="A81" s="151"/>
      <c r="B81" s="159"/>
      <c r="C81" s="547"/>
      <c r="D81" s="411" t="s">
        <v>328</v>
      </c>
      <c r="E81" s="180"/>
      <c r="F81" s="411" t="s">
        <v>328</v>
      </c>
      <c r="G81" s="395" t="s">
        <v>276</v>
      </c>
      <c r="H81" s="206" t="s">
        <v>243</v>
      </c>
      <c r="I81" s="182">
        <v>10.5</v>
      </c>
      <c r="J81" s="404">
        <v>756039</v>
      </c>
      <c r="K81" s="712">
        <v>7938410</v>
      </c>
      <c r="L81" s="197"/>
    </row>
    <row r="82" spans="1:12" ht="24.75" customHeight="1" x14ac:dyDescent="0.3">
      <c r="A82" s="151"/>
      <c r="B82" s="159"/>
      <c r="C82" s="547"/>
      <c r="D82" s="411" t="s">
        <v>421</v>
      </c>
      <c r="E82" s="180"/>
      <c r="F82" s="411" t="s">
        <v>421</v>
      </c>
      <c r="G82" s="371" t="s">
        <v>59</v>
      </c>
      <c r="H82" s="206" t="s">
        <v>243</v>
      </c>
      <c r="I82" s="182">
        <v>2500</v>
      </c>
      <c r="J82" s="404">
        <v>2320114</v>
      </c>
      <c r="K82" s="712">
        <v>5800285000</v>
      </c>
      <c r="L82" s="689"/>
    </row>
    <row r="83" spans="1:12" ht="24.75" customHeight="1" thickBot="1" x14ac:dyDescent="0.35">
      <c r="A83" s="151"/>
      <c r="B83" s="159"/>
      <c r="C83" s="715" t="s">
        <v>26</v>
      </c>
      <c r="D83" s="631"/>
      <c r="E83" s="631"/>
      <c r="F83" s="631">
        <v>0</v>
      </c>
      <c r="G83" s="631"/>
      <c r="H83" s="631"/>
      <c r="I83" s="631"/>
      <c r="J83" s="385"/>
      <c r="K83" s="372">
        <v>6124571990</v>
      </c>
    </row>
    <row r="84" spans="1:12" s="192" customFormat="1" ht="18" x14ac:dyDescent="0.25">
      <c r="A84" s="151"/>
      <c r="B84" s="159"/>
      <c r="C84" s="622" t="s">
        <v>425</v>
      </c>
      <c r="D84" s="623"/>
      <c r="E84" s="623"/>
      <c r="F84" s="623"/>
      <c r="G84" s="623"/>
      <c r="H84" s="623"/>
      <c r="I84" s="623"/>
      <c r="J84" s="624"/>
      <c r="K84" s="191">
        <v>50054862618</v>
      </c>
    </row>
    <row r="85" spans="1:12" s="192" customFormat="1" ht="18" x14ac:dyDescent="0.25">
      <c r="A85" s="151"/>
      <c r="B85" s="159"/>
      <c r="C85" s="673"/>
      <c r="D85" s="623"/>
      <c r="E85" s="623"/>
      <c r="F85" s="623"/>
      <c r="G85" s="623"/>
      <c r="H85" s="623"/>
      <c r="I85" s="623"/>
      <c r="J85" s="623"/>
      <c r="K85" s="624"/>
      <c r="L85" s="518"/>
    </row>
    <row r="86" spans="1:12" s="192" customFormat="1" ht="18" x14ac:dyDescent="0.25">
      <c r="A86" s="151"/>
      <c r="B86" s="159"/>
      <c r="C86" s="625" t="s">
        <v>331</v>
      </c>
      <c r="D86" s="626"/>
      <c r="E86" s="626"/>
      <c r="F86" s="626"/>
      <c r="G86" s="626"/>
      <c r="H86" s="626"/>
      <c r="I86" s="626"/>
      <c r="J86" s="627"/>
      <c r="K86" s="193">
        <v>374426138</v>
      </c>
      <c r="L86" s="518"/>
    </row>
    <row r="87" spans="1:12" s="192" customFormat="1" ht="32.25" customHeight="1" thickBot="1" x14ac:dyDescent="0.3">
      <c r="A87" s="151"/>
      <c r="B87" s="159"/>
      <c r="C87" s="674" t="s">
        <v>427</v>
      </c>
      <c r="D87" s="675"/>
      <c r="E87" s="675"/>
      <c r="F87" s="675"/>
      <c r="G87" s="675"/>
      <c r="H87" s="675"/>
      <c r="I87" s="675"/>
      <c r="J87" s="683"/>
      <c r="K87" s="688">
        <v>395206454</v>
      </c>
      <c r="L87" s="518"/>
    </row>
    <row r="88" spans="1:12" s="196" customFormat="1" ht="39.75" customHeight="1" thickBot="1" x14ac:dyDescent="0.3">
      <c r="A88" s="194"/>
      <c r="B88" s="195"/>
      <c r="C88" s="628" t="s">
        <v>424</v>
      </c>
      <c r="D88" s="629"/>
      <c r="E88" s="629"/>
      <c r="F88" s="629"/>
      <c r="G88" s="629"/>
      <c r="H88" s="630"/>
      <c r="I88" s="702" t="s">
        <v>67</v>
      </c>
      <c r="J88" s="684" t="s">
        <v>68</v>
      </c>
      <c r="K88" s="685"/>
      <c r="L88" s="519"/>
    </row>
    <row r="89" spans="1:12" s="196" customFormat="1" ht="39.75" customHeight="1" x14ac:dyDescent="0.25">
      <c r="A89" s="194"/>
      <c r="B89" s="195"/>
      <c r="C89" s="703" t="s">
        <v>69</v>
      </c>
      <c r="D89" s="620"/>
      <c r="E89" s="620"/>
      <c r="F89" s="620"/>
      <c r="G89" s="620"/>
      <c r="H89" s="621"/>
      <c r="I89" s="686" t="s">
        <v>70</v>
      </c>
      <c r="J89" s="696">
        <v>0.21</v>
      </c>
      <c r="K89" s="697"/>
      <c r="L89" s="519"/>
    </row>
    <row r="90" spans="1:12" s="196" customFormat="1" ht="39.75" customHeight="1" x14ac:dyDescent="0.25">
      <c r="A90" s="194"/>
      <c r="B90" s="195"/>
      <c r="C90" s="703" t="s">
        <v>71</v>
      </c>
      <c r="D90" s="620"/>
      <c r="E90" s="620"/>
      <c r="F90" s="620"/>
      <c r="G90" s="620"/>
      <c r="H90" s="621"/>
      <c r="I90" s="686" t="s">
        <v>72</v>
      </c>
      <c r="J90" s="698">
        <v>0.01</v>
      </c>
      <c r="K90" s="699"/>
      <c r="L90" s="519"/>
    </row>
    <row r="91" spans="1:12" s="196" customFormat="1" ht="39.75" customHeight="1" thickBot="1" x14ac:dyDescent="0.3">
      <c r="A91" s="194"/>
      <c r="B91" s="195"/>
      <c r="C91" s="720"/>
      <c r="D91" s="721"/>
      <c r="E91" s="721"/>
      <c r="F91" s="721"/>
      <c r="G91" s="721"/>
      <c r="H91" s="722"/>
      <c r="I91" s="707" t="s">
        <v>73</v>
      </c>
      <c r="J91" s="700">
        <v>0.05</v>
      </c>
      <c r="K91" s="701"/>
      <c r="L91" s="519"/>
    </row>
    <row r="92" spans="1:12" s="196" customFormat="1" ht="39.75" customHeight="1" thickBot="1" x14ac:dyDescent="0.3">
      <c r="A92" s="194"/>
      <c r="B92" s="195"/>
      <c r="C92" s="704"/>
      <c r="D92" s="705"/>
      <c r="E92" s="705"/>
      <c r="F92" s="705"/>
      <c r="G92" s="705"/>
      <c r="H92" s="706"/>
      <c r="I92" s="707" t="s">
        <v>428</v>
      </c>
      <c r="J92" s="700">
        <v>0.27</v>
      </c>
      <c r="K92" s="701"/>
      <c r="L92" s="519"/>
    </row>
    <row r="93" spans="1:12" s="196" customFormat="1" ht="18.75" customHeight="1" thickBot="1" x14ac:dyDescent="0.3">
      <c r="A93" s="194"/>
      <c r="B93" s="195"/>
      <c r="C93" s="717"/>
      <c r="D93" s="687"/>
      <c r="E93" s="687"/>
      <c r="F93" s="687"/>
      <c r="G93" s="687"/>
      <c r="H93" s="687"/>
      <c r="I93" s="687"/>
      <c r="J93" s="687"/>
      <c r="K93" s="718"/>
      <c r="L93" s="519"/>
    </row>
    <row r="94" spans="1:12" s="192" customFormat="1" ht="31.5" customHeight="1" thickBot="1" x14ac:dyDescent="0.3">
      <c r="A94" s="151"/>
      <c r="B94" s="159"/>
      <c r="C94" s="676"/>
      <c r="D94" s="677">
        <v>7</v>
      </c>
      <c r="E94" s="677"/>
      <c r="F94" s="678">
        <v>7</v>
      </c>
      <c r="G94" s="679" t="s">
        <v>253</v>
      </c>
      <c r="H94" s="680"/>
      <c r="I94" s="681"/>
      <c r="J94" s="682"/>
      <c r="K94" s="682"/>
      <c r="L94" s="518"/>
    </row>
    <row r="95" spans="1:12" s="192" customFormat="1" ht="30" customHeight="1" thickBot="1" x14ac:dyDescent="0.3">
      <c r="A95" s="151"/>
      <c r="B95" s="159"/>
      <c r="C95" s="690"/>
      <c r="D95" s="691">
        <v>7.1</v>
      </c>
      <c r="E95" s="692"/>
      <c r="F95" s="691">
        <v>7.1</v>
      </c>
      <c r="G95" s="692" t="s">
        <v>253</v>
      </c>
      <c r="H95" s="691" t="s">
        <v>254</v>
      </c>
      <c r="I95" s="693">
        <v>1</v>
      </c>
      <c r="J95" s="694">
        <v>498135964</v>
      </c>
      <c r="K95" s="695">
        <v>498135964</v>
      </c>
      <c r="L95" s="518"/>
    </row>
    <row r="96" spans="1:12" s="192" customFormat="1" ht="25.5" customHeight="1" thickBot="1" x14ac:dyDescent="0.3">
      <c r="A96" s="151"/>
      <c r="B96" s="159"/>
      <c r="C96" s="708"/>
      <c r="D96" s="709"/>
      <c r="E96" s="709"/>
      <c r="F96" s="709"/>
      <c r="G96" s="709"/>
      <c r="H96" s="709"/>
      <c r="I96" s="709"/>
      <c r="J96" s="709"/>
      <c r="K96" s="710"/>
      <c r="L96" s="518"/>
    </row>
    <row r="97" spans="1:28" s="192" customFormat="1" ht="15.75" x14ac:dyDescent="0.25">
      <c r="A97" s="194"/>
      <c r="B97" s="159"/>
      <c r="C97" s="632" t="s">
        <v>426</v>
      </c>
      <c r="D97" s="633"/>
      <c r="E97" s="633"/>
      <c r="F97" s="633"/>
      <c r="G97" s="633"/>
      <c r="H97" s="633"/>
      <c r="I97" s="633"/>
      <c r="J97" s="637">
        <v>51322631174</v>
      </c>
      <c r="K97" s="638"/>
      <c r="L97" s="518"/>
    </row>
    <row r="98" spans="1:28" ht="16.5" customHeight="1" x14ac:dyDescent="0.3">
      <c r="B98" s="159"/>
      <c r="C98" s="634"/>
      <c r="D98" s="719"/>
      <c r="E98" s="719"/>
      <c r="F98" s="719"/>
      <c r="G98" s="719"/>
      <c r="H98" s="719"/>
      <c r="I98" s="719"/>
      <c r="J98" s="639"/>
      <c r="K98" s="640"/>
      <c r="L98" s="197"/>
    </row>
    <row r="99" spans="1:28" ht="17.25" customHeight="1" thickBot="1" x14ac:dyDescent="0.35">
      <c r="B99" s="159"/>
      <c r="C99" s="635"/>
      <c r="D99" s="636"/>
      <c r="E99" s="636"/>
      <c r="F99" s="636"/>
      <c r="G99" s="636"/>
      <c r="H99" s="636"/>
      <c r="I99" s="636"/>
      <c r="J99" s="641"/>
      <c r="K99" s="642"/>
      <c r="L99" s="197"/>
    </row>
    <row r="100" spans="1:28" ht="17.25" customHeight="1" thickBot="1" x14ac:dyDescent="0.35">
      <c r="A100" s="197"/>
      <c r="B100" s="198"/>
      <c r="C100" s="199"/>
      <c r="D100" s="199"/>
      <c r="E100" s="200"/>
      <c r="F100" s="199"/>
      <c r="G100" s="201"/>
      <c r="H100" s="199"/>
      <c r="I100" s="200"/>
      <c r="J100" s="199"/>
      <c r="K100" s="199"/>
      <c r="L100" s="520"/>
    </row>
    <row r="101" spans="1:28" ht="17.25" thickTop="1" x14ac:dyDescent="0.3"/>
    <row r="103" spans="1:28" x14ac:dyDescent="0.3">
      <c r="K103" s="203"/>
    </row>
    <row r="104" spans="1:28" x14ac:dyDescent="0.3">
      <c r="J104" s="386"/>
      <c r="K104" s="386"/>
    </row>
    <row r="105" spans="1:28" s="203" customFormat="1" x14ac:dyDescent="0.3">
      <c r="A105" s="154"/>
      <c r="B105" s="154"/>
      <c r="C105" s="154"/>
      <c r="D105" s="154"/>
      <c r="E105" s="154"/>
      <c r="F105" s="154"/>
      <c r="G105" s="154"/>
      <c r="H105" s="154"/>
      <c r="I105" s="154"/>
      <c r="K105" s="396"/>
      <c r="L105" s="154"/>
      <c r="M105" s="154"/>
      <c r="N105" s="154"/>
      <c r="O105" s="154"/>
      <c r="P105" s="154"/>
      <c r="Q105" s="154"/>
      <c r="R105" s="154"/>
      <c r="S105" s="154"/>
      <c r="T105" s="154"/>
      <c r="U105" s="154"/>
      <c r="V105" s="154"/>
      <c r="W105" s="154"/>
      <c r="X105" s="154"/>
      <c r="Y105" s="154"/>
      <c r="Z105" s="154"/>
      <c r="AA105" s="154"/>
      <c r="AB105" s="154"/>
    </row>
    <row r="106" spans="1:28" s="203" customFormat="1" x14ac:dyDescent="0.3">
      <c r="A106" s="154"/>
      <c r="B106" s="154"/>
      <c r="C106" s="154"/>
      <c r="D106" s="154"/>
      <c r="E106" s="154"/>
      <c r="F106" s="154"/>
      <c r="G106" s="154"/>
      <c r="H106" s="154"/>
      <c r="I106" s="154"/>
      <c r="J106" s="154"/>
      <c r="K106" s="514"/>
      <c r="L106" s="154"/>
      <c r="M106" s="154"/>
      <c r="N106" s="154"/>
      <c r="O106" s="154"/>
      <c r="P106" s="154"/>
      <c r="Q106" s="154"/>
      <c r="R106" s="154"/>
      <c r="S106" s="154"/>
      <c r="T106" s="154"/>
      <c r="U106" s="154"/>
      <c r="V106" s="154"/>
      <c r="W106" s="154"/>
      <c r="X106" s="154"/>
      <c r="Y106" s="154"/>
      <c r="Z106" s="154"/>
      <c r="AA106" s="154"/>
      <c r="AB106" s="154"/>
    </row>
    <row r="107" spans="1:28" s="203" customFormat="1" x14ac:dyDescent="0.3">
      <c r="A107" s="154"/>
      <c r="B107" s="154"/>
      <c r="C107" s="154"/>
      <c r="D107" s="154"/>
      <c r="E107" s="154"/>
      <c r="F107" s="154"/>
      <c r="G107" s="154"/>
      <c r="H107" s="154"/>
      <c r="I107" s="154"/>
      <c r="J107" s="154"/>
      <c r="K107" s="526"/>
      <c r="L107" s="154"/>
      <c r="M107" s="154"/>
      <c r="N107" s="154"/>
      <c r="O107" s="154"/>
      <c r="P107" s="154"/>
      <c r="Q107" s="154"/>
      <c r="R107" s="154"/>
      <c r="S107" s="154"/>
      <c r="T107" s="154"/>
      <c r="U107" s="154"/>
      <c r="V107" s="154"/>
      <c r="W107" s="154"/>
      <c r="X107" s="154"/>
      <c r="Y107" s="154"/>
      <c r="Z107" s="154"/>
      <c r="AA107" s="154"/>
      <c r="AB107" s="154"/>
    </row>
    <row r="108" spans="1:28" s="203" customFormat="1" x14ac:dyDescent="0.3">
      <c r="A108" s="154"/>
      <c r="B108" s="154"/>
      <c r="C108" s="154"/>
      <c r="D108" s="154"/>
      <c r="E108" s="154"/>
      <c r="F108" s="154"/>
      <c r="G108" s="154"/>
      <c r="H108" s="154"/>
      <c r="I108" s="154"/>
      <c r="J108" s="154"/>
      <c r="K108" s="397"/>
      <c r="L108" s="154"/>
      <c r="M108" s="154"/>
      <c r="N108" s="154"/>
      <c r="O108" s="154"/>
      <c r="P108" s="154"/>
      <c r="Q108" s="154"/>
      <c r="R108" s="154"/>
      <c r="S108" s="154"/>
      <c r="T108" s="154"/>
      <c r="U108" s="154"/>
      <c r="V108" s="154"/>
      <c r="W108" s="154"/>
      <c r="X108" s="154"/>
      <c r="Y108" s="154"/>
      <c r="Z108" s="154"/>
      <c r="AA108" s="154"/>
      <c r="AB108" s="154"/>
    </row>
    <row r="109" spans="1:28" s="203" customFormat="1" x14ac:dyDescent="0.3">
      <c r="A109" s="154"/>
      <c r="B109" s="154"/>
      <c r="C109" s="154"/>
      <c r="D109" s="154"/>
      <c r="E109" s="154"/>
      <c r="F109" s="154"/>
      <c r="G109" s="154"/>
      <c r="H109" s="154"/>
      <c r="I109" s="154"/>
      <c r="J109" s="154"/>
      <c r="K109" s="154"/>
      <c r="L109" s="154"/>
      <c r="M109" s="154"/>
      <c r="N109" s="154"/>
      <c r="O109" s="154"/>
      <c r="P109" s="154"/>
      <c r="Q109" s="154"/>
      <c r="R109" s="154"/>
      <c r="S109" s="154"/>
      <c r="T109" s="154"/>
      <c r="U109" s="154"/>
      <c r="V109" s="154"/>
      <c r="W109" s="154"/>
      <c r="X109" s="154"/>
      <c r="Y109" s="154"/>
      <c r="Z109" s="154"/>
      <c r="AA109" s="154"/>
      <c r="AB109" s="154"/>
    </row>
    <row r="110" spans="1:28" s="203" customFormat="1" x14ac:dyDescent="0.3">
      <c r="A110" s="154"/>
      <c r="B110" s="154"/>
      <c r="C110" s="154"/>
      <c r="D110" s="154"/>
      <c r="E110" s="154"/>
      <c r="F110" s="154"/>
      <c r="G110" s="154"/>
      <c r="H110" s="154"/>
      <c r="I110" s="154"/>
      <c r="J110" s="154"/>
      <c r="K110" s="154"/>
      <c r="L110" s="154"/>
      <c r="M110" s="154"/>
      <c r="N110" s="154"/>
      <c r="O110" s="154"/>
      <c r="P110" s="154"/>
      <c r="Q110" s="154"/>
      <c r="R110" s="154"/>
      <c r="S110" s="154"/>
      <c r="T110" s="154"/>
      <c r="U110" s="154"/>
      <c r="V110" s="154"/>
      <c r="W110" s="154"/>
      <c r="X110" s="154"/>
      <c r="Y110" s="154"/>
      <c r="Z110" s="154"/>
      <c r="AA110" s="154"/>
      <c r="AB110" s="154"/>
    </row>
    <row r="111" spans="1:28" s="203" customFormat="1" x14ac:dyDescent="0.3">
      <c r="A111" s="154"/>
      <c r="B111" s="154"/>
      <c r="C111" s="154"/>
      <c r="D111" s="154"/>
      <c r="E111" s="154"/>
      <c r="F111" s="154"/>
      <c r="G111" s="154"/>
      <c r="H111" s="154"/>
      <c r="I111" s="154"/>
      <c r="J111" s="154"/>
      <c r="K111" s="154"/>
      <c r="L111" s="154"/>
      <c r="M111" s="154"/>
      <c r="N111" s="154"/>
      <c r="O111" s="154"/>
      <c r="P111" s="154"/>
      <c r="Q111" s="154"/>
      <c r="R111" s="154"/>
      <c r="S111" s="154"/>
      <c r="T111" s="154"/>
      <c r="U111" s="154"/>
      <c r="V111" s="154"/>
      <c r="W111" s="154"/>
      <c r="X111" s="154"/>
      <c r="Y111" s="154"/>
      <c r="Z111" s="154"/>
      <c r="AA111" s="154"/>
      <c r="AB111" s="154"/>
    </row>
    <row r="112" spans="1:28" s="203" customFormat="1" x14ac:dyDescent="0.3">
      <c r="A112" s="154"/>
      <c r="B112" s="154"/>
      <c r="C112" s="154"/>
      <c r="D112" s="154"/>
      <c r="E112" s="154"/>
      <c r="F112" s="154"/>
      <c r="G112" s="154"/>
      <c r="H112" s="154"/>
      <c r="I112" s="154"/>
      <c r="J112" s="154"/>
      <c r="K112" s="173"/>
      <c r="L112" s="154"/>
      <c r="M112" s="154"/>
      <c r="N112" s="154"/>
      <c r="P112" s="154"/>
      <c r="Q112" s="154"/>
      <c r="R112" s="154"/>
      <c r="S112" s="154"/>
      <c r="T112" s="154"/>
      <c r="U112" s="154"/>
      <c r="V112" s="154"/>
      <c r="W112" s="154"/>
      <c r="X112" s="154"/>
      <c r="Y112" s="154"/>
      <c r="Z112" s="154"/>
      <c r="AA112" s="154"/>
      <c r="AB112" s="154"/>
    </row>
    <row r="113" spans="1:28" s="203" customFormat="1" x14ac:dyDescent="0.3">
      <c r="A113" s="154"/>
      <c r="B113" s="154"/>
      <c r="C113" s="154"/>
      <c r="D113" s="154"/>
      <c r="E113" s="154"/>
      <c r="F113" s="154"/>
      <c r="G113" s="154"/>
      <c r="H113" s="154"/>
      <c r="I113" s="154"/>
      <c r="J113" s="154"/>
      <c r="K113" s="154"/>
      <c r="L113" s="154"/>
      <c r="M113" s="154"/>
      <c r="N113" s="154"/>
      <c r="O113" s="154"/>
      <c r="P113" s="154"/>
      <c r="Q113" s="154"/>
      <c r="R113" s="154"/>
      <c r="S113" s="154"/>
      <c r="T113" s="154"/>
      <c r="U113" s="154"/>
      <c r="V113" s="154"/>
      <c r="W113" s="154"/>
      <c r="X113" s="154"/>
      <c r="Y113" s="154"/>
      <c r="Z113" s="154"/>
      <c r="AA113" s="154"/>
      <c r="AB113" s="154"/>
    </row>
    <row r="114" spans="1:28" s="203" customFormat="1" x14ac:dyDescent="0.3">
      <c r="A114" s="154"/>
      <c r="B114" s="154"/>
      <c r="C114" s="154"/>
      <c r="D114" s="154"/>
      <c r="E114" s="154"/>
      <c r="F114" s="154"/>
      <c r="G114" s="154"/>
      <c r="H114" s="154"/>
      <c r="I114" s="154"/>
      <c r="J114" s="154"/>
      <c r="K114" s="154"/>
      <c r="L114" s="154"/>
      <c r="M114" s="154"/>
      <c r="N114" s="154"/>
      <c r="O114" s="154"/>
      <c r="P114" s="154"/>
      <c r="Q114" s="154"/>
      <c r="R114" s="154"/>
      <c r="S114" s="154"/>
      <c r="T114" s="154"/>
      <c r="U114" s="154"/>
      <c r="V114" s="154"/>
      <c r="W114" s="154"/>
      <c r="X114" s="154"/>
      <c r="Y114" s="154"/>
      <c r="Z114" s="154"/>
      <c r="AA114" s="154"/>
      <c r="AB114" s="154"/>
    </row>
    <row r="115" spans="1:28" s="203" customFormat="1" x14ac:dyDescent="0.3">
      <c r="A115" s="154"/>
      <c r="B115" s="154"/>
      <c r="C115" s="154"/>
      <c r="D115" s="154"/>
      <c r="E115" s="154"/>
      <c r="F115" s="154"/>
      <c r="G115" s="154"/>
      <c r="H115" s="154"/>
      <c r="I115" s="154"/>
      <c r="J115" s="173"/>
      <c r="K115" s="154"/>
      <c r="L115" s="154"/>
      <c r="M115" s="154"/>
      <c r="N115" s="154"/>
      <c r="O115" s="154"/>
      <c r="P115" s="154"/>
      <c r="Q115" s="154"/>
      <c r="R115" s="154"/>
      <c r="S115" s="154"/>
      <c r="T115" s="154"/>
      <c r="U115" s="154"/>
      <c r="V115" s="154"/>
      <c r="W115" s="154"/>
      <c r="X115" s="154"/>
      <c r="Y115" s="154"/>
      <c r="Z115" s="154"/>
      <c r="AA115" s="154"/>
      <c r="AB115" s="154"/>
    </row>
    <row r="116" spans="1:28" s="203" customFormat="1" x14ac:dyDescent="0.3">
      <c r="A116" s="154"/>
      <c r="B116" s="154"/>
      <c r="C116" s="154"/>
      <c r="D116" s="154"/>
      <c r="E116" s="154"/>
      <c r="F116" s="154"/>
      <c r="G116" s="154"/>
      <c r="H116" s="154"/>
      <c r="I116" s="154"/>
      <c r="J116" s="154"/>
      <c r="K116" s="154"/>
      <c r="L116" s="154"/>
      <c r="M116" s="154"/>
      <c r="N116" s="154"/>
      <c r="O116" s="154"/>
      <c r="P116" s="154"/>
      <c r="Q116" s="154"/>
      <c r="R116" s="154"/>
      <c r="S116" s="154"/>
      <c r="T116" s="154"/>
      <c r="U116" s="154"/>
      <c r="V116" s="154"/>
      <c r="W116" s="154"/>
      <c r="X116" s="154"/>
      <c r="Y116" s="154"/>
      <c r="Z116" s="154"/>
      <c r="AA116" s="154"/>
      <c r="AB116" s="154"/>
    </row>
    <row r="117" spans="1:28" s="203" customFormat="1" x14ac:dyDescent="0.3">
      <c r="A117" s="154"/>
      <c r="B117" s="154"/>
      <c r="C117" s="154"/>
      <c r="D117" s="154"/>
      <c r="E117" s="154"/>
      <c r="F117" s="154"/>
      <c r="G117" s="154"/>
      <c r="H117" s="154"/>
      <c r="I117" s="154"/>
      <c r="J117" s="154"/>
      <c r="K117" s="154"/>
      <c r="L117" s="154"/>
      <c r="M117" s="154"/>
      <c r="N117" s="154"/>
      <c r="O117" s="154"/>
      <c r="P117" s="154"/>
      <c r="Q117" s="154"/>
      <c r="R117" s="154"/>
      <c r="S117" s="154"/>
      <c r="T117" s="154"/>
      <c r="U117" s="154"/>
      <c r="V117" s="154"/>
      <c r="W117" s="154"/>
      <c r="X117" s="154"/>
      <c r="Y117" s="154"/>
      <c r="Z117" s="154"/>
      <c r="AA117" s="154"/>
      <c r="AB117" s="154"/>
    </row>
    <row r="118" spans="1:28" s="203" customFormat="1" x14ac:dyDescent="0.3">
      <c r="A118" s="154"/>
      <c r="B118" s="154"/>
      <c r="C118" s="154"/>
      <c r="D118" s="154"/>
      <c r="E118" s="154"/>
      <c r="F118" s="154"/>
      <c r="G118" s="154"/>
      <c r="H118" s="154"/>
      <c r="I118" s="154"/>
      <c r="J118" s="154"/>
      <c r="K118" s="154"/>
      <c r="L118" s="154"/>
      <c r="M118" s="154"/>
      <c r="N118" s="154"/>
      <c r="O118" s="154"/>
      <c r="P118" s="154"/>
      <c r="Q118" s="154"/>
      <c r="R118" s="154"/>
      <c r="S118" s="154"/>
      <c r="T118" s="154"/>
      <c r="U118" s="154"/>
      <c r="V118" s="154"/>
      <c r="W118" s="154"/>
      <c r="X118" s="154"/>
      <c r="Y118" s="154"/>
      <c r="Z118" s="154"/>
      <c r="AA118" s="154"/>
      <c r="AB118" s="154"/>
    </row>
    <row r="119" spans="1:28" x14ac:dyDescent="0.3">
      <c r="E119" s="154"/>
      <c r="G119" s="154"/>
      <c r="I119" s="154"/>
    </row>
    <row r="120" spans="1:28" x14ac:dyDescent="0.3">
      <c r="E120" s="154"/>
      <c r="G120" s="154"/>
      <c r="I120" s="154"/>
    </row>
    <row r="121" spans="1:28" x14ac:dyDescent="0.3">
      <c r="E121" s="154"/>
      <c r="G121" s="154"/>
      <c r="I121" s="154"/>
    </row>
    <row r="122" spans="1:28" x14ac:dyDescent="0.3">
      <c r="E122" s="154"/>
      <c r="G122" s="154"/>
      <c r="I122" s="154"/>
    </row>
    <row r="123" spans="1:28" x14ac:dyDescent="0.3">
      <c r="E123" s="154"/>
      <c r="G123" s="154"/>
      <c r="I123" s="154"/>
    </row>
    <row r="124" spans="1:28" x14ac:dyDescent="0.3">
      <c r="E124" s="154"/>
      <c r="G124" s="154"/>
      <c r="I124" s="154"/>
    </row>
    <row r="125" spans="1:28" x14ac:dyDescent="0.3">
      <c r="E125" s="154"/>
      <c r="G125" s="154"/>
      <c r="I125" s="154"/>
    </row>
    <row r="126" spans="1:28" x14ac:dyDescent="0.3">
      <c r="E126" s="154"/>
      <c r="G126" s="154"/>
      <c r="I126" s="154"/>
    </row>
    <row r="127" spans="1:28" x14ac:dyDescent="0.3">
      <c r="E127" s="154"/>
      <c r="G127" s="154"/>
      <c r="I127" s="154"/>
    </row>
    <row r="128" spans="1:28" x14ac:dyDescent="0.3">
      <c r="E128" s="154"/>
      <c r="G128" s="154"/>
      <c r="I128" s="154"/>
    </row>
    <row r="129" s="154" customFormat="1" x14ac:dyDescent="0.3"/>
    <row r="130" s="154" customFormat="1" x14ac:dyDescent="0.3"/>
    <row r="131" s="154" customFormat="1" x14ac:dyDescent="0.3"/>
  </sheetData>
  <autoFilter ref="C9:K99" xr:uid="{FA5BC697-B16F-4822-8058-D44FF6660F2E}"/>
  <mergeCells count="38">
    <mergeCell ref="C97:I99"/>
    <mergeCell ref="J97:K99"/>
    <mergeCell ref="C90:H90"/>
    <mergeCell ref="C92:H92"/>
    <mergeCell ref="G94:I94"/>
    <mergeCell ref="J90:K90"/>
    <mergeCell ref="J91:K91"/>
    <mergeCell ref="C96:K96"/>
    <mergeCell ref="J92:K92"/>
    <mergeCell ref="C89:H89"/>
    <mergeCell ref="C36:I36"/>
    <mergeCell ref="G37:K37"/>
    <mergeCell ref="C63:I63"/>
    <mergeCell ref="C84:J84"/>
    <mergeCell ref="C86:J86"/>
    <mergeCell ref="C88:H88"/>
    <mergeCell ref="J88:K88"/>
    <mergeCell ref="G64:K64"/>
    <mergeCell ref="C73:I73"/>
    <mergeCell ref="C83:I83"/>
    <mergeCell ref="C85:K85"/>
    <mergeCell ref="C87:J87"/>
    <mergeCell ref="J89:K89"/>
    <mergeCell ref="C3:F3"/>
    <mergeCell ref="C7:K8"/>
    <mergeCell ref="C6:K6"/>
    <mergeCell ref="C5:K5"/>
    <mergeCell ref="G23:K23"/>
    <mergeCell ref="C10:C11"/>
    <mergeCell ref="D10:D11"/>
    <mergeCell ref="E10:F10"/>
    <mergeCell ref="G10:G11"/>
    <mergeCell ref="H10:H11"/>
    <mergeCell ref="I10:I11"/>
    <mergeCell ref="J10:J11"/>
    <mergeCell ref="K10:K11"/>
    <mergeCell ref="G13:K13"/>
    <mergeCell ref="C22:I22"/>
  </mergeCells>
  <phoneticPr fontId="58" type="noConversion"/>
  <pageMargins left="0.7" right="0.7" top="0.75" bottom="0.75" header="0.3" footer="0.3"/>
  <pageSetup paperSize="9" scale="2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48CD1-B5FE-4D06-9FDA-4EE75FACDD54}">
  <sheetPr>
    <tabColor theme="9" tint="0.79998168889431442"/>
  </sheetPr>
  <dimension ref="A1:AB134"/>
  <sheetViews>
    <sheetView tabSelected="1" view="pageBreakPreview" topLeftCell="C1" zoomScale="70" zoomScaleNormal="70" zoomScaleSheetLayoutView="70" workbookViewId="0">
      <selection activeCell="C6" sqref="C6:K6"/>
    </sheetView>
  </sheetViews>
  <sheetFormatPr baseColWidth="10" defaultColWidth="11.42578125" defaultRowHeight="16.5" x14ac:dyDescent="0.3"/>
  <cols>
    <col min="1" max="2" width="3.42578125" style="154" customWidth="1"/>
    <col min="3" max="3" width="6.42578125" style="154" customWidth="1"/>
    <col min="4" max="4" width="15.28515625" style="154" customWidth="1"/>
    <col min="5" max="5" width="16.140625" style="202" customWidth="1"/>
    <col min="6" max="6" width="17.42578125" style="154" customWidth="1"/>
    <col min="7" max="7" width="84.7109375" style="178" customWidth="1"/>
    <col min="8" max="8" width="8.7109375" style="154" customWidth="1"/>
    <col min="9" max="9" width="18.85546875" style="202" customWidth="1"/>
    <col min="10" max="10" width="24.42578125" style="154" customWidth="1"/>
    <col min="11" max="11" width="35.42578125" style="154" customWidth="1"/>
    <col min="12" max="12" width="5.85546875" style="154" customWidth="1"/>
    <col min="13" max="13" width="36.28515625" style="154" customWidth="1"/>
    <col min="14" max="14" width="11.42578125" style="154" customWidth="1"/>
    <col min="15" max="16384" width="11.42578125" style="154"/>
  </cols>
  <sheetData>
    <row r="1" spans="1:12" ht="17.25" thickBot="1" x14ac:dyDescent="0.35">
      <c r="A1" s="151"/>
      <c r="B1" s="151"/>
      <c r="C1" s="151"/>
      <c r="D1" s="151"/>
      <c r="E1" s="152"/>
      <c r="F1" s="151"/>
      <c r="G1" s="153"/>
      <c r="H1" s="151"/>
      <c r="I1" s="152"/>
      <c r="J1" s="151"/>
      <c r="K1" s="151"/>
      <c r="L1" s="199"/>
    </row>
    <row r="2" spans="1:12" ht="17.25" thickTop="1" x14ac:dyDescent="0.3">
      <c r="A2" s="151"/>
      <c r="B2" s="155"/>
      <c r="C2" s="156"/>
      <c r="D2" s="156"/>
      <c r="E2" s="157"/>
      <c r="F2" s="156"/>
      <c r="G2" s="158"/>
      <c r="H2" s="156"/>
      <c r="I2" s="157"/>
      <c r="J2" s="157"/>
      <c r="K2" s="157"/>
      <c r="L2" s="197"/>
    </row>
    <row r="3" spans="1:12" ht="27" customHeight="1" x14ac:dyDescent="0.3">
      <c r="A3" s="151"/>
      <c r="B3" s="159"/>
      <c r="C3" s="592" t="s">
        <v>0</v>
      </c>
      <c r="D3" s="593"/>
      <c r="E3" s="593"/>
      <c r="F3" s="594"/>
      <c r="G3" s="153"/>
      <c r="H3" s="151"/>
      <c r="I3" s="152"/>
      <c r="L3" s="197"/>
    </row>
    <row r="4" spans="1:12" x14ac:dyDescent="0.3">
      <c r="A4" s="151"/>
      <c r="B4" s="159"/>
      <c r="C4" s="160" t="s">
        <v>1</v>
      </c>
      <c r="D4" s="161" t="s">
        <v>2</v>
      </c>
      <c r="E4" s="160" t="s">
        <v>3</v>
      </c>
      <c r="F4" s="161">
        <v>3</v>
      </c>
      <c r="G4" s="153"/>
      <c r="H4" s="151"/>
      <c r="I4" s="152"/>
      <c r="L4" s="197"/>
    </row>
    <row r="5" spans="1:12" x14ac:dyDescent="0.3">
      <c r="A5" s="151"/>
      <c r="B5" s="159"/>
      <c r="C5" s="602" t="s">
        <v>4</v>
      </c>
      <c r="D5" s="602"/>
      <c r="E5" s="602"/>
      <c r="F5" s="602"/>
      <c r="G5" s="602"/>
      <c r="H5" s="602"/>
      <c r="I5" s="602"/>
      <c r="J5" s="602"/>
      <c r="K5" s="602"/>
      <c r="L5" s="197"/>
    </row>
    <row r="6" spans="1:12" ht="17.25" thickBot="1" x14ac:dyDescent="0.35">
      <c r="A6" s="151"/>
      <c r="B6" s="159"/>
      <c r="C6" s="601" t="s">
        <v>431</v>
      </c>
      <c r="D6" s="601"/>
      <c r="E6" s="601"/>
      <c r="F6" s="601"/>
      <c r="G6" s="601"/>
      <c r="H6" s="601"/>
      <c r="I6" s="601"/>
      <c r="J6" s="601"/>
      <c r="K6" s="601"/>
      <c r="L6" s="197"/>
    </row>
    <row r="7" spans="1:12" s="164" customFormat="1" ht="16.5" customHeight="1" x14ac:dyDescent="0.3">
      <c r="A7" s="162"/>
      <c r="B7" s="163"/>
      <c r="C7" s="595" t="s">
        <v>6</v>
      </c>
      <c r="D7" s="596"/>
      <c r="E7" s="596"/>
      <c r="F7" s="596"/>
      <c r="G7" s="596"/>
      <c r="H7" s="596"/>
      <c r="I7" s="596"/>
      <c r="J7" s="596"/>
      <c r="K7" s="597"/>
      <c r="L7" s="515"/>
    </row>
    <row r="8" spans="1:12" ht="31.5" customHeight="1" x14ac:dyDescent="0.3">
      <c r="A8" s="151"/>
      <c r="B8" s="159"/>
      <c r="C8" s="598"/>
      <c r="D8" s="599"/>
      <c r="E8" s="599"/>
      <c r="F8" s="599"/>
      <c r="G8" s="599"/>
      <c r="H8" s="599"/>
      <c r="I8" s="599"/>
      <c r="J8" s="599"/>
      <c r="K8" s="600"/>
      <c r="L8" s="197"/>
    </row>
    <row r="9" spans="1:12" ht="17.25" thickBot="1" x14ac:dyDescent="0.35">
      <c r="A9" s="151"/>
      <c r="B9" s="159"/>
      <c r="C9" s="406"/>
      <c r="D9" s="407"/>
      <c r="E9" s="407"/>
      <c r="F9" s="407"/>
      <c r="G9" s="407"/>
      <c r="H9" s="407"/>
      <c r="I9" s="407"/>
      <c r="J9" s="407"/>
      <c r="K9" s="165"/>
      <c r="L9" s="197"/>
    </row>
    <row r="10" spans="1:12" x14ac:dyDescent="0.3">
      <c r="A10" s="151"/>
      <c r="B10" s="159"/>
      <c r="C10" s="605" t="s">
        <v>7</v>
      </c>
      <c r="D10" s="607" t="s">
        <v>8</v>
      </c>
      <c r="E10" s="609" t="s">
        <v>9</v>
      </c>
      <c r="F10" s="610"/>
      <c r="G10" s="605" t="s">
        <v>10</v>
      </c>
      <c r="H10" s="607" t="s">
        <v>11</v>
      </c>
      <c r="I10" s="607" t="s">
        <v>12</v>
      </c>
      <c r="J10" s="611" t="s">
        <v>401</v>
      </c>
      <c r="K10" s="613" t="s">
        <v>13</v>
      </c>
      <c r="L10" s="197"/>
    </row>
    <row r="11" spans="1:12" ht="30" customHeight="1" thickBot="1" x14ac:dyDescent="0.35">
      <c r="A11" s="151"/>
      <c r="B11" s="159"/>
      <c r="C11" s="606"/>
      <c r="D11" s="608"/>
      <c r="E11" s="166" t="s">
        <v>14</v>
      </c>
      <c r="F11" s="167" t="s">
        <v>15</v>
      </c>
      <c r="G11" s="606"/>
      <c r="H11" s="608"/>
      <c r="I11" s="608"/>
      <c r="J11" s="612"/>
      <c r="K11" s="614"/>
      <c r="L11" s="197"/>
    </row>
    <row r="12" spans="1:12" ht="30" customHeight="1" x14ac:dyDescent="0.3">
      <c r="A12" s="151"/>
      <c r="B12" s="159"/>
      <c r="C12" s="168"/>
      <c r="D12" s="169"/>
      <c r="E12" s="169"/>
      <c r="F12" s="170"/>
      <c r="G12" s="171"/>
      <c r="H12" s="169"/>
      <c r="I12" s="172"/>
      <c r="J12" s="172"/>
      <c r="K12" s="711"/>
      <c r="L12" s="516"/>
    </row>
    <row r="13" spans="1:12" s="178" customFormat="1" x14ac:dyDescent="0.3">
      <c r="A13" s="153"/>
      <c r="B13" s="174"/>
      <c r="C13" s="175"/>
      <c r="D13" s="176">
        <v>1</v>
      </c>
      <c r="E13" s="177"/>
      <c r="F13" s="177">
        <v>1</v>
      </c>
      <c r="G13" s="615" t="s">
        <v>16</v>
      </c>
      <c r="H13" s="616"/>
      <c r="I13" s="616"/>
      <c r="J13" s="616"/>
      <c r="K13" s="617"/>
      <c r="L13" s="517"/>
    </row>
    <row r="14" spans="1:12" s="178" customFormat="1" ht="29.25" customHeight="1" x14ac:dyDescent="0.3">
      <c r="A14" s="153"/>
      <c r="B14" s="174"/>
      <c r="C14" s="179"/>
      <c r="D14" s="180" t="s">
        <v>257</v>
      </c>
      <c r="E14" s="180"/>
      <c r="F14" s="180" t="s">
        <v>257</v>
      </c>
      <c r="G14" s="371" t="s">
        <v>423</v>
      </c>
      <c r="H14" s="181" t="s">
        <v>18</v>
      </c>
      <c r="I14" s="182">
        <v>180000</v>
      </c>
      <c r="J14" s="404"/>
      <c r="K14" s="712"/>
      <c r="L14" s="517"/>
    </row>
    <row r="15" spans="1:12" s="178" customFormat="1" ht="25.5" x14ac:dyDescent="0.3">
      <c r="A15" s="153"/>
      <c r="B15" s="174"/>
      <c r="C15" s="179"/>
      <c r="D15" s="180" t="s">
        <v>258</v>
      </c>
      <c r="E15" s="180"/>
      <c r="F15" s="180" t="s">
        <v>258</v>
      </c>
      <c r="G15" s="371" t="s">
        <v>417</v>
      </c>
      <c r="H15" s="181" t="s">
        <v>18</v>
      </c>
      <c r="I15" s="182">
        <v>180000</v>
      </c>
      <c r="J15" s="404"/>
      <c r="K15" s="712"/>
      <c r="L15" s="517"/>
    </row>
    <row r="16" spans="1:12" s="178" customFormat="1" x14ac:dyDescent="0.3">
      <c r="A16" s="153"/>
      <c r="B16" s="174"/>
      <c r="C16" s="179"/>
      <c r="D16" s="180" t="s">
        <v>259</v>
      </c>
      <c r="E16" s="180"/>
      <c r="F16" s="180" t="s">
        <v>259</v>
      </c>
      <c r="G16" s="548" t="s">
        <v>20</v>
      </c>
      <c r="H16" s="181" t="s">
        <v>18</v>
      </c>
      <c r="I16" s="182">
        <v>18000</v>
      </c>
      <c r="J16" s="404"/>
      <c r="K16" s="712"/>
      <c r="L16" s="517"/>
    </row>
    <row r="17" spans="1:12" s="178" customFormat="1" x14ac:dyDescent="0.3">
      <c r="A17" s="153"/>
      <c r="B17" s="174"/>
      <c r="C17" s="179"/>
      <c r="D17" s="180" t="s">
        <v>260</v>
      </c>
      <c r="E17" s="180"/>
      <c r="F17" s="180" t="s">
        <v>260</v>
      </c>
      <c r="G17" s="371" t="s">
        <v>21</v>
      </c>
      <c r="H17" s="183" t="s">
        <v>18</v>
      </c>
      <c r="I17" s="182">
        <v>90000</v>
      </c>
      <c r="J17" s="404"/>
      <c r="K17" s="712"/>
      <c r="L17" s="517"/>
    </row>
    <row r="18" spans="1:12" s="178" customFormat="1" ht="25.5" x14ac:dyDescent="0.3">
      <c r="A18" s="153"/>
      <c r="B18" s="174"/>
      <c r="C18" s="179"/>
      <c r="D18" s="180" t="s">
        <v>261</v>
      </c>
      <c r="E18" s="180"/>
      <c r="F18" s="180" t="s">
        <v>261</v>
      </c>
      <c r="G18" s="371" t="s">
        <v>22</v>
      </c>
      <c r="H18" s="387" t="s">
        <v>23</v>
      </c>
      <c r="I18" s="182">
        <v>21679.14</v>
      </c>
      <c r="J18" s="404"/>
      <c r="K18" s="712"/>
      <c r="L18" s="517"/>
    </row>
    <row r="19" spans="1:12" s="178" customFormat="1" ht="25.5" x14ac:dyDescent="0.3">
      <c r="A19" s="153"/>
      <c r="B19" s="174"/>
      <c r="C19" s="179"/>
      <c r="D19" s="180" t="s">
        <v>262</v>
      </c>
      <c r="E19" s="180"/>
      <c r="F19" s="180" t="s">
        <v>262</v>
      </c>
      <c r="G19" s="371" t="s">
        <v>273</v>
      </c>
      <c r="H19" s="180" t="s">
        <v>23</v>
      </c>
      <c r="I19" s="182">
        <v>34945.67</v>
      </c>
      <c r="J19" s="404"/>
      <c r="K19" s="712"/>
      <c r="L19" s="517"/>
    </row>
    <row r="20" spans="1:12" s="178" customFormat="1" ht="47.25" customHeight="1" x14ac:dyDescent="0.3">
      <c r="A20" s="153"/>
      <c r="B20" s="174"/>
      <c r="C20" s="179"/>
      <c r="D20" s="180" t="s">
        <v>416</v>
      </c>
      <c r="E20" s="180"/>
      <c r="F20" s="180" t="s">
        <v>416</v>
      </c>
      <c r="G20" s="371" t="s">
        <v>418</v>
      </c>
      <c r="H20" s="180" t="s">
        <v>23</v>
      </c>
      <c r="I20" s="182">
        <v>9829.16</v>
      </c>
      <c r="J20" s="404"/>
      <c r="K20" s="712"/>
      <c r="L20" s="517"/>
    </row>
    <row r="21" spans="1:12" s="178" customFormat="1" x14ac:dyDescent="0.3">
      <c r="B21" s="174"/>
      <c r="C21" s="179"/>
      <c r="D21" s="180" t="s">
        <v>263</v>
      </c>
      <c r="E21" s="180"/>
      <c r="F21" s="180" t="s">
        <v>263</v>
      </c>
      <c r="G21" s="371" t="s">
        <v>25</v>
      </c>
      <c r="H21" s="180" t="s">
        <v>18</v>
      </c>
      <c r="I21" s="182">
        <v>17000</v>
      </c>
      <c r="J21" s="404"/>
      <c r="K21" s="712"/>
      <c r="L21" s="517"/>
    </row>
    <row r="22" spans="1:12" s="178" customFormat="1" ht="17.25" thickBot="1" x14ac:dyDescent="0.35">
      <c r="A22" s="153"/>
      <c r="B22" s="174"/>
      <c r="C22" s="618" t="s">
        <v>26</v>
      </c>
      <c r="D22" s="713"/>
      <c r="E22" s="713"/>
      <c r="F22" s="713"/>
      <c r="G22" s="713"/>
      <c r="H22" s="713"/>
      <c r="I22" s="619"/>
      <c r="J22" s="405"/>
      <c r="K22" s="184"/>
      <c r="L22" s="517"/>
    </row>
    <row r="23" spans="1:12" s="178" customFormat="1" ht="17.25" thickBot="1" x14ac:dyDescent="0.35">
      <c r="A23" s="153"/>
      <c r="B23" s="174"/>
      <c r="C23" s="185"/>
      <c r="D23" s="186">
        <v>2</v>
      </c>
      <c r="E23" s="186"/>
      <c r="F23" s="187">
        <v>2</v>
      </c>
      <c r="G23" s="603" t="s">
        <v>27</v>
      </c>
      <c r="H23" s="604"/>
      <c r="I23" s="604"/>
      <c r="J23" s="604"/>
      <c r="K23" s="714"/>
      <c r="L23" s="517"/>
    </row>
    <row r="24" spans="1:12" s="178" customFormat="1" ht="25.5" x14ac:dyDescent="0.3">
      <c r="A24" s="153"/>
      <c r="B24" s="174"/>
      <c r="C24" s="179"/>
      <c r="D24" s="180" t="s">
        <v>264</v>
      </c>
      <c r="E24" s="180"/>
      <c r="F24" s="180" t="s">
        <v>264</v>
      </c>
      <c r="G24" s="371" t="s">
        <v>332</v>
      </c>
      <c r="H24" s="180" t="s">
        <v>18</v>
      </c>
      <c r="I24" s="182">
        <v>12628</v>
      </c>
      <c r="J24" s="404"/>
      <c r="K24" s="712"/>
      <c r="L24" s="517"/>
    </row>
    <row r="25" spans="1:12" s="178" customFormat="1" ht="25.5" x14ac:dyDescent="0.3">
      <c r="A25" s="153"/>
      <c r="B25" s="174"/>
      <c r="C25" s="179"/>
      <c r="D25" s="180" t="s">
        <v>265</v>
      </c>
      <c r="E25" s="180"/>
      <c r="F25" s="180" t="s">
        <v>265</v>
      </c>
      <c r="G25" s="371" t="s">
        <v>29</v>
      </c>
      <c r="H25" s="180" t="s">
        <v>23</v>
      </c>
      <c r="I25" s="182">
        <v>1515</v>
      </c>
      <c r="J25" s="404"/>
      <c r="K25" s="712"/>
      <c r="L25" s="517"/>
    </row>
    <row r="26" spans="1:12" s="178" customFormat="1" ht="25.5" x14ac:dyDescent="0.3">
      <c r="A26" s="153"/>
      <c r="B26" s="174"/>
      <c r="C26" s="179"/>
      <c r="D26" s="180" t="s">
        <v>266</v>
      </c>
      <c r="E26" s="180"/>
      <c r="F26" s="180" t="s">
        <v>266</v>
      </c>
      <c r="G26" s="371" t="s">
        <v>22</v>
      </c>
      <c r="H26" s="180" t="s">
        <v>23</v>
      </c>
      <c r="I26" s="182">
        <v>27680</v>
      </c>
      <c r="J26" s="404"/>
      <c r="K26" s="712"/>
      <c r="L26" s="517"/>
    </row>
    <row r="27" spans="1:12" s="178" customFormat="1" ht="30" customHeight="1" x14ac:dyDescent="0.3">
      <c r="A27" s="153"/>
      <c r="B27" s="174"/>
      <c r="C27" s="179"/>
      <c r="D27" s="180" t="s">
        <v>267</v>
      </c>
      <c r="E27" s="180"/>
      <c r="F27" s="180" t="s">
        <v>267</v>
      </c>
      <c r="G27" s="371" t="s">
        <v>30</v>
      </c>
      <c r="H27" s="180" t="s">
        <v>23</v>
      </c>
      <c r="I27" s="182">
        <v>152</v>
      </c>
      <c r="J27" s="404"/>
      <c r="K27" s="712"/>
      <c r="L27" s="517"/>
    </row>
    <row r="28" spans="1:12" s="178" customFormat="1" ht="28.5" customHeight="1" x14ac:dyDescent="0.3">
      <c r="A28" s="153"/>
      <c r="B28" s="174"/>
      <c r="C28" s="179"/>
      <c r="D28" s="180" t="s">
        <v>268</v>
      </c>
      <c r="E28" s="180"/>
      <c r="F28" s="180" t="s">
        <v>268</v>
      </c>
      <c r="G28" s="371" t="s">
        <v>24</v>
      </c>
      <c r="H28" s="180" t="s">
        <v>23</v>
      </c>
      <c r="I28" s="182">
        <v>1100</v>
      </c>
      <c r="J28" s="404"/>
      <c r="K28" s="712"/>
      <c r="L28" s="517"/>
    </row>
    <row r="29" spans="1:12" s="178" customFormat="1" ht="25.5" x14ac:dyDescent="0.3">
      <c r="A29" s="153"/>
      <c r="B29" s="174"/>
      <c r="C29" s="179"/>
      <c r="D29" s="180" t="s">
        <v>269</v>
      </c>
      <c r="E29" s="180"/>
      <c r="F29" s="180" t="s">
        <v>269</v>
      </c>
      <c r="G29" s="371" t="s">
        <v>31</v>
      </c>
      <c r="H29" s="180" t="s">
        <v>18</v>
      </c>
      <c r="I29" s="182">
        <v>12628</v>
      </c>
      <c r="J29" s="404"/>
      <c r="K29" s="712"/>
      <c r="L29" s="517"/>
    </row>
    <row r="30" spans="1:12" s="178" customFormat="1" ht="25.5" x14ac:dyDescent="0.3">
      <c r="A30" s="153"/>
      <c r="B30" s="174"/>
      <c r="C30" s="179"/>
      <c r="D30" s="180">
        <v>2.7</v>
      </c>
      <c r="E30" s="180"/>
      <c r="F30" s="180">
        <v>2.7</v>
      </c>
      <c r="G30" s="371" t="s">
        <v>422</v>
      </c>
      <c r="H30" s="180" t="s">
        <v>23</v>
      </c>
      <c r="I30" s="182">
        <v>1515</v>
      </c>
      <c r="J30" s="404"/>
      <c r="K30" s="712"/>
      <c r="L30" s="517"/>
    </row>
    <row r="31" spans="1:12" s="178" customFormat="1" ht="25.5" x14ac:dyDescent="0.3">
      <c r="A31" s="153"/>
      <c r="B31" s="174"/>
      <c r="C31" s="179"/>
      <c r="D31" s="180">
        <v>2.8</v>
      </c>
      <c r="E31" s="180"/>
      <c r="F31" s="180">
        <v>2.8</v>
      </c>
      <c r="G31" s="371" t="s">
        <v>33</v>
      </c>
      <c r="H31" s="180" t="s">
        <v>34</v>
      </c>
      <c r="I31" s="182">
        <v>1722</v>
      </c>
      <c r="J31" s="404"/>
      <c r="K31" s="712"/>
      <c r="L31" s="517"/>
    </row>
    <row r="32" spans="1:12" s="178" customFormat="1" ht="25.5" x14ac:dyDescent="0.3">
      <c r="A32" s="153"/>
      <c r="B32" s="174"/>
      <c r="C32" s="179"/>
      <c r="D32" s="180">
        <v>2.9</v>
      </c>
      <c r="E32" s="180"/>
      <c r="F32" s="180">
        <v>2.9</v>
      </c>
      <c r="G32" s="371" t="s">
        <v>35</v>
      </c>
      <c r="H32" s="180" t="s">
        <v>18</v>
      </c>
      <c r="I32" s="182">
        <v>139</v>
      </c>
      <c r="J32" s="404"/>
      <c r="K32" s="712"/>
      <c r="L32" s="517"/>
    </row>
    <row r="33" spans="1:12" s="178" customFormat="1" ht="25.5" x14ac:dyDescent="0.3">
      <c r="A33" s="153"/>
      <c r="B33" s="174"/>
      <c r="C33" s="179"/>
      <c r="D33" s="527">
        <v>2.1</v>
      </c>
      <c r="E33" s="180"/>
      <c r="F33" s="527">
        <v>2.1</v>
      </c>
      <c r="G33" s="371" t="s">
        <v>36</v>
      </c>
      <c r="H33" s="180" t="s">
        <v>18</v>
      </c>
      <c r="I33" s="182">
        <v>400</v>
      </c>
      <c r="J33" s="404"/>
      <c r="K33" s="712"/>
      <c r="L33" s="517"/>
    </row>
    <row r="34" spans="1:12" s="178" customFormat="1" ht="25.5" x14ac:dyDescent="0.3">
      <c r="A34" s="153"/>
      <c r="B34" s="174"/>
      <c r="C34" s="179"/>
      <c r="D34" s="180">
        <v>2.11</v>
      </c>
      <c r="E34" s="180"/>
      <c r="F34" s="180">
        <v>2.11</v>
      </c>
      <c r="G34" s="371" t="s">
        <v>37</v>
      </c>
      <c r="H34" s="180" t="s">
        <v>38</v>
      </c>
      <c r="I34" s="182">
        <v>3000</v>
      </c>
      <c r="J34" s="404"/>
      <c r="K34" s="712"/>
      <c r="L34" s="517"/>
    </row>
    <row r="35" spans="1:12" s="178" customFormat="1" x14ac:dyDescent="0.3">
      <c r="A35" s="153"/>
      <c r="B35" s="174"/>
      <c r="C35" s="179"/>
      <c r="D35" s="180">
        <v>2.12</v>
      </c>
      <c r="E35" s="180"/>
      <c r="F35" s="180">
        <v>2.12</v>
      </c>
      <c r="G35" s="371" t="s">
        <v>39</v>
      </c>
      <c r="H35" s="180" t="s">
        <v>23</v>
      </c>
      <c r="I35" s="182">
        <v>35984</v>
      </c>
      <c r="J35" s="404"/>
      <c r="K35" s="712"/>
      <c r="L35" s="517"/>
    </row>
    <row r="36" spans="1:12" s="178" customFormat="1" ht="24.75" customHeight="1" thickBot="1" x14ac:dyDescent="0.35">
      <c r="A36" s="153"/>
      <c r="B36" s="174"/>
      <c r="C36" s="618" t="s">
        <v>26</v>
      </c>
      <c r="D36" s="713"/>
      <c r="E36" s="713"/>
      <c r="F36" s="713">
        <v>0</v>
      </c>
      <c r="G36" s="713"/>
      <c r="H36" s="713"/>
      <c r="I36" s="619"/>
      <c r="J36" s="189"/>
      <c r="K36" s="184"/>
      <c r="L36" s="517"/>
    </row>
    <row r="37" spans="1:12" s="178" customFormat="1" x14ac:dyDescent="0.3">
      <c r="A37" s="153"/>
      <c r="B37" s="174"/>
      <c r="C37" s="190"/>
      <c r="D37" s="186">
        <v>3</v>
      </c>
      <c r="E37" s="186"/>
      <c r="F37" s="186">
        <v>3</v>
      </c>
      <c r="G37" s="603" t="s">
        <v>40</v>
      </c>
      <c r="H37" s="604"/>
      <c r="I37" s="604"/>
      <c r="J37" s="604"/>
      <c r="K37" s="714"/>
      <c r="L37" s="517"/>
    </row>
    <row r="38" spans="1:12" ht="25.5" x14ac:dyDescent="0.3">
      <c r="A38" s="151"/>
      <c r="B38" s="159"/>
      <c r="C38" s="205"/>
      <c r="D38" s="206" t="s">
        <v>293</v>
      </c>
      <c r="E38" s="206"/>
      <c r="F38" s="206" t="s">
        <v>293</v>
      </c>
      <c r="G38" s="395" t="s">
        <v>28</v>
      </c>
      <c r="H38" s="206" t="s">
        <v>41</v>
      </c>
      <c r="I38" s="182">
        <v>4140</v>
      </c>
      <c r="J38" s="404"/>
      <c r="K38" s="712"/>
      <c r="L38" s="197"/>
    </row>
    <row r="39" spans="1:12" x14ac:dyDescent="0.3">
      <c r="A39" s="151"/>
      <c r="B39" s="159"/>
      <c r="C39" s="179"/>
      <c r="D39" s="180" t="s">
        <v>294</v>
      </c>
      <c r="E39" s="180"/>
      <c r="F39" s="180" t="s">
        <v>294</v>
      </c>
      <c r="G39" s="371" t="s">
        <v>42</v>
      </c>
      <c r="H39" s="180" t="s">
        <v>23</v>
      </c>
      <c r="I39" s="182">
        <v>520</v>
      </c>
      <c r="J39" s="404"/>
      <c r="K39" s="712"/>
      <c r="L39" s="197"/>
    </row>
    <row r="40" spans="1:12" ht="25.5" x14ac:dyDescent="0.3">
      <c r="A40" s="151"/>
      <c r="B40" s="159"/>
      <c r="C40" s="179"/>
      <c r="D40" s="180" t="s">
        <v>272</v>
      </c>
      <c r="E40" s="180"/>
      <c r="F40" s="180" t="s">
        <v>272</v>
      </c>
      <c r="G40" s="371" t="s">
        <v>22</v>
      </c>
      <c r="H40" s="180" t="s">
        <v>23</v>
      </c>
      <c r="I40" s="182">
        <v>1664</v>
      </c>
      <c r="J40" s="404"/>
      <c r="K40" s="712"/>
      <c r="L40" s="197"/>
    </row>
    <row r="41" spans="1:12" s="178" customFormat="1" x14ac:dyDescent="0.3">
      <c r="A41" s="153"/>
      <c r="B41" s="174"/>
      <c r="C41" s="204"/>
      <c r="D41" s="206" t="s">
        <v>292</v>
      </c>
      <c r="E41" s="207"/>
      <c r="F41" s="206" t="s">
        <v>292</v>
      </c>
      <c r="G41" s="371" t="s">
        <v>44</v>
      </c>
      <c r="H41" s="188" t="s">
        <v>23</v>
      </c>
      <c r="I41" s="182">
        <v>1120</v>
      </c>
      <c r="J41" s="404"/>
      <c r="K41" s="712"/>
      <c r="L41" s="517"/>
    </row>
    <row r="42" spans="1:12" x14ac:dyDescent="0.3">
      <c r="A42" s="151"/>
      <c r="B42" s="159"/>
      <c r="C42" s="179"/>
      <c r="D42" s="180" t="s">
        <v>296</v>
      </c>
      <c r="E42" s="180"/>
      <c r="F42" s="180" t="s">
        <v>296</v>
      </c>
      <c r="G42" s="371" t="s">
        <v>45</v>
      </c>
      <c r="H42" s="180" t="s">
        <v>23</v>
      </c>
      <c r="I42" s="182">
        <v>676</v>
      </c>
      <c r="J42" s="404"/>
      <c r="K42" s="712"/>
      <c r="L42" s="197"/>
    </row>
    <row r="43" spans="1:12" s="178" customFormat="1" x14ac:dyDescent="0.3">
      <c r="A43" s="153"/>
      <c r="B43" s="174"/>
      <c r="C43" s="204"/>
      <c r="D43" s="180" t="s">
        <v>297</v>
      </c>
      <c r="E43" s="207"/>
      <c r="F43" s="180" t="s">
        <v>297</v>
      </c>
      <c r="G43" s="371" t="s">
        <v>46</v>
      </c>
      <c r="H43" s="188" t="s">
        <v>23</v>
      </c>
      <c r="I43" s="182">
        <v>600</v>
      </c>
      <c r="J43" s="404"/>
      <c r="K43" s="712"/>
      <c r="L43" s="517"/>
    </row>
    <row r="44" spans="1:12" x14ac:dyDescent="0.3">
      <c r="A44" s="151"/>
      <c r="B44" s="159"/>
      <c r="C44" s="179"/>
      <c r="D44" s="206" t="s">
        <v>298</v>
      </c>
      <c r="E44" s="180"/>
      <c r="F44" s="206" t="s">
        <v>298</v>
      </c>
      <c r="G44" s="371" t="s">
        <v>47</v>
      </c>
      <c r="H44" s="180" t="s">
        <v>18</v>
      </c>
      <c r="I44" s="182">
        <v>4079</v>
      </c>
      <c r="J44" s="404"/>
      <c r="K44" s="712"/>
      <c r="L44" s="197"/>
    </row>
    <row r="45" spans="1:12" ht="25.5" x14ac:dyDescent="0.3">
      <c r="A45" s="151"/>
      <c r="B45" s="159"/>
      <c r="C45" s="179"/>
      <c r="D45" s="180" t="s">
        <v>299</v>
      </c>
      <c r="E45" s="180"/>
      <c r="F45" s="180" t="s">
        <v>299</v>
      </c>
      <c r="G45" s="371" t="s">
        <v>48</v>
      </c>
      <c r="H45" s="180" t="s">
        <v>23</v>
      </c>
      <c r="I45" s="182">
        <v>60</v>
      </c>
      <c r="J45" s="404"/>
      <c r="K45" s="712"/>
      <c r="L45" s="197"/>
    </row>
    <row r="46" spans="1:12" x14ac:dyDescent="0.3">
      <c r="A46" s="151"/>
      <c r="B46" s="159"/>
      <c r="C46" s="179"/>
      <c r="D46" s="180" t="s">
        <v>300</v>
      </c>
      <c r="E46" s="180"/>
      <c r="F46" s="180" t="s">
        <v>300</v>
      </c>
      <c r="G46" s="371" t="s">
        <v>51</v>
      </c>
      <c r="H46" s="180" t="s">
        <v>41</v>
      </c>
      <c r="I46" s="182">
        <v>80</v>
      </c>
      <c r="J46" s="404"/>
      <c r="K46" s="712"/>
      <c r="L46" s="197"/>
    </row>
    <row r="47" spans="1:12" x14ac:dyDescent="0.3">
      <c r="A47" s="151"/>
      <c r="B47" s="159"/>
      <c r="C47" s="179"/>
      <c r="D47" s="206" t="s">
        <v>301</v>
      </c>
      <c r="E47" s="180"/>
      <c r="F47" s="206" t="s">
        <v>301</v>
      </c>
      <c r="G47" s="371" t="s">
        <v>52</v>
      </c>
      <c r="H47" s="180" t="s">
        <v>41</v>
      </c>
      <c r="I47" s="182">
        <v>12</v>
      </c>
      <c r="J47" s="404"/>
      <c r="K47" s="712"/>
      <c r="L47" s="197"/>
    </row>
    <row r="48" spans="1:12" x14ac:dyDescent="0.3">
      <c r="A48" s="151"/>
      <c r="B48" s="159"/>
      <c r="C48" s="179"/>
      <c r="D48" s="180" t="s">
        <v>302</v>
      </c>
      <c r="E48" s="180"/>
      <c r="F48" s="180" t="s">
        <v>302</v>
      </c>
      <c r="G48" s="371" t="s">
        <v>53</v>
      </c>
      <c r="H48" s="180" t="s">
        <v>41</v>
      </c>
      <c r="I48" s="182">
        <v>2600</v>
      </c>
      <c r="J48" s="404"/>
      <c r="K48" s="712"/>
      <c r="L48" s="197"/>
    </row>
    <row r="49" spans="1:12" ht="25.5" x14ac:dyDescent="0.3">
      <c r="A49" s="151"/>
      <c r="B49" s="159"/>
      <c r="C49" s="179"/>
      <c r="D49" s="180" t="s">
        <v>303</v>
      </c>
      <c r="E49" s="180"/>
      <c r="F49" s="180" t="s">
        <v>303</v>
      </c>
      <c r="G49" s="371" t="s">
        <v>415</v>
      </c>
      <c r="H49" s="180" t="s">
        <v>55</v>
      </c>
      <c r="I49" s="182">
        <v>34</v>
      </c>
      <c r="J49" s="404"/>
      <c r="K49" s="712"/>
      <c r="L49" s="197"/>
    </row>
    <row r="50" spans="1:12" x14ac:dyDescent="0.3">
      <c r="A50" s="151"/>
      <c r="B50" s="159"/>
      <c r="C50" s="179"/>
      <c r="D50" s="206" t="s">
        <v>304</v>
      </c>
      <c r="E50" s="180"/>
      <c r="F50" s="206" t="s">
        <v>304</v>
      </c>
      <c r="G50" s="371" t="s">
        <v>58</v>
      </c>
      <c r="H50" s="180" t="s">
        <v>23</v>
      </c>
      <c r="I50" s="182">
        <v>120</v>
      </c>
      <c r="J50" s="404"/>
      <c r="K50" s="712"/>
      <c r="L50" s="197"/>
    </row>
    <row r="51" spans="1:12" x14ac:dyDescent="0.3">
      <c r="A51" s="151"/>
      <c r="B51" s="159"/>
      <c r="C51" s="179"/>
      <c r="D51" s="180" t="s">
        <v>305</v>
      </c>
      <c r="E51" s="180"/>
      <c r="F51" s="180" t="s">
        <v>305</v>
      </c>
      <c r="G51" s="371" t="s">
        <v>60</v>
      </c>
      <c r="H51" s="180" t="s">
        <v>18</v>
      </c>
      <c r="I51" s="182">
        <v>8320</v>
      </c>
      <c r="J51" s="404"/>
      <c r="K51" s="712"/>
      <c r="L51" s="197"/>
    </row>
    <row r="52" spans="1:12" x14ac:dyDescent="0.3">
      <c r="A52" s="151"/>
      <c r="B52" s="159"/>
      <c r="C52" s="179"/>
      <c r="D52" s="180" t="s">
        <v>306</v>
      </c>
      <c r="E52" s="180"/>
      <c r="F52" s="180" t="s">
        <v>306</v>
      </c>
      <c r="G52" s="371" t="s">
        <v>61</v>
      </c>
      <c r="H52" s="180" t="s">
        <v>23</v>
      </c>
      <c r="I52" s="182">
        <v>1664</v>
      </c>
      <c r="J52" s="404"/>
      <c r="K52" s="712"/>
      <c r="L52" s="197"/>
    </row>
    <row r="53" spans="1:12" x14ac:dyDescent="0.3">
      <c r="A53" s="151"/>
      <c r="B53" s="159"/>
      <c r="C53" s="179"/>
      <c r="D53" s="206" t="s">
        <v>307</v>
      </c>
      <c r="E53" s="180"/>
      <c r="F53" s="206" t="s">
        <v>307</v>
      </c>
      <c r="G53" s="371" t="s">
        <v>278</v>
      </c>
      <c r="H53" s="180" t="s">
        <v>243</v>
      </c>
      <c r="I53" s="182">
        <v>686.40000000000009</v>
      </c>
      <c r="J53" s="404"/>
      <c r="K53" s="712"/>
      <c r="L53" s="197"/>
    </row>
    <row r="54" spans="1:12" x14ac:dyDescent="0.3">
      <c r="A54" s="151"/>
      <c r="B54" s="159"/>
      <c r="C54" s="179"/>
      <c r="D54" s="180" t="s">
        <v>308</v>
      </c>
      <c r="E54" s="180"/>
      <c r="F54" s="180" t="s">
        <v>308</v>
      </c>
      <c r="G54" s="371" t="s">
        <v>279</v>
      </c>
      <c r="H54" s="180" t="s">
        <v>271</v>
      </c>
      <c r="I54" s="182">
        <v>82368.000000000015</v>
      </c>
      <c r="J54" s="404"/>
      <c r="K54" s="712"/>
      <c r="L54" s="197"/>
    </row>
    <row r="55" spans="1:12" x14ac:dyDescent="0.3">
      <c r="A55" s="151"/>
      <c r="B55" s="159"/>
      <c r="C55" s="179"/>
      <c r="D55" s="180" t="s">
        <v>309</v>
      </c>
      <c r="E55" s="180"/>
      <c r="F55" s="180" t="s">
        <v>309</v>
      </c>
      <c r="G55" s="371" t="s">
        <v>280</v>
      </c>
      <c r="H55" s="180" t="s">
        <v>41</v>
      </c>
      <c r="I55" s="182">
        <v>10</v>
      </c>
      <c r="J55" s="404"/>
      <c r="K55" s="712"/>
      <c r="L55" s="197"/>
    </row>
    <row r="56" spans="1:12" x14ac:dyDescent="0.3">
      <c r="A56" s="151"/>
      <c r="B56" s="159"/>
      <c r="C56" s="179"/>
      <c r="D56" s="206" t="s">
        <v>310</v>
      </c>
      <c r="E56" s="180"/>
      <c r="F56" s="206" t="s">
        <v>310</v>
      </c>
      <c r="G56" s="371" t="s">
        <v>333</v>
      </c>
      <c r="H56" s="180" t="s">
        <v>41</v>
      </c>
      <c r="I56" s="182">
        <v>1392</v>
      </c>
      <c r="J56" s="404"/>
      <c r="K56" s="712"/>
      <c r="L56" s="197"/>
    </row>
    <row r="57" spans="1:12" x14ac:dyDescent="0.3">
      <c r="A57" s="151"/>
      <c r="B57" s="159"/>
      <c r="C57" s="179"/>
      <c r="D57" s="180" t="s">
        <v>311</v>
      </c>
      <c r="E57" s="180"/>
      <c r="F57" s="180" t="s">
        <v>311</v>
      </c>
      <c r="G57" s="371" t="s">
        <v>334</v>
      </c>
      <c r="H57" s="180" t="s">
        <v>41</v>
      </c>
      <c r="I57" s="182">
        <v>992</v>
      </c>
      <c r="J57" s="404"/>
      <c r="K57" s="712"/>
      <c r="L57" s="197"/>
    </row>
    <row r="58" spans="1:12" x14ac:dyDescent="0.3">
      <c r="A58" s="151"/>
      <c r="B58" s="159"/>
      <c r="C58" s="179"/>
      <c r="D58" s="180" t="s">
        <v>312</v>
      </c>
      <c r="E58" s="180"/>
      <c r="F58" s="180" t="s">
        <v>312</v>
      </c>
      <c r="G58" s="371" t="s">
        <v>285</v>
      </c>
      <c r="H58" s="180" t="s">
        <v>41</v>
      </c>
      <c r="I58" s="182">
        <v>50</v>
      </c>
      <c r="J58" s="404"/>
      <c r="K58" s="712"/>
      <c r="L58" s="197"/>
    </row>
    <row r="59" spans="1:12" ht="25.5" x14ac:dyDescent="0.3">
      <c r="A59" s="151"/>
      <c r="B59" s="159"/>
      <c r="C59" s="179"/>
      <c r="D59" s="206" t="s">
        <v>313</v>
      </c>
      <c r="E59" s="180"/>
      <c r="F59" s="206" t="s">
        <v>313</v>
      </c>
      <c r="G59" s="371" t="s">
        <v>286</v>
      </c>
      <c r="H59" s="180" t="s">
        <v>223</v>
      </c>
      <c r="I59" s="182">
        <v>30</v>
      </c>
      <c r="J59" s="404"/>
      <c r="K59" s="712"/>
      <c r="L59" s="197"/>
    </row>
    <row r="60" spans="1:12" x14ac:dyDescent="0.3">
      <c r="A60" s="151"/>
      <c r="B60" s="159"/>
      <c r="C60" s="179"/>
      <c r="D60" s="206" t="s">
        <v>314</v>
      </c>
      <c r="E60" s="180"/>
      <c r="F60" s="206" t="s">
        <v>314</v>
      </c>
      <c r="G60" s="371" t="s">
        <v>420</v>
      </c>
      <c r="H60" s="180" t="s">
        <v>23</v>
      </c>
      <c r="I60" s="182">
        <v>389.71</v>
      </c>
      <c r="J60" s="404"/>
      <c r="K60" s="712"/>
      <c r="L60" s="197"/>
    </row>
    <row r="61" spans="1:12" x14ac:dyDescent="0.3">
      <c r="A61" s="151"/>
      <c r="B61" s="159"/>
      <c r="C61" s="179"/>
      <c r="D61" s="180" t="s">
        <v>330</v>
      </c>
      <c r="E61" s="180"/>
      <c r="F61" s="180" t="s">
        <v>330</v>
      </c>
      <c r="G61" s="371" t="s">
        <v>287</v>
      </c>
      <c r="H61" s="180" t="s">
        <v>223</v>
      </c>
      <c r="I61" s="182">
        <v>150</v>
      </c>
      <c r="J61" s="404"/>
      <c r="K61" s="712"/>
      <c r="L61" s="197"/>
    </row>
    <row r="62" spans="1:12" x14ac:dyDescent="0.3">
      <c r="A62" s="151"/>
      <c r="B62" s="159"/>
      <c r="C62" s="179"/>
      <c r="D62" s="180" t="s">
        <v>419</v>
      </c>
      <c r="E62" s="180"/>
      <c r="F62" s="180" t="s">
        <v>419</v>
      </c>
      <c r="G62" s="371" t="s">
        <v>329</v>
      </c>
      <c r="H62" s="180" t="s">
        <v>223</v>
      </c>
      <c r="I62" s="182">
        <v>150</v>
      </c>
      <c r="J62" s="404"/>
      <c r="K62" s="712"/>
      <c r="L62" s="197"/>
    </row>
    <row r="63" spans="1:12" ht="24.75" customHeight="1" thickBot="1" x14ac:dyDescent="0.35">
      <c r="A63" s="151"/>
      <c r="B63" s="159"/>
      <c r="C63" s="618" t="s">
        <v>26</v>
      </c>
      <c r="D63" s="713"/>
      <c r="E63" s="713"/>
      <c r="F63" s="713">
        <v>0</v>
      </c>
      <c r="G63" s="713"/>
      <c r="H63" s="713"/>
      <c r="I63" s="619"/>
      <c r="J63" s="189"/>
      <c r="K63" s="184"/>
      <c r="L63" s="197"/>
    </row>
    <row r="64" spans="1:12" ht="24.75" customHeight="1" x14ac:dyDescent="0.3">
      <c r="A64" s="151"/>
      <c r="B64" s="159"/>
      <c r="C64" s="190"/>
      <c r="D64" s="186">
        <v>4</v>
      </c>
      <c r="E64" s="186"/>
      <c r="F64" s="186">
        <v>4</v>
      </c>
      <c r="G64" s="603" t="s">
        <v>62</v>
      </c>
      <c r="H64" s="604"/>
      <c r="I64" s="604"/>
      <c r="J64" s="604"/>
      <c r="K64" s="714"/>
      <c r="L64" s="197"/>
    </row>
    <row r="65" spans="1:12" ht="38.1" customHeight="1" x14ac:dyDescent="0.3">
      <c r="A65" s="151"/>
      <c r="B65" s="159"/>
      <c r="C65" s="547"/>
      <c r="D65" s="208" t="s">
        <v>295</v>
      </c>
      <c r="E65" s="206"/>
      <c r="F65" s="208" t="s">
        <v>295</v>
      </c>
      <c r="G65" s="371" t="s">
        <v>63</v>
      </c>
      <c r="H65" s="180" t="s">
        <v>55</v>
      </c>
      <c r="I65" s="182">
        <v>68</v>
      </c>
      <c r="J65" s="404"/>
      <c r="K65" s="712"/>
      <c r="L65" s="197"/>
    </row>
    <row r="66" spans="1:12" ht="24.75" customHeight="1" x14ac:dyDescent="0.3">
      <c r="A66" s="151"/>
      <c r="B66" s="159"/>
      <c r="C66" s="547"/>
      <c r="D66" s="207" t="s">
        <v>315</v>
      </c>
      <c r="E66" s="180"/>
      <c r="F66" s="207" t="s">
        <v>315</v>
      </c>
      <c r="G66" s="549" t="s">
        <v>64</v>
      </c>
      <c r="H66" s="180" t="s">
        <v>55</v>
      </c>
      <c r="I66" s="182">
        <v>68</v>
      </c>
      <c r="J66" s="404"/>
      <c r="K66" s="712"/>
      <c r="L66" s="197"/>
    </row>
    <row r="67" spans="1:12" ht="24.75" customHeight="1" x14ac:dyDescent="0.3">
      <c r="A67" s="151"/>
      <c r="B67" s="159"/>
      <c r="C67" s="547"/>
      <c r="D67" s="207" t="s">
        <v>316</v>
      </c>
      <c r="E67" s="180"/>
      <c r="F67" s="207" t="s">
        <v>316</v>
      </c>
      <c r="G67" s="371" t="s">
        <v>65</v>
      </c>
      <c r="H67" s="180" t="s">
        <v>41</v>
      </c>
      <c r="I67" s="182">
        <v>980</v>
      </c>
      <c r="J67" s="404"/>
      <c r="K67" s="712"/>
      <c r="L67" s="197"/>
    </row>
    <row r="68" spans="1:12" s="524" customFormat="1" ht="36" customHeight="1" x14ac:dyDescent="0.3">
      <c r="A68" s="523"/>
      <c r="B68" s="159"/>
      <c r="C68" s="547"/>
      <c r="D68" s="208" t="s">
        <v>317</v>
      </c>
      <c r="E68" s="180"/>
      <c r="F68" s="208" t="s">
        <v>317</v>
      </c>
      <c r="G68" s="371" t="s">
        <v>251</v>
      </c>
      <c r="H68" s="180" t="s">
        <v>66</v>
      </c>
      <c r="I68" s="182">
        <v>1</v>
      </c>
      <c r="J68" s="404"/>
      <c r="K68" s="712"/>
      <c r="L68" s="197"/>
    </row>
    <row r="69" spans="1:12" ht="24.75" customHeight="1" x14ac:dyDescent="0.3">
      <c r="A69" s="151"/>
      <c r="B69" s="159"/>
      <c r="C69" s="547"/>
      <c r="D69" s="207" t="s">
        <v>318</v>
      </c>
      <c r="E69" s="180"/>
      <c r="F69" s="207" t="s">
        <v>318</v>
      </c>
      <c r="G69" s="395" t="s">
        <v>248</v>
      </c>
      <c r="H69" s="206" t="s">
        <v>57</v>
      </c>
      <c r="I69" s="182">
        <v>6</v>
      </c>
      <c r="J69" s="404"/>
      <c r="K69" s="712"/>
      <c r="L69" s="197"/>
    </row>
    <row r="70" spans="1:12" ht="32.1" customHeight="1" x14ac:dyDescent="0.3">
      <c r="A70" s="151"/>
      <c r="B70" s="159"/>
      <c r="C70" s="547"/>
      <c r="D70" s="207" t="s">
        <v>319</v>
      </c>
      <c r="E70" s="180"/>
      <c r="F70" s="207" t="s">
        <v>319</v>
      </c>
      <c r="G70" s="395" t="s">
        <v>250</v>
      </c>
      <c r="H70" s="206" t="s">
        <v>57</v>
      </c>
      <c r="I70" s="182">
        <v>7</v>
      </c>
      <c r="J70" s="404"/>
      <c r="K70" s="712"/>
      <c r="L70" s="197"/>
    </row>
    <row r="71" spans="1:12" ht="32.1" customHeight="1" x14ac:dyDescent="0.3">
      <c r="A71" s="151"/>
      <c r="B71" s="159"/>
      <c r="C71" s="547"/>
      <c r="D71" s="208" t="s">
        <v>320</v>
      </c>
      <c r="E71" s="180"/>
      <c r="F71" s="208" t="s">
        <v>320</v>
      </c>
      <c r="G71" s="395" t="s">
        <v>252</v>
      </c>
      <c r="H71" s="206" t="s">
        <v>41</v>
      </c>
      <c r="I71" s="182">
        <v>65</v>
      </c>
      <c r="J71" s="404"/>
      <c r="K71" s="712"/>
      <c r="L71" s="197"/>
    </row>
    <row r="72" spans="1:12" ht="32.1" customHeight="1" x14ac:dyDescent="0.3">
      <c r="A72" s="151"/>
      <c r="B72" s="159"/>
      <c r="C72" s="547"/>
      <c r="D72" s="207" t="s">
        <v>321</v>
      </c>
      <c r="E72" s="206"/>
      <c r="F72" s="207" t="s">
        <v>321</v>
      </c>
      <c r="G72" s="395" t="s">
        <v>249</v>
      </c>
      <c r="H72" s="206" t="s">
        <v>55</v>
      </c>
      <c r="I72" s="410">
        <v>24</v>
      </c>
      <c r="J72" s="404"/>
      <c r="K72" s="712"/>
      <c r="L72" s="197"/>
    </row>
    <row r="73" spans="1:12" ht="24.75" customHeight="1" thickBot="1" x14ac:dyDescent="0.35">
      <c r="A73" s="151"/>
      <c r="B73" s="159"/>
      <c r="C73" s="715" t="s">
        <v>26</v>
      </c>
      <c r="D73" s="631"/>
      <c r="E73" s="631"/>
      <c r="F73" s="631">
        <v>0</v>
      </c>
      <c r="G73" s="631"/>
      <c r="H73" s="631"/>
      <c r="I73" s="631"/>
      <c r="J73" s="385"/>
      <c r="K73" s="372"/>
      <c r="L73" s="197"/>
    </row>
    <row r="74" spans="1:12" ht="24.75" customHeight="1" x14ac:dyDescent="0.3">
      <c r="A74" s="151"/>
      <c r="B74" s="159"/>
      <c r="C74" s="190"/>
      <c r="D74" s="186">
        <v>5</v>
      </c>
      <c r="E74" s="186"/>
      <c r="F74" s="186">
        <v>5</v>
      </c>
      <c r="G74" s="420" t="s">
        <v>274</v>
      </c>
      <c r="H74" s="421"/>
      <c r="I74" s="421"/>
      <c r="J74" s="421"/>
      <c r="K74" s="716"/>
      <c r="L74" s="197"/>
    </row>
    <row r="75" spans="1:12" ht="29.25" customHeight="1" x14ac:dyDescent="0.3">
      <c r="A75" s="151"/>
      <c r="B75" s="159"/>
      <c r="C75" s="547"/>
      <c r="D75" s="411" t="s">
        <v>322</v>
      </c>
      <c r="E75" s="206"/>
      <c r="F75" s="411" t="s">
        <v>322</v>
      </c>
      <c r="G75" s="395" t="s">
        <v>28</v>
      </c>
      <c r="H75" s="206" t="s">
        <v>41</v>
      </c>
      <c r="I75" s="182">
        <v>150</v>
      </c>
      <c r="J75" s="404"/>
      <c r="K75" s="712"/>
      <c r="L75" s="197"/>
    </row>
    <row r="76" spans="1:12" ht="24.75" customHeight="1" x14ac:dyDescent="0.3">
      <c r="A76" s="151"/>
      <c r="B76" s="159"/>
      <c r="C76" s="547"/>
      <c r="D76" s="411" t="s">
        <v>323</v>
      </c>
      <c r="E76" s="206"/>
      <c r="F76" s="411" t="s">
        <v>323</v>
      </c>
      <c r="G76" s="395" t="s">
        <v>44</v>
      </c>
      <c r="H76" s="206" t="s">
        <v>23</v>
      </c>
      <c r="I76" s="182">
        <v>1350</v>
      </c>
      <c r="J76" s="404"/>
      <c r="K76" s="712"/>
      <c r="L76" s="197"/>
    </row>
    <row r="77" spans="1:12" ht="24.75" customHeight="1" x14ac:dyDescent="0.3">
      <c r="A77" s="151"/>
      <c r="B77" s="159"/>
      <c r="C77" s="547"/>
      <c r="D77" s="411" t="s">
        <v>324</v>
      </c>
      <c r="E77" s="206"/>
      <c r="F77" s="411" t="s">
        <v>324</v>
      </c>
      <c r="G77" s="395" t="s">
        <v>275</v>
      </c>
      <c r="H77" s="206" t="s">
        <v>243</v>
      </c>
      <c r="I77" s="182">
        <v>18</v>
      </c>
      <c r="J77" s="404"/>
      <c r="K77" s="712"/>
      <c r="L77" s="197"/>
    </row>
    <row r="78" spans="1:12" ht="24.75" customHeight="1" x14ac:dyDescent="0.3">
      <c r="A78" s="151"/>
      <c r="B78" s="159"/>
      <c r="C78" s="547"/>
      <c r="D78" s="411" t="s">
        <v>325</v>
      </c>
      <c r="E78" s="206"/>
      <c r="F78" s="411" t="s">
        <v>325</v>
      </c>
      <c r="G78" s="395" t="s">
        <v>277</v>
      </c>
      <c r="H78" s="206" t="s">
        <v>243</v>
      </c>
      <c r="I78" s="182">
        <v>13.5</v>
      </c>
      <c r="J78" s="404"/>
      <c r="K78" s="712"/>
      <c r="L78" s="197"/>
    </row>
    <row r="79" spans="1:12" ht="24.75" customHeight="1" x14ac:dyDescent="0.3">
      <c r="A79" s="151"/>
      <c r="B79" s="159"/>
      <c r="C79" s="547"/>
      <c r="D79" s="411" t="s">
        <v>326</v>
      </c>
      <c r="E79" s="206"/>
      <c r="F79" s="411" t="s">
        <v>326</v>
      </c>
      <c r="G79" s="395" t="s">
        <v>284</v>
      </c>
      <c r="H79" s="206" t="s">
        <v>271</v>
      </c>
      <c r="I79" s="182">
        <v>19644.2</v>
      </c>
      <c r="J79" s="404"/>
      <c r="K79" s="712"/>
      <c r="L79" s="197"/>
    </row>
    <row r="80" spans="1:12" ht="46.5" customHeight="1" x14ac:dyDescent="0.3">
      <c r="A80" s="151"/>
      <c r="B80" s="159"/>
      <c r="C80" s="547"/>
      <c r="D80" s="411" t="s">
        <v>327</v>
      </c>
      <c r="E80" s="206"/>
      <c r="F80" s="411" t="s">
        <v>327</v>
      </c>
      <c r="G80" s="395" t="s">
        <v>283</v>
      </c>
      <c r="H80" s="206" t="s">
        <v>41</v>
      </c>
      <c r="I80" s="182">
        <v>150</v>
      </c>
      <c r="J80" s="404"/>
      <c r="K80" s="712"/>
      <c r="L80" s="197"/>
    </row>
    <row r="81" spans="1:12" ht="24.75" customHeight="1" x14ac:dyDescent="0.3">
      <c r="A81" s="151"/>
      <c r="B81" s="159"/>
      <c r="C81" s="547"/>
      <c r="D81" s="411" t="s">
        <v>328</v>
      </c>
      <c r="E81" s="180"/>
      <c r="F81" s="411" t="s">
        <v>328</v>
      </c>
      <c r="G81" s="395" t="s">
        <v>276</v>
      </c>
      <c r="H81" s="206" t="s">
        <v>243</v>
      </c>
      <c r="I81" s="182">
        <v>10.5</v>
      </c>
      <c r="J81" s="404"/>
      <c r="K81" s="712"/>
      <c r="L81" s="197"/>
    </row>
    <row r="82" spans="1:12" ht="24.75" customHeight="1" x14ac:dyDescent="0.3">
      <c r="A82" s="151"/>
      <c r="B82" s="159"/>
      <c r="C82" s="547"/>
      <c r="D82" s="411" t="s">
        <v>421</v>
      </c>
      <c r="E82" s="180"/>
      <c r="F82" s="411" t="s">
        <v>421</v>
      </c>
      <c r="G82" s="371" t="s">
        <v>59</v>
      </c>
      <c r="H82" s="206" t="s">
        <v>243</v>
      </c>
      <c r="I82" s="182">
        <v>2500</v>
      </c>
      <c r="J82" s="404"/>
      <c r="K82" s="712"/>
      <c r="L82" s="689"/>
    </row>
    <row r="83" spans="1:12" ht="24.75" customHeight="1" thickBot="1" x14ac:dyDescent="0.35">
      <c r="A83" s="151"/>
      <c r="B83" s="159"/>
      <c r="C83" s="715" t="s">
        <v>26</v>
      </c>
      <c r="D83" s="631"/>
      <c r="E83" s="631"/>
      <c r="F83" s="631">
        <v>0</v>
      </c>
      <c r="G83" s="631"/>
      <c r="H83" s="631"/>
      <c r="I83" s="631"/>
      <c r="J83" s="385"/>
      <c r="K83" s="372"/>
    </row>
    <row r="84" spans="1:12" s="192" customFormat="1" ht="18" x14ac:dyDescent="0.25">
      <c r="A84" s="151"/>
      <c r="B84" s="159"/>
      <c r="C84" s="622" t="s">
        <v>425</v>
      </c>
      <c r="D84" s="623"/>
      <c r="E84" s="623"/>
      <c r="F84" s="623"/>
      <c r="G84" s="623"/>
      <c r="H84" s="623"/>
      <c r="I84" s="623"/>
      <c r="J84" s="624"/>
      <c r="K84" s="191"/>
    </row>
    <row r="85" spans="1:12" s="192" customFormat="1" ht="18" x14ac:dyDescent="0.25">
      <c r="A85" s="151"/>
      <c r="B85" s="159"/>
      <c r="C85" s="673"/>
      <c r="D85" s="623"/>
      <c r="E85" s="623"/>
      <c r="F85" s="623"/>
      <c r="G85" s="623"/>
      <c r="H85" s="623"/>
      <c r="I85" s="623"/>
      <c r="J85" s="623"/>
      <c r="K85" s="624"/>
      <c r="L85" s="518"/>
    </row>
    <row r="86" spans="1:12" s="192" customFormat="1" ht="18" x14ac:dyDescent="0.25">
      <c r="A86" s="151"/>
      <c r="B86" s="159"/>
      <c r="C86" s="625" t="s">
        <v>331</v>
      </c>
      <c r="D86" s="626"/>
      <c r="E86" s="626"/>
      <c r="F86" s="626"/>
      <c r="G86" s="626"/>
      <c r="H86" s="626"/>
      <c r="I86" s="626"/>
      <c r="J86" s="627"/>
      <c r="K86" s="193"/>
      <c r="L86" s="518"/>
    </row>
    <row r="87" spans="1:12" s="192" customFormat="1" ht="35.25" customHeight="1" thickBot="1" x14ac:dyDescent="0.3">
      <c r="A87" s="151"/>
      <c r="B87" s="159"/>
      <c r="C87" s="674" t="s">
        <v>427</v>
      </c>
      <c r="D87" s="675"/>
      <c r="E87" s="675"/>
      <c r="F87" s="675"/>
      <c r="G87" s="675"/>
      <c r="H87" s="675"/>
      <c r="I87" s="675"/>
      <c r="J87" s="683"/>
      <c r="K87" s="688"/>
      <c r="L87" s="518"/>
    </row>
    <row r="88" spans="1:12" s="196" customFormat="1" ht="39.75" customHeight="1" thickBot="1" x14ac:dyDescent="0.3">
      <c r="A88" s="194"/>
      <c r="B88" s="195"/>
      <c r="C88" s="628" t="s">
        <v>424</v>
      </c>
      <c r="D88" s="629"/>
      <c r="E88" s="629"/>
      <c r="F88" s="629"/>
      <c r="G88" s="629"/>
      <c r="H88" s="630"/>
      <c r="I88" s="702" t="s">
        <v>67</v>
      </c>
      <c r="J88" s="684" t="s">
        <v>68</v>
      </c>
      <c r="K88" s="685"/>
      <c r="L88" s="519"/>
    </row>
    <row r="89" spans="1:12" s="196" customFormat="1" ht="39.75" customHeight="1" x14ac:dyDescent="0.25">
      <c r="A89" s="194"/>
      <c r="B89" s="195"/>
      <c r="C89" s="703" t="s">
        <v>69</v>
      </c>
      <c r="D89" s="620"/>
      <c r="E89" s="620"/>
      <c r="F89" s="620"/>
      <c r="G89" s="620"/>
      <c r="H89" s="621"/>
      <c r="I89" s="686" t="s">
        <v>70</v>
      </c>
      <c r="J89" s="723" t="s">
        <v>429</v>
      </c>
      <c r="K89" s="724"/>
      <c r="L89" s="519"/>
    </row>
    <row r="90" spans="1:12" s="196" customFormat="1" ht="39.75" customHeight="1" x14ac:dyDescent="0.25">
      <c r="A90" s="194"/>
      <c r="B90" s="195"/>
      <c r="C90" s="703" t="s">
        <v>71</v>
      </c>
      <c r="D90" s="620"/>
      <c r="E90" s="620"/>
      <c r="F90" s="620"/>
      <c r="G90" s="620"/>
      <c r="H90" s="621"/>
      <c r="I90" s="686" t="s">
        <v>72</v>
      </c>
      <c r="J90" s="725" t="s">
        <v>429</v>
      </c>
      <c r="K90" s="726"/>
      <c r="L90" s="519"/>
    </row>
    <row r="91" spans="1:12" s="196" customFormat="1" ht="39.75" customHeight="1" thickBot="1" x14ac:dyDescent="0.3">
      <c r="A91" s="194"/>
      <c r="B91" s="195"/>
      <c r="C91" s="720"/>
      <c r="D91" s="721"/>
      <c r="E91" s="721"/>
      <c r="F91" s="721"/>
      <c r="G91" s="721"/>
      <c r="H91" s="722"/>
      <c r="I91" s="707" t="s">
        <v>73</v>
      </c>
      <c r="J91" s="727" t="s">
        <v>429</v>
      </c>
      <c r="K91" s="728"/>
      <c r="L91" s="519"/>
    </row>
    <row r="92" spans="1:12" s="196" customFormat="1" ht="39.75" customHeight="1" thickBot="1" x14ac:dyDescent="0.3">
      <c r="A92" s="194"/>
      <c r="B92" s="195"/>
      <c r="C92" s="704"/>
      <c r="D92" s="705"/>
      <c r="E92" s="705"/>
      <c r="F92" s="705"/>
      <c r="G92" s="705"/>
      <c r="H92" s="706"/>
      <c r="I92" s="707" t="s">
        <v>428</v>
      </c>
      <c r="J92" s="729" t="s">
        <v>429</v>
      </c>
      <c r="K92" s="730"/>
      <c r="L92" s="519"/>
    </row>
    <row r="93" spans="1:12" s="196" customFormat="1" ht="18.75" customHeight="1" thickBot="1" x14ac:dyDescent="0.3">
      <c r="A93" s="194"/>
      <c r="B93" s="195"/>
      <c r="C93" s="717"/>
      <c r="D93" s="687"/>
      <c r="E93" s="687"/>
      <c r="F93" s="687"/>
      <c r="G93" s="687"/>
      <c r="H93" s="687"/>
      <c r="I93" s="687"/>
      <c r="J93" s="687"/>
      <c r="K93" s="718"/>
      <c r="L93" s="519"/>
    </row>
    <row r="94" spans="1:12" s="192" customFormat="1" ht="31.5" customHeight="1" thickBot="1" x14ac:dyDescent="0.3">
      <c r="A94" s="151"/>
      <c r="B94" s="159"/>
      <c r="C94" s="676"/>
      <c r="D94" s="677">
        <v>7</v>
      </c>
      <c r="E94" s="677"/>
      <c r="F94" s="678">
        <v>7</v>
      </c>
      <c r="G94" s="679" t="s">
        <v>253</v>
      </c>
      <c r="H94" s="680"/>
      <c r="I94" s="681"/>
      <c r="J94" s="682"/>
      <c r="K94" s="682"/>
      <c r="L94" s="518"/>
    </row>
    <row r="95" spans="1:12" s="192" customFormat="1" ht="30" customHeight="1" thickBot="1" x14ac:dyDescent="0.3">
      <c r="A95" s="151"/>
      <c r="B95" s="159"/>
      <c r="C95" s="690"/>
      <c r="D95" s="691">
        <v>7.1</v>
      </c>
      <c r="E95" s="692"/>
      <c r="F95" s="691">
        <v>7.1</v>
      </c>
      <c r="G95" s="692" t="s">
        <v>253</v>
      </c>
      <c r="H95" s="691" t="s">
        <v>254</v>
      </c>
      <c r="I95" s="693">
        <v>1</v>
      </c>
      <c r="J95" s="694"/>
      <c r="K95" s="695"/>
      <c r="L95" s="518"/>
    </row>
    <row r="96" spans="1:12" s="192" customFormat="1" ht="25.5" customHeight="1" thickBot="1" x14ac:dyDescent="0.3">
      <c r="A96" s="151"/>
      <c r="B96" s="159"/>
      <c r="C96" s="708"/>
      <c r="D96" s="709"/>
      <c r="E96" s="709"/>
      <c r="F96" s="709"/>
      <c r="G96" s="709"/>
      <c r="H96" s="709"/>
      <c r="I96" s="709"/>
      <c r="J96" s="709"/>
      <c r="K96" s="710"/>
      <c r="L96" s="518"/>
    </row>
    <row r="97" spans="1:28" s="192" customFormat="1" ht="15.75" x14ac:dyDescent="0.25">
      <c r="A97" s="194"/>
      <c r="B97" s="159"/>
      <c r="C97" s="632" t="s">
        <v>426</v>
      </c>
      <c r="D97" s="633"/>
      <c r="E97" s="633"/>
      <c r="F97" s="633"/>
      <c r="G97" s="633"/>
      <c r="H97" s="633"/>
      <c r="I97" s="633"/>
      <c r="J97" s="637"/>
      <c r="K97" s="638"/>
      <c r="L97" s="518"/>
    </row>
    <row r="98" spans="1:28" ht="16.5" customHeight="1" x14ac:dyDescent="0.3">
      <c r="B98" s="159"/>
      <c r="C98" s="634"/>
      <c r="D98" s="719"/>
      <c r="E98" s="719"/>
      <c r="F98" s="719"/>
      <c r="G98" s="719"/>
      <c r="H98" s="719"/>
      <c r="I98" s="719"/>
      <c r="J98" s="639"/>
      <c r="K98" s="640"/>
      <c r="L98" s="197"/>
    </row>
    <row r="99" spans="1:28" ht="17.25" customHeight="1" thickBot="1" x14ac:dyDescent="0.35">
      <c r="B99" s="159"/>
      <c r="C99" s="635"/>
      <c r="D99" s="636"/>
      <c r="E99" s="636"/>
      <c r="F99" s="636"/>
      <c r="G99" s="636"/>
      <c r="H99" s="636"/>
      <c r="I99" s="636"/>
      <c r="J99" s="641"/>
      <c r="K99" s="642"/>
      <c r="L99" s="197"/>
    </row>
    <row r="100" spans="1:28" ht="17.25" customHeight="1" thickBot="1" x14ac:dyDescent="0.35">
      <c r="A100" s="197"/>
      <c r="B100" s="198"/>
      <c r="C100" s="199"/>
      <c r="D100" s="199"/>
      <c r="E100" s="200"/>
      <c r="F100" s="199"/>
      <c r="G100" s="201"/>
      <c r="H100" s="199"/>
      <c r="I100" s="200"/>
      <c r="J100" s="199"/>
      <c r="K100" s="199"/>
      <c r="L100" s="520"/>
    </row>
    <row r="101" spans="1:28" ht="17.25" customHeight="1" thickTop="1" x14ac:dyDescent="0.3">
      <c r="A101" s="732"/>
      <c r="B101" s="732"/>
      <c r="C101" s="732"/>
      <c r="D101" s="732"/>
      <c r="E101" s="733"/>
      <c r="F101" s="732"/>
      <c r="G101" s="734"/>
      <c r="H101" s="732"/>
      <c r="I101" s="733"/>
      <c r="J101" s="732"/>
      <c r="K101" s="732"/>
      <c r="L101" s="732"/>
    </row>
    <row r="102" spans="1:28" ht="17.25" customHeight="1" x14ac:dyDescent="0.3">
      <c r="A102" s="732"/>
      <c r="B102" s="732"/>
      <c r="C102" s="732"/>
      <c r="D102" s="732"/>
      <c r="E102" s="733"/>
      <c r="F102" s="732"/>
      <c r="G102" s="734"/>
      <c r="H102" s="732"/>
      <c r="I102" s="733"/>
      <c r="J102" s="732"/>
      <c r="K102" s="732"/>
      <c r="L102" s="732"/>
    </row>
    <row r="106" spans="1:28" x14ac:dyDescent="0.3">
      <c r="G106" s="731" t="s">
        <v>430</v>
      </c>
      <c r="K106" s="203"/>
    </row>
    <row r="107" spans="1:28" x14ac:dyDescent="0.3">
      <c r="J107" s="386"/>
      <c r="K107" s="386"/>
    </row>
    <row r="108" spans="1:28" s="203" customFormat="1" x14ac:dyDescent="0.3">
      <c r="A108" s="154"/>
      <c r="B108" s="154"/>
      <c r="C108" s="154"/>
      <c r="D108" s="154"/>
      <c r="E108" s="154"/>
      <c r="F108" s="154"/>
      <c r="G108" s="154"/>
      <c r="H108" s="154"/>
      <c r="I108" s="154"/>
      <c r="K108" s="396"/>
      <c r="L108" s="154"/>
      <c r="M108" s="154"/>
      <c r="N108" s="154"/>
      <c r="O108" s="154"/>
      <c r="P108" s="154"/>
      <c r="Q108" s="154"/>
      <c r="R108" s="154"/>
      <c r="S108" s="154"/>
      <c r="T108" s="154"/>
      <c r="U108" s="154"/>
      <c r="V108" s="154"/>
      <c r="W108" s="154"/>
      <c r="X108" s="154"/>
      <c r="Y108" s="154"/>
      <c r="Z108" s="154"/>
      <c r="AA108" s="154"/>
      <c r="AB108" s="154"/>
    </row>
    <row r="109" spans="1:28" s="203" customFormat="1" x14ac:dyDescent="0.3">
      <c r="A109" s="154"/>
      <c r="B109" s="154"/>
      <c r="C109" s="154"/>
      <c r="D109" s="154"/>
      <c r="E109" s="154"/>
      <c r="F109" s="154"/>
      <c r="G109" s="154"/>
      <c r="H109" s="154"/>
      <c r="I109" s="154"/>
      <c r="J109" s="154"/>
      <c r="K109" s="514"/>
      <c r="L109" s="154"/>
      <c r="M109" s="154"/>
      <c r="N109" s="154"/>
      <c r="O109" s="154"/>
      <c r="P109" s="154"/>
      <c r="Q109" s="154"/>
      <c r="R109" s="154"/>
      <c r="S109" s="154"/>
      <c r="T109" s="154"/>
      <c r="U109" s="154"/>
      <c r="V109" s="154"/>
      <c r="W109" s="154"/>
      <c r="X109" s="154"/>
      <c r="Y109" s="154"/>
      <c r="Z109" s="154"/>
      <c r="AA109" s="154"/>
      <c r="AB109" s="154"/>
    </row>
    <row r="110" spans="1:28" s="203" customFormat="1" x14ac:dyDescent="0.3">
      <c r="A110" s="154"/>
      <c r="B110" s="154"/>
      <c r="C110" s="154"/>
      <c r="D110" s="154"/>
      <c r="E110" s="154"/>
      <c r="F110" s="154"/>
      <c r="G110" s="154"/>
      <c r="H110" s="154"/>
      <c r="I110" s="154"/>
      <c r="J110" s="154"/>
      <c r="K110" s="526"/>
      <c r="L110" s="154"/>
      <c r="M110" s="154"/>
      <c r="N110" s="154"/>
      <c r="O110" s="154"/>
      <c r="P110" s="154"/>
      <c r="Q110" s="154"/>
      <c r="R110" s="154"/>
      <c r="S110" s="154"/>
      <c r="T110" s="154"/>
      <c r="U110" s="154"/>
      <c r="V110" s="154"/>
      <c r="W110" s="154"/>
      <c r="X110" s="154"/>
      <c r="Y110" s="154"/>
      <c r="Z110" s="154"/>
      <c r="AA110" s="154"/>
      <c r="AB110" s="154"/>
    </row>
    <row r="111" spans="1:28" s="203" customFormat="1" x14ac:dyDescent="0.3">
      <c r="A111" s="154"/>
      <c r="B111" s="154"/>
      <c r="C111" s="154"/>
      <c r="D111" s="154"/>
      <c r="E111" s="154"/>
      <c r="F111" s="154"/>
      <c r="G111" s="154"/>
      <c r="H111" s="154"/>
      <c r="I111" s="154"/>
      <c r="J111" s="154"/>
      <c r="K111" s="397"/>
      <c r="L111" s="154"/>
      <c r="M111" s="154"/>
      <c r="N111" s="154"/>
      <c r="O111" s="154"/>
      <c r="P111" s="154"/>
      <c r="Q111" s="154"/>
      <c r="R111" s="154"/>
      <c r="S111" s="154"/>
      <c r="T111" s="154"/>
      <c r="U111" s="154"/>
      <c r="V111" s="154"/>
      <c r="W111" s="154"/>
      <c r="X111" s="154"/>
      <c r="Y111" s="154"/>
      <c r="Z111" s="154"/>
      <c r="AA111" s="154"/>
      <c r="AB111" s="154"/>
    </row>
    <row r="112" spans="1:28" s="203" customFormat="1" x14ac:dyDescent="0.3">
      <c r="A112" s="154"/>
      <c r="B112" s="154"/>
      <c r="C112" s="154"/>
      <c r="D112" s="154"/>
      <c r="E112" s="154"/>
      <c r="F112" s="154"/>
      <c r="G112" s="154"/>
      <c r="H112" s="154"/>
      <c r="I112" s="154"/>
      <c r="J112" s="154"/>
      <c r="K112" s="154"/>
      <c r="L112" s="154"/>
      <c r="M112" s="154"/>
      <c r="N112" s="154"/>
      <c r="O112" s="154"/>
      <c r="P112" s="154"/>
      <c r="Q112" s="154"/>
      <c r="R112" s="154"/>
      <c r="S112" s="154"/>
      <c r="T112" s="154"/>
      <c r="U112" s="154"/>
      <c r="V112" s="154"/>
      <c r="W112" s="154"/>
      <c r="X112" s="154"/>
      <c r="Y112" s="154"/>
      <c r="Z112" s="154"/>
      <c r="AA112" s="154"/>
      <c r="AB112" s="154"/>
    </row>
    <row r="113" spans="1:28" s="203" customFormat="1" x14ac:dyDescent="0.3">
      <c r="A113" s="154"/>
      <c r="B113" s="154"/>
      <c r="C113" s="154"/>
      <c r="D113" s="154"/>
      <c r="E113" s="154"/>
      <c r="F113" s="154"/>
      <c r="G113" s="154"/>
      <c r="H113" s="154"/>
      <c r="I113" s="154"/>
      <c r="J113" s="154"/>
      <c r="K113" s="154"/>
      <c r="L113" s="154"/>
      <c r="M113" s="154"/>
      <c r="N113" s="154"/>
      <c r="O113" s="154"/>
      <c r="P113" s="154"/>
      <c r="Q113" s="154"/>
      <c r="R113" s="154"/>
      <c r="S113" s="154"/>
      <c r="T113" s="154"/>
      <c r="U113" s="154"/>
      <c r="V113" s="154"/>
      <c r="W113" s="154"/>
      <c r="X113" s="154"/>
      <c r="Y113" s="154"/>
      <c r="Z113" s="154"/>
      <c r="AA113" s="154"/>
      <c r="AB113" s="154"/>
    </row>
    <row r="114" spans="1:28" s="203" customFormat="1" x14ac:dyDescent="0.3">
      <c r="A114" s="154"/>
      <c r="B114" s="154"/>
      <c r="C114" s="154"/>
      <c r="D114" s="154"/>
      <c r="E114" s="154"/>
      <c r="F114" s="154"/>
      <c r="G114" s="154"/>
      <c r="H114" s="154"/>
      <c r="I114" s="154"/>
      <c r="J114" s="154"/>
      <c r="K114" s="154"/>
      <c r="L114" s="154"/>
      <c r="M114" s="154"/>
      <c r="N114" s="154"/>
      <c r="O114" s="154"/>
      <c r="P114" s="154"/>
      <c r="Q114" s="154"/>
      <c r="R114" s="154"/>
      <c r="S114" s="154"/>
      <c r="T114" s="154"/>
      <c r="U114" s="154"/>
      <c r="V114" s="154"/>
      <c r="W114" s="154"/>
      <c r="X114" s="154"/>
      <c r="Y114" s="154"/>
      <c r="Z114" s="154"/>
      <c r="AA114" s="154"/>
      <c r="AB114" s="154"/>
    </row>
    <row r="115" spans="1:28" s="203" customFormat="1" x14ac:dyDescent="0.3">
      <c r="A115" s="154"/>
      <c r="B115" s="154"/>
      <c r="C115" s="154"/>
      <c r="D115" s="154"/>
      <c r="E115" s="154"/>
      <c r="F115" s="154"/>
      <c r="G115" s="154"/>
      <c r="H115" s="154"/>
      <c r="I115" s="154"/>
      <c r="J115" s="154"/>
      <c r="K115" s="173"/>
      <c r="L115" s="154"/>
      <c r="M115" s="154"/>
      <c r="N115" s="154"/>
      <c r="P115" s="154"/>
      <c r="Q115" s="154"/>
      <c r="R115" s="154"/>
      <c r="S115" s="154"/>
      <c r="T115" s="154"/>
      <c r="U115" s="154"/>
      <c r="V115" s="154"/>
      <c r="W115" s="154"/>
      <c r="X115" s="154"/>
      <c r="Y115" s="154"/>
      <c r="Z115" s="154"/>
      <c r="AA115" s="154"/>
      <c r="AB115" s="154"/>
    </row>
    <row r="116" spans="1:28" s="203" customFormat="1" x14ac:dyDescent="0.3">
      <c r="A116" s="154"/>
      <c r="B116" s="154"/>
      <c r="C116" s="154"/>
      <c r="D116" s="154"/>
      <c r="E116" s="154"/>
      <c r="F116" s="154"/>
      <c r="G116" s="154"/>
      <c r="H116" s="154"/>
      <c r="I116" s="154"/>
      <c r="J116" s="154"/>
      <c r="K116" s="154"/>
      <c r="L116" s="154"/>
      <c r="M116" s="154"/>
      <c r="N116" s="154"/>
      <c r="O116" s="154"/>
      <c r="P116" s="154"/>
      <c r="Q116" s="154"/>
      <c r="R116" s="154"/>
      <c r="S116" s="154"/>
      <c r="T116" s="154"/>
      <c r="U116" s="154"/>
      <c r="V116" s="154"/>
      <c r="W116" s="154"/>
      <c r="X116" s="154"/>
      <c r="Y116" s="154"/>
      <c r="Z116" s="154"/>
      <c r="AA116" s="154"/>
      <c r="AB116" s="154"/>
    </row>
    <row r="117" spans="1:28" s="203" customFormat="1" x14ac:dyDescent="0.3">
      <c r="A117" s="154"/>
      <c r="B117" s="154"/>
      <c r="C117" s="154"/>
      <c r="D117" s="154"/>
      <c r="E117" s="154"/>
      <c r="F117" s="154"/>
      <c r="G117" s="154"/>
      <c r="H117" s="154"/>
      <c r="I117" s="154"/>
      <c r="J117" s="154"/>
      <c r="K117" s="154"/>
      <c r="L117" s="154"/>
      <c r="M117" s="154"/>
      <c r="N117" s="154"/>
      <c r="O117" s="154"/>
      <c r="P117" s="154"/>
      <c r="Q117" s="154"/>
      <c r="R117" s="154"/>
      <c r="S117" s="154"/>
      <c r="T117" s="154"/>
      <c r="U117" s="154"/>
      <c r="V117" s="154"/>
      <c r="W117" s="154"/>
      <c r="X117" s="154"/>
      <c r="Y117" s="154"/>
      <c r="Z117" s="154"/>
      <c r="AA117" s="154"/>
      <c r="AB117" s="154"/>
    </row>
    <row r="118" spans="1:28" s="203" customFormat="1" x14ac:dyDescent="0.3">
      <c r="A118" s="154"/>
      <c r="B118" s="154"/>
      <c r="C118" s="154"/>
      <c r="D118" s="154"/>
      <c r="E118" s="154"/>
      <c r="F118" s="154"/>
      <c r="G118" s="154"/>
      <c r="H118" s="154"/>
      <c r="I118" s="154"/>
      <c r="J118" s="173"/>
      <c r="K118" s="154"/>
      <c r="L118" s="154"/>
      <c r="M118" s="154"/>
      <c r="N118" s="154"/>
      <c r="O118" s="154"/>
      <c r="P118" s="154"/>
      <c r="Q118" s="154"/>
      <c r="R118" s="154"/>
      <c r="S118" s="154"/>
      <c r="T118" s="154"/>
      <c r="U118" s="154"/>
      <c r="V118" s="154"/>
      <c r="W118" s="154"/>
      <c r="X118" s="154"/>
      <c r="Y118" s="154"/>
      <c r="Z118" s="154"/>
      <c r="AA118" s="154"/>
      <c r="AB118" s="154"/>
    </row>
    <row r="119" spans="1:28" s="203" customFormat="1" x14ac:dyDescent="0.3">
      <c r="A119" s="154"/>
      <c r="B119" s="154"/>
      <c r="C119" s="154"/>
      <c r="D119" s="154"/>
      <c r="E119" s="154"/>
      <c r="F119" s="154"/>
      <c r="G119" s="154"/>
      <c r="H119" s="154"/>
      <c r="I119" s="154"/>
      <c r="J119" s="154"/>
      <c r="K119" s="154"/>
      <c r="L119" s="154"/>
      <c r="M119" s="154"/>
      <c r="N119" s="154"/>
      <c r="O119" s="154"/>
      <c r="P119" s="154"/>
      <c r="Q119" s="154"/>
      <c r="R119" s="154"/>
      <c r="S119" s="154"/>
      <c r="T119" s="154"/>
      <c r="U119" s="154"/>
      <c r="V119" s="154"/>
      <c r="W119" s="154"/>
      <c r="X119" s="154"/>
      <c r="Y119" s="154"/>
      <c r="Z119" s="154"/>
      <c r="AA119" s="154"/>
      <c r="AB119" s="154"/>
    </row>
    <row r="120" spans="1:28" s="203" customFormat="1" x14ac:dyDescent="0.3">
      <c r="A120" s="154"/>
      <c r="B120" s="154"/>
      <c r="C120" s="154"/>
      <c r="D120" s="154"/>
      <c r="E120" s="154"/>
      <c r="F120" s="154"/>
      <c r="G120" s="154"/>
      <c r="H120" s="154"/>
      <c r="I120" s="154"/>
      <c r="J120" s="154"/>
      <c r="K120" s="154"/>
      <c r="L120" s="154"/>
      <c r="M120" s="154"/>
      <c r="N120" s="154"/>
      <c r="O120" s="154"/>
      <c r="P120" s="154"/>
      <c r="Q120" s="154"/>
      <c r="R120" s="154"/>
      <c r="S120" s="154"/>
      <c r="T120" s="154"/>
      <c r="U120" s="154"/>
      <c r="V120" s="154"/>
      <c r="W120" s="154"/>
      <c r="X120" s="154"/>
      <c r="Y120" s="154"/>
      <c r="Z120" s="154"/>
      <c r="AA120" s="154"/>
      <c r="AB120" s="154"/>
    </row>
    <row r="121" spans="1:28" s="203" customFormat="1" x14ac:dyDescent="0.3">
      <c r="A121" s="154"/>
      <c r="B121" s="154"/>
      <c r="C121" s="154"/>
      <c r="D121" s="154"/>
      <c r="E121" s="154"/>
      <c r="F121" s="154"/>
      <c r="G121" s="154"/>
      <c r="H121" s="154"/>
      <c r="I121" s="154"/>
      <c r="J121" s="154"/>
      <c r="K121" s="154"/>
      <c r="L121" s="154"/>
      <c r="M121" s="154"/>
      <c r="N121" s="154"/>
      <c r="O121" s="154"/>
      <c r="P121" s="154"/>
      <c r="Q121" s="154"/>
      <c r="R121" s="154"/>
      <c r="S121" s="154"/>
      <c r="T121" s="154"/>
      <c r="U121" s="154"/>
      <c r="V121" s="154"/>
      <c r="W121" s="154"/>
      <c r="X121" s="154"/>
      <c r="Y121" s="154"/>
      <c r="Z121" s="154"/>
      <c r="AA121" s="154"/>
      <c r="AB121" s="154"/>
    </row>
    <row r="122" spans="1:28" x14ac:dyDescent="0.3">
      <c r="E122" s="154"/>
      <c r="G122" s="154"/>
      <c r="I122" s="154"/>
    </row>
    <row r="123" spans="1:28" x14ac:dyDescent="0.3">
      <c r="E123" s="154"/>
      <c r="G123" s="154"/>
      <c r="I123" s="154"/>
    </row>
    <row r="124" spans="1:28" x14ac:dyDescent="0.3">
      <c r="E124" s="154"/>
      <c r="G124" s="154"/>
      <c r="I124" s="154"/>
    </row>
    <row r="125" spans="1:28" x14ac:dyDescent="0.3">
      <c r="E125" s="154"/>
      <c r="G125" s="154"/>
      <c r="I125" s="154"/>
    </row>
    <row r="126" spans="1:28" x14ac:dyDescent="0.3">
      <c r="E126" s="154"/>
      <c r="G126" s="154"/>
      <c r="I126" s="154"/>
    </row>
    <row r="127" spans="1:28" x14ac:dyDescent="0.3">
      <c r="E127" s="154"/>
      <c r="G127" s="154"/>
      <c r="I127" s="154"/>
    </row>
    <row r="128" spans="1:28" x14ac:dyDescent="0.3">
      <c r="E128" s="154"/>
      <c r="G128" s="154"/>
      <c r="I128" s="154"/>
    </row>
    <row r="129" s="154" customFormat="1" x14ac:dyDescent="0.3"/>
    <row r="130" s="154" customFormat="1" x14ac:dyDescent="0.3"/>
    <row r="131" s="154" customFormat="1" x14ac:dyDescent="0.3"/>
    <row r="132" s="154" customFormat="1" x14ac:dyDescent="0.3"/>
    <row r="133" s="154" customFormat="1" x14ac:dyDescent="0.3"/>
    <row r="134" s="154" customFormat="1" x14ac:dyDescent="0.3"/>
  </sheetData>
  <autoFilter ref="C9:K99" xr:uid="{FA5BC697-B16F-4822-8058-D44FF6660F2E}"/>
  <mergeCells count="38">
    <mergeCell ref="C97:I99"/>
    <mergeCell ref="J97:K99"/>
    <mergeCell ref="J91:K91"/>
    <mergeCell ref="C90:H90"/>
    <mergeCell ref="J90:K90"/>
    <mergeCell ref="C92:H92"/>
    <mergeCell ref="J92:K92"/>
    <mergeCell ref="G94:I94"/>
    <mergeCell ref="C96:K96"/>
    <mergeCell ref="C85:K85"/>
    <mergeCell ref="C86:J86"/>
    <mergeCell ref="C87:J87"/>
    <mergeCell ref="C88:H88"/>
    <mergeCell ref="J88:K88"/>
    <mergeCell ref="C89:H89"/>
    <mergeCell ref="J89:K89"/>
    <mergeCell ref="G37:K37"/>
    <mergeCell ref="C63:I63"/>
    <mergeCell ref="G64:K64"/>
    <mergeCell ref="C73:I73"/>
    <mergeCell ref="C83:I83"/>
    <mergeCell ref="C84:J84"/>
    <mergeCell ref="J10:J11"/>
    <mergeCell ref="K10:K11"/>
    <mergeCell ref="G13:K13"/>
    <mergeCell ref="C22:I22"/>
    <mergeCell ref="G23:K23"/>
    <mergeCell ref="C36:I36"/>
    <mergeCell ref="C3:F3"/>
    <mergeCell ref="C5:K5"/>
    <mergeCell ref="C6:K6"/>
    <mergeCell ref="C7:K8"/>
    <mergeCell ref="C10:C11"/>
    <mergeCell ref="D10:D11"/>
    <mergeCell ref="E10:F10"/>
    <mergeCell ref="G10:G11"/>
    <mergeCell ref="H10:H11"/>
    <mergeCell ref="I10:I11"/>
  </mergeCells>
  <pageMargins left="0.7" right="0.7" top="0.75" bottom="0.75" header="0.3" footer="0.3"/>
  <pageSetup paperSize="9" scale="2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1BA33-7020-F044-94C8-362BC7BDC1FD}">
  <dimension ref="A1:T557"/>
  <sheetViews>
    <sheetView zoomScale="70" zoomScaleNormal="70" workbookViewId="0">
      <selection activeCell="A7" sqref="A7:XFD386"/>
    </sheetView>
  </sheetViews>
  <sheetFormatPr baseColWidth="10" defaultColWidth="10" defaultRowHeight="12.75" x14ac:dyDescent="0.2"/>
  <cols>
    <col min="1" max="1" width="38.85546875" style="150" customWidth="1"/>
    <col min="2" max="2" width="9.140625" style="150" customWidth="1"/>
    <col min="3" max="9" width="7.7109375" style="150" customWidth="1"/>
    <col min="10" max="10" width="9.28515625" style="150" customWidth="1"/>
    <col min="11" max="11" width="8.28515625" style="150" customWidth="1"/>
    <col min="12" max="12" width="9" style="150" customWidth="1"/>
    <col min="13" max="13" width="8.28515625" style="150" customWidth="1"/>
    <col min="14" max="14" width="10.85546875" style="150" bestFit="1" customWidth="1"/>
    <col min="15" max="16384" width="10" style="150"/>
  </cols>
  <sheetData>
    <row r="1" spans="1:14" s="92" customFormat="1" ht="105" customHeight="1" x14ac:dyDescent="0.2">
      <c r="A1" s="90"/>
      <c r="B1" s="91"/>
      <c r="C1" s="91"/>
      <c r="D1" s="91"/>
      <c r="E1" s="91"/>
      <c r="F1" s="91"/>
      <c r="G1" s="91"/>
      <c r="H1" s="91"/>
      <c r="I1" s="91"/>
      <c r="J1" s="91"/>
      <c r="K1" s="91"/>
      <c r="L1" s="91"/>
      <c r="M1" s="91"/>
    </row>
    <row r="2" spans="1:14" s="92" customFormat="1" x14ac:dyDescent="0.2">
      <c r="A2" s="93"/>
    </row>
    <row r="3" spans="1:14" s="92" customFormat="1" ht="20.25" x14ac:dyDescent="0.35">
      <c r="A3" s="644" t="s">
        <v>107</v>
      </c>
      <c r="B3" s="645"/>
      <c r="C3" s="645"/>
      <c r="D3" s="645"/>
      <c r="E3" s="645"/>
      <c r="F3" s="645"/>
      <c r="G3" s="645"/>
      <c r="H3" s="645"/>
      <c r="I3" s="645"/>
      <c r="J3" s="645"/>
      <c r="K3" s="645"/>
      <c r="L3" s="645"/>
      <c r="M3" s="645"/>
    </row>
    <row r="4" spans="1:14" s="92" customFormat="1" x14ac:dyDescent="0.2">
      <c r="A4" s="646" t="s">
        <v>108</v>
      </c>
      <c r="B4" s="647"/>
      <c r="C4" s="647"/>
      <c r="D4" s="647"/>
      <c r="E4" s="647"/>
      <c r="F4" s="647"/>
      <c r="G4" s="647"/>
      <c r="H4" s="647"/>
      <c r="I4" s="647"/>
      <c r="J4" s="647"/>
      <c r="K4" s="647"/>
      <c r="L4" s="647"/>
      <c r="M4" s="647"/>
    </row>
    <row r="5" spans="1:14" s="92" customFormat="1" x14ac:dyDescent="0.2">
      <c r="A5" s="648" t="s">
        <v>109</v>
      </c>
      <c r="B5" s="649"/>
      <c r="C5" s="649"/>
      <c r="D5" s="649"/>
      <c r="E5" s="649"/>
      <c r="F5" s="649"/>
      <c r="G5" s="649"/>
      <c r="H5" s="649"/>
      <c r="I5" s="649"/>
      <c r="J5" s="649"/>
      <c r="K5" s="649"/>
      <c r="L5" s="649"/>
      <c r="M5" s="649"/>
    </row>
    <row r="6" spans="1:14" s="92" customFormat="1" ht="14.25" x14ac:dyDescent="0.25">
      <c r="A6" s="94"/>
      <c r="B6" s="94"/>
      <c r="C6" s="94"/>
      <c r="D6" s="94"/>
      <c r="E6" s="94"/>
      <c r="F6" s="94"/>
      <c r="G6" s="94"/>
      <c r="H6" s="94"/>
      <c r="I6" s="94"/>
      <c r="J6" s="94"/>
      <c r="K6" s="95"/>
      <c r="L6" s="96"/>
      <c r="M6" s="97"/>
    </row>
    <row r="7" spans="1:14" s="92" customFormat="1" ht="14.25" hidden="1" x14ac:dyDescent="0.25">
      <c r="A7" s="98" t="s">
        <v>110</v>
      </c>
      <c r="B7" s="99"/>
      <c r="C7" s="99"/>
      <c r="D7" s="99"/>
      <c r="E7" s="99"/>
      <c r="F7" s="99"/>
      <c r="G7" s="99"/>
      <c r="H7" s="99"/>
      <c r="I7" s="99"/>
      <c r="J7" s="99"/>
      <c r="K7" s="100"/>
      <c r="L7" s="101" t="s">
        <v>111</v>
      </c>
      <c r="M7" s="99"/>
      <c r="N7" s="102"/>
    </row>
    <row r="8" spans="1:14" s="106" customFormat="1" ht="20.25" hidden="1" customHeight="1" x14ac:dyDescent="0.2">
      <c r="A8" s="103" t="s">
        <v>112</v>
      </c>
      <c r="B8" s="104" t="s">
        <v>113</v>
      </c>
      <c r="C8" s="104" t="s">
        <v>114</v>
      </c>
      <c r="D8" s="104" t="s">
        <v>115</v>
      </c>
      <c r="E8" s="104" t="s">
        <v>116</v>
      </c>
      <c r="F8" s="104" t="s">
        <v>117</v>
      </c>
      <c r="G8" s="104" t="s">
        <v>118</v>
      </c>
      <c r="H8" s="104" t="s">
        <v>119</v>
      </c>
      <c r="I8" s="104" t="s">
        <v>120</v>
      </c>
      <c r="J8" s="104" t="s">
        <v>121</v>
      </c>
      <c r="K8" s="104" t="s">
        <v>122</v>
      </c>
      <c r="L8" s="104" t="s">
        <v>123</v>
      </c>
      <c r="M8" s="104" t="s">
        <v>124</v>
      </c>
      <c r="N8" s="105"/>
    </row>
    <row r="9" spans="1:14" s="110" customFormat="1" ht="15.75" hidden="1" customHeight="1" x14ac:dyDescent="0.2">
      <c r="A9" s="107" t="s">
        <v>125</v>
      </c>
      <c r="B9" s="108">
        <v>70.63</v>
      </c>
      <c r="C9" s="108">
        <v>71.47</v>
      </c>
      <c r="D9" s="108">
        <v>71.75</v>
      </c>
      <c r="E9" s="108">
        <v>72.33</v>
      </c>
      <c r="F9" s="108">
        <v>72.52</v>
      </c>
      <c r="G9" s="108">
        <v>72.89</v>
      </c>
      <c r="H9" s="108">
        <v>73.12</v>
      </c>
      <c r="I9" s="108">
        <v>73.8</v>
      </c>
      <c r="J9" s="108">
        <v>74.819999999999993</v>
      </c>
      <c r="K9" s="108">
        <v>75.42</v>
      </c>
      <c r="L9" s="108">
        <v>75.569999999999993</v>
      </c>
      <c r="M9" s="108">
        <v>75.64</v>
      </c>
      <c r="N9" s="109"/>
    </row>
    <row r="10" spans="1:14" s="110" customFormat="1" hidden="1" x14ac:dyDescent="0.2">
      <c r="A10" s="111" t="s">
        <v>126</v>
      </c>
      <c r="B10" s="112"/>
      <c r="C10" s="112"/>
      <c r="D10" s="112"/>
      <c r="E10" s="112"/>
      <c r="F10" s="112"/>
      <c r="G10" s="112"/>
      <c r="H10" s="112"/>
      <c r="I10" s="112"/>
      <c r="J10" s="112"/>
      <c r="K10" s="112"/>
      <c r="L10" s="112"/>
      <c r="M10" s="112"/>
      <c r="N10" s="109"/>
    </row>
    <row r="11" spans="1:14" s="110" customFormat="1" hidden="1" x14ac:dyDescent="0.2">
      <c r="A11" s="113" t="s">
        <v>127</v>
      </c>
      <c r="B11" s="114">
        <v>80.77</v>
      </c>
      <c r="C11" s="114">
        <v>80.81</v>
      </c>
      <c r="D11" s="114">
        <v>80.89</v>
      </c>
      <c r="E11" s="114">
        <v>80.930000000000007</v>
      </c>
      <c r="F11" s="114">
        <v>81.34</v>
      </c>
      <c r="G11" s="114">
        <v>81.430000000000007</v>
      </c>
      <c r="H11" s="114">
        <v>81.42</v>
      </c>
      <c r="I11" s="114">
        <v>81.42</v>
      </c>
      <c r="J11" s="114">
        <v>81.599999999999994</v>
      </c>
      <c r="K11" s="114">
        <v>81.599999999999994</v>
      </c>
      <c r="L11" s="114">
        <v>81.59</v>
      </c>
      <c r="M11" s="114">
        <v>81.58</v>
      </c>
      <c r="N11" s="109"/>
    </row>
    <row r="12" spans="1:14" s="110" customFormat="1" hidden="1" x14ac:dyDescent="0.2">
      <c r="A12" s="111" t="s">
        <v>128</v>
      </c>
      <c r="B12" s="112">
        <v>62.96</v>
      </c>
      <c r="C12" s="112">
        <v>63.68</v>
      </c>
      <c r="D12" s="112">
        <v>64.11</v>
      </c>
      <c r="E12" s="112">
        <v>65.47</v>
      </c>
      <c r="F12" s="112">
        <v>65.64</v>
      </c>
      <c r="G12" s="112">
        <v>66.459999999999994</v>
      </c>
      <c r="H12" s="112">
        <v>66.760000000000005</v>
      </c>
      <c r="I12" s="112">
        <v>67.81</v>
      </c>
      <c r="J12" s="112">
        <v>69.930000000000007</v>
      </c>
      <c r="K12" s="112">
        <v>71.05</v>
      </c>
      <c r="L12" s="112">
        <v>71.33</v>
      </c>
      <c r="M12" s="112">
        <v>71.510000000000005</v>
      </c>
      <c r="N12" s="109"/>
    </row>
    <row r="13" spans="1:14" s="110" customFormat="1" hidden="1" x14ac:dyDescent="0.2">
      <c r="A13" s="113" t="s">
        <v>129</v>
      </c>
      <c r="B13" s="114">
        <v>70.08</v>
      </c>
      <c r="C13" s="114">
        <v>70.08</v>
      </c>
      <c r="D13" s="114">
        <v>70.09</v>
      </c>
      <c r="E13" s="114">
        <v>70.099999999999994</v>
      </c>
      <c r="F13" s="114">
        <v>70.88</v>
      </c>
      <c r="G13" s="114">
        <v>70.88</v>
      </c>
      <c r="H13" s="114">
        <v>70.89</v>
      </c>
      <c r="I13" s="114">
        <v>70.89</v>
      </c>
      <c r="J13" s="114">
        <v>70.98</v>
      </c>
      <c r="K13" s="114">
        <v>70.989999999999995</v>
      </c>
      <c r="L13" s="114">
        <v>71.05</v>
      </c>
      <c r="M13" s="114">
        <v>71.05</v>
      </c>
      <c r="N13" s="109"/>
    </row>
    <row r="14" spans="1:14" s="110" customFormat="1" hidden="1" x14ac:dyDescent="0.2">
      <c r="A14" s="111" t="s">
        <v>130</v>
      </c>
      <c r="B14" s="112">
        <v>71.45</v>
      </c>
      <c r="C14" s="112">
        <v>73.239999999999995</v>
      </c>
      <c r="D14" s="112">
        <v>73.56</v>
      </c>
      <c r="E14" s="112">
        <v>73.56</v>
      </c>
      <c r="F14" s="112">
        <v>73.569999999999993</v>
      </c>
      <c r="G14" s="112">
        <v>73.569999999999993</v>
      </c>
      <c r="H14" s="112">
        <v>73.98</v>
      </c>
      <c r="I14" s="112">
        <v>75.06</v>
      </c>
      <c r="J14" s="112">
        <v>75.319999999999993</v>
      </c>
      <c r="K14" s="112">
        <v>75.87</v>
      </c>
      <c r="L14" s="112">
        <v>75.900000000000006</v>
      </c>
      <c r="M14" s="112">
        <v>75.900000000000006</v>
      </c>
      <c r="N14" s="109"/>
    </row>
    <row r="15" spans="1:14" s="110" customFormat="1" hidden="1" x14ac:dyDescent="0.2">
      <c r="A15" s="113" t="s">
        <v>131</v>
      </c>
      <c r="B15" s="114">
        <v>76.569999999999993</v>
      </c>
      <c r="C15" s="114">
        <v>77.930000000000007</v>
      </c>
      <c r="D15" s="114">
        <v>77.989999999999995</v>
      </c>
      <c r="E15" s="114">
        <v>77.989999999999995</v>
      </c>
      <c r="F15" s="114">
        <v>77.989999999999995</v>
      </c>
      <c r="G15" s="114">
        <v>77.989999999999995</v>
      </c>
      <c r="H15" s="114">
        <v>78.099999999999994</v>
      </c>
      <c r="I15" s="114">
        <v>78.099999999999994</v>
      </c>
      <c r="J15" s="114">
        <v>78.290000000000006</v>
      </c>
      <c r="K15" s="114">
        <v>78.36</v>
      </c>
      <c r="L15" s="114">
        <v>78.56</v>
      </c>
      <c r="M15" s="114">
        <v>78.61</v>
      </c>
      <c r="N15" s="109"/>
    </row>
    <row r="16" spans="1:14" s="110" customFormat="1" hidden="1" x14ac:dyDescent="0.2">
      <c r="A16" s="111" t="s">
        <v>132</v>
      </c>
      <c r="B16" s="112"/>
      <c r="C16" s="112"/>
      <c r="D16" s="112"/>
      <c r="E16" s="112"/>
      <c r="F16" s="112"/>
      <c r="G16" s="112"/>
      <c r="H16" s="112"/>
      <c r="I16" s="112"/>
      <c r="J16" s="112"/>
      <c r="K16" s="112"/>
      <c r="L16" s="112"/>
      <c r="M16" s="112"/>
      <c r="N16" s="109"/>
    </row>
    <row r="17" spans="1:14" s="110" customFormat="1" hidden="1" x14ac:dyDescent="0.2">
      <c r="A17" s="113" t="s">
        <v>133</v>
      </c>
      <c r="B17" s="114">
        <v>85.82</v>
      </c>
      <c r="C17" s="114">
        <v>86.39</v>
      </c>
      <c r="D17" s="114">
        <v>86.55</v>
      </c>
      <c r="E17" s="114">
        <v>86.58</v>
      </c>
      <c r="F17" s="114">
        <v>86.91</v>
      </c>
      <c r="G17" s="114">
        <v>86.91</v>
      </c>
      <c r="H17" s="114">
        <v>87.01</v>
      </c>
      <c r="I17" s="114">
        <v>87.18</v>
      </c>
      <c r="J17" s="114">
        <v>87.26</v>
      </c>
      <c r="K17" s="114">
        <v>87.36</v>
      </c>
      <c r="L17" s="114">
        <v>87.35</v>
      </c>
      <c r="M17" s="114">
        <v>87.35</v>
      </c>
      <c r="N17" s="109"/>
    </row>
    <row r="18" spans="1:14" s="110" customFormat="1" hidden="1" x14ac:dyDescent="0.2">
      <c r="A18" s="111" t="s">
        <v>134</v>
      </c>
      <c r="B18" s="112">
        <v>78.349999999999994</v>
      </c>
      <c r="C18" s="112">
        <v>78.760000000000005</v>
      </c>
      <c r="D18" s="112">
        <v>78.87</v>
      </c>
      <c r="E18" s="112">
        <v>78.849999999999994</v>
      </c>
      <c r="F18" s="112">
        <v>79.17</v>
      </c>
      <c r="G18" s="112">
        <v>79.19</v>
      </c>
      <c r="H18" s="112">
        <v>79.34</v>
      </c>
      <c r="I18" s="112">
        <v>79.42</v>
      </c>
      <c r="J18" s="112">
        <v>79.61</v>
      </c>
      <c r="K18" s="112">
        <v>79.709999999999994</v>
      </c>
      <c r="L18" s="112">
        <v>79.73</v>
      </c>
      <c r="M18" s="112">
        <v>79.680000000000007</v>
      </c>
      <c r="N18" s="109"/>
    </row>
    <row r="19" spans="1:14" s="110" customFormat="1" hidden="1" x14ac:dyDescent="0.2">
      <c r="A19" s="113" t="s">
        <v>135</v>
      </c>
      <c r="B19" s="114">
        <v>70.86</v>
      </c>
      <c r="C19" s="114">
        <v>71.06</v>
      </c>
      <c r="D19" s="114">
        <v>71.239999999999995</v>
      </c>
      <c r="E19" s="114">
        <v>71.739999999999995</v>
      </c>
      <c r="F19" s="114">
        <v>71.989999999999995</v>
      </c>
      <c r="G19" s="114">
        <v>71.989999999999995</v>
      </c>
      <c r="H19" s="114">
        <v>72.41</v>
      </c>
      <c r="I19" s="114">
        <v>72.62</v>
      </c>
      <c r="J19" s="114">
        <v>72.790000000000006</v>
      </c>
      <c r="K19" s="114">
        <v>72.98</v>
      </c>
      <c r="L19" s="114">
        <v>73.67</v>
      </c>
      <c r="M19" s="114">
        <v>73.760000000000005</v>
      </c>
      <c r="N19" s="109"/>
    </row>
    <row r="20" spans="1:14" s="110" customFormat="1" hidden="1" x14ac:dyDescent="0.2">
      <c r="A20" s="111" t="s">
        <v>136</v>
      </c>
      <c r="B20" s="112">
        <v>53.24</v>
      </c>
      <c r="C20" s="112">
        <v>54.38</v>
      </c>
      <c r="D20" s="112">
        <v>55.52</v>
      </c>
      <c r="E20" s="112">
        <v>56.07</v>
      </c>
      <c r="F20" s="112">
        <v>56.09</v>
      </c>
      <c r="G20" s="112">
        <v>57.05</v>
      </c>
      <c r="H20" s="112">
        <v>58.09</v>
      </c>
      <c r="I20" s="112">
        <v>59.18</v>
      </c>
      <c r="J20" s="112">
        <v>59.3</v>
      </c>
      <c r="K20" s="112">
        <v>59.55</v>
      </c>
      <c r="L20" s="112">
        <v>59.79</v>
      </c>
      <c r="M20" s="112">
        <v>59.82</v>
      </c>
      <c r="N20" s="109"/>
    </row>
    <row r="21" spans="1:14" s="110" customFormat="1" hidden="1" x14ac:dyDescent="0.2">
      <c r="A21" s="113" t="s">
        <v>137</v>
      </c>
      <c r="B21" s="114">
        <v>60.1</v>
      </c>
      <c r="C21" s="114">
        <v>60.57</v>
      </c>
      <c r="D21" s="114">
        <v>61.07</v>
      </c>
      <c r="E21" s="114">
        <v>61.07</v>
      </c>
      <c r="F21" s="114">
        <v>61.97</v>
      </c>
      <c r="G21" s="114">
        <v>61.99</v>
      </c>
      <c r="H21" s="114">
        <v>62.04</v>
      </c>
      <c r="I21" s="114">
        <v>63.78</v>
      </c>
      <c r="J21" s="114">
        <v>63.85</v>
      </c>
      <c r="K21" s="114">
        <v>63.92</v>
      </c>
      <c r="L21" s="114">
        <v>64.040000000000006</v>
      </c>
      <c r="M21" s="114">
        <v>64.05</v>
      </c>
      <c r="N21" s="109"/>
    </row>
    <row r="22" spans="1:14" s="110" customFormat="1" hidden="1" x14ac:dyDescent="0.2">
      <c r="A22" s="111" t="s">
        <v>138</v>
      </c>
      <c r="B22" s="112">
        <v>70.78</v>
      </c>
      <c r="C22" s="112">
        <v>71.849999999999994</v>
      </c>
      <c r="D22" s="112">
        <v>72.05</v>
      </c>
      <c r="E22" s="112">
        <v>72.53</v>
      </c>
      <c r="F22" s="112">
        <v>72.760000000000005</v>
      </c>
      <c r="G22" s="112">
        <v>73.02</v>
      </c>
      <c r="H22" s="112">
        <v>73.17</v>
      </c>
      <c r="I22" s="112">
        <v>73.540000000000006</v>
      </c>
      <c r="J22" s="112">
        <v>75.03</v>
      </c>
      <c r="K22" s="112">
        <v>75.22</v>
      </c>
      <c r="L22" s="112">
        <v>75.400000000000006</v>
      </c>
      <c r="M22" s="112">
        <v>75.540000000000006</v>
      </c>
      <c r="N22" s="109"/>
    </row>
    <row r="23" spans="1:14" s="110" customFormat="1" ht="12.75" hidden="1" customHeight="1" x14ac:dyDescent="0.2">
      <c r="A23" s="113" t="s">
        <v>139</v>
      </c>
      <c r="B23" s="114">
        <v>67.459999999999994</v>
      </c>
      <c r="C23" s="114">
        <v>67.94</v>
      </c>
      <c r="D23" s="114">
        <v>68.08</v>
      </c>
      <c r="E23" s="114">
        <v>68.349999999999994</v>
      </c>
      <c r="F23" s="114">
        <v>68.48</v>
      </c>
      <c r="G23" s="114">
        <v>68.510000000000005</v>
      </c>
      <c r="H23" s="114">
        <v>68.63</v>
      </c>
      <c r="I23" s="114">
        <v>68.77</v>
      </c>
      <c r="J23" s="114">
        <v>71.849999999999994</v>
      </c>
      <c r="K23" s="114">
        <v>71.94</v>
      </c>
      <c r="L23" s="114">
        <v>72.239999999999995</v>
      </c>
      <c r="M23" s="114">
        <v>72.319999999999993</v>
      </c>
      <c r="N23" s="109"/>
    </row>
    <row r="24" spans="1:14" s="110" customFormat="1" hidden="1" x14ac:dyDescent="0.2">
      <c r="A24" s="115" t="s">
        <v>140</v>
      </c>
      <c r="B24" s="116">
        <v>54.73</v>
      </c>
      <c r="C24" s="116">
        <v>55.01</v>
      </c>
      <c r="D24" s="116">
        <v>55.01</v>
      </c>
      <c r="E24" s="116">
        <v>58.58</v>
      </c>
      <c r="F24" s="116">
        <v>58.13</v>
      </c>
      <c r="G24" s="116">
        <v>59.97</v>
      </c>
      <c r="H24" s="116">
        <v>60.06</v>
      </c>
      <c r="I24" s="116">
        <v>64.2</v>
      </c>
      <c r="J24" s="116">
        <v>64.38</v>
      </c>
      <c r="K24" s="116">
        <v>70.42</v>
      </c>
      <c r="L24" s="116">
        <v>70.52</v>
      </c>
      <c r="M24" s="116">
        <v>70.56</v>
      </c>
      <c r="N24" s="109"/>
    </row>
    <row r="25" spans="1:14" s="92" customFormat="1" ht="14.25" hidden="1" x14ac:dyDescent="0.25">
      <c r="A25" s="98"/>
      <c r="B25" s="117"/>
      <c r="C25" s="117"/>
      <c r="D25" s="117"/>
      <c r="E25" s="117"/>
      <c r="F25" s="117"/>
      <c r="G25" s="117"/>
      <c r="H25" s="117"/>
      <c r="I25" s="117"/>
      <c r="J25" s="117"/>
      <c r="K25" s="117"/>
      <c r="L25" s="117"/>
      <c r="M25" s="117"/>
      <c r="N25" s="102"/>
    </row>
    <row r="26" spans="1:14" s="92" customFormat="1" ht="14.25" hidden="1" x14ac:dyDescent="0.25">
      <c r="A26" s="98"/>
      <c r="B26" s="117"/>
      <c r="C26" s="117"/>
      <c r="D26" s="117"/>
      <c r="E26" s="117"/>
      <c r="F26" s="117"/>
      <c r="G26" s="117"/>
      <c r="H26" s="117"/>
      <c r="I26" s="117"/>
      <c r="J26" s="117"/>
      <c r="K26" s="117"/>
      <c r="L26" s="117"/>
      <c r="M26" s="117"/>
      <c r="N26" s="102"/>
    </row>
    <row r="27" spans="1:14" s="92" customFormat="1" ht="14.25" hidden="1" x14ac:dyDescent="0.25">
      <c r="A27" s="98" t="s">
        <v>141</v>
      </c>
      <c r="B27" s="99"/>
      <c r="C27" s="99"/>
      <c r="D27" s="99"/>
      <c r="E27" s="99"/>
      <c r="F27" s="99"/>
      <c r="G27" s="99"/>
      <c r="H27" s="99"/>
      <c r="I27" s="99"/>
      <c r="J27" s="99"/>
      <c r="K27" s="99"/>
      <c r="L27" s="99"/>
      <c r="M27" s="99"/>
      <c r="N27" s="102"/>
    </row>
    <row r="28" spans="1:14" s="106" customFormat="1" ht="20.25" hidden="1" customHeight="1" x14ac:dyDescent="0.2">
      <c r="A28" s="103" t="s">
        <v>112</v>
      </c>
      <c r="B28" s="104" t="s">
        <v>113</v>
      </c>
      <c r="C28" s="104" t="s">
        <v>114</v>
      </c>
      <c r="D28" s="104" t="s">
        <v>115</v>
      </c>
      <c r="E28" s="104" t="s">
        <v>116</v>
      </c>
      <c r="F28" s="104" t="s">
        <v>117</v>
      </c>
      <c r="G28" s="104" t="s">
        <v>118</v>
      </c>
      <c r="H28" s="104" t="s">
        <v>119</v>
      </c>
      <c r="I28" s="104" t="s">
        <v>120</v>
      </c>
      <c r="J28" s="104" t="s">
        <v>121</v>
      </c>
      <c r="K28" s="104" t="s">
        <v>122</v>
      </c>
      <c r="L28" s="104" t="s">
        <v>123</v>
      </c>
      <c r="M28" s="104" t="s">
        <v>124</v>
      </c>
      <c r="N28" s="105"/>
    </row>
    <row r="29" spans="1:14" s="110" customFormat="1" ht="15.75" hidden="1" customHeight="1" x14ac:dyDescent="0.2">
      <c r="A29" s="118" t="s">
        <v>125</v>
      </c>
      <c r="B29" s="119">
        <v>76.91</v>
      </c>
      <c r="C29" s="119">
        <v>77.569999999999993</v>
      </c>
      <c r="D29" s="119">
        <v>77.83</v>
      </c>
      <c r="E29" s="119">
        <v>79.19</v>
      </c>
      <c r="F29" s="119">
        <v>79.510000000000005</v>
      </c>
      <c r="G29" s="119">
        <v>79.62</v>
      </c>
      <c r="H29" s="119">
        <v>80.34</v>
      </c>
      <c r="I29" s="119">
        <v>80.3</v>
      </c>
      <c r="J29" s="119">
        <v>80.400000000000006</v>
      </c>
      <c r="K29" s="119">
        <v>80.709999999999994</v>
      </c>
      <c r="L29" s="119">
        <v>80.709999999999994</v>
      </c>
      <c r="M29" s="119">
        <v>80.92</v>
      </c>
      <c r="N29" s="109"/>
    </row>
    <row r="30" spans="1:14" s="110" customFormat="1" hidden="1" x14ac:dyDescent="0.2">
      <c r="A30" s="111" t="s">
        <v>126</v>
      </c>
      <c r="B30" s="112"/>
      <c r="C30" s="112"/>
      <c r="D30" s="112"/>
      <c r="E30" s="112"/>
      <c r="F30" s="112"/>
      <c r="G30" s="112"/>
      <c r="H30" s="112"/>
      <c r="I30" s="112"/>
      <c r="J30" s="112"/>
      <c r="K30" s="112"/>
      <c r="L30" s="112"/>
      <c r="M30" s="112"/>
      <c r="N30" s="109"/>
    </row>
    <row r="31" spans="1:14" s="110" customFormat="1" hidden="1" x14ac:dyDescent="0.2">
      <c r="A31" s="113" t="s">
        <v>127</v>
      </c>
      <c r="B31" s="114">
        <v>81.95</v>
      </c>
      <c r="C31" s="114">
        <v>82.12</v>
      </c>
      <c r="D31" s="114">
        <v>82.25</v>
      </c>
      <c r="E31" s="114">
        <v>85.29</v>
      </c>
      <c r="F31" s="114">
        <v>85.29</v>
      </c>
      <c r="G31" s="114">
        <v>85.32</v>
      </c>
      <c r="H31" s="114">
        <v>85.5</v>
      </c>
      <c r="I31" s="114">
        <v>85.5</v>
      </c>
      <c r="J31" s="114">
        <v>85.5</v>
      </c>
      <c r="K31" s="114">
        <v>85.6</v>
      </c>
      <c r="L31" s="114">
        <v>85.64</v>
      </c>
      <c r="M31" s="114">
        <v>85.73</v>
      </c>
      <c r="N31" s="109"/>
    </row>
    <row r="32" spans="1:14" s="110" customFormat="1" hidden="1" x14ac:dyDescent="0.2">
      <c r="A32" s="111" t="s">
        <v>128</v>
      </c>
      <c r="B32" s="112">
        <v>72.930000000000007</v>
      </c>
      <c r="C32" s="112">
        <v>74.13</v>
      </c>
      <c r="D32" s="112">
        <v>74.39</v>
      </c>
      <c r="E32" s="112">
        <v>75.069999999999993</v>
      </c>
      <c r="F32" s="112">
        <v>75.81</v>
      </c>
      <c r="G32" s="112">
        <v>76.040000000000006</v>
      </c>
      <c r="H32" s="112">
        <v>77.64</v>
      </c>
      <c r="I32" s="112">
        <v>77.540000000000006</v>
      </c>
      <c r="J32" s="112">
        <v>77.78</v>
      </c>
      <c r="K32" s="112">
        <v>78.099999999999994</v>
      </c>
      <c r="L32" s="112">
        <v>78.09</v>
      </c>
      <c r="M32" s="112">
        <v>78.2</v>
      </c>
      <c r="N32" s="109"/>
    </row>
    <row r="33" spans="1:14" s="110" customFormat="1" hidden="1" x14ac:dyDescent="0.2">
      <c r="A33" s="113" t="s">
        <v>129</v>
      </c>
      <c r="B33" s="114">
        <v>71.34</v>
      </c>
      <c r="C33" s="114">
        <v>71.44</v>
      </c>
      <c r="D33" s="114">
        <v>71.44</v>
      </c>
      <c r="E33" s="114">
        <v>71.45</v>
      </c>
      <c r="F33" s="114">
        <v>71.45</v>
      </c>
      <c r="G33" s="114">
        <v>71.45</v>
      </c>
      <c r="H33" s="114">
        <v>71.489999999999995</v>
      </c>
      <c r="I33" s="114">
        <v>71.489999999999995</v>
      </c>
      <c r="J33" s="114">
        <v>71.48</v>
      </c>
      <c r="K33" s="114">
        <v>71.48</v>
      </c>
      <c r="L33" s="114">
        <v>71.53</v>
      </c>
      <c r="M33" s="114">
        <v>71.64</v>
      </c>
      <c r="N33" s="109"/>
    </row>
    <row r="34" spans="1:14" s="110" customFormat="1" hidden="1" x14ac:dyDescent="0.2">
      <c r="A34" s="111" t="s">
        <v>130</v>
      </c>
      <c r="B34" s="112">
        <v>78.03</v>
      </c>
      <c r="C34" s="112">
        <v>78.459999999999994</v>
      </c>
      <c r="D34" s="112">
        <v>78.94</v>
      </c>
      <c r="E34" s="112">
        <v>80.08</v>
      </c>
      <c r="F34" s="112">
        <v>80.11</v>
      </c>
      <c r="G34" s="112">
        <v>80.11</v>
      </c>
      <c r="H34" s="112">
        <v>80.11</v>
      </c>
      <c r="I34" s="112">
        <v>80.11</v>
      </c>
      <c r="J34" s="112">
        <v>80.11</v>
      </c>
      <c r="K34" s="112">
        <v>80.58</v>
      </c>
      <c r="L34" s="112">
        <v>80.58</v>
      </c>
      <c r="M34" s="112">
        <v>81.180000000000007</v>
      </c>
      <c r="N34" s="109"/>
    </row>
    <row r="35" spans="1:14" s="110" customFormat="1" hidden="1" x14ac:dyDescent="0.2">
      <c r="A35" s="113" t="s">
        <v>131</v>
      </c>
      <c r="B35" s="114">
        <v>79.66</v>
      </c>
      <c r="C35" s="114">
        <v>79.77</v>
      </c>
      <c r="D35" s="114">
        <v>79.92</v>
      </c>
      <c r="E35" s="114">
        <v>80.66</v>
      </c>
      <c r="F35" s="114">
        <v>80.66</v>
      </c>
      <c r="G35" s="114">
        <v>80.66</v>
      </c>
      <c r="H35" s="114">
        <v>80.66</v>
      </c>
      <c r="I35" s="114">
        <v>80.66</v>
      </c>
      <c r="J35" s="114">
        <v>80.66</v>
      </c>
      <c r="K35" s="114">
        <v>81.06</v>
      </c>
      <c r="L35" s="114">
        <v>81.06</v>
      </c>
      <c r="M35" s="114">
        <v>81.06</v>
      </c>
      <c r="N35" s="109"/>
    </row>
    <row r="36" spans="1:14" s="110" customFormat="1" hidden="1" x14ac:dyDescent="0.2">
      <c r="A36" s="111" t="s">
        <v>132</v>
      </c>
      <c r="B36" s="112"/>
      <c r="C36" s="112"/>
      <c r="D36" s="112"/>
      <c r="E36" s="112"/>
      <c r="F36" s="112"/>
      <c r="G36" s="112"/>
      <c r="H36" s="112"/>
      <c r="I36" s="112"/>
      <c r="J36" s="112"/>
      <c r="K36" s="112"/>
      <c r="L36" s="112"/>
      <c r="M36" s="112"/>
      <c r="N36" s="109"/>
    </row>
    <row r="37" spans="1:14" s="110" customFormat="1" hidden="1" x14ac:dyDescent="0.2">
      <c r="A37" s="113" t="s">
        <v>133</v>
      </c>
      <c r="B37" s="114">
        <v>88.09</v>
      </c>
      <c r="C37" s="114">
        <v>88.34</v>
      </c>
      <c r="D37" s="114">
        <v>88.47</v>
      </c>
      <c r="E37" s="114">
        <v>89.3</v>
      </c>
      <c r="F37" s="114">
        <v>89.32</v>
      </c>
      <c r="G37" s="114">
        <v>89.36</v>
      </c>
      <c r="H37" s="114">
        <v>89.37</v>
      </c>
      <c r="I37" s="114">
        <v>89.37</v>
      </c>
      <c r="J37" s="114">
        <v>89.37</v>
      </c>
      <c r="K37" s="114">
        <v>89.56</v>
      </c>
      <c r="L37" s="114">
        <v>89.59</v>
      </c>
      <c r="M37" s="114">
        <v>89.81</v>
      </c>
      <c r="N37" s="109"/>
    </row>
    <row r="38" spans="1:14" s="110" customFormat="1" hidden="1" x14ac:dyDescent="0.2">
      <c r="A38" s="111" t="s">
        <v>134</v>
      </c>
      <c r="B38" s="112">
        <v>80.58</v>
      </c>
      <c r="C38" s="112">
        <v>81.209999999999994</v>
      </c>
      <c r="D38" s="112">
        <v>81.62</v>
      </c>
      <c r="E38" s="112">
        <v>82.8</v>
      </c>
      <c r="F38" s="112">
        <v>82.85</v>
      </c>
      <c r="G38" s="112">
        <v>82.81</v>
      </c>
      <c r="H38" s="112">
        <v>83.03</v>
      </c>
      <c r="I38" s="112">
        <v>83.03</v>
      </c>
      <c r="J38" s="112">
        <v>83.03</v>
      </c>
      <c r="K38" s="112">
        <v>83.16</v>
      </c>
      <c r="L38" s="112">
        <v>83.19</v>
      </c>
      <c r="M38" s="112">
        <v>83.39</v>
      </c>
      <c r="N38" s="109"/>
    </row>
    <row r="39" spans="1:14" s="110" customFormat="1" hidden="1" x14ac:dyDescent="0.2">
      <c r="A39" s="113" t="s">
        <v>135</v>
      </c>
      <c r="B39" s="114">
        <v>74.08</v>
      </c>
      <c r="C39" s="114">
        <v>75.09</v>
      </c>
      <c r="D39" s="114">
        <v>75.260000000000005</v>
      </c>
      <c r="E39" s="114">
        <v>76.760000000000005</v>
      </c>
      <c r="F39" s="114">
        <v>76.77</v>
      </c>
      <c r="G39" s="114">
        <v>76.77</v>
      </c>
      <c r="H39" s="114">
        <v>78.31</v>
      </c>
      <c r="I39" s="114">
        <v>78.45</v>
      </c>
      <c r="J39" s="114">
        <v>77.75</v>
      </c>
      <c r="K39" s="114">
        <v>78.17</v>
      </c>
      <c r="L39" s="114">
        <v>78.2</v>
      </c>
      <c r="M39" s="114">
        <v>78.47</v>
      </c>
      <c r="N39" s="109"/>
    </row>
    <row r="40" spans="1:14" s="110" customFormat="1" hidden="1" x14ac:dyDescent="0.2">
      <c r="A40" s="111" t="s">
        <v>136</v>
      </c>
      <c r="B40" s="112">
        <v>60.56</v>
      </c>
      <c r="C40" s="112">
        <v>60.69</v>
      </c>
      <c r="D40" s="112">
        <v>61.18</v>
      </c>
      <c r="E40" s="112">
        <v>61.72</v>
      </c>
      <c r="F40" s="112">
        <v>62.23</v>
      </c>
      <c r="G40" s="112">
        <v>62.06</v>
      </c>
      <c r="H40" s="112">
        <v>62.13</v>
      </c>
      <c r="I40" s="112">
        <v>62.44</v>
      </c>
      <c r="J40" s="112">
        <v>62.41</v>
      </c>
      <c r="K40" s="112">
        <v>63.54</v>
      </c>
      <c r="L40" s="112">
        <v>63.87</v>
      </c>
      <c r="M40" s="112">
        <v>63.88</v>
      </c>
      <c r="N40" s="109"/>
    </row>
    <row r="41" spans="1:14" s="110" customFormat="1" hidden="1" x14ac:dyDescent="0.2">
      <c r="A41" s="113" t="s">
        <v>137</v>
      </c>
      <c r="B41" s="114">
        <v>64.37</v>
      </c>
      <c r="C41" s="114">
        <v>64.39</v>
      </c>
      <c r="D41" s="114">
        <v>63.52</v>
      </c>
      <c r="E41" s="114">
        <v>64.92</v>
      </c>
      <c r="F41" s="114">
        <v>64.95</v>
      </c>
      <c r="G41" s="114">
        <v>64.95</v>
      </c>
      <c r="H41" s="114">
        <v>64.95</v>
      </c>
      <c r="I41" s="114">
        <v>64.95</v>
      </c>
      <c r="J41" s="114">
        <v>65.33</v>
      </c>
      <c r="K41" s="114">
        <v>65.45</v>
      </c>
      <c r="L41" s="114">
        <v>65.45</v>
      </c>
      <c r="M41" s="114">
        <v>65.52</v>
      </c>
      <c r="N41" s="109"/>
    </row>
    <row r="42" spans="1:14" s="110" customFormat="1" hidden="1" x14ac:dyDescent="0.2">
      <c r="A42" s="111" t="s">
        <v>138</v>
      </c>
      <c r="B42" s="112">
        <v>77.22</v>
      </c>
      <c r="C42" s="112">
        <v>78.17</v>
      </c>
      <c r="D42" s="112">
        <v>78.47</v>
      </c>
      <c r="E42" s="112">
        <v>80.14</v>
      </c>
      <c r="F42" s="112">
        <v>80.61</v>
      </c>
      <c r="G42" s="112">
        <v>80.84</v>
      </c>
      <c r="H42" s="112">
        <v>81.97</v>
      </c>
      <c r="I42" s="112">
        <v>81.98</v>
      </c>
      <c r="J42" s="112">
        <v>82.07</v>
      </c>
      <c r="K42" s="112">
        <v>82.31</v>
      </c>
      <c r="L42" s="112">
        <v>82.34</v>
      </c>
      <c r="M42" s="112">
        <v>82.59</v>
      </c>
      <c r="N42" s="109"/>
    </row>
    <row r="43" spans="1:14" s="110" customFormat="1" ht="12.75" hidden="1" customHeight="1" x14ac:dyDescent="0.2">
      <c r="A43" s="113" t="s">
        <v>139</v>
      </c>
      <c r="B43" s="114">
        <v>73.94</v>
      </c>
      <c r="C43" s="114">
        <v>74.88</v>
      </c>
      <c r="D43" s="114">
        <v>75.02</v>
      </c>
      <c r="E43" s="114">
        <v>77.66</v>
      </c>
      <c r="F43" s="114">
        <v>77.959999999999994</v>
      </c>
      <c r="G43" s="114">
        <v>78.099999999999994</v>
      </c>
      <c r="H43" s="114">
        <v>80.28</v>
      </c>
      <c r="I43" s="114">
        <v>80.3</v>
      </c>
      <c r="J43" s="114">
        <v>80.27</v>
      </c>
      <c r="K43" s="114">
        <v>80.41</v>
      </c>
      <c r="L43" s="114">
        <v>80.430000000000007</v>
      </c>
      <c r="M43" s="114">
        <v>80.58</v>
      </c>
      <c r="N43" s="109"/>
    </row>
    <row r="44" spans="1:14" s="110" customFormat="1" hidden="1" x14ac:dyDescent="0.2">
      <c r="A44" s="115" t="s">
        <v>140</v>
      </c>
      <c r="B44" s="116">
        <v>71.27</v>
      </c>
      <c r="C44" s="116">
        <v>71.8</v>
      </c>
      <c r="D44" s="116">
        <v>72.05</v>
      </c>
      <c r="E44" s="116">
        <v>72.83</v>
      </c>
      <c r="F44" s="116">
        <v>72.87</v>
      </c>
      <c r="G44" s="116">
        <v>72.790000000000006</v>
      </c>
      <c r="H44" s="116">
        <v>72.61</v>
      </c>
      <c r="I44" s="116">
        <v>71.48</v>
      </c>
      <c r="J44" s="116">
        <v>72.22</v>
      </c>
      <c r="K44" s="116">
        <v>72.349999999999994</v>
      </c>
      <c r="L44" s="116">
        <v>71.569999999999993</v>
      </c>
      <c r="M44" s="116">
        <v>71.81</v>
      </c>
      <c r="N44" s="109"/>
    </row>
    <row r="45" spans="1:14" s="92" customFormat="1" ht="14.25" hidden="1" x14ac:dyDescent="0.25">
      <c r="A45" s="98"/>
      <c r="B45" s="117"/>
      <c r="C45" s="117"/>
      <c r="D45" s="117"/>
      <c r="E45" s="117"/>
      <c r="F45" s="117"/>
      <c r="G45" s="117"/>
      <c r="H45" s="117"/>
      <c r="I45" s="117"/>
      <c r="J45" s="117"/>
      <c r="K45" s="117"/>
      <c r="L45" s="117"/>
      <c r="M45" s="117"/>
      <c r="N45" s="102"/>
    </row>
    <row r="46" spans="1:14" s="92" customFormat="1" ht="14.25" hidden="1" x14ac:dyDescent="0.25">
      <c r="A46" s="98"/>
      <c r="B46" s="117"/>
      <c r="C46" s="117"/>
      <c r="D46" s="117"/>
      <c r="E46" s="117"/>
      <c r="F46" s="117"/>
      <c r="G46" s="117"/>
      <c r="H46" s="117"/>
      <c r="I46" s="117"/>
      <c r="J46" s="117"/>
      <c r="K46" s="117"/>
      <c r="L46" s="117"/>
      <c r="M46" s="117"/>
      <c r="N46" s="102"/>
    </row>
    <row r="47" spans="1:14" s="92" customFormat="1" ht="14.25" hidden="1" x14ac:dyDescent="0.25">
      <c r="A47" s="98" t="s">
        <v>142</v>
      </c>
      <c r="B47" s="99"/>
      <c r="C47" s="99"/>
      <c r="D47" s="99"/>
      <c r="E47" s="99"/>
      <c r="F47" s="99"/>
      <c r="G47" s="99"/>
      <c r="H47" s="99"/>
      <c r="I47" s="99"/>
      <c r="J47" s="99"/>
      <c r="K47" s="99"/>
      <c r="L47" s="99"/>
      <c r="M47" s="99"/>
      <c r="N47" s="102"/>
    </row>
    <row r="48" spans="1:14" s="106" customFormat="1" ht="20.25" hidden="1" customHeight="1" x14ac:dyDescent="0.2">
      <c r="A48" s="103" t="s">
        <v>112</v>
      </c>
      <c r="B48" s="104" t="s">
        <v>113</v>
      </c>
      <c r="C48" s="104" t="s">
        <v>114</v>
      </c>
      <c r="D48" s="104" t="s">
        <v>115</v>
      </c>
      <c r="E48" s="104" t="s">
        <v>116</v>
      </c>
      <c r="F48" s="104" t="s">
        <v>117</v>
      </c>
      <c r="G48" s="104" t="s">
        <v>118</v>
      </c>
      <c r="H48" s="104" t="s">
        <v>119</v>
      </c>
      <c r="I48" s="104" t="s">
        <v>120</v>
      </c>
      <c r="J48" s="104" t="s">
        <v>121</v>
      </c>
      <c r="K48" s="104" t="s">
        <v>122</v>
      </c>
      <c r="L48" s="104" t="s">
        <v>123</v>
      </c>
      <c r="M48" s="104" t="s">
        <v>124</v>
      </c>
      <c r="N48" s="105"/>
    </row>
    <row r="49" spans="1:14" s="110" customFormat="1" ht="15.75" hidden="1" customHeight="1" x14ac:dyDescent="0.2">
      <c r="A49" s="107" t="s">
        <v>125</v>
      </c>
      <c r="B49" s="108">
        <v>81.599999999999994</v>
      </c>
      <c r="C49" s="108">
        <v>82.17</v>
      </c>
      <c r="D49" s="108">
        <v>82.31</v>
      </c>
      <c r="E49" s="108">
        <v>82.53</v>
      </c>
      <c r="F49" s="108">
        <v>83.1</v>
      </c>
      <c r="G49" s="108">
        <v>83.19</v>
      </c>
      <c r="H49" s="108">
        <v>83.54</v>
      </c>
      <c r="I49" s="108">
        <v>83.7</v>
      </c>
      <c r="J49" s="108">
        <v>84.07</v>
      </c>
      <c r="K49" s="108">
        <v>84.67</v>
      </c>
      <c r="L49" s="108">
        <v>85.24</v>
      </c>
      <c r="M49" s="108">
        <v>85.43</v>
      </c>
      <c r="N49" s="109"/>
    </row>
    <row r="50" spans="1:14" s="110" customFormat="1" hidden="1" x14ac:dyDescent="0.2">
      <c r="A50" s="111" t="s">
        <v>126</v>
      </c>
      <c r="B50" s="112"/>
      <c r="C50" s="112"/>
      <c r="D50" s="112"/>
      <c r="E50" s="112"/>
      <c r="F50" s="112"/>
      <c r="G50" s="112"/>
      <c r="H50" s="112"/>
      <c r="I50" s="112"/>
      <c r="J50" s="112"/>
      <c r="K50" s="112"/>
      <c r="L50" s="112"/>
      <c r="M50" s="112"/>
      <c r="N50" s="109"/>
    </row>
    <row r="51" spans="1:14" s="110" customFormat="1" hidden="1" x14ac:dyDescent="0.2">
      <c r="A51" s="113" t="s">
        <v>127</v>
      </c>
      <c r="B51" s="114">
        <v>85.79</v>
      </c>
      <c r="C51" s="114">
        <v>85.8</v>
      </c>
      <c r="D51" s="114">
        <v>85.8</v>
      </c>
      <c r="E51" s="114">
        <v>86.04</v>
      </c>
      <c r="F51" s="114">
        <v>86.05</v>
      </c>
      <c r="G51" s="114">
        <v>86.05</v>
      </c>
      <c r="H51" s="114">
        <v>86.22</v>
      </c>
      <c r="I51" s="114">
        <v>86.33</v>
      </c>
      <c r="J51" s="114">
        <v>86.42</v>
      </c>
      <c r="K51" s="114">
        <v>86.64</v>
      </c>
      <c r="L51" s="114">
        <v>86.75</v>
      </c>
      <c r="M51" s="114">
        <v>87.05</v>
      </c>
      <c r="N51" s="109"/>
    </row>
    <row r="52" spans="1:14" s="110" customFormat="1" hidden="1" x14ac:dyDescent="0.2">
      <c r="A52" s="111" t="s">
        <v>128</v>
      </c>
      <c r="B52" s="112">
        <v>78.27</v>
      </c>
      <c r="C52" s="112">
        <v>79.239999999999995</v>
      </c>
      <c r="D52" s="112">
        <v>79.39</v>
      </c>
      <c r="E52" s="112">
        <v>79.5</v>
      </c>
      <c r="F52" s="112">
        <v>80.72</v>
      </c>
      <c r="G52" s="112">
        <v>80.94</v>
      </c>
      <c r="H52" s="112">
        <v>81.61</v>
      </c>
      <c r="I52" s="112">
        <v>81.92</v>
      </c>
      <c r="J52" s="112">
        <v>82.74</v>
      </c>
      <c r="K52" s="112">
        <v>84.03</v>
      </c>
      <c r="L52" s="112">
        <v>85.29</v>
      </c>
      <c r="M52" s="112">
        <v>85.56</v>
      </c>
      <c r="N52" s="109"/>
    </row>
    <row r="53" spans="1:14" s="110" customFormat="1" hidden="1" x14ac:dyDescent="0.2">
      <c r="A53" s="113" t="s">
        <v>129</v>
      </c>
      <c r="B53" s="114">
        <v>71.64</v>
      </c>
      <c r="C53" s="114">
        <v>71.64</v>
      </c>
      <c r="D53" s="114">
        <v>71.64</v>
      </c>
      <c r="E53" s="114">
        <v>71.64</v>
      </c>
      <c r="F53" s="114">
        <v>71.64</v>
      </c>
      <c r="G53" s="114">
        <v>71.64</v>
      </c>
      <c r="H53" s="114">
        <v>73.89</v>
      </c>
      <c r="I53" s="114">
        <v>73.900000000000006</v>
      </c>
      <c r="J53" s="114">
        <v>73.900000000000006</v>
      </c>
      <c r="K53" s="114">
        <v>73.91</v>
      </c>
      <c r="L53" s="114">
        <v>74.22</v>
      </c>
      <c r="M53" s="114">
        <v>74.680000000000007</v>
      </c>
      <c r="N53" s="109"/>
    </row>
    <row r="54" spans="1:14" s="110" customFormat="1" hidden="1" x14ac:dyDescent="0.2">
      <c r="A54" s="111" t="s">
        <v>130</v>
      </c>
      <c r="B54" s="112">
        <v>83.71</v>
      </c>
      <c r="C54" s="112">
        <v>84.13</v>
      </c>
      <c r="D54" s="112">
        <v>84.43</v>
      </c>
      <c r="E54" s="112">
        <v>84.86</v>
      </c>
      <c r="F54" s="112">
        <v>84.86</v>
      </c>
      <c r="G54" s="112">
        <v>84.86</v>
      </c>
      <c r="H54" s="112">
        <v>84.86</v>
      </c>
      <c r="I54" s="112">
        <v>84.86</v>
      </c>
      <c r="J54" s="112">
        <v>84.86</v>
      </c>
      <c r="K54" s="112">
        <v>84.86</v>
      </c>
      <c r="L54" s="112">
        <v>84.86</v>
      </c>
      <c r="M54" s="112">
        <v>84.86</v>
      </c>
      <c r="N54" s="109"/>
    </row>
    <row r="55" spans="1:14" s="110" customFormat="1" hidden="1" x14ac:dyDescent="0.2">
      <c r="A55" s="113" t="s">
        <v>131</v>
      </c>
      <c r="B55" s="114">
        <v>81.93</v>
      </c>
      <c r="C55" s="114">
        <v>82.66</v>
      </c>
      <c r="D55" s="114">
        <v>82.72</v>
      </c>
      <c r="E55" s="114">
        <v>82.95</v>
      </c>
      <c r="F55" s="114">
        <v>83.38</v>
      </c>
      <c r="G55" s="114">
        <v>83.38</v>
      </c>
      <c r="H55" s="114">
        <v>83.38</v>
      </c>
      <c r="I55" s="114">
        <v>83.38</v>
      </c>
      <c r="J55" s="114">
        <v>83.38</v>
      </c>
      <c r="K55" s="114">
        <v>83.38</v>
      </c>
      <c r="L55" s="114">
        <v>83.38</v>
      </c>
      <c r="M55" s="114">
        <v>83.38</v>
      </c>
      <c r="N55" s="109"/>
    </row>
    <row r="56" spans="1:14" s="110" customFormat="1" hidden="1" x14ac:dyDescent="0.2">
      <c r="A56" s="111" t="s">
        <v>132</v>
      </c>
      <c r="B56" s="112"/>
      <c r="C56" s="112"/>
      <c r="D56" s="112"/>
      <c r="E56" s="112"/>
      <c r="F56" s="112"/>
      <c r="G56" s="112"/>
      <c r="H56" s="112"/>
      <c r="I56" s="112"/>
      <c r="J56" s="112"/>
      <c r="K56" s="112"/>
      <c r="L56" s="112"/>
      <c r="M56" s="112"/>
      <c r="N56" s="109"/>
    </row>
    <row r="57" spans="1:14" s="110" customFormat="1" hidden="1" x14ac:dyDescent="0.2">
      <c r="A57" s="113" t="s">
        <v>133</v>
      </c>
      <c r="B57" s="114">
        <v>90.4</v>
      </c>
      <c r="C57" s="114">
        <v>90.6</v>
      </c>
      <c r="D57" s="114">
        <v>90.61</v>
      </c>
      <c r="E57" s="114">
        <v>90.94</v>
      </c>
      <c r="F57" s="114">
        <v>91</v>
      </c>
      <c r="G57" s="114">
        <v>91.01</v>
      </c>
      <c r="H57" s="114">
        <v>91.19</v>
      </c>
      <c r="I57" s="114">
        <v>91.29</v>
      </c>
      <c r="J57" s="114">
        <v>91.35</v>
      </c>
      <c r="K57" s="114">
        <v>91.35</v>
      </c>
      <c r="L57" s="114">
        <v>91.47</v>
      </c>
      <c r="M57" s="114">
        <v>91.8</v>
      </c>
      <c r="N57" s="109"/>
    </row>
    <row r="58" spans="1:14" s="110" customFormat="1" hidden="1" x14ac:dyDescent="0.2">
      <c r="A58" s="111" t="s">
        <v>134</v>
      </c>
      <c r="B58" s="112">
        <v>84.18</v>
      </c>
      <c r="C58" s="112">
        <v>84.46</v>
      </c>
      <c r="D58" s="112">
        <v>84.47</v>
      </c>
      <c r="E58" s="112">
        <v>84.66</v>
      </c>
      <c r="F58" s="112">
        <v>84.71</v>
      </c>
      <c r="G58" s="112">
        <v>84.77</v>
      </c>
      <c r="H58" s="112">
        <v>85.28</v>
      </c>
      <c r="I58" s="112">
        <v>85.35</v>
      </c>
      <c r="J58" s="112">
        <v>85.32</v>
      </c>
      <c r="K58" s="112">
        <v>85.33</v>
      </c>
      <c r="L58" s="112">
        <v>85.5</v>
      </c>
      <c r="M58" s="112">
        <v>85.6</v>
      </c>
      <c r="N58" s="109"/>
    </row>
    <row r="59" spans="1:14" s="110" customFormat="1" hidden="1" x14ac:dyDescent="0.2">
      <c r="A59" s="113" t="s">
        <v>135</v>
      </c>
      <c r="B59" s="114">
        <v>78.59</v>
      </c>
      <c r="C59" s="114">
        <v>78.67</v>
      </c>
      <c r="D59" s="114">
        <v>78.680000000000007</v>
      </c>
      <c r="E59" s="114">
        <v>79.180000000000007</v>
      </c>
      <c r="F59" s="114">
        <v>79.3</v>
      </c>
      <c r="G59" s="114">
        <v>79.37</v>
      </c>
      <c r="H59" s="114">
        <v>79.73</v>
      </c>
      <c r="I59" s="114">
        <v>80.099999999999994</v>
      </c>
      <c r="J59" s="114">
        <v>80.48</v>
      </c>
      <c r="K59" s="114">
        <v>80.64</v>
      </c>
      <c r="L59" s="114">
        <v>82.32</v>
      </c>
      <c r="M59" s="114">
        <v>82.66</v>
      </c>
      <c r="N59" s="109"/>
    </row>
    <row r="60" spans="1:14" s="110" customFormat="1" hidden="1" x14ac:dyDescent="0.2">
      <c r="A60" s="111" t="s">
        <v>136</v>
      </c>
      <c r="B60" s="112">
        <v>64</v>
      </c>
      <c r="C60" s="112">
        <v>64.86</v>
      </c>
      <c r="D60" s="112">
        <v>64.91</v>
      </c>
      <c r="E60" s="112">
        <v>65.19</v>
      </c>
      <c r="F60" s="112">
        <v>65.209999999999994</v>
      </c>
      <c r="G60" s="112">
        <v>65.11</v>
      </c>
      <c r="H60" s="112">
        <v>65.25</v>
      </c>
      <c r="I60" s="112">
        <v>65.92</v>
      </c>
      <c r="J60" s="112">
        <v>67.209999999999994</v>
      </c>
      <c r="K60" s="112">
        <v>67.38</v>
      </c>
      <c r="L60" s="112">
        <v>67.75</v>
      </c>
      <c r="M60" s="112">
        <v>67.97</v>
      </c>
      <c r="N60" s="109"/>
    </row>
    <row r="61" spans="1:14" s="110" customFormat="1" hidden="1" x14ac:dyDescent="0.2">
      <c r="A61" s="113" t="s">
        <v>137</v>
      </c>
      <c r="B61" s="114">
        <v>66.81</v>
      </c>
      <c r="C61" s="114">
        <v>66.94</v>
      </c>
      <c r="D61" s="114">
        <v>66.959999999999994</v>
      </c>
      <c r="E61" s="114">
        <v>67.099999999999994</v>
      </c>
      <c r="F61" s="114">
        <v>67.12</v>
      </c>
      <c r="G61" s="114">
        <v>67.12</v>
      </c>
      <c r="H61" s="114">
        <v>67.13</v>
      </c>
      <c r="I61" s="114">
        <v>67.010000000000005</v>
      </c>
      <c r="J61" s="114">
        <v>67.05</v>
      </c>
      <c r="K61" s="114">
        <v>67.069999999999993</v>
      </c>
      <c r="L61" s="114">
        <v>67.069999999999993</v>
      </c>
      <c r="M61" s="114">
        <v>67.900000000000006</v>
      </c>
      <c r="N61" s="109"/>
    </row>
    <row r="62" spans="1:14" s="110" customFormat="1" hidden="1" x14ac:dyDescent="0.2">
      <c r="A62" s="111" t="s">
        <v>138</v>
      </c>
      <c r="B62" s="112">
        <v>83.53</v>
      </c>
      <c r="C62" s="112">
        <v>84.29</v>
      </c>
      <c r="D62" s="112">
        <v>84.44</v>
      </c>
      <c r="E62" s="112">
        <v>84.61</v>
      </c>
      <c r="F62" s="112">
        <v>84.74</v>
      </c>
      <c r="G62" s="112">
        <v>84.9</v>
      </c>
      <c r="H62" s="112">
        <v>85.18</v>
      </c>
      <c r="I62" s="112">
        <v>85.23</v>
      </c>
      <c r="J62" s="112">
        <v>85.25</v>
      </c>
      <c r="K62" s="112">
        <v>85.87</v>
      </c>
      <c r="L62" s="112">
        <v>86.22</v>
      </c>
      <c r="M62" s="112">
        <v>86.37</v>
      </c>
      <c r="N62" s="109"/>
    </row>
    <row r="63" spans="1:14" s="110" customFormat="1" ht="12.75" hidden="1" customHeight="1" x14ac:dyDescent="0.2">
      <c r="A63" s="113" t="s">
        <v>139</v>
      </c>
      <c r="B63" s="114">
        <v>81.06</v>
      </c>
      <c r="C63" s="114">
        <v>81.64</v>
      </c>
      <c r="D63" s="114">
        <v>81.69</v>
      </c>
      <c r="E63" s="114">
        <v>81.88</v>
      </c>
      <c r="F63" s="114">
        <v>81.92</v>
      </c>
      <c r="G63" s="114">
        <v>82.05</v>
      </c>
      <c r="H63" s="114">
        <v>82.2</v>
      </c>
      <c r="I63" s="114">
        <v>82.24</v>
      </c>
      <c r="J63" s="114">
        <v>82.25</v>
      </c>
      <c r="K63" s="114">
        <v>83.6</v>
      </c>
      <c r="L63" s="114">
        <v>84.1</v>
      </c>
      <c r="M63" s="114">
        <v>84.19</v>
      </c>
      <c r="N63" s="109"/>
    </row>
    <row r="64" spans="1:14" s="110" customFormat="1" hidden="1" x14ac:dyDescent="0.2">
      <c r="A64" s="115" t="s">
        <v>140</v>
      </c>
      <c r="B64" s="116">
        <v>71.97</v>
      </c>
      <c r="C64" s="116">
        <v>72.17</v>
      </c>
      <c r="D64" s="116">
        <v>72.819999999999993</v>
      </c>
      <c r="E64" s="116">
        <v>73.040000000000006</v>
      </c>
      <c r="F64" s="116">
        <v>79.55</v>
      </c>
      <c r="G64" s="116">
        <v>79.73</v>
      </c>
      <c r="H64" s="116">
        <v>81.63</v>
      </c>
      <c r="I64" s="116">
        <v>82.01</v>
      </c>
      <c r="J64" s="116">
        <v>84.76</v>
      </c>
      <c r="K64" s="116">
        <v>87.18</v>
      </c>
      <c r="L64" s="116">
        <v>91.05</v>
      </c>
      <c r="M64" s="116">
        <v>91.09</v>
      </c>
      <c r="N64" s="109"/>
    </row>
    <row r="65" spans="1:14" s="92" customFormat="1" ht="14.25" hidden="1" x14ac:dyDescent="0.25">
      <c r="A65" s="98"/>
      <c r="B65" s="117"/>
      <c r="C65" s="117"/>
      <c r="D65" s="117"/>
      <c r="E65" s="117"/>
      <c r="F65" s="117"/>
      <c r="G65" s="117"/>
      <c r="H65" s="117"/>
      <c r="I65" s="117"/>
      <c r="J65" s="117"/>
      <c r="K65" s="117"/>
      <c r="L65" s="117"/>
      <c r="M65" s="117"/>
      <c r="N65" s="102"/>
    </row>
    <row r="66" spans="1:14" s="92" customFormat="1" ht="14.25" hidden="1" x14ac:dyDescent="0.25">
      <c r="A66" s="98"/>
      <c r="B66" s="117"/>
      <c r="C66" s="117"/>
      <c r="D66" s="117"/>
      <c r="E66" s="117"/>
      <c r="F66" s="117"/>
      <c r="G66" s="117"/>
      <c r="H66" s="117"/>
      <c r="I66" s="117"/>
      <c r="J66" s="117"/>
      <c r="K66" s="117"/>
      <c r="L66" s="117"/>
      <c r="M66" s="117"/>
      <c r="N66" s="102"/>
    </row>
    <row r="67" spans="1:14" s="92" customFormat="1" ht="14.25" hidden="1" x14ac:dyDescent="0.25">
      <c r="A67" s="98" t="s">
        <v>143</v>
      </c>
      <c r="B67" s="99"/>
      <c r="C67" s="99"/>
      <c r="D67" s="99"/>
      <c r="E67" s="99"/>
      <c r="F67" s="99"/>
      <c r="G67" s="99"/>
      <c r="H67" s="99"/>
      <c r="I67" s="99"/>
      <c r="J67" s="99"/>
      <c r="K67" s="99"/>
      <c r="L67" s="99"/>
      <c r="M67" s="99"/>
      <c r="N67" s="102"/>
    </row>
    <row r="68" spans="1:14" s="106" customFormat="1" ht="20.25" hidden="1" customHeight="1" x14ac:dyDescent="0.2">
      <c r="A68" s="103" t="s">
        <v>112</v>
      </c>
      <c r="B68" s="104" t="s">
        <v>113</v>
      </c>
      <c r="C68" s="104" t="s">
        <v>114</v>
      </c>
      <c r="D68" s="104" t="s">
        <v>115</v>
      </c>
      <c r="E68" s="104" t="s">
        <v>116</v>
      </c>
      <c r="F68" s="104" t="s">
        <v>117</v>
      </c>
      <c r="G68" s="104" t="s">
        <v>118</v>
      </c>
      <c r="H68" s="104" t="s">
        <v>119</v>
      </c>
      <c r="I68" s="104" t="s">
        <v>120</v>
      </c>
      <c r="J68" s="104" t="s">
        <v>121</v>
      </c>
      <c r="K68" s="104" t="s">
        <v>122</v>
      </c>
      <c r="L68" s="104" t="s">
        <v>123</v>
      </c>
      <c r="M68" s="104" t="s">
        <v>124</v>
      </c>
      <c r="N68" s="105"/>
    </row>
    <row r="69" spans="1:14" s="110" customFormat="1" ht="15.75" hidden="1" customHeight="1" x14ac:dyDescent="0.2">
      <c r="A69" s="118" t="s">
        <v>125</v>
      </c>
      <c r="B69" s="119">
        <v>87.13</v>
      </c>
      <c r="C69" s="119">
        <v>88.35</v>
      </c>
      <c r="D69" s="119">
        <v>89.13</v>
      </c>
      <c r="E69" s="119">
        <v>89.73</v>
      </c>
      <c r="F69" s="119">
        <v>89.83</v>
      </c>
      <c r="G69" s="119">
        <v>89.88</v>
      </c>
      <c r="H69" s="119">
        <v>89.9</v>
      </c>
      <c r="I69" s="119">
        <v>90.08</v>
      </c>
      <c r="J69" s="119">
        <v>91.07</v>
      </c>
      <c r="K69" s="119">
        <v>91.26</v>
      </c>
      <c r="L69" s="119">
        <v>91.9</v>
      </c>
      <c r="M69" s="119">
        <v>92.08</v>
      </c>
      <c r="N69" s="109"/>
    </row>
    <row r="70" spans="1:14" s="110" customFormat="1" hidden="1" x14ac:dyDescent="0.2">
      <c r="A70" s="111" t="s">
        <v>126</v>
      </c>
      <c r="B70" s="112"/>
      <c r="C70" s="112"/>
      <c r="D70" s="112"/>
      <c r="E70" s="112"/>
      <c r="F70" s="112"/>
      <c r="G70" s="112"/>
      <c r="H70" s="112"/>
      <c r="I70" s="112"/>
      <c r="J70" s="112"/>
      <c r="K70" s="112"/>
      <c r="L70" s="112"/>
      <c r="M70" s="112"/>
      <c r="N70" s="109"/>
    </row>
    <row r="71" spans="1:14" s="110" customFormat="1" hidden="1" x14ac:dyDescent="0.2">
      <c r="A71" s="113" t="s">
        <v>127</v>
      </c>
      <c r="B71" s="114">
        <v>88.02</v>
      </c>
      <c r="C71" s="114">
        <v>88.55</v>
      </c>
      <c r="D71" s="114">
        <v>89.07</v>
      </c>
      <c r="E71" s="114">
        <v>89.05</v>
      </c>
      <c r="F71" s="114">
        <v>89.38</v>
      </c>
      <c r="G71" s="114">
        <v>89.38</v>
      </c>
      <c r="H71" s="114">
        <v>89.41</v>
      </c>
      <c r="I71" s="114">
        <v>89.65</v>
      </c>
      <c r="J71" s="114">
        <v>93.32</v>
      </c>
      <c r="K71" s="114">
        <v>93.41</v>
      </c>
      <c r="L71" s="114">
        <v>93.43</v>
      </c>
      <c r="M71" s="114">
        <v>93.46</v>
      </c>
      <c r="N71" s="109"/>
    </row>
    <row r="72" spans="1:14" s="110" customFormat="1" hidden="1" x14ac:dyDescent="0.2">
      <c r="A72" s="111" t="s">
        <v>144</v>
      </c>
      <c r="B72" s="112">
        <v>86.65</v>
      </c>
      <c r="C72" s="112">
        <v>88.77</v>
      </c>
      <c r="D72" s="112">
        <v>89.63</v>
      </c>
      <c r="E72" s="112">
        <v>91.03</v>
      </c>
      <c r="F72" s="112">
        <v>91.06</v>
      </c>
      <c r="G72" s="112">
        <v>91</v>
      </c>
      <c r="H72" s="112">
        <v>91.02</v>
      </c>
      <c r="I72" s="112">
        <v>91.21</v>
      </c>
      <c r="J72" s="112">
        <v>91.41</v>
      </c>
      <c r="K72" s="112">
        <v>91.74</v>
      </c>
      <c r="L72" s="112">
        <v>93.21</v>
      </c>
      <c r="M72" s="112">
        <v>93.62</v>
      </c>
      <c r="N72" s="109"/>
    </row>
    <row r="73" spans="1:14" s="110" customFormat="1" hidden="1" x14ac:dyDescent="0.2">
      <c r="A73" s="113" t="s">
        <v>129</v>
      </c>
      <c r="B73" s="114">
        <v>77.22</v>
      </c>
      <c r="C73" s="114">
        <v>77.22</v>
      </c>
      <c r="D73" s="114">
        <v>77.37</v>
      </c>
      <c r="E73" s="114">
        <v>77.38</v>
      </c>
      <c r="F73" s="114">
        <v>77.91</v>
      </c>
      <c r="G73" s="114">
        <v>77.91</v>
      </c>
      <c r="H73" s="114">
        <v>77.94</v>
      </c>
      <c r="I73" s="114">
        <v>78.27</v>
      </c>
      <c r="J73" s="114">
        <v>78.55</v>
      </c>
      <c r="K73" s="114">
        <v>79.92</v>
      </c>
      <c r="L73" s="114">
        <v>79.92</v>
      </c>
      <c r="M73" s="114">
        <v>79.92</v>
      </c>
      <c r="N73" s="109"/>
    </row>
    <row r="74" spans="1:14" s="110" customFormat="1" hidden="1" x14ac:dyDescent="0.2">
      <c r="A74" s="111" t="s">
        <v>130</v>
      </c>
      <c r="B74" s="112">
        <v>88.53</v>
      </c>
      <c r="C74" s="112">
        <v>89.13</v>
      </c>
      <c r="D74" s="112">
        <v>90.35</v>
      </c>
      <c r="E74" s="112">
        <v>90.4</v>
      </c>
      <c r="F74" s="112">
        <v>90.4</v>
      </c>
      <c r="G74" s="112">
        <v>90.4</v>
      </c>
      <c r="H74" s="112">
        <v>90.4</v>
      </c>
      <c r="I74" s="112">
        <v>90.56</v>
      </c>
      <c r="J74" s="112">
        <v>90.57</v>
      </c>
      <c r="K74" s="112">
        <v>90.63</v>
      </c>
      <c r="L74" s="112">
        <v>90.63</v>
      </c>
      <c r="M74" s="112">
        <v>90.63</v>
      </c>
      <c r="N74" s="109"/>
    </row>
    <row r="75" spans="1:14" s="110" customFormat="1" hidden="1" x14ac:dyDescent="0.2">
      <c r="A75" s="113" t="s">
        <v>131</v>
      </c>
      <c r="B75" s="114">
        <v>85.03</v>
      </c>
      <c r="C75" s="114">
        <v>85.62</v>
      </c>
      <c r="D75" s="114">
        <v>85.81</v>
      </c>
      <c r="E75" s="114">
        <v>85.83</v>
      </c>
      <c r="F75" s="114">
        <v>85.83</v>
      </c>
      <c r="G75" s="114">
        <v>86.61</v>
      </c>
      <c r="H75" s="114">
        <v>86.61</v>
      </c>
      <c r="I75" s="114">
        <v>86.61</v>
      </c>
      <c r="J75" s="114">
        <v>86.61</v>
      </c>
      <c r="K75" s="114">
        <v>86.61</v>
      </c>
      <c r="L75" s="114">
        <v>86.61</v>
      </c>
      <c r="M75" s="114">
        <v>86.61</v>
      </c>
      <c r="N75" s="109"/>
    </row>
    <row r="76" spans="1:14" s="110" customFormat="1" hidden="1" x14ac:dyDescent="0.2">
      <c r="A76" s="111" t="s">
        <v>132</v>
      </c>
      <c r="B76" s="112"/>
      <c r="C76" s="112"/>
      <c r="D76" s="112"/>
      <c r="E76" s="112"/>
      <c r="F76" s="112"/>
      <c r="G76" s="112"/>
      <c r="H76" s="112"/>
      <c r="I76" s="112"/>
      <c r="J76" s="112"/>
      <c r="K76" s="112"/>
      <c r="L76" s="112"/>
      <c r="M76" s="112"/>
      <c r="N76" s="109"/>
    </row>
    <row r="77" spans="1:14" s="110" customFormat="1" hidden="1" x14ac:dyDescent="0.2">
      <c r="A77" s="113" t="s">
        <v>133</v>
      </c>
      <c r="B77" s="114">
        <v>93.48</v>
      </c>
      <c r="C77" s="114">
        <v>93.88</v>
      </c>
      <c r="D77" s="114">
        <v>94.66</v>
      </c>
      <c r="E77" s="114">
        <v>94.69</v>
      </c>
      <c r="F77" s="114">
        <v>94.99</v>
      </c>
      <c r="G77" s="114">
        <v>95.1</v>
      </c>
      <c r="H77" s="114">
        <v>95.12</v>
      </c>
      <c r="I77" s="114">
        <v>95.35</v>
      </c>
      <c r="J77" s="114">
        <v>95.76</v>
      </c>
      <c r="K77" s="114">
        <v>95.86</v>
      </c>
      <c r="L77" s="114">
        <v>95.88</v>
      </c>
      <c r="M77" s="114">
        <v>95.88</v>
      </c>
      <c r="N77" s="109"/>
    </row>
    <row r="78" spans="1:14" s="110" customFormat="1" hidden="1" x14ac:dyDescent="0.2">
      <c r="A78" s="111" t="s">
        <v>134</v>
      </c>
      <c r="B78" s="112">
        <v>87.14</v>
      </c>
      <c r="C78" s="112">
        <v>87.75</v>
      </c>
      <c r="D78" s="112">
        <v>87.88</v>
      </c>
      <c r="E78" s="112">
        <v>87.88</v>
      </c>
      <c r="F78" s="112">
        <v>88.12</v>
      </c>
      <c r="G78" s="112">
        <v>88.22</v>
      </c>
      <c r="H78" s="112">
        <v>88.36</v>
      </c>
      <c r="I78" s="112">
        <v>88.55</v>
      </c>
      <c r="J78" s="112">
        <v>90.53</v>
      </c>
      <c r="K78" s="112">
        <v>90.95</v>
      </c>
      <c r="L78" s="112">
        <v>91.04</v>
      </c>
      <c r="M78" s="112">
        <v>91.4</v>
      </c>
      <c r="N78" s="109"/>
    </row>
    <row r="79" spans="1:14" s="110" customFormat="1" hidden="1" x14ac:dyDescent="0.2">
      <c r="A79" s="113" t="s">
        <v>135</v>
      </c>
      <c r="B79" s="114">
        <v>83.75</v>
      </c>
      <c r="C79" s="114">
        <v>83.88</v>
      </c>
      <c r="D79" s="114">
        <v>85.91</v>
      </c>
      <c r="E79" s="114">
        <v>86.23</v>
      </c>
      <c r="F79" s="114">
        <v>87.89</v>
      </c>
      <c r="G79" s="114">
        <v>87.98</v>
      </c>
      <c r="H79" s="114">
        <v>88.9</v>
      </c>
      <c r="I79" s="114">
        <v>89.15</v>
      </c>
      <c r="J79" s="114">
        <v>89.11</v>
      </c>
      <c r="K79" s="114">
        <v>89.46</v>
      </c>
      <c r="L79" s="114">
        <v>89.4</v>
      </c>
      <c r="M79" s="114">
        <v>89.4</v>
      </c>
      <c r="N79" s="109"/>
    </row>
    <row r="80" spans="1:14" s="110" customFormat="1" hidden="1" x14ac:dyDescent="0.2">
      <c r="A80" s="111" t="s">
        <v>136</v>
      </c>
      <c r="B80" s="112">
        <v>68.61</v>
      </c>
      <c r="C80" s="112">
        <v>71.59</v>
      </c>
      <c r="D80" s="112">
        <v>74.11</v>
      </c>
      <c r="E80" s="112">
        <v>76.02</v>
      </c>
      <c r="F80" s="112">
        <v>76.959999999999994</v>
      </c>
      <c r="G80" s="112">
        <v>76.81</v>
      </c>
      <c r="H80" s="112">
        <v>76.63</v>
      </c>
      <c r="I80" s="112">
        <v>77.06</v>
      </c>
      <c r="J80" s="112">
        <v>77.5</v>
      </c>
      <c r="K80" s="112">
        <v>77.47</v>
      </c>
      <c r="L80" s="112">
        <v>78.16</v>
      </c>
      <c r="M80" s="112">
        <v>78.849999999999994</v>
      </c>
      <c r="N80" s="109"/>
    </row>
    <row r="81" spans="1:14" s="110" customFormat="1" hidden="1" x14ac:dyDescent="0.2">
      <c r="A81" s="113" t="s">
        <v>137</v>
      </c>
      <c r="B81" s="114">
        <v>68.36</v>
      </c>
      <c r="C81" s="114">
        <v>71.45</v>
      </c>
      <c r="D81" s="114">
        <v>71.680000000000007</v>
      </c>
      <c r="E81" s="114">
        <v>71.69</v>
      </c>
      <c r="F81" s="114">
        <v>76.150000000000006</v>
      </c>
      <c r="G81" s="114">
        <v>76.22</v>
      </c>
      <c r="H81" s="114">
        <v>76.69</v>
      </c>
      <c r="I81" s="114">
        <v>76.709999999999994</v>
      </c>
      <c r="J81" s="114">
        <v>78.61</v>
      </c>
      <c r="K81" s="114">
        <v>78.63</v>
      </c>
      <c r="L81" s="114">
        <v>78.63</v>
      </c>
      <c r="M81" s="114">
        <v>78.63</v>
      </c>
      <c r="N81" s="109"/>
    </row>
    <row r="82" spans="1:14" s="110" customFormat="1" hidden="1" x14ac:dyDescent="0.2">
      <c r="A82" s="111" t="s">
        <v>138</v>
      </c>
      <c r="B82" s="112">
        <v>88.59</v>
      </c>
      <c r="C82" s="112">
        <v>89.89</v>
      </c>
      <c r="D82" s="112">
        <v>90.44</v>
      </c>
      <c r="E82" s="112">
        <v>90.42</v>
      </c>
      <c r="F82" s="112">
        <v>90.55</v>
      </c>
      <c r="G82" s="112">
        <v>90.62</v>
      </c>
      <c r="H82" s="112">
        <v>90.66</v>
      </c>
      <c r="I82" s="112">
        <v>90.78</v>
      </c>
      <c r="J82" s="112">
        <v>91.96</v>
      </c>
      <c r="K82" s="112">
        <v>92.04</v>
      </c>
      <c r="L82" s="112">
        <v>92.86</v>
      </c>
      <c r="M82" s="112">
        <v>93.03</v>
      </c>
      <c r="N82" s="109"/>
    </row>
    <row r="83" spans="1:14" s="110" customFormat="1" ht="12.75" hidden="1" customHeight="1" x14ac:dyDescent="0.2">
      <c r="A83" s="113" t="s">
        <v>139</v>
      </c>
      <c r="B83" s="114">
        <v>85.6</v>
      </c>
      <c r="C83" s="114">
        <v>85.9</v>
      </c>
      <c r="D83" s="114">
        <v>86.17</v>
      </c>
      <c r="E83" s="114">
        <v>86.21</v>
      </c>
      <c r="F83" s="114">
        <v>86.23</v>
      </c>
      <c r="G83" s="114">
        <v>86.32</v>
      </c>
      <c r="H83" s="114">
        <v>86.32</v>
      </c>
      <c r="I83" s="114">
        <v>86.48</v>
      </c>
      <c r="J83" s="114">
        <v>88.55</v>
      </c>
      <c r="K83" s="114">
        <v>88.58</v>
      </c>
      <c r="L83" s="114">
        <v>90.25</v>
      </c>
      <c r="M83" s="114">
        <v>90.78</v>
      </c>
      <c r="N83" s="109"/>
    </row>
    <row r="84" spans="1:14" s="110" customFormat="1" hidden="1" x14ac:dyDescent="0.2">
      <c r="A84" s="115" t="s">
        <v>140</v>
      </c>
      <c r="B84" s="116">
        <v>91.43</v>
      </c>
      <c r="C84" s="116">
        <v>92.75</v>
      </c>
      <c r="D84" s="116">
        <v>93.25</v>
      </c>
      <c r="E84" s="116">
        <v>98.59</v>
      </c>
      <c r="F84" s="116">
        <v>95.97</v>
      </c>
      <c r="G84" s="116">
        <v>95.95</v>
      </c>
      <c r="H84" s="116">
        <v>96.03</v>
      </c>
      <c r="I84" s="116">
        <v>96.11</v>
      </c>
      <c r="J84" s="116">
        <v>96.81</v>
      </c>
      <c r="K84" s="116">
        <v>98.46</v>
      </c>
      <c r="L84" s="116">
        <v>98.63</v>
      </c>
      <c r="M84" s="116">
        <v>98.28</v>
      </c>
      <c r="N84" s="109"/>
    </row>
    <row r="85" spans="1:14" s="110" customFormat="1" hidden="1" x14ac:dyDescent="0.2">
      <c r="A85" s="111" t="s">
        <v>145</v>
      </c>
      <c r="B85" s="112"/>
      <c r="C85" s="112"/>
      <c r="D85" s="112"/>
      <c r="E85" s="112"/>
      <c r="F85" s="112"/>
      <c r="G85" s="112"/>
      <c r="H85" s="112"/>
      <c r="I85" s="112"/>
      <c r="J85" s="112"/>
      <c r="K85" s="112"/>
      <c r="L85" s="112"/>
      <c r="M85" s="112"/>
      <c r="N85" s="109"/>
    </row>
    <row r="86" spans="1:14" s="110" customFormat="1" hidden="1" x14ac:dyDescent="0.2">
      <c r="A86" s="111"/>
      <c r="B86" s="112"/>
      <c r="C86" s="112"/>
      <c r="D86" s="112"/>
      <c r="E86" s="112"/>
      <c r="F86" s="112"/>
      <c r="G86" s="112"/>
      <c r="H86" s="112"/>
      <c r="I86" s="112"/>
      <c r="J86" s="112"/>
      <c r="K86" s="112"/>
      <c r="L86" s="112"/>
      <c r="M86" s="112"/>
      <c r="N86" s="109"/>
    </row>
    <row r="87" spans="1:14" s="110" customFormat="1" hidden="1" x14ac:dyDescent="0.2">
      <c r="A87" s="111"/>
      <c r="B87" s="112"/>
      <c r="C87" s="112"/>
      <c r="D87" s="112"/>
      <c r="E87" s="112"/>
      <c r="F87" s="112"/>
      <c r="G87" s="112"/>
      <c r="H87" s="112"/>
      <c r="I87" s="112"/>
      <c r="J87" s="112"/>
      <c r="K87" s="112"/>
      <c r="L87" s="112"/>
      <c r="M87" s="112"/>
      <c r="N87" s="109"/>
    </row>
    <row r="88" spans="1:14" s="92" customFormat="1" ht="14.25" hidden="1" x14ac:dyDescent="0.25">
      <c r="A88" s="98" t="s">
        <v>146</v>
      </c>
      <c r="B88" s="99"/>
      <c r="C88" s="99"/>
      <c r="D88" s="99"/>
      <c r="E88" s="99"/>
      <c r="F88" s="99"/>
      <c r="G88" s="99"/>
      <c r="H88" s="99"/>
      <c r="I88" s="99"/>
      <c r="J88" s="99"/>
      <c r="K88" s="99"/>
      <c r="L88" s="99"/>
      <c r="M88" s="99"/>
      <c r="N88" s="102"/>
    </row>
    <row r="89" spans="1:14" s="106" customFormat="1" ht="20.25" hidden="1" customHeight="1" x14ac:dyDescent="0.2">
      <c r="A89" s="103" t="s">
        <v>112</v>
      </c>
      <c r="B89" s="104" t="s">
        <v>113</v>
      </c>
      <c r="C89" s="104" t="s">
        <v>114</v>
      </c>
      <c r="D89" s="104" t="s">
        <v>115</v>
      </c>
      <c r="E89" s="104" t="s">
        <v>116</v>
      </c>
      <c r="F89" s="104" t="s">
        <v>117</v>
      </c>
      <c r="G89" s="104" t="s">
        <v>118</v>
      </c>
      <c r="H89" s="104" t="s">
        <v>119</v>
      </c>
      <c r="I89" s="104" t="s">
        <v>120</v>
      </c>
      <c r="J89" s="104" t="s">
        <v>121</v>
      </c>
      <c r="K89" s="104" t="s">
        <v>122</v>
      </c>
      <c r="L89" s="104" t="s">
        <v>123</v>
      </c>
      <c r="M89" s="104" t="s">
        <v>124</v>
      </c>
      <c r="N89" s="105"/>
    </row>
    <row r="90" spans="1:14" s="110" customFormat="1" ht="15.75" hidden="1" customHeight="1" x14ac:dyDescent="0.2">
      <c r="A90" s="118" t="s">
        <v>125</v>
      </c>
      <c r="B90" s="119">
        <v>94.09</v>
      </c>
      <c r="C90" s="119">
        <v>95.43</v>
      </c>
      <c r="D90" s="119">
        <v>97.12</v>
      </c>
      <c r="E90" s="119">
        <v>98.56</v>
      </c>
      <c r="F90" s="119">
        <v>99.14</v>
      </c>
      <c r="G90" s="119">
        <v>99.41</v>
      </c>
      <c r="H90" s="119">
        <v>99.66</v>
      </c>
      <c r="I90" s="119">
        <v>99.56</v>
      </c>
      <c r="J90" s="119">
        <v>99.82</v>
      </c>
      <c r="K90" s="119">
        <v>98.79</v>
      </c>
      <c r="L90" s="119">
        <v>98.07</v>
      </c>
      <c r="M90" s="119">
        <v>97.47</v>
      </c>
      <c r="N90" s="109"/>
    </row>
    <row r="91" spans="1:14" s="110" customFormat="1" hidden="1" x14ac:dyDescent="0.2">
      <c r="A91" s="111" t="s">
        <v>126</v>
      </c>
      <c r="B91" s="112"/>
      <c r="C91" s="112"/>
      <c r="D91" s="112"/>
      <c r="E91" s="112"/>
      <c r="F91" s="112"/>
      <c r="G91" s="112"/>
      <c r="H91" s="112"/>
      <c r="I91" s="112"/>
      <c r="J91" s="112"/>
      <c r="K91" s="112"/>
      <c r="L91" s="112"/>
      <c r="M91" s="112"/>
      <c r="N91" s="109"/>
    </row>
    <row r="92" spans="1:14" s="110" customFormat="1" hidden="1" x14ac:dyDescent="0.2">
      <c r="A92" s="113" t="s">
        <v>127</v>
      </c>
      <c r="B92" s="114">
        <v>94.01</v>
      </c>
      <c r="C92" s="114">
        <v>95.39</v>
      </c>
      <c r="D92" s="114">
        <v>96.4</v>
      </c>
      <c r="E92" s="114">
        <v>98.58</v>
      </c>
      <c r="F92" s="114">
        <v>99.37</v>
      </c>
      <c r="G92" s="114">
        <v>99.38</v>
      </c>
      <c r="H92" s="114">
        <v>99.47</v>
      </c>
      <c r="I92" s="114">
        <v>99.47</v>
      </c>
      <c r="J92" s="114">
        <v>100.47</v>
      </c>
      <c r="K92" s="114">
        <v>97.06</v>
      </c>
      <c r="L92" s="114">
        <v>97.11</v>
      </c>
      <c r="M92" s="114">
        <v>97.14</v>
      </c>
      <c r="N92" s="109"/>
    </row>
    <row r="93" spans="1:14" s="110" customFormat="1" hidden="1" x14ac:dyDescent="0.2">
      <c r="A93" s="111" t="s">
        <v>128</v>
      </c>
      <c r="B93" s="112">
        <v>95.35</v>
      </c>
      <c r="C93" s="112">
        <v>97.49</v>
      </c>
      <c r="D93" s="112">
        <v>100.28</v>
      </c>
      <c r="E93" s="112">
        <v>102.33</v>
      </c>
      <c r="F93" s="112">
        <v>102.86</v>
      </c>
      <c r="G93" s="112">
        <v>103.15</v>
      </c>
      <c r="H93" s="112">
        <v>103.67</v>
      </c>
      <c r="I93" s="112">
        <v>103.37</v>
      </c>
      <c r="J93" s="112">
        <v>103.4</v>
      </c>
      <c r="K93" s="112">
        <v>103.04</v>
      </c>
      <c r="L93" s="112">
        <v>101.32</v>
      </c>
      <c r="M93" s="112">
        <v>99.9</v>
      </c>
      <c r="N93" s="109"/>
    </row>
    <row r="94" spans="1:14" s="110" customFormat="1" hidden="1" x14ac:dyDescent="0.2">
      <c r="A94" s="113" t="s">
        <v>129</v>
      </c>
      <c r="B94" s="114">
        <v>79.92</v>
      </c>
      <c r="C94" s="114">
        <v>79.930000000000007</v>
      </c>
      <c r="D94" s="114">
        <v>80.17</v>
      </c>
      <c r="E94" s="114">
        <v>80.349999999999994</v>
      </c>
      <c r="F94" s="114">
        <v>82.27</v>
      </c>
      <c r="G94" s="114">
        <v>95.93</v>
      </c>
      <c r="H94" s="114">
        <v>95.95</v>
      </c>
      <c r="I94" s="114">
        <v>95.93</v>
      </c>
      <c r="J94" s="114">
        <v>96.28</v>
      </c>
      <c r="K94" s="114">
        <v>92.24</v>
      </c>
      <c r="L94" s="114">
        <v>92.25</v>
      </c>
      <c r="M94" s="114">
        <v>92.25</v>
      </c>
      <c r="N94" s="109"/>
    </row>
    <row r="95" spans="1:14" s="110" customFormat="1" hidden="1" x14ac:dyDescent="0.2">
      <c r="A95" s="111" t="s">
        <v>130</v>
      </c>
      <c r="B95" s="112">
        <v>94.56</v>
      </c>
      <c r="C95" s="112">
        <v>94.64</v>
      </c>
      <c r="D95" s="112">
        <v>94.93</v>
      </c>
      <c r="E95" s="112">
        <v>95.09</v>
      </c>
      <c r="F95" s="112">
        <v>95.59</v>
      </c>
      <c r="G95" s="112">
        <v>95.59</v>
      </c>
      <c r="H95" s="112">
        <v>95.61</v>
      </c>
      <c r="I95" s="112">
        <v>95.7</v>
      </c>
      <c r="J95" s="112">
        <v>95.7</v>
      </c>
      <c r="K95" s="112">
        <v>95.7</v>
      </c>
      <c r="L95" s="112">
        <v>95.7</v>
      </c>
      <c r="M95" s="112">
        <v>95.7</v>
      </c>
      <c r="N95" s="109"/>
    </row>
    <row r="96" spans="1:14" s="110" customFormat="1" hidden="1" x14ac:dyDescent="0.2">
      <c r="A96" s="113" t="s">
        <v>131</v>
      </c>
      <c r="B96" s="114">
        <v>89.4</v>
      </c>
      <c r="C96" s="114">
        <v>90.18</v>
      </c>
      <c r="D96" s="114">
        <v>92.08</v>
      </c>
      <c r="E96" s="114">
        <v>92.08</v>
      </c>
      <c r="F96" s="114">
        <v>92.33</v>
      </c>
      <c r="G96" s="114">
        <v>92.33</v>
      </c>
      <c r="H96" s="114">
        <v>92.33</v>
      </c>
      <c r="I96" s="114">
        <v>92.38</v>
      </c>
      <c r="J96" s="114">
        <v>92.38</v>
      </c>
      <c r="K96" s="114">
        <v>92.38</v>
      </c>
      <c r="L96" s="114">
        <v>92.38</v>
      </c>
      <c r="M96" s="114">
        <v>92.38</v>
      </c>
      <c r="N96" s="109"/>
    </row>
    <row r="97" spans="1:14" s="110" customFormat="1" hidden="1" x14ac:dyDescent="0.2">
      <c r="A97" s="111" t="s">
        <v>132</v>
      </c>
      <c r="B97" s="112"/>
      <c r="C97" s="112"/>
      <c r="D97" s="112"/>
      <c r="E97" s="112"/>
      <c r="F97" s="112"/>
      <c r="G97" s="112"/>
      <c r="H97" s="112"/>
      <c r="I97" s="112"/>
      <c r="J97" s="112"/>
      <c r="K97" s="112"/>
      <c r="L97" s="112"/>
      <c r="M97" s="112"/>
      <c r="N97" s="109"/>
    </row>
    <row r="98" spans="1:14" s="110" customFormat="1" hidden="1" x14ac:dyDescent="0.2">
      <c r="A98" s="113" t="s">
        <v>133</v>
      </c>
      <c r="B98" s="114">
        <v>97.39</v>
      </c>
      <c r="C98" s="114">
        <v>97.61</v>
      </c>
      <c r="D98" s="114">
        <v>98.08</v>
      </c>
      <c r="E98" s="114">
        <v>99.65</v>
      </c>
      <c r="F98" s="114">
        <v>99.78</v>
      </c>
      <c r="G98" s="114">
        <v>99.81</v>
      </c>
      <c r="H98" s="114">
        <v>99.9</v>
      </c>
      <c r="I98" s="114">
        <v>99.92</v>
      </c>
      <c r="J98" s="114">
        <v>99.91</v>
      </c>
      <c r="K98" s="114">
        <v>96.65</v>
      </c>
      <c r="L98" s="114">
        <v>96.69</v>
      </c>
      <c r="M98" s="114">
        <v>96.72</v>
      </c>
      <c r="N98" s="109"/>
    </row>
    <row r="99" spans="1:14" s="110" customFormat="1" hidden="1" x14ac:dyDescent="0.2">
      <c r="A99" s="111" t="s">
        <v>134</v>
      </c>
      <c r="B99" s="112">
        <v>92.62</v>
      </c>
      <c r="C99" s="112">
        <v>93.11</v>
      </c>
      <c r="D99" s="112">
        <v>93.96</v>
      </c>
      <c r="E99" s="112">
        <v>94.22</v>
      </c>
      <c r="F99" s="112">
        <v>94.73</v>
      </c>
      <c r="G99" s="112">
        <v>96.37</v>
      </c>
      <c r="H99" s="112">
        <v>96.5</v>
      </c>
      <c r="I99" s="112">
        <v>96.57</v>
      </c>
      <c r="J99" s="112">
        <v>96.66</v>
      </c>
      <c r="K99" s="112">
        <v>94.31</v>
      </c>
      <c r="L99" s="112">
        <v>94.34</v>
      </c>
      <c r="M99" s="112">
        <v>94.41</v>
      </c>
      <c r="N99" s="109"/>
    </row>
    <row r="100" spans="1:14" s="110" customFormat="1" hidden="1" x14ac:dyDescent="0.2">
      <c r="A100" s="113" t="s">
        <v>135</v>
      </c>
      <c r="B100" s="114">
        <v>90.1</v>
      </c>
      <c r="C100" s="114">
        <v>90.46</v>
      </c>
      <c r="D100" s="114">
        <v>90.75</v>
      </c>
      <c r="E100" s="114">
        <v>91.65</v>
      </c>
      <c r="F100" s="114">
        <v>92.33</v>
      </c>
      <c r="G100" s="114">
        <v>92.34</v>
      </c>
      <c r="H100" s="114">
        <v>93.09</v>
      </c>
      <c r="I100" s="114">
        <v>92.41</v>
      </c>
      <c r="J100" s="114">
        <v>92.65</v>
      </c>
      <c r="K100" s="114">
        <v>91.47</v>
      </c>
      <c r="L100" s="114">
        <v>91.86</v>
      </c>
      <c r="M100" s="114">
        <v>91.88</v>
      </c>
      <c r="N100" s="109"/>
    </row>
    <row r="101" spans="1:14" s="110" customFormat="1" hidden="1" x14ac:dyDescent="0.2">
      <c r="A101" s="111" t="s">
        <v>136</v>
      </c>
      <c r="B101" s="112">
        <v>81.7</v>
      </c>
      <c r="C101" s="112">
        <v>86.93</v>
      </c>
      <c r="D101" s="112">
        <v>94.07</v>
      </c>
      <c r="E101" s="112">
        <v>99.61</v>
      </c>
      <c r="F101" s="112">
        <v>100.65</v>
      </c>
      <c r="G101" s="112">
        <v>101.11</v>
      </c>
      <c r="H101" s="112">
        <v>101.51</v>
      </c>
      <c r="I101" s="112">
        <v>102.72</v>
      </c>
      <c r="J101" s="112">
        <v>100.77</v>
      </c>
      <c r="K101" s="112">
        <v>100.35</v>
      </c>
      <c r="L101" s="112">
        <v>100.87</v>
      </c>
      <c r="M101" s="112">
        <v>100.6</v>
      </c>
      <c r="N101" s="109"/>
    </row>
    <row r="102" spans="1:14" s="110" customFormat="1" hidden="1" x14ac:dyDescent="0.2">
      <c r="A102" s="113" t="s">
        <v>137</v>
      </c>
      <c r="B102" s="114">
        <v>79.349999999999994</v>
      </c>
      <c r="C102" s="114">
        <v>81.98</v>
      </c>
      <c r="D102" s="114">
        <v>89.7</v>
      </c>
      <c r="E102" s="114">
        <v>95.85</v>
      </c>
      <c r="F102" s="114">
        <v>97.43</v>
      </c>
      <c r="G102" s="114">
        <v>97.46</v>
      </c>
      <c r="H102" s="114">
        <v>96.87</v>
      </c>
      <c r="I102" s="114">
        <v>96.89</v>
      </c>
      <c r="J102" s="114">
        <v>96.89</v>
      </c>
      <c r="K102" s="114">
        <v>96.94</v>
      </c>
      <c r="L102" s="114">
        <v>98.28</v>
      </c>
      <c r="M102" s="114">
        <v>98.98</v>
      </c>
      <c r="N102" s="109"/>
    </row>
    <row r="103" spans="1:14" s="110" customFormat="1" hidden="1" x14ac:dyDescent="0.2">
      <c r="A103" s="111" t="s">
        <v>138</v>
      </c>
      <c r="B103" s="112">
        <v>95.67</v>
      </c>
      <c r="C103" s="112">
        <v>96.63</v>
      </c>
      <c r="D103" s="112">
        <v>97.84</v>
      </c>
      <c r="E103" s="112">
        <v>98.52</v>
      </c>
      <c r="F103" s="112">
        <v>99.19</v>
      </c>
      <c r="G103" s="112">
        <v>99.51</v>
      </c>
      <c r="H103" s="112">
        <v>99.64</v>
      </c>
      <c r="I103" s="112">
        <v>99.49</v>
      </c>
      <c r="J103" s="112">
        <v>100.18</v>
      </c>
      <c r="K103" s="112">
        <v>99.79</v>
      </c>
      <c r="L103" s="112">
        <v>98.27</v>
      </c>
      <c r="M103" s="112">
        <v>97.57</v>
      </c>
      <c r="N103" s="109"/>
    </row>
    <row r="104" spans="1:14" s="110" customFormat="1" ht="12.75" hidden="1" customHeight="1" x14ac:dyDescent="0.2">
      <c r="A104" s="113" t="s">
        <v>139</v>
      </c>
      <c r="B104" s="114">
        <v>92.63</v>
      </c>
      <c r="C104" s="114">
        <v>94.23</v>
      </c>
      <c r="D104" s="114">
        <v>95.53</v>
      </c>
      <c r="E104" s="114">
        <v>96.37</v>
      </c>
      <c r="F104" s="114">
        <v>97.12</v>
      </c>
      <c r="G104" s="114">
        <v>97.18</v>
      </c>
      <c r="H104" s="114">
        <v>97.21</v>
      </c>
      <c r="I104" s="114">
        <v>97.12</v>
      </c>
      <c r="J104" s="114">
        <v>98.95</v>
      </c>
      <c r="K104" s="114">
        <v>98.79</v>
      </c>
      <c r="L104" s="114">
        <v>97.82</v>
      </c>
      <c r="M104" s="114">
        <v>97.36</v>
      </c>
      <c r="N104" s="109"/>
    </row>
    <row r="105" spans="1:14" s="110" customFormat="1" hidden="1" x14ac:dyDescent="0.2">
      <c r="A105" s="115" t="s">
        <v>140</v>
      </c>
      <c r="B105" s="116">
        <v>96.97</v>
      </c>
      <c r="C105" s="116">
        <v>97.95</v>
      </c>
      <c r="D105" s="116">
        <v>97.86</v>
      </c>
      <c r="E105" s="116">
        <v>98.13</v>
      </c>
      <c r="F105" s="116">
        <v>98.27</v>
      </c>
      <c r="G105" s="116">
        <v>98.69</v>
      </c>
      <c r="H105" s="116">
        <v>100.31</v>
      </c>
      <c r="I105" s="116">
        <v>98.13</v>
      </c>
      <c r="J105" s="116">
        <v>98.09</v>
      </c>
      <c r="K105" s="116">
        <v>97.51</v>
      </c>
      <c r="L105" s="116">
        <v>97.77</v>
      </c>
      <c r="M105" s="116">
        <v>95.03</v>
      </c>
      <c r="N105" s="109"/>
    </row>
    <row r="106" spans="1:14" s="110" customFormat="1" hidden="1" x14ac:dyDescent="0.2">
      <c r="A106" s="111"/>
      <c r="B106" s="112"/>
      <c r="C106" s="112"/>
      <c r="D106" s="112"/>
      <c r="E106" s="112"/>
      <c r="F106" s="112"/>
      <c r="G106" s="112"/>
      <c r="H106" s="112"/>
      <c r="I106" s="112"/>
      <c r="J106" s="112"/>
      <c r="K106" s="112"/>
      <c r="L106" s="112"/>
      <c r="M106" s="112"/>
      <c r="N106" s="109"/>
    </row>
    <row r="107" spans="1:14" s="110" customFormat="1" hidden="1" x14ac:dyDescent="0.2">
      <c r="A107" s="111"/>
      <c r="B107" s="112"/>
      <c r="C107" s="112"/>
      <c r="D107" s="112"/>
      <c r="E107" s="112"/>
      <c r="F107" s="112"/>
      <c r="G107" s="112"/>
      <c r="H107" s="112"/>
      <c r="I107" s="112"/>
      <c r="J107" s="112"/>
      <c r="K107" s="112"/>
      <c r="L107" s="112"/>
      <c r="M107" s="112"/>
      <c r="N107" s="109"/>
    </row>
    <row r="108" spans="1:14" s="110" customFormat="1" ht="14.25" hidden="1" x14ac:dyDescent="0.25">
      <c r="A108" s="98" t="s">
        <v>147</v>
      </c>
      <c r="B108" s="112"/>
      <c r="C108" s="112"/>
      <c r="D108" s="112"/>
      <c r="E108" s="112"/>
      <c r="F108" s="112"/>
      <c r="G108" s="112"/>
      <c r="H108" s="112"/>
      <c r="I108" s="112"/>
      <c r="J108" s="112"/>
      <c r="K108" s="112"/>
      <c r="L108" s="112"/>
      <c r="M108" s="112"/>
      <c r="N108" s="109"/>
    </row>
    <row r="109" spans="1:14" s="106" customFormat="1" ht="20.25" hidden="1" customHeight="1" x14ac:dyDescent="0.2">
      <c r="A109" s="103" t="s">
        <v>112</v>
      </c>
      <c r="B109" s="104" t="s">
        <v>113</v>
      </c>
      <c r="C109" s="104" t="s">
        <v>114</v>
      </c>
      <c r="D109" s="104" t="s">
        <v>115</v>
      </c>
      <c r="E109" s="104" t="s">
        <v>116</v>
      </c>
      <c r="F109" s="104" t="s">
        <v>117</v>
      </c>
      <c r="G109" s="104" t="s">
        <v>118</v>
      </c>
      <c r="H109" s="104" t="s">
        <v>119</v>
      </c>
      <c r="I109" s="104" t="s">
        <v>120</v>
      </c>
      <c r="J109" s="104" t="s">
        <v>121</v>
      </c>
      <c r="K109" s="104" t="s">
        <v>122</v>
      </c>
      <c r="L109" s="104" t="s">
        <v>123</v>
      </c>
      <c r="M109" s="104" t="s">
        <v>124</v>
      </c>
      <c r="N109" s="105"/>
    </row>
    <row r="110" spans="1:14" s="110" customFormat="1" ht="15.75" hidden="1" customHeight="1" x14ac:dyDescent="0.2">
      <c r="A110" s="118" t="s">
        <v>125</v>
      </c>
      <c r="B110" s="119">
        <v>55.41</v>
      </c>
      <c r="C110" s="119">
        <v>55.43</v>
      </c>
      <c r="D110" s="119">
        <v>55.87</v>
      </c>
      <c r="E110" s="119">
        <v>55.76</v>
      </c>
      <c r="F110" s="119">
        <v>55.97</v>
      </c>
      <c r="G110" s="119">
        <v>55.96</v>
      </c>
      <c r="H110" s="119">
        <v>56.02</v>
      </c>
      <c r="I110" s="119">
        <v>56</v>
      </c>
      <c r="J110" s="119">
        <v>55.88</v>
      </c>
      <c r="K110" s="119">
        <v>55.9</v>
      </c>
      <c r="L110" s="119">
        <v>55.91</v>
      </c>
      <c r="M110" s="119">
        <v>56.16</v>
      </c>
      <c r="N110" s="109"/>
    </row>
    <row r="111" spans="1:14" s="110" customFormat="1" hidden="1" x14ac:dyDescent="0.2">
      <c r="A111" s="111" t="s">
        <v>126</v>
      </c>
      <c r="B111" s="112"/>
      <c r="C111" s="112"/>
      <c r="D111" s="112"/>
      <c r="E111" s="112"/>
      <c r="F111" s="112"/>
      <c r="G111" s="112"/>
      <c r="H111" s="112"/>
      <c r="I111" s="112"/>
      <c r="J111" s="112"/>
      <c r="K111" s="112"/>
      <c r="L111" s="112"/>
      <c r="M111" s="112"/>
      <c r="N111" s="109"/>
    </row>
    <row r="112" spans="1:14" s="110" customFormat="1" hidden="1" x14ac:dyDescent="0.2">
      <c r="A112" s="113" t="s">
        <v>127</v>
      </c>
      <c r="B112" s="114">
        <v>67.430000000000007</v>
      </c>
      <c r="C112" s="114">
        <v>67.77</v>
      </c>
      <c r="D112" s="114">
        <v>68.17</v>
      </c>
      <c r="E112" s="114">
        <v>68.319999999999993</v>
      </c>
      <c r="F112" s="114">
        <v>68.459999999999994</v>
      </c>
      <c r="G112" s="114">
        <v>68.48</v>
      </c>
      <c r="H112" s="114">
        <v>68.63</v>
      </c>
      <c r="I112" s="114">
        <v>68.64</v>
      </c>
      <c r="J112" s="114">
        <v>68.67</v>
      </c>
      <c r="K112" s="114">
        <v>68.819999999999993</v>
      </c>
      <c r="L112" s="114">
        <v>68.819999999999993</v>
      </c>
      <c r="M112" s="114">
        <v>69.02</v>
      </c>
      <c r="N112" s="109"/>
    </row>
    <row r="113" spans="1:14" s="110" customFormat="1" hidden="1" x14ac:dyDescent="0.2">
      <c r="A113" s="111" t="s">
        <v>128</v>
      </c>
      <c r="B113" s="112">
        <v>55.67</v>
      </c>
      <c r="C113" s="112">
        <v>55.31</v>
      </c>
      <c r="D113" s="112">
        <v>55.42</v>
      </c>
      <c r="E113" s="112">
        <v>55.05</v>
      </c>
      <c r="F113" s="112">
        <v>55.39</v>
      </c>
      <c r="G113" s="112">
        <v>55.35</v>
      </c>
      <c r="H113" s="112">
        <v>55.4</v>
      </c>
      <c r="I113" s="112">
        <v>55.34</v>
      </c>
      <c r="J113" s="112">
        <v>55.03</v>
      </c>
      <c r="K113" s="112">
        <v>54.95</v>
      </c>
      <c r="L113" s="112">
        <v>54.98</v>
      </c>
      <c r="M113" s="112">
        <v>55.47</v>
      </c>
      <c r="N113" s="109"/>
    </row>
    <row r="114" spans="1:14" s="110" customFormat="1" hidden="1" x14ac:dyDescent="0.2">
      <c r="A114" s="113" t="s">
        <v>129</v>
      </c>
      <c r="B114" s="114">
        <v>69.72</v>
      </c>
      <c r="C114" s="114">
        <v>69.72</v>
      </c>
      <c r="D114" s="114">
        <v>69.72</v>
      </c>
      <c r="E114" s="114">
        <v>69.72</v>
      </c>
      <c r="F114" s="114">
        <v>69.72</v>
      </c>
      <c r="G114" s="114">
        <v>69.72</v>
      </c>
      <c r="H114" s="114">
        <v>69.709999999999994</v>
      </c>
      <c r="I114" s="114">
        <v>69.73</v>
      </c>
      <c r="J114" s="114">
        <v>69.73</v>
      </c>
      <c r="K114" s="114">
        <v>72.39</v>
      </c>
      <c r="L114" s="114">
        <v>72.39</v>
      </c>
      <c r="M114" s="114">
        <v>72.39</v>
      </c>
      <c r="N114" s="109"/>
    </row>
    <row r="115" spans="1:14" s="110" customFormat="1" hidden="1" x14ac:dyDescent="0.2">
      <c r="A115" s="111" t="s">
        <v>130</v>
      </c>
      <c r="B115" s="112">
        <v>48.04</v>
      </c>
      <c r="C115" s="112">
        <v>48.26</v>
      </c>
      <c r="D115" s="112">
        <v>48.52</v>
      </c>
      <c r="E115" s="112">
        <v>48.59</v>
      </c>
      <c r="F115" s="112">
        <v>48.72</v>
      </c>
      <c r="G115" s="112">
        <v>48.72</v>
      </c>
      <c r="H115" s="112">
        <v>48.72</v>
      </c>
      <c r="I115" s="112">
        <v>48.72</v>
      </c>
      <c r="J115" s="112">
        <v>48.72</v>
      </c>
      <c r="K115" s="112">
        <v>48.72</v>
      </c>
      <c r="L115" s="112">
        <v>48.72</v>
      </c>
      <c r="M115" s="112">
        <v>48.72</v>
      </c>
      <c r="N115" s="109"/>
    </row>
    <row r="116" spans="1:14" s="110" customFormat="1" hidden="1" x14ac:dyDescent="0.2">
      <c r="A116" s="113" t="s">
        <v>131</v>
      </c>
      <c r="B116" s="114">
        <v>51.56</v>
      </c>
      <c r="C116" s="114">
        <v>52.05</v>
      </c>
      <c r="D116" s="114">
        <v>54.41</v>
      </c>
      <c r="E116" s="114">
        <v>54.47</v>
      </c>
      <c r="F116" s="114">
        <v>54.48</v>
      </c>
      <c r="G116" s="114">
        <v>54.54</v>
      </c>
      <c r="H116" s="114">
        <v>54.63</v>
      </c>
      <c r="I116" s="114">
        <v>54.7</v>
      </c>
      <c r="J116" s="114">
        <v>54.7</v>
      </c>
      <c r="K116" s="114">
        <v>54.7</v>
      </c>
      <c r="L116" s="114">
        <v>54.7</v>
      </c>
      <c r="M116" s="114">
        <v>54.7</v>
      </c>
      <c r="N116" s="109"/>
    </row>
    <row r="117" spans="1:14" s="110" customFormat="1" hidden="1" x14ac:dyDescent="0.2">
      <c r="A117" s="111" t="s">
        <v>132</v>
      </c>
      <c r="B117" s="112"/>
      <c r="C117" s="112"/>
      <c r="D117" s="112"/>
      <c r="E117" s="112"/>
      <c r="F117" s="112"/>
      <c r="G117" s="112"/>
      <c r="H117" s="112"/>
      <c r="I117" s="112"/>
      <c r="J117" s="112"/>
      <c r="K117" s="112"/>
      <c r="L117" s="112"/>
      <c r="M117" s="112"/>
      <c r="N117" s="109"/>
    </row>
    <row r="118" spans="1:14" s="110" customFormat="1" hidden="1" x14ac:dyDescent="0.2">
      <c r="A118" s="113" t="s">
        <v>133</v>
      </c>
      <c r="B118" s="114">
        <v>57.1</v>
      </c>
      <c r="C118" s="114">
        <v>57.27</v>
      </c>
      <c r="D118" s="114">
        <v>57.85</v>
      </c>
      <c r="E118" s="114">
        <v>58.01</v>
      </c>
      <c r="F118" s="114">
        <v>58.1</v>
      </c>
      <c r="G118" s="114">
        <v>58.12</v>
      </c>
      <c r="H118" s="114">
        <v>58.27</v>
      </c>
      <c r="I118" s="114">
        <v>58.28</v>
      </c>
      <c r="J118" s="114">
        <v>58.28</v>
      </c>
      <c r="K118" s="114">
        <v>58.28</v>
      </c>
      <c r="L118" s="114">
        <v>58.28</v>
      </c>
      <c r="M118" s="114">
        <v>58.45</v>
      </c>
      <c r="N118" s="109"/>
    </row>
    <row r="119" spans="1:14" s="110" customFormat="1" hidden="1" x14ac:dyDescent="0.2">
      <c r="A119" s="111" t="s">
        <v>134</v>
      </c>
      <c r="B119" s="112">
        <v>48.84</v>
      </c>
      <c r="C119" s="112">
        <v>49.29</v>
      </c>
      <c r="D119" s="112">
        <v>49.87</v>
      </c>
      <c r="E119" s="112">
        <v>49.9</v>
      </c>
      <c r="F119" s="112">
        <v>49.96</v>
      </c>
      <c r="G119" s="112">
        <v>50.02</v>
      </c>
      <c r="H119" s="112">
        <v>50.16</v>
      </c>
      <c r="I119" s="112">
        <v>50.18</v>
      </c>
      <c r="J119" s="112">
        <v>50.23</v>
      </c>
      <c r="K119" s="112">
        <v>50.49</v>
      </c>
      <c r="L119" s="112">
        <v>50.53</v>
      </c>
      <c r="M119" s="112">
        <v>50.67</v>
      </c>
      <c r="N119" s="109"/>
    </row>
    <row r="120" spans="1:14" s="110" customFormat="1" hidden="1" x14ac:dyDescent="0.2">
      <c r="A120" s="113" t="s">
        <v>135</v>
      </c>
      <c r="B120" s="114">
        <v>57.36</v>
      </c>
      <c r="C120" s="114">
        <v>57.4</v>
      </c>
      <c r="D120" s="114">
        <v>58.33</v>
      </c>
      <c r="E120" s="114">
        <v>58.77</v>
      </c>
      <c r="F120" s="114">
        <v>59.02</v>
      </c>
      <c r="G120" s="114">
        <v>59.03</v>
      </c>
      <c r="H120" s="114">
        <v>59.33</v>
      </c>
      <c r="I120" s="114">
        <v>59.91</v>
      </c>
      <c r="J120" s="114">
        <v>59.89</v>
      </c>
      <c r="K120" s="114">
        <v>59.89</v>
      </c>
      <c r="L120" s="114">
        <v>59.89</v>
      </c>
      <c r="M120" s="114">
        <v>60.44</v>
      </c>
      <c r="N120" s="109"/>
    </row>
    <row r="121" spans="1:14" s="110" customFormat="1" hidden="1" x14ac:dyDescent="0.2">
      <c r="A121" s="111" t="s">
        <v>136</v>
      </c>
      <c r="B121" s="112">
        <v>53.58</v>
      </c>
      <c r="C121" s="112">
        <v>53.38</v>
      </c>
      <c r="D121" s="112">
        <v>53.47</v>
      </c>
      <c r="E121" s="112">
        <v>53.42</v>
      </c>
      <c r="F121" s="112">
        <v>53.52</v>
      </c>
      <c r="G121" s="112">
        <v>53.39</v>
      </c>
      <c r="H121" s="112">
        <v>54.06</v>
      </c>
      <c r="I121" s="112">
        <v>53.84</v>
      </c>
      <c r="J121" s="112">
        <v>52.93</v>
      </c>
      <c r="K121" s="112">
        <v>52.76</v>
      </c>
      <c r="L121" s="112">
        <v>52.74</v>
      </c>
      <c r="M121" s="112">
        <v>53.08</v>
      </c>
      <c r="N121" s="109"/>
    </row>
    <row r="122" spans="1:14" s="110" customFormat="1" hidden="1" x14ac:dyDescent="0.2">
      <c r="A122" s="113" t="s">
        <v>137</v>
      </c>
      <c r="B122" s="114">
        <v>60.03</v>
      </c>
      <c r="C122" s="114">
        <v>60.59</v>
      </c>
      <c r="D122" s="114">
        <v>60.83</v>
      </c>
      <c r="E122" s="114">
        <v>60.81</v>
      </c>
      <c r="F122" s="114">
        <v>60.79</v>
      </c>
      <c r="G122" s="114">
        <v>60.99</v>
      </c>
      <c r="H122" s="114">
        <v>60.97</v>
      </c>
      <c r="I122" s="114">
        <v>60.75</v>
      </c>
      <c r="J122" s="114">
        <v>59.95</v>
      </c>
      <c r="K122" s="114">
        <v>59.56</v>
      </c>
      <c r="L122" s="114">
        <v>59.64</v>
      </c>
      <c r="M122" s="114">
        <v>59.64</v>
      </c>
      <c r="N122" s="109"/>
    </row>
    <row r="123" spans="1:14" s="110" customFormat="1" hidden="1" x14ac:dyDescent="0.2">
      <c r="A123" s="111" t="s">
        <v>138</v>
      </c>
      <c r="B123" s="112">
        <v>54.6</v>
      </c>
      <c r="C123" s="112">
        <v>54.55</v>
      </c>
      <c r="D123" s="112">
        <v>54.96</v>
      </c>
      <c r="E123" s="112">
        <v>54.76</v>
      </c>
      <c r="F123" s="112">
        <v>55</v>
      </c>
      <c r="G123" s="112">
        <v>54.95</v>
      </c>
      <c r="H123" s="112">
        <v>54.86</v>
      </c>
      <c r="I123" s="112">
        <v>54.84</v>
      </c>
      <c r="J123" s="112">
        <v>54.8</v>
      </c>
      <c r="K123" s="112">
        <v>54.85</v>
      </c>
      <c r="L123" s="112">
        <v>54.85</v>
      </c>
      <c r="M123" s="112">
        <v>55.16</v>
      </c>
      <c r="N123" s="109"/>
    </row>
    <row r="124" spans="1:14" s="110" customFormat="1" ht="12.75" hidden="1" customHeight="1" x14ac:dyDescent="0.2">
      <c r="A124" s="113" t="s">
        <v>139</v>
      </c>
      <c r="B124" s="114">
        <v>59.59</v>
      </c>
      <c r="C124" s="114">
        <v>59.6</v>
      </c>
      <c r="D124" s="114">
        <v>60.13</v>
      </c>
      <c r="E124" s="114">
        <v>59.67</v>
      </c>
      <c r="F124" s="114">
        <v>60.24</v>
      </c>
      <c r="G124" s="114">
        <v>60.45</v>
      </c>
      <c r="H124" s="114">
        <v>60.4</v>
      </c>
      <c r="I124" s="114">
        <v>60.39</v>
      </c>
      <c r="J124" s="114">
        <v>60.36</v>
      </c>
      <c r="K124" s="114">
        <v>60.43</v>
      </c>
      <c r="L124" s="114">
        <v>60.44</v>
      </c>
      <c r="M124" s="114">
        <v>60.65</v>
      </c>
      <c r="N124" s="109"/>
    </row>
    <row r="125" spans="1:14" s="110" customFormat="1" hidden="1" x14ac:dyDescent="0.2">
      <c r="A125" s="115" t="s">
        <v>140</v>
      </c>
      <c r="B125" s="116">
        <v>48.9</v>
      </c>
      <c r="C125" s="116">
        <v>49.03</v>
      </c>
      <c r="D125" s="116">
        <v>49.59</v>
      </c>
      <c r="E125" s="116">
        <v>49.68</v>
      </c>
      <c r="F125" s="116">
        <v>49.79</v>
      </c>
      <c r="G125" s="116">
        <v>49.9</v>
      </c>
      <c r="H125" s="116">
        <v>49.93</v>
      </c>
      <c r="I125" s="116">
        <v>50.11</v>
      </c>
      <c r="J125" s="116">
        <v>50.22</v>
      </c>
      <c r="K125" s="116">
        <v>50.35</v>
      </c>
      <c r="L125" s="116">
        <v>50.47</v>
      </c>
      <c r="M125" s="116">
        <v>50.46</v>
      </c>
      <c r="N125" s="109"/>
    </row>
    <row r="126" spans="1:14" s="92" customFormat="1" ht="14.25" hidden="1" x14ac:dyDescent="0.25">
      <c r="A126" s="98"/>
      <c r="B126" s="99"/>
      <c r="C126" s="99"/>
      <c r="D126" s="99"/>
      <c r="E126" s="99"/>
      <c r="F126" s="99"/>
      <c r="G126" s="99"/>
      <c r="H126" s="99"/>
      <c r="I126" s="99"/>
      <c r="J126" s="99"/>
      <c r="K126" s="99"/>
      <c r="L126" s="99"/>
      <c r="M126" s="99"/>
      <c r="N126" s="102"/>
    </row>
    <row r="127" spans="1:14" s="92" customFormat="1" ht="14.25" hidden="1" x14ac:dyDescent="0.25">
      <c r="A127" s="98"/>
      <c r="B127" s="99"/>
      <c r="C127" s="99"/>
      <c r="D127" s="99"/>
      <c r="E127" s="99"/>
      <c r="F127" s="99"/>
      <c r="G127" s="99"/>
      <c r="H127" s="99"/>
      <c r="I127" s="99"/>
      <c r="J127" s="99"/>
      <c r="K127" s="99"/>
      <c r="L127" s="99"/>
      <c r="M127" s="99"/>
      <c r="N127" s="102"/>
    </row>
    <row r="128" spans="1:14" s="92" customFormat="1" ht="14.25" hidden="1" x14ac:dyDescent="0.25">
      <c r="A128" s="643" t="s">
        <v>148</v>
      </c>
      <c r="B128" s="643"/>
      <c r="C128" s="643"/>
      <c r="D128" s="643"/>
      <c r="E128" s="643"/>
      <c r="F128" s="643"/>
      <c r="G128" s="643"/>
      <c r="H128" s="643"/>
      <c r="I128" s="643"/>
      <c r="J128" s="643"/>
      <c r="K128" s="643"/>
      <c r="L128" s="643"/>
      <c r="M128" s="643"/>
      <c r="N128" s="102"/>
    </row>
    <row r="129" spans="1:14" s="106" customFormat="1" ht="20.25" hidden="1" customHeight="1" x14ac:dyDescent="0.2">
      <c r="A129" s="103" t="s">
        <v>112</v>
      </c>
      <c r="B129" s="120" t="s">
        <v>113</v>
      </c>
      <c r="C129" s="120" t="s">
        <v>114</v>
      </c>
      <c r="D129" s="120" t="s">
        <v>115</v>
      </c>
      <c r="E129" s="120" t="s">
        <v>116</v>
      </c>
      <c r="F129" s="120" t="s">
        <v>117</v>
      </c>
      <c r="G129" s="120" t="s">
        <v>118</v>
      </c>
      <c r="H129" s="120" t="s">
        <v>119</v>
      </c>
      <c r="I129" s="120" t="s">
        <v>120</v>
      </c>
      <c r="J129" s="120" t="s">
        <v>121</v>
      </c>
      <c r="K129" s="120" t="s">
        <v>122</v>
      </c>
      <c r="L129" s="120" t="s">
        <v>123</v>
      </c>
      <c r="M129" s="120" t="s">
        <v>124</v>
      </c>
    </row>
    <row r="130" spans="1:14" s="110" customFormat="1" ht="15.75" hidden="1" customHeight="1" x14ac:dyDescent="0.2">
      <c r="A130" s="118" t="s">
        <v>125</v>
      </c>
      <c r="B130" s="121">
        <v>57.43</v>
      </c>
      <c r="C130" s="121">
        <v>57.93</v>
      </c>
      <c r="D130" s="121">
        <v>58.35</v>
      </c>
      <c r="E130" s="121">
        <v>58.7</v>
      </c>
      <c r="F130" s="121">
        <v>59.14</v>
      </c>
      <c r="G130" s="121">
        <v>59.81</v>
      </c>
      <c r="H130" s="121">
        <v>61.04</v>
      </c>
      <c r="I130" s="122">
        <v>61.51</v>
      </c>
      <c r="J130" s="122">
        <v>61.73</v>
      </c>
      <c r="K130" s="122">
        <v>61.78</v>
      </c>
      <c r="L130" s="122">
        <v>61.64</v>
      </c>
      <c r="M130" s="122">
        <v>61.46</v>
      </c>
      <c r="N130" s="109"/>
    </row>
    <row r="131" spans="1:14" s="110" customFormat="1" hidden="1" x14ac:dyDescent="0.2">
      <c r="A131" s="111" t="s">
        <v>126</v>
      </c>
      <c r="B131" s="112" t="s">
        <v>149</v>
      </c>
      <c r="C131" s="112" t="s">
        <v>149</v>
      </c>
      <c r="D131" s="112" t="s">
        <v>149</v>
      </c>
      <c r="E131" s="112" t="s">
        <v>149</v>
      </c>
      <c r="F131" s="112" t="s">
        <v>149</v>
      </c>
      <c r="G131" s="112" t="s">
        <v>149</v>
      </c>
      <c r="H131" s="112" t="s">
        <v>149</v>
      </c>
      <c r="I131" s="123" t="s">
        <v>149</v>
      </c>
      <c r="J131" s="123" t="s">
        <v>149</v>
      </c>
      <c r="K131" s="123" t="s">
        <v>149</v>
      </c>
      <c r="L131" s="123" t="s">
        <v>149</v>
      </c>
      <c r="M131" s="123" t="s">
        <v>149</v>
      </c>
      <c r="N131" s="109"/>
    </row>
    <row r="132" spans="1:14" s="110" customFormat="1" hidden="1" x14ac:dyDescent="0.2">
      <c r="A132" s="113" t="s">
        <v>127</v>
      </c>
      <c r="B132" s="114">
        <v>69.78</v>
      </c>
      <c r="C132" s="114">
        <v>70.86</v>
      </c>
      <c r="D132" s="114">
        <v>71.040000000000006</v>
      </c>
      <c r="E132" s="114">
        <v>71.23</v>
      </c>
      <c r="F132" s="114">
        <v>71.400000000000006</v>
      </c>
      <c r="G132" s="114">
        <v>71.56</v>
      </c>
      <c r="H132" s="114">
        <v>71.680000000000007</v>
      </c>
      <c r="I132" s="124">
        <v>71.849999999999994</v>
      </c>
      <c r="J132" s="124">
        <v>71.94</v>
      </c>
      <c r="K132" s="124">
        <v>72.180000000000007</v>
      </c>
      <c r="L132" s="124">
        <v>72.27</v>
      </c>
      <c r="M132" s="124">
        <v>72.38</v>
      </c>
      <c r="N132" s="109"/>
    </row>
    <row r="133" spans="1:14" s="110" customFormat="1" hidden="1" x14ac:dyDescent="0.2">
      <c r="A133" s="111" t="s">
        <v>128</v>
      </c>
      <c r="B133" s="112">
        <v>56.76</v>
      </c>
      <c r="C133" s="112">
        <v>57</v>
      </c>
      <c r="D133" s="112">
        <v>57.56</v>
      </c>
      <c r="E133" s="112">
        <v>58.06</v>
      </c>
      <c r="F133" s="112">
        <v>58.71</v>
      </c>
      <c r="G133" s="112">
        <v>59.81</v>
      </c>
      <c r="H133" s="112">
        <v>61.88</v>
      </c>
      <c r="I133" s="123">
        <v>62.68</v>
      </c>
      <c r="J133" s="123">
        <v>63</v>
      </c>
      <c r="K133" s="123">
        <v>63.04</v>
      </c>
      <c r="L133" s="123">
        <v>62.78</v>
      </c>
      <c r="M133" s="123">
        <v>62.44</v>
      </c>
      <c r="N133" s="109"/>
    </row>
    <row r="134" spans="1:14" s="110" customFormat="1" hidden="1" x14ac:dyDescent="0.2">
      <c r="A134" s="113" t="s">
        <v>129</v>
      </c>
      <c r="B134" s="114">
        <v>72.8</v>
      </c>
      <c r="C134" s="114">
        <v>73.09</v>
      </c>
      <c r="D134" s="114">
        <v>73.14</v>
      </c>
      <c r="E134" s="114">
        <v>73.239999999999995</v>
      </c>
      <c r="F134" s="114">
        <v>73.25</v>
      </c>
      <c r="G134" s="114">
        <v>73.260000000000005</v>
      </c>
      <c r="H134" s="114">
        <v>73.27</v>
      </c>
      <c r="I134" s="124">
        <v>73.47</v>
      </c>
      <c r="J134" s="124">
        <v>73.48</v>
      </c>
      <c r="K134" s="124">
        <v>73.48</v>
      </c>
      <c r="L134" s="124">
        <v>73.48</v>
      </c>
      <c r="M134" s="124">
        <v>73.48</v>
      </c>
      <c r="N134" s="109"/>
    </row>
    <row r="135" spans="1:14" s="110" customFormat="1" hidden="1" x14ac:dyDescent="0.2">
      <c r="A135" s="111" t="s">
        <v>130</v>
      </c>
      <c r="B135" s="112">
        <v>50.14</v>
      </c>
      <c r="C135" s="112">
        <v>50.95</v>
      </c>
      <c r="D135" s="112">
        <v>51.01</v>
      </c>
      <c r="E135" s="112">
        <v>51.09</v>
      </c>
      <c r="F135" s="112">
        <v>51.2</v>
      </c>
      <c r="G135" s="112">
        <v>51.21</v>
      </c>
      <c r="H135" s="112">
        <v>51.24</v>
      </c>
      <c r="I135" s="123">
        <v>51.1</v>
      </c>
      <c r="J135" s="123">
        <v>51.13</v>
      </c>
      <c r="K135" s="123">
        <v>51.13</v>
      </c>
      <c r="L135" s="123">
        <v>51.13</v>
      </c>
      <c r="M135" s="123">
        <v>51.13</v>
      </c>
      <c r="N135" s="109"/>
    </row>
    <row r="136" spans="1:14" s="110" customFormat="1" hidden="1" x14ac:dyDescent="0.2">
      <c r="A136" s="113" t="s">
        <v>131</v>
      </c>
      <c r="B136" s="114">
        <v>56.15</v>
      </c>
      <c r="C136" s="114">
        <v>56.93</v>
      </c>
      <c r="D136" s="114">
        <v>57.32</v>
      </c>
      <c r="E136" s="114">
        <v>57.46</v>
      </c>
      <c r="F136" s="114">
        <v>57.62</v>
      </c>
      <c r="G136" s="114">
        <v>57.64</v>
      </c>
      <c r="H136" s="114">
        <v>57.64</v>
      </c>
      <c r="I136" s="124">
        <v>57.64</v>
      </c>
      <c r="J136" s="124">
        <v>57.71</v>
      </c>
      <c r="K136" s="124">
        <v>57.71</v>
      </c>
      <c r="L136" s="124">
        <v>57.76</v>
      </c>
      <c r="M136" s="124">
        <v>57.76</v>
      </c>
      <c r="N136" s="109"/>
    </row>
    <row r="137" spans="1:14" s="110" customFormat="1" hidden="1" x14ac:dyDescent="0.2">
      <c r="A137" s="111" t="s">
        <v>132</v>
      </c>
      <c r="B137" s="112" t="s">
        <v>149</v>
      </c>
      <c r="C137" s="112" t="s">
        <v>149</v>
      </c>
      <c r="D137" s="112" t="s">
        <v>149</v>
      </c>
      <c r="E137" s="112" t="s">
        <v>149</v>
      </c>
      <c r="F137" s="112" t="s">
        <v>149</v>
      </c>
      <c r="G137" s="112" t="s">
        <v>149</v>
      </c>
      <c r="H137" s="112" t="s">
        <v>149</v>
      </c>
      <c r="I137" s="123" t="s">
        <v>149</v>
      </c>
      <c r="J137" s="123" t="s">
        <v>149</v>
      </c>
      <c r="K137" s="123" t="s">
        <v>149</v>
      </c>
      <c r="L137" s="123" t="s">
        <v>149</v>
      </c>
      <c r="M137" s="123" t="s">
        <v>149</v>
      </c>
      <c r="N137" s="109"/>
    </row>
    <row r="138" spans="1:14" s="110" customFormat="1" hidden="1" x14ac:dyDescent="0.2">
      <c r="A138" s="113" t="s">
        <v>133</v>
      </c>
      <c r="B138" s="114">
        <v>59.38</v>
      </c>
      <c r="C138" s="114">
        <v>60.44</v>
      </c>
      <c r="D138" s="114">
        <v>60.69</v>
      </c>
      <c r="E138" s="114">
        <v>60.88</v>
      </c>
      <c r="F138" s="114">
        <v>61.01</v>
      </c>
      <c r="G138" s="114">
        <v>61.03</v>
      </c>
      <c r="H138" s="114">
        <v>61.11</v>
      </c>
      <c r="I138" s="124">
        <v>61.26</v>
      </c>
      <c r="J138" s="124">
        <v>61.32</v>
      </c>
      <c r="K138" s="124">
        <v>61.5</v>
      </c>
      <c r="L138" s="124">
        <v>61.61</v>
      </c>
      <c r="M138" s="124">
        <v>61.72</v>
      </c>
      <c r="N138" s="109"/>
    </row>
    <row r="139" spans="1:14" s="110" customFormat="1" hidden="1" x14ac:dyDescent="0.2">
      <c r="A139" s="111" t="s">
        <v>134</v>
      </c>
      <c r="B139" s="112">
        <v>51.57</v>
      </c>
      <c r="C139" s="112">
        <v>51.99</v>
      </c>
      <c r="D139" s="112">
        <v>52.22</v>
      </c>
      <c r="E139" s="112">
        <v>52.99</v>
      </c>
      <c r="F139" s="112">
        <v>53.06</v>
      </c>
      <c r="G139" s="112">
        <v>53.01</v>
      </c>
      <c r="H139" s="112">
        <v>53.25</v>
      </c>
      <c r="I139" s="123">
        <v>53.54</v>
      </c>
      <c r="J139" s="123">
        <v>53.75</v>
      </c>
      <c r="K139" s="123">
        <v>53.94</v>
      </c>
      <c r="L139" s="123">
        <v>54.2</v>
      </c>
      <c r="M139" s="123">
        <v>54.38</v>
      </c>
      <c r="N139" s="109"/>
    </row>
    <row r="140" spans="1:14" s="110" customFormat="1" hidden="1" x14ac:dyDescent="0.2">
      <c r="A140" s="113" t="s">
        <v>135</v>
      </c>
      <c r="B140" s="114">
        <v>61.62</v>
      </c>
      <c r="C140" s="114">
        <v>63.54</v>
      </c>
      <c r="D140" s="114">
        <v>63.73</v>
      </c>
      <c r="E140" s="114">
        <v>64.099999999999994</v>
      </c>
      <c r="F140" s="114">
        <v>64.209999999999994</v>
      </c>
      <c r="G140" s="114">
        <v>64.22</v>
      </c>
      <c r="H140" s="114">
        <v>64.39</v>
      </c>
      <c r="I140" s="124">
        <v>64.66</v>
      </c>
      <c r="J140" s="124">
        <v>64.67</v>
      </c>
      <c r="K140" s="124">
        <v>64.819999999999993</v>
      </c>
      <c r="L140" s="124">
        <v>65.040000000000006</v>
      </c>
      <c r="M140" s="124">
        <v>65.239999999999995</v>
      </c>
      <c r="N140" s="109"/>
    </row>
    <row r="141" spans="1:14" s="110" customFormat="1" hidden="1" x14ac:dyDescent="0.2">
      <c r="A141" s="111" t="s">
        <v>136</v>
      </c>
      <c r="B141" s="112">
        <v>53.7</v>
      </c>
      <c r="C141" s="112">
        <v>54.24</v>
      </c>
      <c r="D141" s="112">
        <v>55.54</v>
      </c>
      <c r="E141" s="112">
        <v>56.31</v>
      </c>
      <c r="F141" s="112">
        <v>57.41</v>
      </c>
      <c r="G141" s="112">
        <v>59.38</v>
      </c>
      <c r="H141" s="112">
        <v>62.73</v>
      </c>
      <c r="I141" s="123">
        <v>63.93</v>
      </c>
      <c r="J141" s="123">
        <v>63.72</v>
      </c>
      <c r="K141" s="123">
        <v>63.54</v>
      </c>
      <c r="L141" s="123">
        <v>62.69</v>
      </c>
      <c r="M141" s="123">
        <v>61.8</v>
      </c>
      <c r="N141" s="109"/>
    </row>
    <row r="142" spans="1:14" s="110" customFormat="1" hidden="1" x14ac:dyDescent="0.2">
      <c r="A142" s="113" t="s">
        <v>137</v>
      </c>
      <c r="B142" s="114">
        <v>60.35</v>
      </c>
      <c r="C142" s="114">
        <v>60.38</v>
      </c>
      <c r="D142" s="114">
        <v>60.46</v>
      </c>
      <c r="E142" s="114">
        <v>60.69</v>
      </c>
      <c r="F142" s="114">
        <v>61.14</v>
      </c>
      <c r="G142" s="114">
        <v>61.76</v>
      </c>
      <c r="H142" s="114">
        <v>62.41</v>
      </c>
      <c r="I142" s="124">
        <v>62.57</v>
      </c>
      <c r="J142" s="124">
        <v>62.67</v>
      </c>
      <c r="K142" s="124">
        <v>62.74</v>
      </c>
      <c r="L142" s="124">
        <v>62.68</v>
      </c>
      <c r="M142" s="124">
        <v>62.63</v>
      </c>
      <c r="N142" s="109"/>
    </row>
    <row r="143" spans="1:14" s="110" customFormat="1" hidden="1" x14ac:dyDescent="0.2">
      <c r="A143" s="111" t="s">
        <v>138</v>
      </c>
      <c r="B143" s="112">
        <v>57.52</v>
      </c>
      <c r="C143" s="112">
        <v>57.97</v>
      </c>
      <c r="D143" s="112">
        <v>58.09</v>
      </c>
      <c r="E143" s="112">
        <v>58.25</v>
      </c>
      <c r="F143" s="112">
        <v>58.42</v>
      </c>
      <c r="G143" s="112">
        <v>58.73</v>
      </c>
      <c r="H143" s="112">
        <v>59.62</v>
      </c>
      <c r="I143" s="123">
        <v>60.02</v>
      </c>
      <c r="J143" s="123">
        <v>60.77</v>
      </c>
      <c r="K143" s="123">
        <v>60.93</v>
      </c>
      <c r="L143" s="123">
        <v>61.03</v>
      </c>
      <c r="M143" s="123">
        <v>61.01</v>
      </c>
      <c r="N143" s="109"/>
    </row>
    <row r="144" spans="1:14" s="110" customFormat="1" ht="12.75" hidden="1" customHeight="1" x14ac:dyDescent="0.2">
      <c r="A144" s="113" t="s">
        <v>139</v>
      </c>
      <c r="B144" s="114">
        <v>62.14</v>
      </c>
      <c r="C144" s="114">
        <v>62.6</v>
      </c>
      <c r="D144" s="114">
        <v>62.76</v>
      </c>
      <c r="E144" s="114">
        <v>62.96</v>
      </c>
      <c r="F144" s="114">
        <v>63.13</v>
      </c>
      <c r="G144" s="114">
        <v>63.32</v>
      </c>
      <c r="H144" s="114">
        <v>63.88</v>
      </c>
      <c r="I144" s="124">
        <v>64.14</v>
      </c>
      <c r="J144" s="124">
        <v>64.39</v>
      </c>
      <c r="K144" s="124">
        <v>64.5</v>
      </c>
      <c r="L144" s="124">
        <v>64.56</v>
      </c>
      <c r="M144" s="124">
        <v>64.569999999999993</v>
      </c>
      <c r="N144" s="109"/>
    </row>
    <row r="145" spans="1:14" s="110" customFormat="1" hidden="1" x14ac:dyDescent="0.2">
      <c r="A145" s="115" t="s">
        <v>150</v>
      </c>
      <c r="B145" s="116">
        <v>51.59</v>
      </c>
      <c r="C145" s="116">
        <v>52.3</v>
      </c>
      <c r="D145" s="116">
        <v>52.49</v>
      </c>
      <c r="E145" s="116">
        <v>52.69</v>
      </c>
      <c r="F145" s="116">
        <v>53.15</v>
      </c>
      <c r="G145" s="116">
        <v>53.51</v>
      </c>
      <c r="H145" s="116">
        <v>54.02</v>
      </c>
      <c r="I145" s="125">
        <v>54.07</v>
      </c>
      <c r="J145" s="125">
        <v>54.44</v>
      </c>
      <c r="K145" s="125">
        <v>54.49</v>
      </c>
      <c r="L145" s="125">
        <v>54.69</v>
      </c>
      <c r="M145" s="125">
        <v>54.77</v>
      </c>
      <c r="N145" s="109"/>
    </row>
    <row r="146" spans="1:14" s="92" customFormat="1" ht="14.25" hidden="1" x14ac:dyDescent="0.25">
      <c r="A146" s="96"/>
      <c r="B146" s="126"/>
      <c r="C146" s="96"/>
      <c r="D146" s="96"/>
      <c r="E146" s="96"/>
      <c r="F146" s="96"/>
      <c r="G146" s="96"/>
      <c r="H146" s="96"/>
      <c r="I146" s="96"/>
      <c r="J146" s="96"/>
      <c r="K146" s="96"/>
      <c r="L146" s="96"/>
      <c r="M146" s="96"/>
    </row>
    <row r="147" spans="1:14" s="92" customFormat="1" ht="14.25" hidden="1" x14ac:dyDescent="0.25">
      <c r="A147" s="96"/>
      <c r="B147" s="126"/>
      <c r="C147" s="96"/>
      <c r="D147" s="96"/>
      <c r="E147" s="96"/>
      <c r="F147" s="96"/>
      <c r="G147" s="96"/>
      <c r="H147" s="96"/>
      <c r="I147" s="96"/>
      <c r="J147" s="96"/>
      <c r="K147" s="96"/>
      <c r="L147" s="96"/>
      <c r="M147" s="96"/>
    </row>
    <row r="148" spans="1:14" s="92" customFormat="1" ht="14.25" hidden="1" x14ac:dyDescent="0.25">
      <c r="A148" s="643" t="s">
        <v>151</v>
      </c>
      <c r="B148" s="643"/>
      <c r="C148" s="643"/>
      <c r="D148" s="643"/>
      <c r="E148" s="643"/>
      <c r="F148" s="643"/>
      <c r="G148" s="643"/>
      <c r="H148" s="643"/>
      <c r="I148" s="643"/>
      <c r="J148" s="643"/>
      <c r="K148" s="643"/>
      <c r="L148" s="643"/>
      <c r="M148" s="643"/>
    </row>
    <row r="149" spans="1:14" s="92" customFormat="1" ht="20.25" hidden="1" customHeight="1" x14ac:dyDescent="0.2">
      <c r="A149" s="103" t="s">
        <v>112</v>
      </c>
      <c r="B149" s="120" t="s">
        <v>113</v>
      </c>
      <c r="C149" s="120" t="s">
        <v>114</v>
      </c>
      <c r="D149" s="120" t="s">
        <v>115</v>
      </c>
      <c r="E149" s="120" t="s">
        <v>116</v>
      </c>
      <c r="F149" s="120" t="s">
        <v>117</v>
      </c>
      <c r="G149" s="120" t="s">
        <v>118</v>
      </c>
      <c r="H149" s="120" t="s">
        <v>119</v>
      </c>
      <c r="I149" s="120" t="s">
        <v>120</v>
      </c>
      <c r="J149" s="120" t="s">
        <v>121</v>
      </c>
      <c r="K149" s="120" t="s">
        <v>122</v>
      </c>
      <c r="L149" s="120" t="s">
        <v>123</v>
      </c>
      <c r="M149" s="120" t="s">
        <v>124</v>
      </c>
    </row>
    <row r="150" spans="1:14" s="92" customFormat="1" ht="15.75" hidden="1" customHeight="1" x14ac:dyDescent="0.2">
      <c r="A150" s="118" t="s">
        <v>125</v>
      </c>
      <c r="B150" s="121">
        <v>62</v>
      </c>
      <c r="C150" s="121">
        <v>62.2</v>
      </c>
      <c r="D150" s="121">
        <v>62.84</v>
      </c>
      <c r="E150" s="121">
        <v>63.2</v>
      </c>
      <c r="F150" s="121">
        <v>63.52</v>
      </c>
      <c r="G150" s="121">
        <v>63.25</v>
      </c>
      <c r="H150" s="121">
        <v>63.08</v>
      </c>
      <c r="I150" s="122">
        <v>63.08</v>
      </c>
      <c r="J150" s="122">
        <v>63.21</v>
      </c>
      <c r="K150" s="122">
        <v>63.43</v>
      </c>
      <c r="L150" s="122">
        <v>63.53</v>
      </c>
      <c r="M150" s="122">
        <v>63.88</v>
      </c>
      <c r="N150" s="109"/>
    </row>
    <row r="151" spans="1:14" s="92" customFormat="1" hidden="1" x14ac:dyDescent="0.2">
      <c r="A151" s="111" t="s">
        <v>126</v>
      </c>
      <c r="B151" s="112" t="s">
        <v>149</v>
      </c>
      <c r="C151" s="112" t="s">
        <v>149</v>
      </c>
      <c r="D151" s="112" t="s">
        <v>149</v>
      </c>
      <c r="E151" s="112" t="s">
        <v>149</v>
      </c>
      <c r="F151" s="112" t="s">
        <v>149</v>
      </c>
      <c r="G151" s="112" t="s">
        <v>149</v>
      </c>
      <c r="H151" s="112" t="s">
        <v>149</v>
      </c>
      <c r="I151" s="123" t="s">
        <v>149</v>
      </c>
      <c r="J151" s="123" t="s">
        <v>149</v>
      </c>
      <c r="K151" s="123" t="s">
        <v>149</v>
      </c>
      <c r="L151" s="123" t="s">
        <v>149</v>
      </c>
      <c r="M151" s="123" t="s">
        <v>149</v>
      </c>
      <c r="N151" s="109"/>
    </row>
    <row r="152" spans="1:14" s="92" customFormat="1" hidden="1" x14ac:dyDescent="0.2">
      <c r="A152" s="113" t="s">
        <v>127</v>
      </c>
      <c r="B152" s="114">
        <v>73.349999999999994</v>
      </c>
      <c r="C152" s="114">
        <v>74.38</v>
      </c>
      <c r="D152" s="114">
        <v>74.849999999999994</v>
      </c>
      <c r="E152" s="114">
        <v>75.08</v>
      </c>
      <c r="F152" s="114">
        <v>75.459999999999994</v>
      </c>
      <c r="G152" s="114">
        <v>75.55</v>
      </c>
      <c r="H152" s="114">
        <v>75.69</v>
      </c>
      <c r="I152" s="124">
        <v>75.930000000000007</v>
      </c>
      <c r="J152" s="124">
        <v>76.23</v>
      </c>
      <c r="K152" s="124">
        <v>76.349999999999994</v>
      </c>
      <c r="L152" s="124">
        <v>76.599999999999994</v>
      </c>
      <c r="M152" s="124">
        <v>76.75</v>
      </c>
      <c r="N152" s="109"/>
    </row>
    <row r="153" spans="1:14" s="92" customFormat="1" hidden="1" x14ac:dyDescent="0.2">
      <c r="A153" s="111" t="s">
        <v>128</v>
      </c>
      <c r="B153" s="112">
        <v>62.45</v>
      </c>
      <c r="C153" s="112">
        <v>62.29</v>
      </c>
      <c r="D153" s="112">
        <v>62.98</v>
      </c>
      <c r="E153" s="112">
        <v>63.48</v>
      </c>
      <c r="F153" s="112">
        <v>63.74</v>
      </c>
      <c r="G153" s="112">
        <v>63.21</v>
      </c>
      <c r="H153" s="112">
        <v>62.86</v>
      </c>
      <c r="I153" s="123">
        <v>62.76</v>
      </c>
      <c r="J153" s="123">
        <v>62.91</v>
      </c>
      <c r="K153" s="123">
        <v>63.21</v>
      </c>
      <c r="L153" s="123">
        <v>63.31</v>
      </c>
      <c r="M153" s="123">
        <v>63.87</v>
      </c>
      <c r="N153" s="109"/>
    </row>
    <row r="154" spans="1:14" s="92" customFormat="1" hidden="1" x14ac:dyDescent="0.2">
      <c r="A154" s="113" t="s">
        <v>129</v>
      </c>
      <c r="B154" s="114">
        <v>75.569999999999993</v>
      </c>
      <c r="C154" s="114">
        <v>75.64</v>
      </c>
      <c r="D154" s="114">
        <v>76.78</v>
      </c>
      <c r="E154" s="114">
        <v>76.78</v>
      </c>
      <c r="F154" s="114">
        <v>76.78</v>
      </c>
      <c r="G154" s="114">
        <v>76.88</v>
      </c>
      <c r="H154" s="114">
        <v>76.88</v>
      </c>
      <c r="I154" s="124">
        <v>76.900000000000006</v>
      </c>
      <c r="J154" s="124">
        <v>76.900000000000006</v>
      </c>
      <c r="K154" s="124">
        <v>77</v>
      </c>
      <c r="L154" s="124">
        <v>76.97</v>
      </c>
      <c r="M154" s="124">
        <v>77.010000000000005</v>
      </c>
      <c r="N154" s="109"/>
    </row>
    <row r="155" spans="1:14" s="92" customFormat="1" hidden="1" x14ac:dyDescent="0.2">
      <c r="A155" s="111" t="s">
        <v>130</v>
      </c>
      <c r="B155" s="112">
        <v>52.69</v>
      </c>
      <c r="C155" s="112">
        <v>53.24</v>
      </c>
      <c r="D155" s="112">
        <v>53.8</v>
      </c>
      <c r="E155" s="112">
        <v>53.94</v>
      </c>
      <c r="F155" s="112">
        <v>54.32</v>
      </c>
      <c r="G155" s="112">
        <v>54.34</v>
      </c>
      <c r="H155" s="112">
        <v>54.49</v>
      </c>
      <c r="I155" s="123">
        <v>54.66</v>
      </c>
      <c r="J155" s="123">
        <v>54.71</v>
      </c>
      <c r="K155" s="123">
        <v>54.78</v>
      </c>
      <c r="L155" s="123">
        <v>54.78</v>
      </c>
      <c r="M155" s="123">
        <v>54.79</v>
      </c>
      <c r="N155" s="109"/>
    </row>
    <row r="156" spans="1:14" s="92" customFormat="1" hidden="1" x14ac:dyDescent="0.2">
      <c r="A156" s="113" t="s">
        <v>131</v>
      </c>
      <c r="B156" s="114">
        <v>59.08</v>
      </c>
      <c r="C156" s="114">
        <v>59.72</v>
      </c>
      <c r="D156" s="114">
        <v>60.3</v>
      </c>
      <c r="E156" s="114">
        <v>60.42</v>
      </c>
      <c r="F156" s="114">
        <v>60.87</v>
      </c>
      <c r="G156" s="114">
        <v>61.02</v>
      </c>
      <c r="H156" s="114">
        <v>61.08</v>
      </c>
      <c r="I156" s="124">
        <v>61.13</v>
      </c>
      <c r="J156" s="124">
        <v>61.15</v>
      </c>
      <c r="K156" s="124">
        <v>61.24</v>
      </c>
      <c r="L156" s="124">
        <v>61.29</v>
      </c>
      <c r="M156" s="124">
        <v>61.3</v>
      </c>
      <c r="N156" s="109"/>
    </row>
    <row r="157" spans="1:14" s="92" customFormat="1" hidden="1" x14ac:dyDescent="0.2">
      <c r="A157" s="111" t="s">
        <v>132</v>
      </c>
      <c r="B157" s="112" t="s">
        <v>149</v>
      </c>
      <c r="C157" s="112" t="s">
        <v>149</v>
      </c>
      <c r="D157" s="112" t="s">
        <v>149</v>
      </c>
      <c r="E157" s="112" t="s">
        <v>149</v>
      </c>
      <c r="F157" s="112" t="s">
        <v>149</v>
      </c>
      <c r="G157" s="112" t="s">
        <v>149</v>
      </c>
      <c r="H157" s="112" t="s">
        <v>149</v>
      </c>
      <c r="I157" s="123" t="s">
        <v>149</v>
      </c>
      <c r="J157" s="123" t="s">
        <v>149</v>
      </c>
      <c r="K157" s="123" t="s">
        <v>149</v>
      </c>
      <c r="L157" s="123" t="s">
        <v>149</v>
      </c>
      <c r="M157" s="123" t="s">
        <v>149</v>
      </c>
      <c r="N157" s="109"/>
    </row>
    <row r="158" spans="1:14" s="92" customFormat="1" hidden="1" x14ac:dyDescent="0.2">
      <c r="A158" s="113" t="s">
        <v>133</v>
      </c>
      <c r="B158" s="114">
        <v>63.2</v>
      </c>
      <c r="C158" s="114">
        <v>63.93</v>
      </c>
      <c r="D158" s="114">
        <v>64.400000000000006</v>
      </c>
      <c r="E158" s="114">
        <v>64.64</v>
      </c>
      <c r="F158" s="114">
        <v>65.11</v>
      </c>
      <c r="G158" s="114">
        <v>65.28</v>
      </c>
      <c r="H158" s="114">
        <v>65.47</v>
      </c>
      <c r="I158" s="124">
        <v>65.760000000000005</v>
      </c>
      <c r="J158" s="124">
        <v>66.13</v>
      </c>
      <c r="K158" s="124">
        <v>66.290000000000006</v>
      </c>
      <c r="L158" s="124">
        <v>66.48</v>
      </c>
      <c r="M158" s="124">
        <v>66.67</v>
      </c>
      <c r="N158" s="109"/>
    </row>
    <row r="159" spans="1:14" s="92" customFormat="1" hidden="1" x14ac:dyDescent="0.2">
      <c r="A159" s="111" t="s">
        <v>134</v>
      </c>
      <c r="B159" s="112">
        <v>56.26</v>
      </c>
      <c r="C159" s="112">
        <v>57.14</v>
      </c>
      <c r="D159" s="112">
        <v>57.88</v>
      </c>
      <c r="E159" s="112">
        <v>57.94</v>
      </c>
      <c r="F159" s="112">
        <v>58.11</v>
      </c>
      <c r="G159" s="112">
        <v>58.3</v>
      </c>
      <c r="H159" s="112">
        <v>58.5</v>
      </c>
      <c r="I159" s="123">
        <v>58.89</v>
      </c>
      <c r="J159" s="123">
        <v>58.92</v>
      </c>
      <c r="K159" s="123">
        <v>59.15</v>
      </c>
      <c r="L159" s="123">
        <v>59.36</v>
      </c>
      <c r="M159" s="123">
        <v>59.48</v>
      </c>
      <c r="N159" s="109"/>
    </row>
    <row r="160" spans="1:14" s="92" customFormat="1" hidden="1" x14ac:dyDescent="0.2">
      <c r="A160" s="113" t="s">
        <v>135</v>
      </c>
      <c r="B160" s="114">
        <v>67.11</v>
      </c>
      <c r="C160" s="114">
        <v>67.84</v>
      </c>
      <c r="D160" s="114">
        <v>68.290000000000006</v>
      </c>
      <c r="E160" s="114">
        <v>68.459999999999994</v>
      </c>
      <c r="F160" s="114">
        <v>69.22</v>
      </c>
      <c r="G160" s="114">
        <v>69.349999999999994</v>
      </c>
      <c r="H160" s="114">
        <v>69.489999999999995</v>
      </c>
      <c r="I160" s="124">
        <v>69.84</v>
      </c>
      <c r="J160" s="124">
        <v>70.63</v>
      </c>
      <c r="K160" s="124">
        <v>71.010000000000005</v>
      </c>
      <c r="L160" s="124">
        <v>71.3</v>
      </c>
      <c r="M160" s="124">
        <v>71.569999999999993</v>
      </c>
      <c r="N160" s="109"/>
    </row>
    <row r="161" spans="1:14" s="92" customFormat="1" hidden="1" x14ac:dyDescent="0.2">
      <c r="A161" s="111" t="s">
        <v>136</v>
      </c>
      <c r="B161" s="112">
        <v>61.44</v>
      </c>
      <c r="C161" s="112">
        <v>61.03</v>
      </c>
      <c r="D161" s="112">
        <v>62.34</v>
      </c>
      <c r="E161" s="112">
        <v>63.26</v>
      </c>
      <c r="F161" s="112">
        <v>63.53</v>
      </c>
      <c r="G161" s="112">
        <v>62.37</v>
      </c>
      <c r="H161" s="112">
        <v>60.99</v>
      </c>
      <c r="I161" s="123">
        <v>60.29</v>
      </c>
      <c r="J161" s="123">
        <v>60.44</v>
      </c>
      <c r="K161" s="123">
        <v>60.77</v>
      </c>
      <c r="L161" s="123">
        <v>60.85</v>
      </c>
      <c r="M161" s="123">
        <v>61.24</v>
      </c>
      <c r="N161" s="109"/>
    </row>
    <row r="162" spans="1:14" s="92" customFormat="1" hidden="1" x14ac:dyDescent="0.2">
      <c r="A162" s="113" t="s">
        <v>137</v>
      </c>
      <c r="B162" s="114">
        <v>63.29</v>
      </c>
      <c r="C162" s="114">
        <v>63.83</v>
      </c>
      <c r="D162" s="114">
        <v>64.150000000000006</v>
      </c>
      <c r="E162" s="114">
        <v>64.38</v>
      </c>
      <c r="F162" s="114">
        <v>64.64</v>
      </c>
      <c r="G162" s="114">
        <v>64.52</v>
      </c>
      <c r="H162" s="114">
        <v>64.48</v>
      </c>
      <c r="I162" s="124">
        <v>64.5</v>
      </c>
      <c r="J162" s="124">
        <v>64.3</v>
      </c>
      <c r="K162" s="124">
        <v>64.27</v>
      </c>
      <c r="L162" s="124">
        <v>63.22</v>
      </c>
      <c r="M162" s="124">
        <v>63.27</v>
      </c>
      <c r="N162" s="109"/>
    </row>
    <row r="163" spans="1:14" s="92" customFormat="1" hidden="1" x14ac:dyDescent="0.2">
      <c r="A163" s="111" t="s">
        <v>138</v>
      </c>
      <c r="B163" s="112">
        <v>61.76</v>
      </c>
      <c r="C163" s="112">
        <v>61.94</v>
      </c>
      <c r="D163" s="112">
        <v>62.29</v>
      </c>
      <c r="E163" s="112">
        <v>62.48</v>
      </c>
      <c r="F163" s="112">
        <v>62.78</v>
      </c>
      <c r="G163" s="112">
        <v>62.75</v>
      </c>
      <c r="H163" s="112">
        <v>63.22</v>
      </c>
      <c r="I163" s="123">
        <v>63.5</v>
      </c>
      <c r="J163" s="123">
        <v>63.6</v>
      </c>
      <c r="K163" s="123">
        <v>63.81</v>
      </c>
      <c r="L163" s="123">
        <v>63.93</v>
      </c>
      <c r="M163" s="123">
        <v>64.05</v>
      </c>
      <c r="N163" s="109"/>
    </row>
    <row r="164" spans="1:14" s="92" customFormat="1" hidden="1" x14ac:dyDescent="0.2">
      <c r="A164" s="113" t="s">
        <v>139</v>
      </c>
      <c r="B164" s="114">
        <v>65.23</v>
      </c>
      <c r="C164" s="114">
        <v>65.52</v>
      </c>
      <c r="D164" s="114">
        <v>65.95</v>
      </c>
      <c r="E164" s="114">
        <v>66.17</v>
      </c>
      <c r="F164" s="114">
        <v>66.53</v>
      </c>
      <c r="G164" s="114">
        <v>66.48</v>
      </c>
      <c r="H164" s="114">
        <v>66.64</v>
      </c>
      <c r="I164" s="124">
        <v>66.88</v>
      </c>
      <c r="J164" s="124">
        <v>67.02</v>
      </c>
      <c r="K164" s="124">
        <v>67.260000000000005</v>
      </c>
      <c r="L164" s="124">
        <v>67.430000000000007</v>
      </c>
      <c r="M164" s="124">
        <v>67.55</v>
      </c>
      <c r="N164" s="109"/>
    </row>
    <row r="165" spans="1:14" s="92" customFormat="1" hidden="1" x14ac:dyDescent="0.2">
      <c r="A165" s="115" t="s">
        <v>150</v>
      </c>
      <c r="B165" s="116">
        <v>55.39</v>
      </c>
      <c r="C165" s="116">
        <v>55.8</v>
      </c>
      <c r="D165" s="116">
        <v>56.32</v>
      </c>
      <c r="E165" s="116">
        <v>56.41</v>
      </c>
      <c r="F165" s="116">
        <v>56.77</v>
      </c>
      <c r="G165" s="116">
        <v>56.92</v>
      </c>
      <c r="H165" s="116">
        <v>56.98</v>
      </c>
      <c r="I165" s="125">
        <v>57.11</v>
      </c>
      <c r="J165" s="125">
        <v>57.44</v>
      </c>
      <c r="K165" s="125">
        <v>57.64</v>
      </c>
      <c r="L165" s="125">
        <v>58.65</v>
      </c>
      <c r="M165" s="125">
        <v>60.49</v>
      </c>
      <c r="N165" s="109"/>
    </row>
    <row r="166" spans="1:14" s="92" customFormat="1" ht="14.25" hidden="1" x14ac:dyDescent="0.25">
      <c r="A166" s="96"/>
      <c r="B166" s="126"/>
      <c r="C166" s="96"/>
      <c r="D166" s="96"/>
      <c r="E166" s="96"/>
      <c r="F166" s="96"/>
      <c r="G166" s="96"/>
      <c r="H166" s="96"/>
      <c r="I166" s="96"/>
      <c r="J166" s="96"/>
      <c r="K166" s="96"/>
      <c r="L166" s="96"/>
      <c r="M166" s="96"/>
    </row>
    <row r="167" spans="1:14" s="92" customFormat="1" ht="14.25" hidden="1" x14ac:dyDescent="0.25">
      <c r="A167" s="643" t="s">
        <v>152</v>
      </c>
      <c r="B167" s="643"/>
      <c r="C167" s="643"/>
      <c r="D167" s="643"/>
      <c r="E167" s="643"/>
      <c r="F167" s="643"/>
      <c r="G167" s="643"/>
      <c r="H167" s="643"/>
      <c r="I167" s="643"/>
      <c r="J167" s="643"/>
      <c r="K167" s="643"/>
      <c r="L167" s="643"/>
      <c r="M167" s="643"/>
    </row>
    <row r="168" spans="1:14" s="92" customFormat="1" ht="14.25" hidden="1" x14ac:dyDescent="0.25">
      <c r="A168" s="94"/>
      <c r="B168" s="127"/>
      <c r="C168" s="127"/>
      <c r="D168" s="127"/>
      <c r="E168" s="127"/>
      <c r="F168" s="127"/>
      <c r="G168" s="127"/>
      <c r="H168" s="127"/>
      <c r="I168" s="127"/>
      <c r="J168" s="127"/>
      <c r="K168" s="101"/>
      <c r="L168" s="127"/>
      <c r="M168" s="101"/>
    </row>
    <row r="169" spans="1:14" s="92" customFormat="1" ht="20.25" hidden="1" customHeight="1" x14ac:dyDescent="0.2">
      <c r="A169" s="103" t="s">
        <v>112</v>
      </c>
      <c r="B169" s="120" t="s">
        <v>113</v>
      </c>
      <c r="C169" s="120" t="s">
        <v>114</v>
      </c>
      <c r="D169" s="120" t="s">
        <v>115</v>
      </c>
      <c r="E169" s="120" t="s">
        <v>116</v>
      </c>
      <c r="F169" s="120" t="s">
        <v>117</v>
      </c>
      <c r="G169" s="120" t="s">
        <v>118</v>
      </c>
      <c r="H169" s="120" t="s">
        <v>119</v>
      </c>
      <c r="I169" s="120" t="s">
        <v>120</v>
      </c>
      <c r="J169" s="120" t="s">
        <v>121</v>
      </c>
      <c r="K169" s="120" t="s">
        <v>122</v>
      </c>
      <c r="L169" s="128" t="s">
        <v>123</v>
      </c>
      <c r="M169" s="120" t="s">
        <v>124</v>
      </c>
    </row>
    <row r="170" spans="1:14" s="92" customFormat="1" ht="15.75" hidden="1" customHeight="1" x14ac:dyDescent="0.2">
      <c r="A170" s="118" t="s">
        <v>125</v>
      </c>
      <c r="B170" s="121">
        <v>65.63</v>
      </c>
      <c r="C170" s="121">
        <v>66.81</v>
      </c>
      <c r="D170" s="121">
        <v>67.319999999999993</v>
      </c>
      <c r="E170" s="121">
        <v>67.739999999999995</v>
      </c>
      <c r="F170" s="121">
        <v>68.13</v>
      </c>
      <c r="G170" s="121">
        <v>69.260000000000005</v>
      </c>
      <c r="H170" s="121">
        <v>69.64</v>
      </c>
      <c r="I170" s="122">
        <v>70.040000000000006</v>
      </c>
      <c r="J170" s="122">
        <v>70.260000000000005</v>
      </c>
      <c r="K170" s="122">
        <v>69.97</v>
      </c>
      <c r="L170" s="122">
        <v>69.66</v>
      </c>
      <c r="M170" s="122">
        <v>69.459999999999994</v>
      </c>
      <c r="N170" s="109"/>
    </row>
    <row r="171" spans="1:14" s="92" customFormat="1" hidden="1" x14ac:dyDescent="0.2">
      <c r="A171" s="129" t="s">
        <v>126</v>
      </c>
      <c r="B171" s="112" t="s">
        <v>149</v>
      </c>
      <c r="C171" s="112" t="s">
        <v>149</v>
      </c>
      <c r="D171" s="112" t="s">
        <v>149</v>
      </c>
      <c r="E171" s="112" t="s">
        <v>149</v>
      </c>
      <c r="F171" s="112" t="s">
        <v>149</v>
      </c>
      <c r="G171" s="112" t="s">
        <v>149</v>
      </c>
      <c r="H171" s="112" t="s">
        <v>149</v>
      </c>
      <c r="I171" s="123" t="s">
        <v>149</v>
      </c>
      <c r="J171" s="123" t="s">
        <v>149</v>
      </c>
      <c r="K171" s="123" t="s">
        <v>149</v>
      </c>
      <c r="L171" s="123" t="s">
        <v>149</v>
      </c>
      <c r="M171" s="123" t="s">
        <v>149</v>
      </c>
      <c r="N171" s="109"/>
    </row>
    <row r="172" spans="1:14" s="92" customFormat="1" hidden="1" x14ac:dyDescent="0.2">
      <c r="A172" s="113" t="s">
        <v>127</v>
      </c>
      <c r="B172" s="114">
        <v>77.819999999999993</v>
      </c>
      <c r="C172" s="114">
        <v>78.64</v>
      </c>
      <c r="D172" s="114">
        <v>79.12</v>
      </c>
      <c r="E172" s="114">
        <v>79.44</v>
      </c>
      <c r="F172" s="114">
        <v>79.66</v>
      </c>
      <c r="G172" s="114">
        <v>80.14</v>
      </c>
      <c r="H172" s="114">
        <v>80.239999999999995</v>
      </c>
      <c r="I172" s="124">
        <v>80.459999999999994</v>
      </c>
      <c r="J172" s="124">
        <v>80.989999999999995</v>
      </c>
      <c r="K172" s="124">
        <v>81.06</v>
      </c>
      <c r="L172" s="124">
        <v>81.3</v>
      </c>
      <c r="M172" s="124">
        <v>81.39</v>
      </c>
      <c r="N172" s="109"/>
    </row>
    <row r="173" spans="1:14" s="92" customFormat="1" ht="14.25" hidden="1" x14ac:dyDescent="0.25">
      <c r="A173" s="111" t="s">
        <v>128</v>
      </c>
      <c r="B173" s="112">
        <v>65.62</v>
      </c>
      <c r="C173" s="112">
        <v>67</v>
      </c>
      <c r="D173" s="112">
        <v>67.650000000000006</v>
      </c>
      <c r="E173" s="112">
        <v>68.17</v>
      </c>
      <c r="F173" s="112">
        <v>68.77</v>
      </c>
      <c r="G173" s="112">
        <v>70.489999999999995</v>
      </c>
      <c r="H173" s="112">
        <v>71.09</v>
      </c>
      <c r="I173" s="123">
        <v>71.69</v>
      </c>
      <c r="J173" s="123">
        <v>71.92</v>
      </c>
      <c r="K173" s="130">
        <v>71.41</v>
      </c>
      <c r="L173" s="123">
        <v>70.84</v>
      </c>
      <c r="M173" s="123">
        <v>70.47</v>
      </c>
      <c r="N173" s="109"/>
    </row>
    <row r="174" spans="1:14" s="92" customFormat="1" hidden="1" x14ac:dyDescent="0.2">
      <c r="A174" s="113" t="s">
        <v>129</v>
      </c>
      <c r="B174" s="114">
        <v>79.260000000000005</v>
      </c>
      <c r="C174" s="114">
        <v>79.56</v>
      </c>
      <c r="D174" s="114">
        <v>80.150000000000006</v>
      </c>
      <c r="E174" s="114">
        <v>80.08</v>
      </c>
      <c r="F174" s="114">
        <v>80.08</v>
      </c>
      <c r="G174" s="114">
        <v>80.41</v>
      </c>
      <c r="H174" s="114">
        <v>81.28</v>
      </c>
      <c r="I174" s="124">
        <v>81.47</v>
      </c>
      <c r="J174" s="124">
        <v>81.47</v>
      </c>
      <c r="K174" s="124">
        <v>81.47</v>
      </c>
      <c r="L174" s="124">
        <v>81.47</v>
      </c>
      <c r="M174" s="124">
        <v>81.709999999999994</v>
      </c>
      <c r="N174" s="109"/>
    </row>
    <row r="175" spans="1:14" s="92" customFormat="1" ht="14.25" hidden="1" x14ac:dyDescent="0.25">
      <c r="A175" s="111" t="s">
        <v>130</v>
      </c>
      <c r="B175" s="112">
        <v>57.11</v>
      </c>
      <c r="C175" s="112">
        <v>58.05</v>
      </c>
      <c r="D175" s="112">
        <v>58.35</v>
      </c>
      <c r="E175" s="112">
        <v>58.64</v>
      </c>
      <c r="F175" s="112">
        <v>58.68</v>
      </c>
      <c r="G175" s="112">
        <v>58.94</v>
      </c>
      <c r="H175" s="112">
        <v>58.95</v>
      </c>
      <c r="I175" s="123">
        <v>58.99</v>
      </c>
      <c r="J175" s="123">
        <v>59.11</v>
      </c>
      <c r="K175" s="130">
        <v>59.11</v>
      </c>
      <c r="L175" s="123">
        <v>59.12</v>
      </c>
      <c r="M175" s="123">
        <v>59.13</v>
      </c>
      <c r="N175" s="109"/>
    </row>
    <row r="176" spans="1:14" s="92" customFormat="1" hidden="1" x14ac:dyDescent="0.2">
      <c r="A176" s="113" t="s">
        <v>131</v>
      </c>
      <c r="B176" s="114">
        <v>63.15</v>
      </c>
      <c r="C176" s="114">
        <v>64.069999999999993</v>
      </c>
      <c r="D176" s="114">
        <v>64.27</v>
      </c>
      <c r="E176" s="114">
        <v>64.48</v>
      </c>
      <c r="F176" s="114">
        <v>64.569999999999993</v>
      </c>
      <c r="G176" s="114">
        <v>64.7</v>
      </c>
      <c r="H176" s="114">
        <v>64.84</v>
      </c>
      <c r="I176" s="124">
        <v>64.930000000000007</v>
      </c>
      <c r="J176" s="124">
        <v>64.94</v>
      </c>
      <c r="K176" s="124">
        <v>64.94</v>
      </c>
      <c r="L176" s="124">
        <v>64.95</v>
      </c>
      <c r="M176" s="124">
        <v>64.95</v>
      </c>
      <c r="N176" s="109"/>
    </row>
    <row r="177" spans="1:14" s="92" customFormat="1" hidden="1" x14ac:dyDescent="0.2">
      <c r="A177" s="129" t="s">
        <v>132</v>
      </c>
      <c r="B177" s="112" t="s">
        <v>149</v>
      </c>
      <c r="C177" s="112" t="s">
        <v>149</v>
      </c>
      <c r="D177" s="112" t="s">
        <v>149</v>
      </c>
      <c r="E177" s="112" t="s">
        <v>149</v>
      </c>
      <c r="F177" s="112" t="s">
        <v>149</v>
      </c>
      <c r="G177" s="112" t="s">
        <v>149</v>
      </c>
      <c r="H177" s="112" t="s">
        <v>149</v>
      </c>
      <c r="I177" s="123" t="s">
        <v>149</v>
      </c>
      <c r="J177" s="123" t="s">
        <v>149</v>
      </c>
      <c r="K177" s="123" t="s">
        <v>149</v>
      </c>
      <c r="L177" s="123" t="s">
        <v>149</v>
      </c>
      <c r="M177" s="123" t="s">
        <v>149</v>
      </c>
      <c r="N177" s="109"/>
    </row>
    <row r="178" spans="1:14" s="92" customFormat="1" hidden="1" x14ac:dyDescent="0.2">
      <c r="A178" s="113" t="s">
        <v>133</v>
      </c>
      <c r="B178" s="114">
        <v>68.39</v>
      </c>
      <c r="C178" s="114">
        <v>69.45</v>
      </c>
      <c r="D178" s="114">
        <v>69.81</v>
      </c>
      <c r="E178" s="114">
        <v>70.260000000000005</v>
      </c>
      <c r="F178" s="114">
        <v>70.459999999999994</v>
      </c>
      <c r="G178" s="114">
        <v>70.62</v>
      </c>
      <c r="H178" s="114">
        <v>70.77</v>
      </c>
      <c r="I178" s="124">
        <v>71.02</v>
      </c>
      <c r="J178" s="124">
        <v>71.069999999999993</v>
      </c>
      <c r="K178" s="124">
        <v>71.09</v>
      </c>
      <c r="L178" s="124">
        <v>71.13</v>
      </c>
      <c r="M178" s="124">
        <v>71.3</v>
      </c>
      <c r="N178" s="109"/>
    </row>
    <row r="179" spans="1:14" s="92" customFormat="1" hidden="1" x14ac:dyDescent="0.2">
      <c r="A179" s="111" t="s">
        <v>134</v>
      </c>
      <c r="B179" s="112">
        <v>62.2</v>
      </c>
      <c r="C179" s="112">
        <v>63.31</v>
      </c>
      <c r="D179" s="112">
        <v>63.71</v>
      </c>
      <c r="E179" s="112">
        <v>63.83</v>
      </c>
      <c r="F179" s="112">
        <v>64.150000000000006</v>
      </c>
      <c r="G179" s="112">
        <v>64.540000000000006</v>
      </c>
      <c r="H179" s="112">
        <v>64.58</v>
      </c>
      <c r="I179" s="123">
        <v>64.72</v>
      </c>
      <c r="J179" s="123">
        <v>64.849999999999994</v>
      </c>
      <c r="K179" s="123">
        <v>64.849999999999994</v>
      </c>
      <c r="L179" s="123">
        <v>64.87</v>
      </c>
      <c r="M179" s="123">
        <v>65.12</v>
      </c>
      <c r="N179" s="109"/>
    </row>
    <row r="180" spans="1:14" s="92" customFormat="1" hidden="1" x14ac:dyDescent="0.2">
      <c r="A180" s="113" t="s">
        <v>135</v>
      </c>
      <c r="B180" s="114">
        <v>73.59</v>
      </c>
      <c r="C180" s="114">
        <v>75.03</v>
      </c>
      <c r="D180" s="114">
        <v>75.39</v>
      </c>
      <c r="E180" s="114">
        <v>75.97</v>
      </c>
      <c r="F180" s="114">
        <v>76.150000000000006</v>
      </c>
      <c r="G180" s="114">
        <v>76.23</v>
      </c>
      <c r="H180" s="114">
        <v>76.400000000000006</v>
      </c>
      <c r="I180" s="124">
        <v>76.88</v>
      </c>
      <c r="J180" s="124">
        <v>76.88</v>
      </c>
      <c r="K180" s="124">
        <v>77.02</v>
      </c>
      <c r="L180" s="124">
        <v>77.02</v>
      </c>
      <c r="M180" s="124">
        <v>77.31</v>
      </c>
      <c r="N180" s="109"/>
    </row>
    <row r="181" spans="1:14" s="92" customFormat="1" hidden="1" x14ac:dyDescent="0.2">
      <c r="A181" s="111" t="s">
        <v>136</v>
      </c>
      <c r="B181" s="112">
        <v>63.32</v>
      </c>
      <c r="C181" s="112">
        <v>65.37</v>
      </c>
      <c r="D181" s="112">
        <v>66.459999999999994</v>
      </c>
      <c r="E181" s="112">
        <v>67.59</v>
      </c>
      <c r="F181" s="112">
        <v>68.599999999999994</v>
      </c>
      <c r="G181" s="112">
        <v>71.83</v>
      </c>
      <c r="H181" s="112">
        <v>72.7</v>
      </c>
      <c r="I181" s="123">
        <v>72.83</v>
      </c>
      <c r="J181" s="123">
        <v>72.37</v>
      </c>
      <c r="K181" s="123">
        <v>71.37</v>
      </c>
      <c r="L181" s="123">
        <v>70.22</v>
      </c>
      <c r="M181" s="123">
        <v>68.959999999999994</v>
      </c>
      <c r="N181" s="109"/>
    </row>
    <row r="182" spans="1:14" s="92" customFormat="1" hidden="1" x14ac:dyDescent="0.2">
      <c r="A182" s="113" t="s">
        <v>137</v>
      </c>
      <c r="B182" s="114">
        <v>64.81</v>
      </c>
      <c r="C182" s="114">
        <v>65.540000000000006</v>
      </c>
      <c r="D182" s="114">
        <v>66.06</v>
      </c>
      <c r="E182" s="114">
        <v>66.180000000000007</v>
      </c>
      <c r="F182" s="114">
        <v>66.650000000000006</v>
      </c>
      <c r="G182" s="114">
        <v>68.19</v>
      </c>
      <c r="H182" s="114">
        <v>68.290000000000006</v>
      </c>
      <c r="I182" s="124">
        <v>68.09</v>
      </c>
      <c r="J182" s="124">
        <v>69.48</v>
      </c>
      <c r="K182" s="124">
        <v>69.930000000000007</v>
      </c>
      <c r="L182" s="124">
        <v>70.069999999999993</v>
      </c>
      <c r="M182" s="124">
        <v>69.16</v>
      </c>
      <c r="N182" s="109"/>
    </row>
    <row r="183" spans="1:14" s="92" customFormat="1" hidden="1" x14ac:dyDescent="0.2">
      <c r="A183" s="111" t="s">
        <v>138</v>
      </c>
      <c r="B183" s="112">
        <v>65.790000000000006</v>
      </c>
      <c r="C183" s="112">
        <v>66.53</v>
      </c>
      <c r="D183" s="112">
        <v>66.819999999999993</v>
      </c>
      <c r="E183" s="112">
        <v>67</v>
      </c>
      <c r="F183" s="112">
        <v>67.11</v>
      </c>
      <c r="G183" s="112">
        <v>67.25</v>
      </c>
      <c r="H183" s="112">
        <v>67.27</v>
      </c>
      <c r="I183" s="123">
        <v>67.900000000000006</v>
      </c>
      <c r="J183" s="123">
        <v>68.11</v>
      </c>
      <c r="K183" s="123">
        <v>68</v>
      </c>
      <c r="L183" s="123">
        <v>68.010000000000005</v>
      </c>
      <c r="M183" s="123">
        <v>68.66</v>
      </c>
      <c r="N183" s="109"/>
    </row>
    <row r="184" spans="1:14" s="92" customFormat="1" hidden="1" x14ac:dyDescent="0.2">
      <c r="A184" s="113" t="s">
        <v>139</v>
      </c>
      <c r="B184" s="114">
        <v>68.86</v>
      </c>
      <c r="C184" s="114">
        <v>69.62</v>
      </c>
      <c r="D184" s="114">
        <v>69.98</v>
      </c>
      <c r="E184" s="114">
        <v>70.2</v>
      </c>
      <c r="F184" s="114">
        <v>70.39</v>
      </c>
      <c r="G184" s="114">
        <v>70.61</v>
      </c>
      <c r="H184" s="114">
        <v>70.61</v>
      </c>
      <c r="I184" s="124">
        <v>70.88</v>
      </c>
      <c r="J184" s="124">
        <v>71.02</v>
      </c>
      <c r="K184" s="124">
        <v>70.73</v>
      </c>
      <c r="L184" s="124">
        <v>70.55</v>
      </c>
      <c r="M184" s="124">
        <v>70.709999999999994</v>
      </c>
      <c r="N184" s="109"/>
    </row>
    <row r="185" spans="1:14" s="92" customFormat="1" hidden="1" x14ac:dyDescent="0.2">
      <c r="A185" s="115" t="s">
        <v>150</v>
      </c>
      <c r="B185" s="116">
        <v>62.58</v>
      </c>
      <c r="C185" s="116">
        <v>64.2</v>
      </c>
      <c r="D185" s="116">
        <v>64.34</v>
      </c>
      <c r="E185" s="116">
        <v>64.400000000000006</v>
      </c>
      <c r="F185" s="116">
        <v>64.540000000000006</v>
      </c>
      <c r="G185" s="116">
        <v>65.510000000000005</v>
      </c>
      <c r="H185" s="116">
        <v>67.08</v>
      </c>
      <c r="I185" s="125">
        <v>68.900000000000006</v>
      </c>
      <c r="J185" s="125">
        <v>69.81</v>
      </c>
      <c r="K185" s="125">
        <v>69.69</v>
      </c>
      <c r="L185" s="125">
        <v>69.58</v>
      </c>
      <c r="M185" s="125">
        <v>69.55</v>
      </c>
      <c r="N185" s="109"/>
    </row>
    <row r="186" spans="1:14" s="92" customFormat="1" ht="14.25" hidden="1" x14ac:dyDescent="0.25">
      <c r="A186" s="96"/>
      <c r="B186" s="126"/>
      <c r="C186" s="96"/>
      <c r="D186" s="96"/>
      <c r="E186" s="96"/>
      <c r="F186" s="96"/>
      <c r="G186" s="96"/>
      <c r="H186" s="96"/>
      <c r="I186" s="96"/>
      <c r="J186" s="96"/>
      <c r="K186" s="96"/>
      <c r="L186" s="96"/>
      <c r="M186" s="96"/>
    </row>
    <row r="187" spans="1:14" s="92" customFormat="1" ht="14.25" hidden="1" x14ac:dyDescent="0.25">
      <c r="A187" s="96"/>
      <c r="B187" s="126"/>
      <c r="C187" s="96"/>
      <c r="D187" s="96"/>
      <c r="E187" s="96"/>
      <c r="F187" s="96"/>
      <c r="G187" s="96"/>
      <c r="H187" s="96"/>
      <c r="I187" s="96"/>
      <c r="J187" s="96"/>
      <c r="K187" s="96"/>
      <c r="L187" s="96"/>
      <c r="M187" s="96"/>
    </row>
    <row r="188" spans="1:14" s="92" customFormat="1" ht="14.25" hidden="1" x14ac:dyDescent="0.25">
      <c r="A188" s="643" t="s">
        <v>153</v>
      </c>
      <c r="B188" s="643"/>
      <c r="C188" s="643"/>
      <c r="D188" s="643"/>
      <c r="E188" s="643"/>
      <c r="F188" s="643"/>
      <c r="G188" s="643"/>
      <c r="H188" s="643"/>
      <c r="I188" s="643"/>
      <c r="J188" s="643"/>
      <c r="K188" s="643"/>
      <c r="L188" s="643"/>
      <c r="M188" s="643"/>
    </row>
    <row r="189" spans="1:14" s="92" customFormat="1" ht="20.25" hidden="1" customHeight="1" x14ac:dyDescent="0.2">
      <c r="A189" s="103" t="s">
        <v>112</v>
      </c>
      <c r="B189" s="120" t="s">
        <v>113</v>
      </c>
      <c r="C189" s="120" t="s">
        <v>114</v>
      </c>
      <c r="D189" s="120" t="s">
        <v>115</v>
      </c>
      <c r="E189" s="120" t="s">
        <v>116</v>
      </c>
      <c r="F189" s="120" t="s">
        <v>117</v>
      </c>
      <c r="G189" s="120" t="s">
        <v>118</v>
      </c>
      <c r="H189" s="120" t="s">
        <v>119</v>
      </c>
      <c r="I189" s="120" t="s">
        <v>120</v>
      </c>
      <c r="J189" s="120" t="s">
        <v>121</v>
      </c>
      <c r="K189" s="120" t="s">
        <v>122</v>
      </c>
      <c r="L189" s="128" t="s">
        <v>123</v>
      </c>
      <c r="M189" s="120" t="s">
        <v>124</v>
      </c>
    </row>
    <row r="190" spans="1:14" s="92" customFormat="1" ht="15.75" hidden="1" customHeight="1" x14ac:dyDescent="0.25">
      <c r="A190" s="118" t="s">
        <v>125</v>
      </c>
      <c r="B190" s="121">
        <v>70.03</v>
      </c>
      <c r="C190" s="121">
        <v>69.92</v>
      </c>
      <c r="D190" s="121">
        <v>69.77</v>
      </c>
      <c r="E190" s="121">
        <v>69.650000000000006</v>
      </c>
      <c r="F190" s="121">
        <v>69.41</v>
      </c>
      <c r="G190" s="121">
        <v>69.12</v>
      </c>
      <c r="H190" s="121">
        <v>69.010000000000005</v>
      </c>
      <c r="I190" s="122">
        <v>68.77</v>
      </c>
      <c r="J190" s="122">
        <v>68.73</v>
      </c>
      <c r="K190" s="122">
        <v>68.48</v>
      </c>
      <c r="L190" s="131">
        <v>68.05</v>
      </c>
      <c r="M190" s="131">
        <v>67.819999999999993</v>
      </c>
      <c r="N190" s="109"/>
    </row>
    <row r="191" spans="1:14" s="92" customFormat="1" hidden="1" x14ac:dyDescent="0.2">
      <c r="A191" s="129" t="s">
        <v>126</v>
      </c>
      <c r="B191" s="112" t="s">
        <v>149</v>
      </c>
      <c r="C191" s="112" t="s">
        <v>149</v>
      </c>
      <c r="D191" s="112" t="s">
        <v>149</v>
      </c>
      <c r="E191" s="112" t="s">
        <v>149</v>
      </c>
      <c r="F191" s="112" t="s">
        <v>149</v>
      </c>
      <c r="G191" s="112" t="s">
        <v>149</v>
      </c>
      <c r="H191" s="112" t="s">
        <v>149</v>
      </c>
      <c r="I191" s="123" t="s">
        <v>149</v>
      </c>
      <c r="J191" s="123" t="s">
        <v>149</v>
      </c>
      <c r="K191" s="123" t="s">
        <v>149</v>
      </c>
      <c r="L191" s="123" t="s">
        <v>149</v>
      </c>
      <c r="M191" s="123" t="s">
        <v>149</v>
      </c>
      <c r="N191" s="109"/>
    </row>
    <row r="192" spans="1:14" s="92" customFormat="1" hidden="1" x14ac:dyDescent="0.2">
      <c r="A192" s="113" t="s">
        <v>127</v>
      </c>
      <c r="B192" s="114">
        <v>81.93</v>
      </c>
      <c r="C192" s="114">
        <v>82.5</v>
      </c>
      <c r="D192" s="114">
        <v>82.58</v>
      </c>
      <c r="E192" s="114">
        <v>82.62</v>
      </c>
      <c r="F192" s="114">
        <v>82.71</v>
      </c>
      <c r="G192" s="114">
        <v>82.69</v>
      </c>
      <c r="H192" s="114">
        <v>82.57</v>
      </c>
      <c r="I192" s="124">
        <v>82.42</v>
      </c>
      <c r="J192" s="124">
        <v>82.39</v>
      </c>
      <c r="K192" s="132">
        <v>82.34</v>
      </c>
      <c r="L192" s="124">
        <v>82.34</v>
      </c>
      <c r="M192" s="124">
        <v>82.42</v>
      </c>
      <c r="N192" s="109"/>
    </row>
    <row r="193" spans="1:14" s="92" customFormat="1" hidden="1" x14ac:dyDescent="0.2">
      <c r="A193" s="111" t="s">
        <v>128</v>
      </c>
      <c r="B193" s="112">
        <v>70.349999999999994</v>
      </c>
      <c r="C193" s="112">
        <v>69.42</v>
      </c>
      <c r="D193" s="112">
        <v>68.92</v>
      </c>
      <c r="E193" s="112">
        <v>68.67</v>
      </c>
      <c r="F193" s="112">
        <v>68.22</v>
      </c>
      <c r="G193" s="112">
        <v>67.69</v>
      </c>
      <c r="H193" s="112">
        <v>67.48</v>
      </c>
      <c r="I193" s="123">
        <v>67.040000000000006</v>
      </c>
      <c r="J193" s="123">
        <v>66.98</v>
      </c>
      <c r="K193" s="133">
        <v>66.56</v>
      </c>
      <c r="L193" s="123">
        <v>65.8</v>
      </c>
      <c r="M193" s="123">
        <v>65.38</v>
      </c>
      <c r="N193" s="109"/>
    </row>
    <row r="194" spans="1:14" s="92" customFormat="1" hidden="1" x14ac:dyDescent="0.2">
      <c r="A194" s="113" t="s">
        <v>129</v>
      </c>
      <c r="B194" s="114">
        <v>81.94</v>
      </c>
      <c r="C194" s="114">
        <v>81.94</v>
      </c>
      <c r="D194" s="114">
        <v>82.23</v>
      </c>
      <c r="E194" s="114">
        <v>82.23</v>
      </c>
      <c r="F194" s="114">
        <v>82.23</v>
      </c>
      <c r="G194" s="114">
        <v>81.92</v>
      </c>
      <c r="H194" s="114">
        <v>82.28</v>
      </c>
      <c r="I194" s="124">
        <v>82.19</v>
      </c>
      <c r="J194" s="124">
        <v>82.12</v>
      </c>
      <c r="K194" s="132">
        <v>82.12</v>
      </c>
      <c r="L194" s="124">
        <v>82.12</v>
      </c>
      <c r="M194" s="124">
        <v>82.12</v>
      </c>
      <c r="N194" s="109"/>
    </row>
    <row r="195" spans="1:14" s="92" customFormat="1" hidden="1" x14ac:dyDescent="0.2">
      <c r="A195" s="111" t="s">
        <v>130</v>
      </c>
      <c r="B195" s="112">
        <v>61.11</v>
      </c>
      <c r="C195" s="112">
        <v>62.19</v>
      </c>
      <c r="D195" s="112">
        <v>62.61</v>
      </c>
      <c r="E195" s="112">
        <v>62.64</v>
      </c>
      <c r="F195" s="112">
        <v>62.72</v>
      </c>
      <c r="G195" s="112">
        <v>62.76</v>
      </c>
      <c r="H195" s="112">
        <v>62.87</v>
      </c>
      <c r="I195" s="123">
        <v>63.06</v>
      </c>
      <c r="J195" s="123">
        <v>63.08</v>
      </c>
      <c r="K195" s="133">
        <v>63.08</v>
      </c>
      <c r="L195" s="123">
        <v>63.17</v>
      </c>
      <c r="M195" s="123">
        <v>63.12</v>
      </c>
      <c r="N195" s="109"/>
    </row>
    <row r="196" spans="1:14" s="92" customFormat="1" hidden="1" x14ac:dyDescent="0.2">
      <c r="A196" s="113" t="s">
        <v>131</v>
      </c>
      <c r="B196" s="114">
        <v>66.91</v>
      </c>
      <c r="C196" s="114">
        <v>68.27</v>
      </c>
      <c r="D196" s="114">
        <v>68.760000000000005</v>
      </c>
      <c r="E196" s="114">
        <v>68.91</v>
      </c>
      <c r="F196" s="114">
        <v>68.91</v>
      </c>
      <c r="G196" s="114">
        <v>69.010000000000005</v>
      </c>
      <c r="H196" s="114">
        <v>69.099999999999994</v>
      </c>
      <c r="I196" s="124">
        <v>69.13</v>
      </c>
      <c r="J196" s="124">
        <v>69.150000000000006</v>
      </c>
      <c r="K196" s="132">
        <v>69.150000000000006</v>
      </c>
      <c r="L196" s="124">
        <v>69.19</v>
      </c>
      <c r="M196" s="124">
        <v>69.22</v>
      </c>
      <c r="N196" s="109"/>
    </row>
    <row r="197" spans="1:14" s="92" customFormat="1" hidden="1" x14ac:dyDescent="0.2">
      <c r="A197" s="129" t="s">
        <v>132</v>
      </c>
      <c r="B197" s="112" t="s">
        <v>149</v>
      </c>
      <c r="C197" s="112" t="s">
        <v>149</v>
      </c>
      <c r="D197" s="112" t="s">
        <v>149</v>
      </c>
      <c r="E197" s="112" t="s">
        <v>149</v>
      </c>
      <c r="F197" s="112" t="s">
        <v>149</v>
      </c>
      <c r="G197" s="112" t="s">
        <v>149</v>
      </c>
      <c r="H197" s="112" t="s">
        <v>149</v>
      </c>
      <c r="I197" s="123" t="s">
        <v>149</v>
      </c>
      <c r="J197" s="123" t="s">
        <v>149</v>
      </c>
      <c r="K197" s="123" t="s">
        <v>149</v>
      </c>
      <c r="L197" s="123" t="s">
        <v>149</v>
      </c>
      <c r="M197" s="123" t="s">
        <v>149</v>
      </c>
      <c r="N197" s="109"/>
    </row>
    <row r="198" spans="1:14" s="92" customFormat="1" hidden="1" x14ac:dyDescent="0.2">
      <c r="A198" s="113" t="s">
        <v>133</v>
      </c>
      <c r="B198" s="114">
        <v>72.53</v>
      </c>
      <c r="C198" s="114">
        <v>73.290000000000006</v>
      </c>
      <c r="D198" s="114">
        <v>73.66</v>
      </c>
      <c r="E198" s="114">
        <v>73.75</v>
      </c>
      <c r="F198" s="114">
        <v>73.819999999999993</v>
      </c>
      <c r="G198" s="114">
        <v>73.77</v>
      </c>
      <c r="H198" s="114">
        <v>73.790000000000006</v>
      </c>
      <c r="I198" s="124">
        <v>73.8</v>
      </c>
      <c r="J198" s="124">
        <v>73.81</v>
      </c>
      <c r="K198" s="124">
        <v>73.81</v>
      </c>
      <c r="L198" s="124">
        <v>73.91</v>
      </c>
      <c r="M198" s="124">
        <v>73.959999999999994</v>
      </c>
      <c r="N198" s="109"/>
    </row>
    <row r="199" spans="1:14" s="92" customFormat="1" hidden="1" x14ac:dyDescent="0.2">
      <c r="A199" s="111" t="s">
        <v>134</v>
      </c>
      <c r="B199" s="112">
        <v>66.14</v>
      </c>
      <c r="C199" s="112">
        <v>66.86</v>
      </c>
      <c r="D199" s="112">
        <v>67.290000000000006</v>
      </c>
      <c r="E199" s="112">
        <v>67.61</v>
      </c>
      <c r="F199" s="112">
        <v>67.540000000000006</v>
      </c>
      <c r="G199" s="112">
        <v>67.53</v>
      </c>
      <c r="H199" s="112">
        <v>67.709999999999994</v>
      </c>
      <c r="I199" s="123">
        <v>67.650000000000006</v>
      </c>
      <c r="J199" s="123">
        <v>67.14</v>
      </c>
      <c r="K199" s="123">
        <v>67.2</v>
      </c>
      <c r="L199" s="123">
        <v>67.11</v>
      </c>
      <c r="M199" s="123">
        <v>67.14</v>
      </c>
      <c r="N199" s="109"/>
    </row>
    <row r="200" spans="1:14" s="92" customFormat="1" hidden="1" x14ac:dyDescent="0.2">
      <c r="A200" s="113" t="s">
        <v>135</v>
      </c>
      <c r="B200" s="114">
        <v>78.38</v>
      </c>
      <c r="C200" s="114">
        <v>78.989999999999995</v>
      </c>
      <c r="D200" s="114">
        <v>79.510000000000005</v>
      </c>
      <c r="E200" s="114">
        <v>79.430000000000007</v>
      </c>
      <c r="F200" s="114">
        <v>79.47</v>
      </c>
      <c r="G200" s="114">
        <v>79.38</v>
      </c>
      <c r="H200" s="114">
        <v>79.38</v>
      </c>
      <c r="I200" s="124">
        <v>79.34</v>
      </c>
      <c r="J200" s="124">
        <v>79.400000000000006</v>
      </c>
      <c r="K200" s="124">
        <v>79.48</v>
      </c>
      <c r="L200" s="124">
        <v>79.489999999999995</v>
      </c>
      <c r="M200" s="124">
        <v>79.680000000000007</v>
      </c>
      <c r="N200" s="109"/>
    </row>
    <row r="201" spans="1:14" s="92" customFormat="1" hidden="1" x14ac:dyDescent="0.2">
      <c r="A201" s="111" t="s">
        <v>136</v>
      </c>
      <c r="B201" s="112">
        <v>67.930000000000007</v>
      </c>
      <c r="C201" s="112">
        <v>66.31</v>
      </c>
      <c r="D201" s="112">
        <v>65.569999999999993</v>
      </c>
      <c r="E201" s="112">
        <v>64.930000000000007</v>
      </c>
      <c r="F201" s="112">
        <v>64.25</v>
      </c>
      <c r="G201" s="112">
        <v>62.98</v>
      </c>
      <c r="H201" s="112">
        <v>62.83</v>
      </c>
      <c r="I201" s="123">
        <v>62.55</v>
      </c>
      <c r="J201" s="123">
        <v>62.52</v>
      </c>
      <c r="K201" s="123">
        <v>61.59</v>
      </c>
      <c r="L201" s="123">
        <v>60.27</v>
      </c>
      <c r="M201" s="123">
        <v>59.46</v>
      </c>
      <c r="N201" s="109"/>
    </row>
    <row r="202" spans="1:14" s="92" customFormat="1" hidden="1" x14ac:dyDescent="0.2">
      <c r="A202" s="113" t="s">
        <v>137</v>
      </c>
      <c r="B202" s="114">
        <v>69.69</v>
      </c>
      <c r="C202" s="114">
        <v>70.069999999999993</v>
      </c>
      <c r="D202" s="114">
        <v>69.72</v>
      </c>
      <c r="E202" s="114">
        <v>69.73</v>
      </c>
      <c r="F202" s="114">
        <v>69.31</v>
      </c>
      <c r="G202" s="114">
        <v>69.48</v>
      </c>
      <c r="H202" s="114">
        <v>69.349999999999994</v>
      </c>
      <c r="I202" s="124">
        <v>69.22</v>
      </c>
      <c r="J202" s="124">
        <v>69.37</v>
      </c>
      <c r="K202" s="124">
        <v>69.2</v>
      </c>
      <c r="L202" s="124">
        <v>69.040000000000006</v>
      </c>
      <c r="M202" s="124">
        <v>68.930000000000007</v>
      </c>
      <c r="N202" s="109"/>
    </row>
    <row r="203" spans="1:14" s="92" customFormat="1" hidden="1" x14ac:dyDescent="0.2">
      <c r="A203" s="111" t="s">
        <v>138</v>
      </c>
      <c r="B203" s="112">
        <v>70.290000000000006</v>
      </c>
      <c r="C203" s="112">
        <v>70.95</v>
      </c>
      <c r="D203" s="112">
        <v>71.03</v>
      </c>
      <c r="E203" s="112">
        <v>71.150000000000006</v>
      </c>
      <c r="F203" s="112">
        <v>71.03</v>
      </c>
      <c r="G203" s="112">
        <v>70.97</v>
      </c>
      <c r="H203" s="112">
        <v>70.739999999999995</v>
      </c>
      <c r="I203" s="123">
        <v>70.45</v>
      </c>
      <c r="J203" s="123">
        <v>70.44</v>
      </c>
      <c r="K203" s="123">
        <v>70.36</v>
      </c>
      <c r="L203" s="123">
        <v>70.09</v>
      </c>
      <c r="M203" s="123">
        <v>69.97</v>
      </c>
      <c r="N203" s="109"/>
    </row>
    <row r="204" spans="1:14" s="92" customFormat="1" hidden="1" x14ac:dyDescent="0.2">
      <c r="A204" s="113" t="s">
        <v>139</v>
      </c>
      <c r="B204" s="114">
        <v>71.75</v>
      </c>
      <c r="C204" s="114">
        <v>72.33</v>
      </c>
      <c r="D204" s="114">
        <v>72.34</v>
      </c>
      <c r="E204" s="114">
        <v>72.41</v>
      </c>
      <c r="F204" s="114">
        <v>72.3</v>
      </c>
      <c r="G204" s="114">
        <v>72.260000000000005</v>
      </c>
      <c r="H204" s="114">
        <v>72.13</v>
      </c>
      <c r="I204" s="124">
        <v>71.95</v>
      </c>
      <c r="J204" s="124">
        <v>71.87</v>
      </c>
      <c r="K204" s="124">
        <v>71.75</v>
      </c>
      <c r="L204" s="124">
        <v>71.53</v>
      </c>
      <c r="M204" s="124">
        <v>71.45</v>
      </c>
      <c r="N204" s="109"/>
    </row>
    <row r="205" spans="1:14" s="92" customFormat="1" hidden="1" x14ac:dyDescent="0.2">
      <c r="A205" s="115" t="s">
        <v>150</v>
      </c>
      <c r="B205" s="116">
        <v>70.02</v>
      </c>
      <c r="C205" s="116">
        <v>68.599999999999994</v>
      </c>
      <c r="D205" s="116">
        <v>68.63</v>
      </c>
      <c r="E205" s="116">
        <v>68.31</v>
      </c>
      <c r="F205" s="116">
        <v>68.430000000000007</v>
      </c>
      <c r="G205" s="116">
        <v>68.540000000000006</v>
      </c>
      <c r="H205" s="116">
        <v>68.63</v>
      </c>
      <c r="I205" s="125">
        <v>68.03</v>
      </c>
      <c r="J205" s="125">
        <v>68</v>
      </c>
      <c r="K205" s="125">
        <v>68.27</v>
      </c>
      <c r="L205" s="125">
        <v>68.3</v>
      </c>
      <c r="M205" s="125">
        <v>68.319999999999993</v>
      </c>
      <c r="N205" s="109"/>
    </row>
    <row r="206" spans="1:14" s="92" customFormat="1" ht="14.25" hidden="1" x14ac:dyDescent="0.25">
      <c r="A206" s="96"/>
      <c r="B206" s="126"/>
      <c r="C206" s="96"/>
      <c r="D206" s="96"/>
      <c r="E206" s="96"/>
      <c r="F206" s="96"/>
      <c r="G206" s="96"/>
      <c r="H206" s="96"/>
      <c r="I206" s="96"/>
      <c r="J206" s="96"/>
      <c r="K206" s="96"/>
      <c r="L206" s="96"/>
      <c r="M206" s="96"/>
    </row>
    <row r="207" spans="1:14" s="92" customFormat="1" ht="14.25" hidden="1" x14ac:dyDescent="0.25">
      <c r="A207" s="96"/>
      <c r="B207" s="126"/>
      <c r="C207" s="96"/>
      <c r="D207" s="96"/>
      <c r="E207" s="96"/>
      <c r="F207" s="96"/>
      <c r="G207" s="96"/>
      <c r="H207" s="96"/>
      <c r="I207" s="96"/>
      <c r="J207" s="96"/>
      <c r="K207" s="96"/>
      <c r="L207" s="96"/>
      <c r="M207" s="96"/>
    </row>
    <row r="208" spans="1:14" s="92" customFormat="1" ht="14.25" hidden="1" x14ac:dyDescent="0.25">
      <c r="A208" s="643" t="s">
        <v>154</v>
      </c>
      <c r="B208" s="643"/>
      <c r="C208" s="643"/>
      <c r="D208" s="643"/>
      <c r="E208" s="643"/>
      <c r="F208" s="643"/>
      <c r="G208" s="643"/>
      <c r="H208" s="643"/>
      <c r="I208" s="643"/>
      <c r="J208" s="643"/>
      <c r="K208" s="643"/>
      <c r="L208" s="643"/>
      <c r="M208" s="643"/>
    </row>
    <row r="209" spans="1:14" s="92" customFormat="1" ht="20.25" hidden="1" customHeight="1" x14ac:dyDescent="0.2">
      <c r="A209" s="103" t="s">
        <v>112</v>
      </c>
      <c r="B209" s="120" t="s">
        <v>113</v>
      </c>
      <c r="C209" s="120" t="s">
        <v>114</v>
      </c>
      <c r="D209" s="120" t="s">
        <v>115</v>
      </c>
      <c r="E209" s="120" t="s">
        <v>116</v>
      </c>
      <c r="F209" s="120" t="s">
        <v>117</v>
      </c>
      <c r="G209" s="120" t="s">
        <v>118</v>
      </c>
      <c r="H209" s="120" t="s">
        <v>119</v>
      </c>
      <c r="I209" s="120" t="s">
        <v>120</v>
      </c>
      <c r="J209" s="120" t="s">
        <v>121</v>
      </c>
      <c r="K209" s="120" t="s">
        <v>122</v>
      </c>
      <c r="L209" s="128" t="s">
        <v>123</v>
      </c>
      <c r="M209" s="120" t="s">
        <v>124</v>
      </c>
    </row>
    <row r="210" spans="1:14" s="92" customFormat="1" ht="15.75" hidden="1" customHeight="1" x14ac:dyDescent="0.25">
      <c r="A210" s="118" t="s">
        <v>125</v>
      </c>
      <c r="B210" s="121">
        <v>68.28</v>
      </c>
      <c r="C210" s="121">
        <v>68.87</v>
      </c>
      <c r="D210" s="121">
        <v>69.17</v>
      </c>
      <c r="E210" s="121">
        <v>69.31</v>
      </c>
      <c r="F210" s="121">
        <v>69.7</v>
      </c>
      <c r="G210" s="121">
        <v>69.849999999999994</v>
      </c>
      <c r="H210" s="121">
        <v>69.819999999999993</v>
      </c>
      <c r="I210" s="122">
        <v>69.260000000000005</v>
      </c>
      <c r="J210" s="122">
        <v>68.900000000000006</v>
      </c>
      <c r="K210" s="122">
        <v>68.83</v>
      </c>
      <c r="L210" s="122">
        <v>68.72</v>
      </c>
      <c r="M210" s="131">
        <v>68.88</v>
      </c>
      <c r="N210" s="109"/>
    </row>
    <row r="211" spans="1:14" s="92" customFormat="1" hidden="1" x14ac:dyDescent="0.2">
      <c r="A211" s="129" t="s">
        <v>126</v>
      </c>
      <c r="B211" s="112" t="s">
        <v>149</v>
      </c>
      <c r="C211" s="112" t="s">
        <v>149</v>
      </c>
      <c r="D211" s="112" t="s">
        <v>149</v>
      </c>
      <c r="E211" s="112" t="s">
        <v>149</v>
      </c>
      <c r="F211" s="112" t="s">
        <v>149</v>
      </c>
      <c r="G211" s="112" t="s">
        <v>149</v>
      </c>
      <c r="H211" s="112" t="s">
        <v>149</v>
      </c>
      <c r="I211" s="123" t="s">
        <v>149</v>
      </c>
      <c r="J211" s="123" t="s">
        <v>149</v>
      </c>
      <c r="K211" s="123" t="s">
        <v>149</v>
      </c>
      <c r="L211" s="123" t="s">
        <v>149</v>
      </c>
      <c r="M211" s="123" t="s">
        <v>149</v>
      </c>
      <c r="N211" s="109"/>
    </row>
    <row r="212" spans="1:14" s="92" customFormat="1" hidden="1" x14ac:dyDescent="0.2">
      <c r="A212" s="113" t="s">
        <v>127</v>
      </c>
      <c r="B212" s="114">
        <v>82.54</v>
      </c>
      <c r="C212" s="114">
        <v>82.69</v>
      </c>
      <c r="D212" s="114">
        <v>82.81</v>
      </c>
      <c r="E212" s="114">
        <v>82.93</v>
      </c>
      <c r="F212" s="114">
        <v>83</v>
      </c>
      <c r="G212" s="114">
        <v>83</v>
      </c>
      <c r="H212" s="114">
        <v>83.01</v>
      </c>
      <c r="I212" s="124">
        <v>83.02</v>
      </c>
      <c r="J212" s="124">
        <v>83</v>
      </c>
      <c r="K212" s="132">
        <v>83.03</v>
      </c>
      <c r="L212" s="124">
        <v>83.03</v>
      </c>
      <c r="M212" s="124">
        <v>83.06</v>
      </c>
      <c r="N212" s="109"/>
    </row>
    <row r="213" spans="1:14" s="92" customFormat="1" hidden="1" x14ac:dyDescent="0.2">
      <c r="A213" s="111" t="s">
        <v>128</v>
      </c>
      <c r="B213" s="112">
        <v>65.650000000000006</v>
      </c>
      <c r="C213" s="112">
        <v>66.38</v>
      </c>
      <c r="D213" s="112">
        <v>66.73</v>
      </c>
      <c r="E213" s="112">
        <v>66.92</v>
      </c>
      <c r="F213" s="112">
        <v>67.55</v>
      </c>
      <c r="G213" s="112">
        <v>67.78</v>
      </c>
      <c r="H213" s="112">
        <v>67.72</v>
      </c>
      <c r="I213" s="123">
        <v>66.75</v>
      </c>
      <c r="J213" s="123">
        <v>66.12</v>
      </c>
      <c r="K213" s="133">
        <v>65.97</v>
      </c>
      <c r="L213" s="123">
        <v>65.77</v>
      </c>
      <c r="M213" s="123">
        <v>66.03</v>
      </c>
      <c r="N213" s="109"/>
    </row>
    <row r="214" spans="1:14" s="92" customFormat="1" hidden="1" x14ac:dyDescent="0.2">
      <c r="A214" s="113" t="s">
        <v>129</v>
      </c>
      <c r="B214" s="114">
        <v>82.39</v>
      </c>
      <c r="C214" s="114">
        <v>81.459999999999994</v>
      </c>
      <c r="D214" s="114">
        <v>81.53</v>
      </c>
      <c r="E214" s="114">
        <v>81.53</v>
      </c>
      <c r="F214" s="114">
        <v>81.599999999999994</v>
      </c>
      <c r="G214" s="114">
        <v>81.599999999999994</v>
      </c>
      <c r="H214" s="114">
        <v>81.58</v>
      </c>
      <c r="I214" s="124">
        <v>81.58</v>
      </c>
      <c r="J214" s="124">
        <v>81.58</v>
      </c>
      <c r="K214" s="132">
        <v>81.78</v>
      </c>
      <c r="L214" s="124">
        <v>81.78</v>
      </c>
      <c r="M214" s="124">
        <v>82.58</v>
      </c>
      <c r="N214" s="109"/>
    </row>
    <row r="215" spans="1:14" s="92" customFormat="1" hidden="1" x14ac:dyDescent="0.2">
      <c r="A215" s="111" t="s">
        <v>130</v>
      </c>
      <c r="B215" s="112">
        <v>63.91</v>
      </c>
      <c r="C215" s="112">
        <v>64.25</v>
      </c>
      <c r="D215" s="112">
        <v>64.540000000000006</v>
      </c>
      <c r="E215" s="112">
        <v>64.569999999999993</v>
      </c>
      <c r="F215" s="112">
        <v>64.59</v>
      </c>
      <c r="G215" s="112">
        <v>64.63</v>
      </c>
      <c r="H215" s="112">
        <v>64.650000000000006</v>
      </c>
      <c r="I215" s="123">
        <v>64.650000000000006</v>
      </c>
      <c r="J215" s="123">
        <v>64.78</v>
      </c>
      <c r="K215" s="133">
        <v>64.78</v>
      </c>
      <c r="L215" s="123">
        <v>64.78</v>
      </c>
      <c r="M215" s="123">
        <v>64.78</v>
      </c>
      <c r="N215" s="109"/>
    </row>
    <row r="216" spans="1:14" s="92" customFormat="1" hidden="1" x14ac:dyDescent="0.2">
      <c r="A216" s="113" t="s">
        <v>131</v>
      </c>
      <c r="B216" s="114">
        <v>70.37</v>
      </c>
      <c r="C216" s="114">
        <v>71.010000000000005</v>
      </c>
      <c r="D216" s="114">
        <v>71.260000000000005</v>
      </c>
      <c r="E216" s="114">
        <v>71.319999999999993</v>
      </c>
      <c r="F216" s="114">
        <v>71.400000000000006</v>
      </c>
      <c r="G216" s="114">
        <v>71.430000000000007</v>
      </c>
      <c r="H216" s="114">
        <v>71.47</v>
      </c>
      <c r="I216" s="124">
        <v>71.489999999999995</v>
      </c>
      <c r="J216" s="124">
        <v>71.489999999999995</v>
      </c>
      <c r="K216" s="132">
        <v>71.58</v>
      </c>
      <c r="L216" s="124">
        <v>71.58</v>
      </c>
      <c r="M216" s="124">
        <v>71.58</v>
      </c>
      <c r="N216" s="109"/>
    </row>
    <row r="217" spans="1:14" s="92" customFormat="1" hidden="1" x14ac:dyDescent="0.2">
      <c r="A217" s="129" t="s">
        <v>132</v>
      </c>
      <c r="B217" s="112" t="s">
        <v>149</v>
      </c>
      <c r="C217" s="112" t="s">
        <v>149</v>
      </c>
      <c r="D217" s="112" t="s">
        <v>149</v>
      </c>
      <c r="E217" s="112" t="s">
        <v>149</v>
      </c>
      <c r="F217" s="112" t="s">
        <v>149</v>
      </c>
      <c r="G217" s="112" t="s">
        <v>149</v>
      </c>
      <c r="H217" s="112" t="s">
        <v>149</v>
      </c>
      <c r="I217" s="123" t="s">
        <v>149</v>
      </c>
      <c r="J217" s="123" t="s">
        <v>149</v>
      </c>
      <c r="K217" s="123" t="s">
        <v>149</v>
      </c>
      <c r="L217" s="123" t="s">
        <v>149</v>
      </c>
      <c r="M217" s="123" t="s">
        <v>149</v>
      </c>
      <c r="N217" s="109"/>
    </row>
    <row r="218" spans="1:14" s="92" customFormat="1" hidden="1" x14ac:dyDescent="0.2">
      <c r="A218" s="113" t="s">
        <v>133</v>
      </c>
      <c r="B218" s="114">
        <v>74.430000000000007</v>
      </c>
      <c r="C218" s="114">
        <v>74.83</v>
      </c>
      <c r="D218" s="114">
        <v>75.03</v>
      </c>
      <c r="E218" s="114">
        <v>75.13</v>
      </c>
      <c r="F218" s="114">
        <v>75.22</v>
      </c>
      <c r="G218" s="114">
        <v>75.27</v>
      </c>
      <c r="H218" s="114">
        <v>75.31</v>
      </c>
      <c r="I218" s="124">
        <v>75.319999999999993</v>
      </c>
      <c r="J218" s="124">
        <v>75.349999999999994</v>
      </c>
      <c r="K218" s="124">
        <v>75.42</v>
      </c>
      <c r="L218" s="124">
        <v>75.42</v>
      </c>
      <c r="M218" s="124">
        <v>75.48</v>
      </c>
      <c r="N218" s="109"/>
    </row>
    <row r="219" spans="1:14" s="92" customFormat="1" hidden="1" x14ac:dyDescent="0.2">
      <c r="A219" s="111" t="s">
        <v>134</v>
      </c>
      <c r="B219" s="112">
        <v>67.510000000000005</v>
      </c>
      <c r="C219" s="112">
        <v>68.510000000000005</v>
      </c>
      <c r="D219" s="112">
        <v>68.760000000000005</v>
      </c>
      <c r="E219" s="112">
        <v>69.03</v>
      </c>
      <c r="F219" s="112">
        <v>69</v>
      </c>
      <c r="G219" s="112">
        <v>69.010000000000005</v>
      </c>
      <c r="H219" s="112">
        <v>69.02</v>
      </c>
      <c r="I219" s="123">
        <v>68.62</v>
      </c>
      <c r="J219" s="123">
        <v>68.66</v>
      </c>
      <c r="K219" s="123">
        <v>68.8</v>
      </c>
      <c r="L219" s="123">
        <v>68.8</v>
      </c>
      <c r="M219" s="123">
        <v>69.569999999999993</v>
      </c>
      <c r="N219" s="109"/>
    </row>
    <row r="220" spans="1:14" s="92" customFormat="1" hidden="1" x14ac:dyDescent="0.2">
      <c r="A220" s="113" t="s">
        <v>135</v>
      </c>
      <c r="B220" s="114">
        <v>80.11</v>
      </c>
      <c r="C220" s="114">
        <v>80.61</v>
      </c>
      <c r="D220" s="114">
        <v>80.86</v>
      </c>
      <c r="E220" s="114">
        <v>80.97</v>
      </c>
      <c r="F220" s="114">
        <v>81.13</v>
      </c>
      <c r="G220" s="114">
        <v>81.180000000000007</v>
      </c>
      <c r="H220" s="114">
        <v>81.16</v>
      </c>
      <c r="I220" s="124">
        <v>81.17</v>
      </c>
      <c r="J220" s="124">
        <v>81.209999999999994</v>
      </c>
      <c r="K220" s="124">
        <v>81.14</v>
      </c>
      <c r="L220" s="124">
        <v>81.150000000000006</v>
      </c>
      <c r="M220" s="124">
        <v>81.180000000000007</v>
      </c>
      <c r="N220" s="109"/>
    </row>
    <row r="221" spans="1:14" s="92" customFormat="1" hidden="1" x14ac:dyDescent="0.2">
      <c r="A221" s="111" t="s">
        <v>136</v>
      </c>
      <c r="B221" s="112">
        <v>59.18</v>
      </c>
      <c r="C221" s="112">
        <v>59.4</v>
      </c>
      <c r="D221" s="112">
        <v>60.09</v>
      </c>
      <c r="E221" s="112">
        <v>60.68</v>
      </c>
      <c r="F221" s="112">
        <v>62.14</v>
      </c>
      <c r="G221" s="112">
        <v>62.96</v>
      </c>
      <c r="H221" s="112">
        <v>62.69</v>
      </c>
      <c r="I221" s="123">
        <v>61.3</v>
      </c>
      <c r="J221" s="123">
        <v>59.96</v>
      </c>
      <c r="K221" s="123">
        <v>59.64</v>
      </c>
      <c r="L221" s="123">
        <v>59.23</v>
      </c>
      <c r="M221" s="123">
        <v>59.27</v>
      </c>
      <c r="N221" s="109"/>
    </row>
    <row r="222" spans="1:14" s="92" customFormat="1" hidden="1" x14ac:dyDescent="0.2">
      <c r="A222" s="113" t="s">
        <v>137</v>
      </c>
      <c r="B222" s="114">
        <v>69.28</v>
      </c>
      <c r="C222" s="114">
        <v>69.680000000000007</v>
      </c>
      <c r="D222" s="114">
        <v>69.91</v>
      </c>
      <c r="E222" s="114">
        <v>70.010000000000005</v>
      </c>
      <c r="F222" s="114">
        <v>70.599999999999994</v>
      </c>
      <c r="G222" s="114">
        <v>70.31</v>
      </c>
      <c r="H222" s="114">
        <v>70.7</v>
      </c>
      <c r="I222" s="124">
        <v>70.2</v>
      </c>
      <c r="J222" s="124">
        <v>70.180000000000007</v>
      </c>
      <c r="K222" s="124">
        <v>70.459999999999994</v>
      </c>
      <c r="L222" s="124">
        <v>70.33</v>
      </c>
      <c r="M222" s="124">
        <v>70.349999999999994</v>
      </c>
      <c r="N222" s="109"/>
    </row>
    <row r="223" spans="1:14" s="92" customFormat="1" hidden="1" x14ac:dyDescent="0.2">
      <c r="A223" s="111" t="s">
        <v>138</v>
      </c>
      <c r="B223" s="112">
        <v>70.88</v>
      </c>
      <c r="C223" s="112">
        <v>71.62</v>
      </c>
      <c r="D223" s="112">
        <v>71.739999999999995</v>
      </c>
      <c r="E223" s="112">
        <v>71.61</v>
      </c>
      <c r="F223" s="112">
        <v>71.53</v>
      </c>
      <c r="G223" s="112">
        <v>71.400000000000006</v>
      </c>
      <c r="H223" s="112">
        <v>71.39</v>
      </c>
      <c r="I223" s="123">
        <v>71.040000000000006</v>
      </c>
      <c r="J223" s="123">
        <v>70.92</v>
      </c>
      <c r="K223" s="123">
        <v>70.77</v>
      </c>
      <c r="L223" s="123">
        <v>70.709999999999994</v>
      </c>
      <c r="M223" s="123">
        <v>70.900000000000006</v>
      </c>
      <c r="N223" s="109"/>
    </row>
    <row r="224" spans="1:14" s="92" customFormat="1" hidden="1" x14ac:dyDescent="0.2">
      <c r="A224" s="113" t="s">
        <v>139</v>
      </c>
      <c r="B224" s="114">
        <v>72.37</v>
      </c>
      <c r="C224" s="114">
        <v>72.83</v>
      </c>
      <c r="D224" s="114">
        <v>72.98</v>
      </c>
      <c r="E224" s="114">
        <v>72.95</v>
      </c>
      <c r="F224" s="114">
        <v>72.959999999999994</v>
      </c>
      <c r="G224" s="114">
        <v>72.95</v>
      </c>
      <c r="H224" s="114">
        <v>72.92</v>
      </c>
      <c r="I224" s="124">
        <v>72.59</v>
      </c>
      <c r="J224" s="124">
        <v>72.5</v>
      </c>
      <c r="K224" s="124">
        <v>72.45</v>
      </c>
      <c r="L224" s="124">
        <v>72.430000000000007</v>
      </c>
      <c r="M224" s="124">
        <v>72.62</v>
      </c>
      <c r="N224" s="109"/>
    </row>
    <row r="225" spans="1:14" s="92" customFormat="1" hidden="1" x14ac:dyDescent="0.2">
      <c r="A225" s="115" t="s">
        <v>150</v>
      </c>
      <c r="B225" s="116">
        <v>68.650000000000006</v>
      </c>
      <c r="C225" s="116">
        <v>70.37</v>
      </c>
      <c r="D225" s="116">
        <v>70.61</v>
      </c>
      <c r="E225" s="116">
        <v>70.7</v>
      </c>
      <c r="F225" s="116">
        <v>70.680000000000007</v>
      </c>
      <c r="G225" s="116">
        <v>70.760000000000005</v>
      </c>
      <c r="H225" s="116">
        <v>70.75</v>
      </c>
      <c r="I225" s="125">
        <v>70.59</v>
      </c>
      <c r="J225" s="125">
        <v>70.61</v>
      </c>
      <c r="K225" s="125">
        <v>70.680000000000007</v>
      </c>
      <c r="L225" s="125">
        <v>70.77</v>
      </c>
      <c r="M225" s="125">
        <v>71.06</v>
      </c>
      <c r="N225" s="109"/>
    </row>
    <row r="226" spans="1:14" s="92" customFormat="1" ht="14.25" hidden="1" x14ac:dyDescent="0.25">
      <c r="A226" s="96"/>
      <c r="B226" s="126"/>
      <c r="C226" s="96"/>
      <c r="D226" s="96"/>
      <c r="E226" s="96"/>
      <c r="F226" s="96"/>
      <c r="G226" s="96"/>
      <c r="H226" s="96"/>
      <c r="I226" s="96"/>
      <c r="J226" s="96"/>
      <c r="K226" s="96"/>
      <c r="L226" s="96"/>
      <c r="M226" s="96"/>
    </row>
    <row r="227" spans="1:14" s="92" customFormat="1" ht="14.25" hidden="1" x14ac:dyDescent="0.25">
      <c r="A227" s="96"/>
      <c r="B227" s="126"/>
      <c r="C227" s="96"/>
      <c r="D227" s="96"/>
      <c r="E227" s="96"/>
      <c r="F227" s="96"/>
      <c r="G227" s="96"/>
      <c r="H227" s="96"/>
      <c r="I227" s="96"/>
      <c r="J227" s="96"/>
      <c r="K227" s="96"/>
      <c r="L227" s="96"/>
      <c r="M227" s="96"/>
    </row>
    <row r="228" spans="1:14" s="92" customFormat="1" ht="14.25" hidden="1" x14ac:dyDescent="0.25">
      <c r="A228" s="643" t="s">
        <v>155</v>
      </c>
      <c r="B228" s="643"/>
      <c r="C228" s="643"/>
      <c r="D228" s="643"/>
      <c r="E228" s="643"/>
      <c r="F228" s="643"/>
      <c r="G228" s="643"/>
      <c r="H228" s="643"/>
      <c r="I228" s="643"/>
      <c r="J228" s="643"/>
      <c r="K228" s="643"/>
      <c r="L228" s="643"/>
      <c r="M228" s="643"/>
    </row>
    <row r="229" spans="1:14" s="92" customFormat="1" ht="20.25" hidden="1" customHeight="1" x14ac:dyDescent="0.2">
      <c r="A229" s="103" t="s">
        <v>112</v>
      </c>
      <c r="B229" s="120" t="s">
        <v>113</v>
      </c>
      <c r="C229" s="120" t="s">
        <v>114</v>
      </c>
      <c r="D229" s="120" t="s">
        <v>115</v>
      </c>
      <c r="E229" s="120" t="s">
        <v>116</v>
      </c>
      <c r="F229" s="120" t="s">
        <v>117</v>
      </c>
      <c r="G229" s="120" t="s">
        <v>118</v>
      </c>
      <c r="H229" s="120" t="s">
        <v>119</v>
      </c>
      <c r="I229" s="120" t="s">
        <v>120</v>
      </c>
      <c r="J229" s="120" t="s">
        <v>121</v>
      </c>
      <c r="K229" s="120" t="s">
        <v>122</v>
      </c>
      <c r="L229" s="128" t="s">
        <v>123</v>
      </c>
      <c r="M229" s="120" t="s">
        <v>124</v>
      </c>
    </row>
    <row r="230" spans="1:14" s="92" customFormat="1" ht="15.75" hidden="1" customHeight="1" x14ac:dyDescent="0.25">
      <c r="A230" s="118" t="s">
        <v>125</v>
      </c>
      <c r="B230" s="121">
        <v>69.680000000000007</v>
      </c>
      <c r="C230" s="121">
        <v>71.12</v>
      </c>
      <c r="D230" s="121">
        <v>71.790000000000006</v>
      </c>
      <c r="E230" s="121">
        <v>72.14</v>
      </c>
      <c r="F230" s="121">
        <v>72.62</v>
      </c>
      <c r="G230" s="121">
        <v>72.88</v>
      </c>
      <c r="H230" s="121">
        <v>73.22</v>
      </c>
      <c r="I230" s="122">
        <v>73.61</v>
      </c>
      <c r="J230" s="122">
        <v>73.73</v>
      </c>
      <c r="K230" s="122">
        <v>74.010000000000005</v>
      </c>
      <c r="L230" s="122">
        <v>74.290000000000006</v>
      </c>
      <c r="M230" s="131">
        <v>74.39</v>
      </c>
      <c r="N230" s="109"/>
    </row>
    <row r="231" spans="1:14" s="92" customFormat="1" hidden="1" x14ac:dyDescent="0.2">
      <c r="A231" s="129" t="s">
        <v>126</v>
      </c>
      <c r="B231" s="112" t="s">
        <v>149</v>
      </c>
      <c r="C231" s="112" t="s">
        <v>149</v>
      </c>
      <c r="D231" s="112" t="s">
        <v>149</v>
      </c>
      <c r="E231" s="112" t="s">
        <v>149</v>
      </c>
      <c r="F231" s="112" t="s">
        <v>149</v>
      </c>
      <c r="G231" s="112" t="s">
        <v>149</v>
      </c>
      <c r="H231" s="112" t="s">
        <v>149</v>
      </c>
      <c r="I231" s="123" t="s">
        <v>149</v>
      </c>
      <c r="J231" s="123" t="s">
        <v>149</v>
      </c>
      <c r="K231" s="123" t="s">
        <v>149</v>
      </c>
      <c r="L231" s="123" t="s">
        <v>149</v>
      </c>
      <c r="M231" s="123" t="s">
        <v>149</v>
      </c>
      <c r="N231" s="109"/>
    </row>
    <row r="232" spans="1:14" s="92" customFormat="1" hidden="1" x14ac:dyDescent="0.2">
      <c r="A232" s="113" t="s">
        <v>127</v>
      </c>
      <c r="B232" s="114">
        <v>83.17</v>
      </c>
      <c r="C232" s="114">
        <v>83.26</v>
      </c>
      <c r="D232" s="114">
        <v>83.5</v>
      </c>
      <c r="E232" s="114">
        <v>83.62</v>
      </c>
      <c r="F232" s="114">
        <v>83.72</v>
      </c>
      <c r="G232" s="114">
        <v>83.78</v>
      </c>
      <c r="H232" s="114">
        <v>83.98</v>
      </c>
      <c r="I232" s="124">
        <v>84.13</v>
      </c>
      <c r="J232" s="124">
        <v>84.37</v>
      </c>
      <c r="K232" s="132">
        <v>84.42</v>
      </c>
      <c r="L232" s="132">
        <v>84.51</v>
      </c>
      <c r="M232" s="124">
        <v>84.51</v>
      </c>
      <c r="N232" s="109"/>
    </row>
    <row r="233" spans="1:14" s="92" customFormat="1" hidden="1" x14ac:dyDescent="0.2">
      <c r="A233" s="111" t="s">
        <v>128</v>
      </c>
      <c r="B233" s="112">
        <v>66.989999999999995</v>
      </c>
      <c r="C233" s="112">
        <v>68.92</v>
      </c>
      <c r="D233" s="112">
        <v>69.86</v>
      </c>
      <c r="E233" s="112">
        <v>70.27</v>
      </c>
      <c r="F233" s="112">
        <v>71.040000000000006</v>
      </c>
      <c r="G233" s="112">
        <v>71.47</v>
      </c>
      <c r="H233" s="112">
        <v>71.97</v>
      </c>
      <c r="I233" s="123">
        <v>72.569999999999993</v>
      </c>
      <c r="J233" s="123">
        <v>72.73</v>
      </c>
      <c r="K233" s="133">
        <v>73.17</v>
      </c>
      <c r="L233" s="133">
        <v>73.63</v>
      </c>
      <c r="M233" s="123">
        <v>73.77</v>
      </c>
      <c r="N233" s="109"/>
    </row>
    <row r="234" spans="1:14" s="92" customFormat="1" hidden="1" x14ac:dyDescent="0.2">
      <c r="A234" s="113" t="s">
        <v>129</v>
      </c>
      <c r="B234" s="114">
        <v>82.63</v>
      </c>
      <c r="C234" s="114">
        <v>82.88</v>
      </c>
      <c r="D234" s="114">
        <v>83.58</v>
      </c>
      <c r="E234" s="114">
        <v>83.58</v>
      </c>
      <c r="F234" s="114">
        <v>83.58</v>
      </c>
      <c r="G234" s="114">
        <v>84.22</v>
      </c>
      <c r="H234" s="114">
        <v>84.96</v>
      </c>
      <c r="I234" s="124">
        <v>85.28</v>
      </c>
      <c r="J234" s="124">
        <v>85.28</v>
      </c>
      <c r="K234" s="132">
        <v>86.34</v>
      </c>
      <c r="L234" s="132">
        <v>86.34</v>
      </c>
      <c r="M234" s="124">
        <v>86.34</v>
      </c>
      <c r="N234" s="109"/>
    </row>
    <row r="235" spans="1:14" s="92" customFormat="1" hidden="1" x14ac:dyDescent="0.2">
      <c r="A235" s="111" t="s">
        <v>130</v>
      </c>
      <c r="B235" s="112">
        <v>65.62</v>
      </c>
      <c r="C235" s="112">
        <v>66.61</v>
      </c>
      <c r="D235" s="112">
        <v>66.86</v>
      </c>
      <c r="E235" s="112">
        <v>67.14</v>
      </c>
      <c r="F235" s="112">
        <v>67.09</v>
      </c>
      <c r="G235" s="112">
        <v>67.09</v>
      </c>
      <c r="H235" s="112">
        <v>67.16</v>
      </c>
      <c r="I235" s="123">
        <v>67.2</v>
      </c>
      <c r="J235" s="123">
        <v>67.2</v>
      </c>
      <c r="K235" s="133">
        <v>67.28</v>
      </c>
      <c r="L235" s="133">
        <v>67.28</v>
      </c>
      <c r="M235" s="123">
        <v>67.28</v>
      </c>
      <c r="N235" s="109"/>
    </row>
    <row r="236" spans="1:14" s="92" customFormat="1" hidden="1" x14ac:dyDescent="0.2">
      <c r="A236" s="113" t="s">
        <v>131</v>
      </c>
      <c r="B236" s="114">
        <v>72.31</v>
      </c>
      <c r="C236" s="114">
        <v>73.36</v>
      </c>
      <c r="D236" s="114">
        <v>73.709999999999994</v>
      </c>
      <c r="E236" s="114">
        <v>74.05</v>
      </c>
      <c r="F236" s="114">
        <v>74.2</v>
      </c>
      <c r="G236" s="114">
        <v>74.209999999999994</v>
      </c>
      <c r="H236" s="114">
        <v>74.290000000000006</v>
      </c>
      <c r="I236" s="124">
        <v>74.36</v>
      </c>
      <c r="J236" s="124">
        <v>74.37</v>
      </c>
      <c r="K236" s="132">
        <v>74.37</v>
      </c>
      <c r="L236" s="132">
        <v>74.39</v>
      </c>
      <c r="M236" s="124">
        <v>74.459999999999994</v>
      </c>
      <c r="N236" s="109"/>
    </row>
    <row r="237" spans="1:14" s="92" customFormat="1" hidden="1" x14ac:dyDescent="0.2">
      <c r="A237" s="129" t="s">
        <v>132</v>
      </c>
      <c r="B237" s="112" t="s">
        <v>149</v>
      </c>
      <c r="C237" s="112" t="s">
        <v>149</v>
      </c>
      <c r="D237" s="112" t="s">
        <v>149</v>
      </c>
      <c r="E237" s="112" t="s">
        <v>149</v>
      </c>
      <c r="F237" s="112" t="s">
        <v>149</v>
      </c>
      <c r="G237" s="112" t="s">
        <v>149</v>
      </c>
      <c r="H237" s="112" t="s">
        <v>149</v>
      </c>
      <c r="I237" s="123" t="s">
        <v>149</v>
      </c>
      <c r="J237" s="123" t="s">
        <v>149</v>
      </c>
      <c r="K237" s="123" t="s">
        <v>149</v>
      </c>
      <c r="L237" s="123" t="s">
        <v>149</v>
      </c>
      <c r="M237" s="123" t="s">
        <v>149</v>
      </c>
      <c r="N237" s="109"/>
    </row>
    <row r="238" spans="1:14" s="92" customFormat="1" hidden="1" x14ac:dyDescent="0.2">
      <c r="A238" s="113" t="s">
        <v>133</v>
      </c>
      <c r="B238" s="114">
        <v>75.849999999999994</v>
      </c>
      <c r="C238" s="114">
        <v>76.349999999999994</v>
      </c>
      <c r="D238" s="114">
        <v>76.56</v>
      </c>
      <c r="E238" s="114">
        <v>76.77</v>
      </c>
      <c r="F238" s="114">
        <v>76.97</v>
      </c>
      <c r="G238" s="114">
        <v>77.11</v>
      </c>
      <c r="H238" s="114">
        <v>77.31</v>
      </c>
      <c r="I238" s="124">
        <v>77.47</v>
      </c>
      <c r="J238" s="124">
        <v>77.55</v>
      </c>
      <c r="K238" s="124">
        <v>77.64</v>
      </c>
      <c r="L238" s="124">
        <v>77.72</v>
      </c>
      <c r="M238" s="124">
        <v>77.78</v>
      </c>
      <c r="N238" s="109"/>
    </row>
    <row r="239" spans="1:14" s="92" customFormat="1" hidden="1" x14ac:dyDescent="0.2">
      <c r="A239" s="111" t="s">
        <v>134</v>
      </c>
      <c r="B239" s="112">
        <v>69.81</v>
      </c>
      <c r="C239" s="112">
        <v>70.459999999999994</v>
      </c>
      <c r="D239" s="112">
        <v>70.73</v>
      </c>
      <c r="E239" s="112">
        <v>70.86</v>
      </c>
      <c r="F239" s="112">
        <v>71.09</v>
      </c>
      <c r="G239" s="112">
        <v>71.2</v>
      </c>
      <c r="H239" s="112">
        <v>71.25</v>
      </c>
      <c r="I239" s="123">
        <v>71.3</v>
      </c>
      <c r="J239" s="123">
        <v>71.33</v>
      </c>
      <c r="K239" s="123">
        <v>71.36</v>
      </c>
      <c r="L239" s="123">
        <v>71.45</v>
      </c>
      <c r="M239" s="123">
        <v>71.47</v>
      </c>
      <c r="N239" s="109"/>
    </row>
    <row r="240" spans="1:14" s="92" customFormat="1" hidden="1" x14ac:dyDescent="0.2">
      <c r="A240" s="113" t="s">
        <v>135</v>
      </c>
      <c r="B240" s="114">
        <v>81.28</v>
      </c>
      <c r="C240" s="114">
        <v>81.63</v>
      </c>
      <c r="D240" s="114">
        <v>82.05</v>
      </c>
      <c r="E240" s="114">
        <v>82.12</v>
      </c>
      <c r="F240" s="114">
        <v>82.32</v>
      </c>
      <c r="G240" s="114">
        <v>82.32</v>
      </c>
      <c r="H240" s="114">
        <v>82.39</v>
      </c>
      <c r="I240" s="124">
        <v>82.6</v>
      </c>
      <c r="J240" s="124">
        <v>82.61</v>
      </c>
      <c r="K240" s="124">
        <v>82.74</v>
      </c>
      <c r="L240" s="124">
        <v>82.81</v>
      </c>
      <c r="M240" s="124">
        <v>82.82</v>
      </c>
      <c r="N240" s="109"/>
    </row>
    <row r="241" spans="1:14" s="92" customFormat="1" hidden="1" x14ac:dyDescent="0.2">
      <c r="A241" s="111" t="s">
        <v>136</v>
      </c>
      <c r="B241" s="112">
        <v>60.89</v>
      </c>
      <c r="C241" s="112">
        <v>64.03</v>
      </c>
      <c r="D241" s="112">
        <v>66.099999999999994</v>
      </c>
      <c r="E241" s="112">
        <v>67.12</v>
      </c>
      <c r="F241" s="112">
        <v>67.55</v>
      </c>
      <c r="G241" s="112">
        <v>67.84</v>
      </c>
      <c r="H241" s="112">
        <v>68.37</v>
      </c>
      <c r="I241" s="123">
        <v>68.8</v>
      </c>
      <c r="J241" s="123">
        <v>68.87</v>
      </c>
      <c r="K241" s="123">
        <v>69.59</v>
      </c>
      <c r="L241" s="123">
        <v>70.180000000000007</v>
      </c>
      <c r="M241" s="123">
        <v>70.3</v>
      </c>
      <c r="N241" s="109"/>
    </row>
    <row r="242" spans="1:14" s="92" customFormat="1" hidden="1" x14ac:dyDescent="0.2">
      <c r="A242" s="113" t="s">
        <v>137</v>
      </c>
      <c r="B242" s="114">
        <v>70.92</v>
      </c>
      <c r="C242" s="114">
        <v>71.95</v>
      </c>
      <c r="D242" s="114">
        <v>72.430000000000007</v>
      </c>
      <c r="E242" s="114">
        <v>72.61</v>
      </c>
      <c r="F242" s="114">
        <v>72.67</v>
      </c>
      <c r="G242" s="114">
        <v>72.7</v>
      </c>
      <c r="H242" s="114">
        <v>72.77</v>
      </c>
      <c r="I242" s="124">
        <v>72.84</v>
      </c>
      <c r="J242" s="124">
        <v>72.94</v>
      </c>
      <c r="K242" s="124">
        <v>73.13</v>
      </c>
      <c r="L242" s="124">
        <v>73.13</v>
      </c>
      <c r="M242" s="124">
        <v>73.180000000000007</v>
      </c>
      <c r="N242" s="109"/>
    </row>
    <row r="243" spans="1:14" s="92" customFormat="1" hidden="1" x14ac:dyDescent="0.2">
      <c r="A243" s="111" t="s">
        <v>138</v>
      </c>
      <c r="B243" s="112">
        <v>71.72</v>
      </c>
      <c r="C243" s="112">
        <v>72.73</v>
      </c>
      <c r="D243" s="112">
        <v>72.86</v>
      </c>
      <c r="E243" s="112">
        <v>72.94</v>
      </c>
      <c r="F243" s="112">
        <v>73.72</v>
      </c>
      <c r="G243" s="112">
        <v>74.3</v>
      </c>
      <c r="H243" s="112">
        <v>74.489999999999995</v>
      </c>
      <c r="I243" s="123">
        <v>75.06</v>
      </c>
      <c r="J243" s="123">
        <v>75.16</v>
      </c>
      <c r="K243" s="123">
        <v>75.28</v>
      </c>
      <c r="L243" s="123">
        <v>75.55</v>
      </c>
      <c r="M243" s="123">
        <v>75.72</v>
      </c>
      <c r="N243" s="109"/>
    </row>
    <row r="244" spans="1:14" s="92" customFormat="1" hidden="1" x14ac:dyDescent="0.2">
      <c r="A244" s="113" t="s">
        <v>139</v>
      </c>
      <c r="B244" s="114">
        <v>73.09</v>
      </c>
      <c r="C244" s="114">
        <v>74.22</v>
      </c>
      <c r="D244" s="114">
        <v>74.39</v>
      </c>
      <c r="E244" s="114">
        <v>74.52</v>
      </c>
      <c r="F244" s="114">
        <v>75.31</v>
      </c>
      <c r="G244" s="114">
        <v>75.53</v>
      </c>
      <c r="H244" s="114">
        <v>75.73</v>
      </c>
      <c r="I244" s="124">
        <v>76.209999999999994</v>
      </c>
      <c r="J244" s="124">
        <v>76.37</v>
      </c>
      <c r="K244" s="124">
        <v>76.489999999999995</v>
      </c>
      <c r="L244" s="124">
        <v>76.739999999999995</v>
      </c>
      <c r="M244" s="124">
        <v>76.849999999999994</v>
      </c>
      <c r="N244" s="109"/>
    </row>
    <row r="245" spans="1:14" s="92" customFormat="1" hidden="1" x14ac:dyDescent="0.2">
      <c r="A245" s="115" t="s">
        <v>150</v>
      </c>
      <c r="B245" s="116">
        <v>71.52</v>
      </c>
      <c r="C245" s="116">
        <v>72.12</v>
      </c>
      <c r="D245" s="116">
        <v>72.5</v>
      </c>
      <c r="E245" s="116">
        <v>72.7</v>
      </c>
      <c r="F245" s="116">
        <v>72.739999999999995</v>
      </c>
      <c r="G245" s="116">
        <v>72.8</v>
      </c>
      <c r="H245" s="116">
        <v>73.91</v>
      </c>
      <c r="I245" s="125">
        <v>74.27</v>
      </c>
      <c r="J245" s="125">
        <v>74.53</v>
      </c>
      <c r="K245" s="125">
        <v>74.78</v>
      </c>
      <c r="L245" s="125">
        <v>75</v>
      </c>
      <c r="M245" s="125">
        <v>74.98</v>
      </c>
      <c r="N245" s="109"/>
    </row>
    <row r="246" spans="1:14" s="92" customFormat="1" ht="14.25" hidden="1" x14ac:dyDescent="0.25">
      <c r="A246" s="96"/>
      <c r="B246" s="126"/>
      <c r="C246" s="96"/>
      <c r="D246" s="96"/>
      <c r="E246" s="96"/>
      <c r="F246" s="96"/>
      <c r="G246" s="96"/>
      <c r="H246" s="96"/>
      <c r="I246" s="96"/>
      <c r="J246" s="96"/>
      <c r="K246" s="96"/>
      <c r="L246" s="96"/>
      <c r="M246" s="96"/>
    </row>
    <row r="247" spans="1:14" s="92" customFormat="1" ht="14.25" hidden="1" x14ac:dyDescent="0.25">
      <c r="A247" s="96"/>
      <c r="B247" s="126"/>
      <c r="C247" s="96"/>
      <c r="D247" s="96"/>
      <c r="E247" s="96"/>
      <c r="F247" s="96"/>
      <c r="G247" s="96"/>
      <c r="H247" s="96"/>
      <c r="I247" s="96"/>
      <c r="J247" s="96"/>
      <c r="K247" s="96"/>
      <c r="L247" s="96"/>
      <c r="M247" s="96"/>
    </row>
    <row r="248" spans="1:14" s="92" customFormat="1" ht="14.25" hidden="1" x14ac:dyDescent="0.25">
      <c r="A248" s="643" t="s">
        <v>156</v>
      </c>
      <c r="B248" s="643"/>
      <c r="C248" s="643"/>
      <c r="D248" s="643"/>
      <c r="E248" s="643"/>
      <c r="F248" s="643"/>
      <c r="G248" s="643"/>
      <c r="H248" s="643"/>
      <c r="I248" s="643"/>
      <c r="J248" s="643"/>
      <c r="K248" s="643"/>
      <c r="L248" s="643"/>
      <c r="M248" s="643"/>
    </row>
    <row r="249" spans="1:14" s="92" customFormat="1" ht="20.25" hidden="1" customHeight="1" x14ac:dyDescent="0.2">
      <c r="A249" s="103" t="s">
        <v>112</v>
      </c>
      <c r="B249" s="120" t="s">
        <v>113</v>
      </c>
      <c r="C249" s="120" t="s">
        <v>114</v>
      </c>
      <c r="D249" s="120" t="s">
        <v>115</v>
      </c>
      <c r="E249" s="120" t="s">
        <v>116</v>
      </c>
      <c r="F249" s="120" t="s">
        <v>117</v>
      </c>
      <c r="G249" s="120" t="s">
        <v>118</v>
      </c>
      <c r="H249" s="120" t="s">
        <v>119</v>
      </c>
      <c r="I249" s="120" t="s">
        <v>120</v>
      </c>
      <c r="J249" s="120" t="s">
        <v>121</v>
      </c>
      <c r="K249" s="120" t="s">
        <v>122</v>
      </c>
      <c r="L249" s="128" t="s">
        <v>123</v>
      </c>
      <c r="M249" s="120" t="s">
        <v>124</v>
      </c>
    </row>
    <row r="250" spans="1:14" s="92" customFormat="1" ht="15.75" hidden="1" customHeight="1" x14ac:dyDescent="0.25">
      <c r="A250" s="118" t="s">
        <v>125</v>
      </c>
      <c r="B250" s="121">
        <v>75.650000000000006</v>
      </c>
      <c r="C250" s="121">
        <v>76.61</v>
      </c>
      <c r="D250" s="121">
        <v>76.98</v>
      </c>
      <c r="E250" s="121">
        <v>77.12</v>
      </c>
      <c r="F250" s="121">
        <v>77.13</v>
      </c>
      <c r="G250" s="121">
        <v>77.040000000000006</v>
      </c>
      <c r="H250" s="121">
        <v>77.11</v>
      </c>
      <c r="I250" s="122">
        <v>77.069999999999993</v>
      </c>
      <c r="J250" s="122">
        <v>76.97</v>
      </c>
      <c r="K250" s="122">
        <v>76.87</v>
      </c>
      <c r="L250" s="122">
        <v>76.84</v>
      </c>
      <c r="M250" s="131">
        <v>76.86</v>
      </c>
      <c r="N250" s="109"/>
    </row>
    <row r="251" spans="1:14" s="92" customFormat="1" hidden="1" x14ac:dyDescent="0.2">
      <c r="A251" s="129" t="s">
        <v>126</v>
      </c>
      <c r="B251" s="112" t="s">
        <v>149</v>
      </c>
      <c r="C251" s="112" t="s">
        <v>149</v>
      </c>
      <c r="D251" s="112" t="s">
        <v>149</v>
      </c>
      <c r="E251" s="112" t="s">
        <v>149</v>
      </c>
      <c r="F251" s="112" t="s">
        <v>149</v>
      </c>
      <c r="G251" s="112" t="s">
        <v>149</v>
      </c>
      <c r="H251" s="112" t="s">
        <v>149</v>
      </c>
      <c r="I251" s="123" t="s">
        <v>149</v>
      </c>
      <c r="J251" s="134" t="s">
        <v>149</v>
      </c>
      <c r="K251" s="123" t="s">
        <v>149</v>
      </c>
      <c r="L251" s="123" t="s">
        <v>149</v>
      </c>
      <c r="M251" s="123" t="s">
        <v>149</v>
      </c>
      <c r="N251" s="109"/>
    </row>
    <row r="252" spans="1:14" s="92" customFormat="1" hidden="1" x14ac:dyDescent="0.2">
      <c r="A252" s="113" t="s">
        <v>127</v>
      </c>
      <c r="B252" s="114">
        <v>84.81</v>
      </c>
      <c r="C252" s="114">
        <v>85.19</v>
      </c>
      <c r="D252" s="114">
        <v>85.62</v>
      </c>
      <c r="E252" s="114">
        <v>85.96</v>
      </c>
      <c r="F252" s="114">
        <v>86.11</v>
      </c>
      <c r="G252" s="114">
        <v>86.19</v>
      </c>
      <c r="H252" s="114">
        <v>86.29</v>
      </c>
      <c r="I252" s="124">
        <v>86.29</v>
      </c>
      <c r="J252" s="132">
        <v>86.35</v>
      </c>
      <c r="K252" s="132">
        <v>86.36</v>
      </c>
      <c r="L252" s="132">
        <v>86.59</v>
      </c>
      <c r="M252" s="124">
        <v>86.61</v>
      </c>
      <c r="N252" s="109"/>
    </row>
    <row r="253" spans="1:14" s="92" customFormat="1" hidden="1" x14ac:dyDescent="0.2">
      <c r="A253" s="111" t="s">
        <v>128</v>
      </c>
      <c r="B253" s="112">
        <v>75.290000000000006</v>
      </c>
      <c r="C253" s="112">
        <v>76.36</v>
      </c>
      <c r="D253" s="112">
        <v>76.66</v>
      </c>
      <c r="E253" s="112">
        <v>76.73</v>
      </c>
      <c r="F253" s="112">
        <v>76.64</v>
      </c>
      <c r="G253" s="112">
        <v>76.459999999999994</v>
      </c>
      <c r="H253" s="112">
        <v>76.52</v>
      </c>
      <c r="I253" s="123">
        <v>76.44</v>
      </c>
      <c r="J253" s="123">
        <v>76.22</v>
      </c>
      <c r="K253" s="133">
        <v>76.05</v>
      </c>
      <c r="L253" s="133">
        <v>75.95</v>
      </c>
      <c r="M253" s="123">
        <v>75.959999999999994</v>
      </c>
      <c r="N253" s="109"/>
    </row>
    <row r="254" spans="1:14" s="92" customFormat="1" hidden="1" x14ac:dyDescent="0.2">
      <c r="A254" s="113" t="s">
        <v>129</v>
      </c>
      <c r="B254" s="114">
        <v>86.97</v>
      </c>
      <c r="C254" s="114">
        <v>86.11</v>
      </c>
      <c r="D254" s="114">
        <v>86.62</v>
      </c>
      <c r="E254" s="114">
        <v>88.81</v>
      </c>
      <c r="F254" s="114">
        <v>88.64</v>
      </c>
      <c r="G254" s="114">
        <v>88.64</v>
      </c>
      <c r="H254" s="114">
        <v>88.64</v>
      </c>
      <c r="I254" s="124">
        <v>88.64</v>
      </c>
      <c r="J254" s="132">
        <v>88.11</v>
      </c>
      <c r="K254" s="132">
        <v>88.23</v>
      </c>
      <c r="L254" s="132">
        <v>88.14</v>
      </c>
      <c r="M254" s="124">
        <v>88.11</v>
      </c>
      <c r="N254" s="109"/>
    </row>
    <row r="255" spans="1:14" s="92" customFormat="1" hidden="1" x14ac:dyDescent="0.2">
      <c r="A255" s="111" t="s">
        <v>130</v>
      </c>
      <c r="B255" s="112">
        <v>68.66</v>
      </c>
      <c r="C255" s="112">
        <v>69.5</v>
      </c>
      <c r="D255" s="112">
        <v>69.77</v>
      </c>
      <c r="E255" s="112">
        <v>69.95</v>
      </c>
      <c r="F255" s="112">
        <v>70.03</v>
      </c>
      <c r="G255" s="112">
        <v>70.08</v>
      </c>
      <c r="H255" s="112">
        <v>70.12</v>
      </c>
      <c r="I255" s="123">
        <v>70.11</v>
      </c>
      <c r="J255" s="123">
        <v>70.19</v>
      </c>
      <c r="K255" s="133">
        <v>70.19</v>
      </c>
      <c r="L255" s="133">
        <v>70.19</v>
      </c>
      <c r="M255" s="123">
        <v>70.23</v>
      </c>
      <c r="N255" s="109"/>
    </row>
    <row r="256" spans="1:14" s="92" customFormat="1" hidden="1" x14ac:dyDescent="0.2">
      <c r="A256" s="113" t="s">
        <v>131</v>
      </c>
      <c r="B256" s="114">
        <v>75.430000000000007</v>
      </c>
      <c r="C256" s="114">
        <v>76.489999999999995</v>
      </c>
      <c r="D256" s="114">
        <v>77.16</v>
      </c>
      <c r="E256" s="114">
        <v>77.319999999999993</v>
      </c>
      <c r="F256" s="114">
        <v>77.55</v>
      </c>
      <c r="G256" s="114">
        <v>77.56</v>
      </c>
      <c r="H256" s="114">
        <v>77.7</v>
      </c>
      <c r="I256" s="124">
        <v>77.739999999999995</v>
      </c>
      <c r="J256" s="132">
        <v>77.790000000000006</v>
      </c>
      <c r="K256" s="132">
        <v>77.81</v>
      </c>
      <c r="L256" s="132">
        <v>77.81</v>
      </c>
      <c r="M256" s="124">
        <v>77.81</v>
      </c>
      <c r="N256" s="109"/>
    </row>
    <row r="257" spans="1:14" s="92" customFormat="1" hidden="1" x14ac:dyDescent="0.2">
      <c r="A257" s="129" t="s">
        <v>132</v>
      </c>
      <c r="B257" s="112" t="s">
        <v>149</v>
      </c>
      <c r="C257" s="112" t="s">
        <v>149</v>
      </c>
      <c r="D257" s="112" t="s">
        <v>149</v>
      </c>
      <c r="E257" s="112" t="s">
        <v>149</v>
      </c>
      <c r="F257" s="112" t="s">
        <v>149</v>
      </c>
      <c r="G257" s="112" t="s">
        <v>149</v>
      </c>
      <c r="H257" s="112" t="s">
        <v>149</v>
      </c>
      <c r="I257" s="123" t="s">
        <v>149</v>
      </c>
      <c r="J257" s="134" t="s">
        <v>149</v>
      </c>
      <c r="K257" s="123" t="s">
        <v>149</v>
      </c>
      <c r="L257" s="123" t="s">
        <v>149</v>
      </c>
      <c r="M257" s="123" t="s">
        <v>149</v>
      </c>
      <c r="N257" s="109"/>
    </row>
    <row r="258" spans="1:14" s="92" customFormat="1" hidden="1" x14ac:dyDescent="0.2">
      <c r="A258" s="113" t="s">
        <v>133</v>
      </c>
      <c r="B258" s="114">
        <v>78.67</v>
      </c>
      <c r="C258" s="114">
        <v>79.39</v>
      </c>
      <c r="D258" s="114">
        <v>80.02</v>
      </c>
      <c r="E258" s="114">
        <v>80.22</v>
      </c>
      <c r="F258" s="114">
        <v>80.45</v>
      </c>
      <c r="G258" s="114">
        <v>80.53</v>
      </c>
      <c r="H258" s="114">
        <v>80.69</v>
      </c>
      <c r="I258" s="124">
        <v>80.7</v>
      </c>
      <c r="J258" s="132">
        <v>80.8</v>
      </c>
      <c r="K258" s="124">
        <v>80.86</v>
      </c>
      <c r="L258" s="124">
        <v>80.959999999999994</v>
      </c>
      <c r="M258" s="124">
        <v>80.98</v>
      </c>
      <c r="N258" s="109"/>
    </row>
    <row r="259" spans="1:14" s="92" customFormat="1" hidden="1" x14ac:dyDescent="0.2">
      <c r="A259" s="111" t="s">
        <v>134</v>
      </c>
      <c r="B259" s="112">
        <v>72.930000000000007</v>
      </c>
      <c r="C259" s="112">
        <v>73.88</v>
      </c>
      <c r="D259" s="112">
        <v>74.44</v>
      </c>
      <c r="E259" s="112">
        <v>74.239999999999995</v>
      </c>
      <c r="F259" s="112">
        <v>74.58</v>
      </c>
      <c r="G259" s="112">
        <v>74.599999999999994</v>
      </c>
      <c r="H259" s="112">
        <v>74.77</v>
      </c>
      <c r="I259" s="123">
        <v>74.78</v>
      </c>
      <c r="J259" s="123">
        <v>75.06</v>
      </c>
      <c r="K259" s="123">
        <v>75.33</v>
      </c>
      <c r="L259" s="123">
        <v>75.430000000000007</v>
      </c>
      <c r="M259" s="123">
        <v>75.3</v>
      </c>
      <c r="N259" s="109"/>
    </row>
    <row r="260" spans="1:14" s="92" customFormat="1" hidden="1" x14ac:dyDescent="0.2">
      <c r="A260" s="113" t="s">
        <v>135</v>
      </c>
      <c r="B260" s="114">
        <v>83.37</v>
      </c>
      <c r="C260" s="114">
        <v>84.45</v>
      </c>
      <c r="D260" s="114">
        <v>85.19</v>
      </c>
      <c r="E260" s="114">
        <v>85.43</v>
      </c>
      <c r="F260" s="114">
        <v>85.54</v>
      </c>
      <c r="G260" s="114">
        <v>85.53</v>
      </c>
      <c r="H260" s="114">
        <v>85.8</v>
      </c>
      <c r="I260" s="124">
        <v>85.81</v>
      </c>
      <c r="J260" s="132">
        <v>86.02</v>
      </c>
      <c r="K260" s="124">
        <v>85.99</v>
      </c>
      <c r="L260" s="124">
        <v>86.22</v>
      </c>
      <c r="M260" s="124">
        <v>86.19</v>
      </c>
      <c r="N260" s="109"/>
    </row>
    <row r="261" spans="1:14" s="92" customFormat="1" hidden="1" x14ac:dyDescent="0.2">
      <c r="A261" s="111" t="s">
        <v>136</v>
      </c>
      <c r="B261" s="112">
        <v>70.709999999999994</v>
      </c>
      <c r="C261" s="112">
        <v>71.099999999999994</v>
      </c>
      <c r="D261" s="112">
        <v>71.08</v>
      </c>
      <c r="E261" s="112">
        <v>70.67</v>
      </c>
      <c r="F261" s="112">
        <v>70.040000000000006</v>
      </c>
      <c r="G261" s="112">
        <v>69.19</v>
      </c>
      <c r="H261" s="112">
        <v>68.650000000000006</v>
      </c>
      <c r="I261" s="123">
        <v>68.040000000000006</v>
      </c>
      <c r="J261" s="123">
        <v>67.58</v>
      </c>
      <c r="K261" s="123">
        <v>66.73</v>
      </c>
      <c r="L261" s="123">
        <v>66.180000000000007</v>
      </c>
      <c r="M261" s="123">
        <v>66.069999999999993</v>
      </c>
      <c r="N261" s="109"/>
    </row>
    <row r="262" spans="1:14" s="92" customFormat="1" hidden="1" x14ac:dyDescent="0.2">
      <c r="A262" s="113" t="s">
        <v>137</v>
      </c>
      <c r="B262" s="114">
        <v>73.78</v>
      </c>
      <c r="C262" s="114">
        <v>74.31</v>
      </c>
      <c r="D262" s="114">
        <v>74.72</v>
      </c>
      <c r="E262" s="114">
        <v>74.930000000000007</v>
      </c>
      <c r="F262" s="114">
        <v>74.98</v>
      </c>
      <c r="G262" s="114">
        <v>75.17</v>
      </c>
      <c r="H262" s="114">
        <v>75.16</v>
      </c>
      <c r="I262" s="124">
        <v>74.97</v>
      </c>
      <c r="J262" s="132">
        <v>74.87</v>
      </c>
      <c r="K262" s="124">
        <v>74.78</v>
      </c>
      <c r="L262" s="124">
        <v>74.760000000000005</v>
      </c>
      <c r="M262" s="124">
        <v>74.7</v>
      </c>
      <c r="N262" s="109"/>
    </row>
    <row r="263" spans="1:14" s="92" customFormat="1" hidden="1" x14ac:dyDescent="0.2">
      <c r="A263" s="111" t="s">
        <v>138</v>
      </c>
      <c r="B263" s="112">
        <v>77.87</v>
      </c>
      <c r="C263" s="112">
        <v>79.19</v>
      </c>
      <c r="D263" s="112">
        <v>79.62</v>
      </c>
      <c r="E263" s="112">
        <v>79.930000000000007</v>
      </c>
      <c r="F263" s="112">
        <v>80.16</v>
      </c>
      <c r="G263" s="112">
        <v>80.42</v>
      </c>
      <c r="H263" s="112">
        <v>80.760000000000005</v>
      </c>
      <c r="I263" s="123">
        <v>81.040000000000006</v>
      </c>
      <c r="J263" s="123">
        <v>81.02</v>
      </c>
      <c r="K263" s="123">
        <v>81.209999999999994</v>
      </c>
      <c r="L263" s="123">
        <v>81.42</v>
      </c>
      <c r="M263" s="123">
        <v>81.540000000000006</v>
      </c>
      <c r="N263" s="109"/>
    </row>
    <row r="264" spans="1:14" s="92" customFormat="1" hidden="1" x14ac:dyDescent="0.2">
      <c r="A264" s="113" t="s">
        <v>139</v>
      </c>
      <c r="B264" s="114">
        <v>78.73</v>
      </c>
      <c r="C264" s="114">
        <v>80.12</v>
      </c>
      <c r="D264" s="114">
        <v>80.53</v>
      </c>
      <c r="E264" s="114">
        <v>80.86</v>
      </c>
      <c r="F264" s="114">
        <v>81.14</v>
      </c>
      <c r="G264" s="114">
        <v>81.28</v>
      </c>
      <c r="H264" s="114">
        <v>81.66</v>
      </c>
      <c r="I264" s="124">
        <v>81.83</v>
      </c>
      <c r="J264" s="132">
        <v>81.81</v>
      </c>
      <c r="K264" s="124">
        <v>82.02</v>
      </c>
      <c r="L264" s="124">
        <v>82.19</v>
      </c>
      <c r="M264" s="124">
        <v>82.3</v>
      </c>
      <c r="N264" s="109"/>
    </row>
    <row r="265" spans="1:14" s="92" customFormat="1" hidden="1" x14ac:dyDescent="0.2">
      <c r="A265" s="115" t="s">
        <v>150</v>
      </c>
      <c r="B265" s="116">
        <v>75.849999999999994</v>
      </c>
      <c r="C265" s="116">
        <v>76.900000000000006</v>
      </c>
      <c r="D265" s="116">
        <v>77.680000000000007</v>
      </c>
      <c r="E265" s="116">
        <v>78.33</v>
      </c>
      <c r="F265" s="116">
        <v>78.400000000000006</v>
      </c>
      <c r="G265" s="116">
        <v>78.38</v>
      </c>
      <c r="H265" s="116">
        <v>78.56</v>
      </c>
      <c r="I265" s="125">
        <v>78.8</v>
      </c>
      <c r="J265" s="125">
        <v>78.84</v>
      </c>
      <c r="K265" s="125">
        <v>78.88</v>
      </c>
      <c r="L265" s="125">
        <v>78.930000000000007</v>
      </c>
      <c r="M265" s="125">
        <v>78.95</v>
      </c>
      <c r="N265" s="109"/>
    </row>
    <row r="266" spans="1:14" s="92" customFormat="1" ht="14.25" hidden="1" x14ac:dyDescent="0.25">
      <c r="A266" s="96"/>
      <c r="B266" s="126"/>
      <c r="C266" s="96"/>
      <c r="D266" s="96"/>
      <c r="E266" s="135"/>
      <c r="F266" s="96"/>
      <c r="G266" s="96"/>
      <c r="H266" s="96"/>
      <c r="I266" s="96"/>
      <c r="J266" s="96"/>
      <c r="K266" s="96"/>
      <c r="L266" s="96"/>
      <c r="M266" s="96"/>
    </row>
    <row r="267" spans="1:14" s="92" customFormat="1" ht="14.25" hidden="1" x14ac:dyDescent="0.25">
      <c r="A267" s="96"/>
      <c r="B267" s="126"/>
      <c r="C267" s="96"/>
      <c r="D267" s="96"/>
      <c r="E267" s="135"/>
      <c r="F267" s="96"/>
      <c r="G267" s="96"/>
      <c r="H267" s="96"/>
      <c r="I267" s="96"/>
      <c r="J267" s="96"/>
      <c r="K267" s="96"/>
      <c r="L267" s="96"/>
      <c r="M267" s="96"/>
    </row>
    <row r="268" spans="1:14" s="92" customFormat="1" ht="14.25" hidden="1" x14ac:dyDescent="0.25">
      <c r="A268" s="643" t="s">
        <v>157</v>
      </c>
      <c r="B268" s="643"/>
      <c r="C268" s="643"/>
      <c r="D268" s="643"/>
      <c r="E268" s="643"/>
      <c r="F268" s="643"/>
      <c r="G268" s="643"/>
      <c r="H268" s="643"/>
      <c r="I268" s="643"/>
      <c r="J268" s="643"/>
      <c r="K268" s="643"/>
      <c r="L268" s="643"/>
      <c r="M268" s="643"/>
    </row>
    <row r="269" spans="1:14" s="92" customFormat="1" ht="20.25" hidden="1" customHeight="1" x14ac:dyDescent="0.2">
      <c r="A269" s="103" t="s">
        <v>112</v>
      </c>
      <c r="B269" s="120" t="s">
        <v>113</v>
      </c>
      <c r="C269" s="120" t="s">
        <v>114</v>
      </c>
      <c r="D269" s="120" t="s">
        <v>115</v>
      </c>
      <c r="E269" s="120" t="s">
        <v>116</v>
      </c>
      <c r="F269" s="120" t="s">
        <v>117</v>
      </c>
      <c r="G269" s="120" t="s">
        <v>118</v>
      </c>
      <c r="H269" s="120" t="s">
        <v>119</v>
      </c>
      <c r="I269" s="120" t="s">
        <v>120</v>
      </c>
      <c r="J269" s="120" t="s">
        <v>121</v>
      </c>
      <c r="K269" s="120" t="s">
        <v>122</v>
      </c>
      <c r="L269" s="128" t="s">
        <v>123</v>
      </c>
      <c r="M269" s="120" t="s">
        <v>124</v>
      </c>
    </row>
    <row r="270" spans="1:14" s="92" customFormat="1" ht="15.75" hidden="1" customHeight="1" x14ac:dyDescent="0.2">
      <c r="A270" s="118" t="s">
        <v>125</v>
      </c>
      <c r="B270" s="121">
        <v>77.41</v>
      </c>
      <c r="C270" s="121">
        <v>77.89</v>
      </c>
      <c r="D270" s="121">
        <v>77.89</v>
      </c>
      <c r="E270" s="121">
        <v>77.84</v>
      </c>
      <c r="F270" s="121">
        <v>77.77</v>
      </c>
      <c r="G270" s="121">
        <v>77.73</v>
      </c>
      <c r="H270" s="121">
        <v>77.739999999999995</v>
      </c>
      <c r="I270" s="121">
        <v>77.739999999999995</v>
      </c>
      <c r="J270" s="121">
        <v>78.16</v>
      </c>
      <c r="K270" s="121">
        <v>78.33</v>
      </c>
      <c r="L270" s="121">
        <v>78.489999999999995</v>
      </c>
      <c r="M270" s="121">
        <v>78.540000000000006</v>
      </c>
      <c r="N270" s="109"/>
    </row>
    <row r="271" spans="1:14" s="92" customFormat="1" hidden="1" x14ac:dyDescent="0.2">
      <c r="A271" s="129" t="s">
        <v>126</v>
      </c>
      <c r="B271" s="112" t="s">
        <v>149</v>
      </c>
      <c r="C271" s="112" t="s">
        <v>149</v>
      </c>
      <c r="D271" s="112" t="s">
        <v>149</v>
      </c>
      <c r="E271" s="112" t="s">
        <v>149</v>
      </c>
      <c r="F271" s="112" t="s">
        <v>149</v>
      </c>
      <c r="G271" s="112" t="s">
        <v>149</v>
      </c>
      <c r="H271" s="112" t="s">
        <v>149</v>
      </c>
      <c r="I271" s="123" t="s">
        <v>149</v>
      </c>
      <c r="J271" s="112" t="s">
        <v>149</v>
      </c>
      <c r="K271" s="112" t="s">
        <v>149</v>
      </c>
      <c r="L271" s="112" t="s">
        <v>149</v>
      </c>
      <c r="M271" s="112" t="s">
        <v>149</v>
      </c>
      <c r="N271" s="109"/>
    </row>
    <row r="272" spans="1:14" s="92" customFormat="1" hidden="1" x14ac:dyDescent="0.2">
      <c r="A272" s="113" t="s">
        <v>127</v>
      </c>
      <c r="B272" s="114">
        <v>86.72</v>
      </c>
      <c r="C272" s="114">
        <v>86.86</v>
      </c>
      <c r="D272" s="114">
        <v>86.88</v>
      </c>
      <c r="E272" s="114">
        <v>86.95</v>
      </c>
      <c r="F272" s="114">
        <v>86.9</v>
      </c>
      <c r="G272" s="114">
        <v>86.91</v>
      </c>
      <c r="H272" s="114">
        <v>86.89</v>
      </c>
      <c r="I272" s="114">
        <v>86.9</v>
      </c>
      <c r="J272" s="114">
        <v>86.9</v>
      </c>
      <c r="K272" s="114">
        <v>86.96</v>
      </c>
      <c r="L272" s="114">
        <v>87.03</v>
      </c>
      <c r="M272" s="114">
        <v>87.11</v>
      </c>
      <c r="N272" s="109"/>
    </row>
    <row r="273" spans="1:14" s="92" customFormat="1" hidden="1" x14ac:dyDescent="0.2">
      <c r="A273" s="111" t="s">
        <v>128</v>
      </c>
      <c r="B273" s="112">
        <v>76.61</v>
      </c>
      <c r="C273" s="112">
        <v>76.930000000000007</v>
      </c>
      <c r="D273" s="112">
        <v>76.84</v>
      </c>
      <c r="E273" s="112">
        <v>76.650000000000006</v>
      </c>
      <c r="F273" s="112">
        <v>76.48</v>
      </c>
      <c r="G273" s="112">
        <v>76.349999999999994</v>
      </c>
      <c r="H273" s="112">
        <v>76.37</v>
      </c>
      <c r="I273" s="112">
        <v>76.36</v>
      </c>
      <c r="J273" s="112">
        <v>77.069999999999993</v>
      </c>
      <c r="K273" s="112">
        <v>77.319999999999993</v>
      </c>
      <c r="L273" s="112">
        <v>77.58</v>
      </c>
      <c r="M273" s="112">
        <v>77.63</v>
      </c>
      <c r="N273" s="109"/>
    </row>
    <row r="274" spans="1:14" s="92" customFormat="1" hidden="1" x14ac:dyDescent="0.2">
      <c r="A274" s="113" t="s">
        <v>129</v>
      </c>
      <c r="B274" s="114">
        <v>88.12</v>
      </c>
      <c r="C274" s="114">
        <v>89.13</v>
      </c>
      <c r="D274" s="114">
        <v>89.07</v>
      </c>
      <c r="E274" s="114">
        <v>89.06</v>
      </c>
      <c r="F274" s="114">
        <v>89.21</v>
      </c>
      <c r="G274" s="114">
        <v>89.21</v>
      </c>
      <c r="H274" s="114">
        <v>89.21</v>
      </c>
      <c r="I274" s="114">
        <v>89.2</v>
      </c>
      <c r="J274" s="114">
        <v>89.17</v>
      </c>
      <c r="K274" s="114">
        <v>89.52</v>
      </c>
      <c r="L274" s="114">
        <v>89.52</v>
      </c>
      <c r="M274" s="114">
        <v>89.52</v>
      </c>
      <c r="N274" s="109"/>
    </row>
    <row r="275" spans="1:14" s="92" customFormat="1" hidden="1" x14ac:dyDescent="0.2">
      <c r="A275" s="111" t="s">
        <v>130</v>
      </c>
      <c r="B275" s="112">
        <v>71</v>
      </c>
      <c r="C275" s="112">
        <v>71.91</v>
      </c>
      <c r="D275" s="112">
        <v>72.02</v>
      </c>
      <c r="E275" s="112">
        <v>72.180000000000007</v>
      </c>
      <c r="F275" s="112">
        <v>72.38</v>
      </c>
      <c r="G275" s="112">
        <v>72.63</v>
      </c>
      <c r="H275" s="112">
        <v>72.64</v>
      </c>
      <c r="I275" s="112">
        <v>72.64</v>
      </c>
      <c r="J275" s="112">
        <v>72.64</v>
      </c>
      <c r="K275" s="112">
        <v>72.64</v>
      </c>
      <c r="L275" s="112">
        <v>72.64</v>
      </c>
      <c r="M275" s="112">
        <v>72.64</v>
      </c>
      <c r="N275" s="109"/>
    </row>
    <row r="276" spans="1:14" s="92" customFormat="1" hidden="1" x14ac:dyDescent="0.2">
      <c r="A276" s="113" t="s">
        <v>131</v>
      </c>
      <c r="B276" s="114">
        <v>78.16</v>
      </c>
      <c r="C276" s="114">
        <v>79.13</v>
      </c>
      <c r="D276" s="114">
        <v>79.39</v>
      </c>
      <c r="E276" s="114">
        <v>79.58</v>
      </c>
      <c r="F276" s="114">
        <v>79.63</v>
      </c>
      <c r="G276" s="114">
        <v>79.64</v>
      </c>
      <c r="H276" s="114">
        <v>79.64</v>
      </c>
      <c r="I276" s="114">
        <v>79.650000000000006</v>
      </c>
      <c r="J276" s="114">
        <v>79.709999999999994</v>
      </c>
      <c r="K276" s="114">
        <v>79.81</v>
      </c>
      <c r="L276" s="114">
        <v>79.8</v>
      </c>
      <c r="M276" s="114">
        <v>79.84</v>
      </c>
      <c r="N276" s="109"/>
    </row>
    <row r="277" spans="1:14" s="92" customFormat="1" hidden="1" x14ac:dyDescent="0.2">
      <c r="A277" s="129" t="s">
        <v>132</v>
      </c>
      <c r="B277" s="112" t="s">
        <v>149</v>
      </c>
      <c r="C277" s="112" t="s">
        <v>149</v>
      </c>
      <c r="D277" s="112" t="s">
        <v>149</v>
      </c>
      <c r="E277" s="112" t="s">
        <v>149</v>
      </c>
      <c r="F277" s="112" t="s">
        <v>149</v>
      </c>
      <c r="G277" s="112" t="s">
        <v>149</v>
      </c>
      <c r="H277" s="112" t="s">
        <v>149</v>
      </c>
      <c r="I277" s="112" t="s">
        <v>149</v>
      </c>
      <c r="J277" s="112" t="s">
        <v>149</v>
      </c>
      <c r="K277" s="112" t="s">
        <v>149</v>
      </c>
      <c r="L277" s="112" t="s">
        <v>149</v>
      </c>
      <c r="M277" s="112" t="s">
        <v>149</v>
      </c>
      <c r="N277" s="109"/>
    </row>
    <row r="278" spans="1:14" s="92" customFormat="1" hidden="1" x14ac:dyDescent="0.2">
      <c r="A278" s="113" t="s">
        <v>133</v>
      </c>
      <c r="B278" s="114">
        <v>81.28</v>
      </c>
      <c r="C278" s="114">
        <v>81.77</v>
      </c>
      <c r="D278" s="114">
        <v>81.93</v>
      </c>
      <c r="E278" s="114">
        <v>82.14</v>
      </c>
      <c r="F278" s="114">
        <v>82.12</v>
      </c>
      <c r="G278" s="114">
        <v>82.15</v>
      </c>
      <c r="H278" s="114">
        <v>82.14</v>
      </c>
      <c r="I278" s="114">
        <v>82.17</v>
      </c>
      <c r="J278" s="114">
        <v>82.2</v>
      </c>
      <c r="K278" s="114">
        <v>82.28</v>
      </c>
      <c r="L278" s="114">
        <v>82.39</v>
      </c>
      <c r="M278" s="114">
        <v>82.5</v>
      </c>
      <c r="N278" s="109"/>
    </row>
    <row r="279" spans="1:14" s="92" customFormat="1" hidden="1" x14ac:dyDescent="0.2">
      <c r="A279" s="111" t="s">
        <v>134</v>
      </c>
      <c r="B279" s="112">
        <v>75.900000000000006</v>
      </c>
      <c r="C279" s="112">
        <v>76</v>
      </c>
      <c r="D279" s="112">
        <v>76.11</v>
      </c>
      <c r="E279" s="112">
        <v>76.28</v>
      </c>
      <c r="F279" s="112">
        <v>76.59</v>
      </c>
      <c r="G279" s="112">
        <v>76.56</v>
      </c>
      <c r="H279" s="112">
        <v>76.569999999999993</v>
      </c>
      <c r="I279" s="112">
        <v>76.63</v>
      </c>
      <c r="J279" s="112">
        <v>76.63</v>
      </c>
      <c r="K279" s="112">
        <v>76.62</v>
      </c>
      <c r="L279" s="112">
        <v>76.56</v>
      </c>
      <c r="M279" s="112">
        <v>76.53</v>
      </c>
      <c r="N279" s="109"/>
    </row>
    <row r="280" spans="1:14" s="92" customFormat="1" hidden="1" x14ac:dyDescent="0.2">
      <c r="A280" s="113" t="s">
        <v>135</v>
      </c>
      <c r="B280" s="114">
        <v>86.39</v>
      </c>
      <c r="C280" s="114">
        <v>86.83</v>
      </c>
      <c r="D280" s="114">
        <v>86.99</v>
      </c>
      <c r="E280" s="114">
        <v>87.33</v>
      </c>
      <c r="F280" s="114">
        <v>87.3</v>
      </c>
      <c r="G280" s="114">
        <v>87.3</v>
      </c>
      <c r="H280" s="114">
        <v>87.02</v>
      </c>
      <c r="I280" s="114">
        <v>87.05</v>
      </c>
      <c r="J280" s="114">
        <v>86.93</v>
      </c>
      <c r="K280" s="114">
        <v>87.15</v>
      </c>
      <c r="L280" s="114">
        <v>87.15</v>
      </c>
      <c r="M280" s="114">
        <v>87.16</v>
      </c>
      <c r="N280" s="109"/>
    </row>
    <row r="281" spans="1:14" s="92" customFormat="1" hidden="1" x14ac:dyDescent="0.2">
      <c r="A281" s="111" t="s">
        <v>136</v>
      </c>
      <c r="B281" s="112">
        <v>66.239999999999995</v>
      </c>
      <c r="C281" s="112">
        <v>66.209999999999994</v>
      </c>
      <c r="D281" s="112">
        <v>66</v>
      </c>
      <c r="E281" s="112">
        <v>65.62</v>
      </c>
      <c r="F281" s="112">
        <v>65.239999999999995</v>
      </c>
      <c r="G281" s="112">
        <v>65.05</v>
      </c>
      <c r="H281" s="112">
        <v>64.849999999999994</v>
      </c>
      <c r="I281" s="112">
        <v>64.739999999999995</v>
      </c>
      <c r="J281" s="112">
        <v>66.42</v>
      </c>
      <c r="K281" s="112">
        <v>67.010000000000005</v>
      </c>
      <c r="L281" s="112">
        <v>67.569999999999993</v>
      </c>
      <c r="M281" s="112">
        <v>67.75</v>
      </c>
      <c r="N281" s="109"/>
    </row>
    <row r="282" spans="1:14" s="92" customFormat="1" hidden="1" x14ac:dyDescent="0.2">
      <c r="A282" s="113" t="s">
        <v>137</v>
      </c>
      <c r="B282" s="114">
        <v>74.88</v>
      </c>
      <c r="C282" s="114">
        <v>75.28</v>
      </c>
      <c r="D282" s="114">
        <v>75.260000000000005</v>
      </c>
      <c r="E282" s="114">
        <v>75.290000000000006</v>
      </c>
      <c r="F282" s="114">
        <v>75.239999999999995</v>
      </c>
      <c r="G282" s="114">
        <v>75.12</v>
      </c>
      <c r="H282" s="114">
        <v>75.05</v>
      </c>
      <c r="I282" s="114">
        <v>75.010000000000005</v>
      </c>
      <c r="J282" s="114">
        <v>75.05</v>
      </c>
      <c r="K282" s="114">
        <v>75.03</v>
      </c>
      <c r="L282" s="114">
        <v>75.06</v>
      </c>
      <c r="M282" s="114">
        <v>75.099999999999994</v>
      </c>
      <c r="N282" s="109"/>
    </row>
    <row r="283" spans="1:14" s="92" customFormat="1" hidden="1" x14ac:dyDescent="0.2">
      <c r="A283" s="111" t="s">
        <v>138</v>
      </c>
      <c r="B283" s="112">
        <v>82.48</v>
      </c>
      <c r="C283" s="112">
        <v>83.19</v>
      </c>
      <c r="D283" s="112">
        <v>83.32</v>
      </c>
      <c r="E283" s="112">
        <v>83.32</v>
      </c>
      <c r="F283" s="112">
        <v>83.32</v>
      </c>
      <c r="G283" s="112">
        <v>83.31</v>
      </c>
      <c r="H283" s="112">
        <v>83.43</v>
      </c>
      <c r="I283" s="112">
        <v>83.51</v>
      </c>
      <c r="J283" s="112">
        <v>83.53</v>
      </c>
      <c r="K283" s="112">
        <v>83.55</v>
      </c>
      <c r="L283" s="112">
        <v>83.59</v>
      </c>
      <c r="M283" s="112">
        <v>83.56</v>
      </c>
      <c r="N283" s="109"/>
    </row>
    <row r="284" spans="1:14" s="92" customFormat="1" hidden="1" x14ac:dyDescent="0.2">
      <c r="A284" s="113" t="s">
        <v>139</v>
      </c>
      <c r="B284" s="114">
        <v>83.16</v>
      </c>
      <c r="C284" s="114">
        <v>83.86</v>
      </c>
      <c r="D284" s="114">
        <v>83.97</v>
      </c>
      <c r="E284" s="114">
        <v>84</v>
      </c>
      <c r="F284" s="114">
        <v>84.02</v>
      </c>
      <c r="G284" s="114">
        <v>84.06</v>
      </c>
      <c r="H284" s="114">
        <v>84.19</v>
      </c>
      <c r="I284" s="114">
        <v>84.25</v>
      </c>
      <c r="J284" s="114">
        <v>84.31</v>
      </c>
      <c r="K284" s="114">
        <v>84.37</v>
      </c>
      <c r="L284" s="114">
        <v>84.39</v>
      </c>
      <c r="M284" s="114">
        <v>84.37</v>
      </c>
      <c r="N284" s="109"/>
    </row>
    <row r="285" spans="1:14" s="92" customFormat="1" hidden="1" x14ac:dyDescent="0.2">
      <c r="A285" s="115" t="s">
        <v>150</v>
      </c>
      <c r="B285" s="116">
        <v>79.400000000000006</v>
      </c>
      <c r="C285" s="116">
        <v>80.28</v>
      </c>
      <c r="D285" s="116">
        <v>80.19</v>
      </c>
      <c r="E285" s="116">
        <v>80.239999999999995</v>
      </c>
      <c r="F285" s="116">
        <v>80.260000000000005</v>
      </c>
      <c r="G285" s="116">
        <v>80.33</v>
      </c>
      <c r="H285" s="116">
        <v>80.430000000000007</v>
      </c>
      <c r="I285" s="116">
        <v>80.38</v>
      </c>
      <c r="J285" s="116">
        <v>80.41</v>
      </c>
      <c r="K285" s="116">
        <v>80.56</v>
      </c>
      <c r="L285" s="116">
        <v>80.599999999999994</v>
      </c>
      <c r="M285" s="116">
        <v>80.64</v>
      </c>
      <c r="N285" s="109"/>
    </row>
    <row r="286" spans="1:14" s="92" customFormat="1" ht="14.25" hidden="1" x14ac:dyDescent="0.25">
      <c r="A286" s="96"/>
      <c r="B286" s="126"/>
      <c r="C286" s="96"/>
      <c r="D286" s="96"/>
      <c r="E286" s="135"/>
      <c r="F286" s="96"/>
      <c r="G286" s="96"/>
      <c r="H286" s="96"/>
      <c r="I286" s="96"/>
      <c r="J286" s="96"/>
      <c r="K286" s="96"/>
      <c r="L286" s="96"/>
      <c r="M286" s="96"/>
    </row>
    <row r="287" spans="1:14" s="92" customFormat="1" ht="14.25" hidden="1" x14ac:dyDescent="0.25">
      <c r="A287" s="96"/>
      <c r="B287" s="126"/>
      <c r="C287" s="96"/>
      <c r="D287" s="96"/>
      <c r="E287" s="135"/>
      <c r="F287" s="96"/>
      <c r="G287" s="96"/>
      <c r="H287" s="96"/>
      <c r="I287" s="96"/>
      <c r="J287" s="96"/>
      <c r="K287" s="96"/>
      <c r="L287" s="96"/>
      <c r="M287" s="96"/>
    </row>
    <row r="288" spans="1:14" s="92" customFormat="1" ht="14.25" hidden="1" x14ac:dyDescent="0.25">
      <c r="A288" s="643" t="s">
        <v>158</v>
      </c>
      <c r="B288" s="643"/>
      <c r="C288" s="643"/>
      <c r="D288" s="643"/>
      <c r="E288" s="643"/>
      <c r="F288" s="643"/>
      <c r="G288" s="643"/>
      <c r="H288" s="643"/>
      <c r="I288" s="643"/>
      <c r="J288" s="643"/>
      <c r="K288" s="643"/>
      <c r="L288" s="643"/>
      <c r="M288" s="643"/>
    </row>
    <row r="289" spans="1:14" s="92" customFormat="1" ht="20.25" hidden="1" customHeight="1" x14ac:dyDescent="0.2">
      <c r="A289" s="103" t="s">
        <v>112</v>
      </c>
      <c r="B289" s="120" t="s">
        <v>113</v>
      </c>
      <c r="C289" s="120" t="s">
        <v>114</v>
      </c>
      <c r="D289" s="120" t="s">
        <v>115</v>
      </c>
      <c r="E289" s="120" t="s">
        <v>116</v>
      </c>
      <c r="F289" s="120" t="s">
        <v>117</v>
      </c>
      <c r="G289" s="120" t="s">
        <v>118</v>
      </c>
      <c r="H289" s="120" t="s">
        <v>119</v>
      </c>
      <c r="I289" s="120" t="s">
        <v>120</v>
      </c>
      <c r="J289" s="120" t="s">
        <v>121</v>
      </c>
      <c r="K289" s="120" t="s">
        <v>122</v>
      </c>
      <c r="L289" s="128" t="s">
        <v>123</v>
      </c>
      <c r="M289" s="120" t="s">
        <v>124</v>
      </c>
    </row>
    <row r="290" spans="1:14" s="92" customFormat="1" ht="15.75" hidden="1" customHeight="1" x14ac:dyDescent="0.2">
      <c r="A290" s="118" t="s">
        <v>125</v>
      </c>
      <c r="B290" s="121">
        <v>79.010000000000005</v>
      </c>
      <c r="C290" s="121">
        <v>79.760000000000005</v>
      </c>
      <c r="D290" s="121">
        <v>80.12</v>
      </c>
      <c r="E290" s="121">
        <v>80.14</v>
      </c>
      <c r="F290" s="121">
        <v>80.180000000000007</v>
      </c>
      <c r="G290" s="121">
        <v>80.150000000000006</v>
      </c>
      <c r="H290" s="121">
        <v>80.17</v>
      </c>
      <c r="I290" s="121">
        <v>80.12</v>
      </c>
      <c r="J290" s="121">
        <v>80.08</v>
      </c>
      <c r="K290" s="121">
        <v>79.98</v>
      </c>
      <c r="L290" s="121">
        <v>80.03</v>
      </c>
      <c r="M290" s="121">
        <v>80.12</v>
      </c>
      <c r="N290" s="109"/>
    </row>
    <row r="291" spans="1:14" s="92" customFormat="1" hidden="1" x14ac:dyDescent="0.2">
      <c r="A291" s="129" t="s">
        <v>126</v>
      </c>
      <c r="B291" s="112" t="s">
        <v>149</v>
      </c>
      <c r="C291" s="112" t="s">
        <v>149</v>
      </c>
      <c r="D291" s="112" t="s">
        <v>149</v>
      </c>
      <c r="E291" s="112" t="s">
        <v>149</v>
      </c>
      <c r="F291" s="112" t="s">
        <v>149</v>
      </c>
      <c r="G291" s="112" t="s">
        <v>149</v>
      </c>
      <c r="H291" s="112" t="s">
        <v>149</v>
      </c>
      <c r="I291" s="123" t="s">
        <v>149</v>
      </c>
      <c r="J291" s="112" t="s">
        <v>149</v>
      </c>
      <c r="K291" s="112" t="s">
        <v>149</v>
      </c>
      <c r="L291" s="112" t="s">
        <v>149</v>
      </c>
      <c r="M291" s="112" t="s">
        <v>149</v>
      </c>
      <c r="N291" s="109"/>
    </row>
    <row r="292" spans="1:14" s="92" customFormat="1" hidden="1" x14ac:dyDescent="0.2">
      <c r="A292" s="113" t="s">
        <v>127</v>
      </c>
      <c r="B292" s="114">
        <v>87.22</v>
      </c>
      <c r="C292" s="114">
        <v>87.41</v>
      </c>
      <c r="D292" s="114">
        <v>87.59</v>
      </c>
      <c r="E292" s="114">
        <v>87.71</v>
      </c>
      <c r="F292" s="114">
        <v>87.71</v>
      </c>
      <c r="G292" s="114">
        <v>87.7</v>
      </c>
      <c r="H292" s="114">
        <v>87.7</v>
      </c>
      <c r="I292" s="114">
        <v>87.86</v>
      </c>
      <c r="J292" s="114">
        <v>87.89</v>
      </c>
      <c r="K292" s="114">
        <v>87.94</v>
      </c>
      <c r="L292" s="114">
        <v>88.01</v>
      </c>
      <c r="M292" s="114">
        <v>88.17</v>
      </c>
      <c r="N292" s="109"/>
    </row>
    <row r="293" spans="1:14" s="92" customFormat="1" hidden="1" x14ac:dyDescent="0.2">
      <c r="A293" s="111" t="s">
        <v>128</v>
      </c>
      <c r="B293" s="112">
        <v>78</v>
      </c>
      <c r="C293" s="112">
        <v>78.739999999999995</v>
      </c>
      <c r="D293" s="112">
        <v>79.040000000000006</v>
      </c>
      <c r="E293" s="112">
        <v>78.91</v>
      </c>
      <c r="F293" s="112">
        <v>78.92</v>
      </c>
      <c r="G293" s="112">
        <v>78.86</v>
      </c>
      <c r="H293" s="112">
        <v>78.81</v>
      </c>
      <c r="I293" s="112">
        <v>78.67</v>
      </c>
      <c r="J293" s="112">
        <v>78.56</v>
      </c>
      <c r="K293" s="112">
        <v>78.39</v>
      </c>
      <c r="L293" s="112">
        <v>78.42</v>
      </c>
      <c r="M293" s="112">
        <v>78.53</v>
      </c>
      <c r="N293" s="109"/>
    </row>
    <row r="294" spans="1:14" s="92" customFormat="1" hidden="1" x14ac:dyDescent="0.2">
      <c r="A294" s="113" t="s">
        <v>129</v>
      </c>
      <c r="B294" s="114">
        <v>89.52</v>
      </c>
      <c r="C294" s="114">
        <v>89.52</v>
      </c>
      <c r="D294" s="114">
        <v>89.68</v>
      </c>
      <c r="E294" s="114">
        <v>89.67</v>
      </c>
      <c r="F294" s="114">
        <v>89.97</v>
      </c>
      <c r="G294" s="114">
        <v>89.23</v>
      </c>
      <c r="H294" s="114">
        <v>89.23</v>
      </c>
      <c r="I294" s="114">
        <v>89.23</v>
      </c>
      <c r="J294" s="114">
        <v>89.3</v>
      </c>
      <c r="K294" s="114">
        <v>89.19</v>
      </c>
      <c r="L294" s="114">
        <v>89.15</v>
      </c>
      <c r="M294" s="114">
        <v>89.15</v>
      </c>
      <c r="N294" s="109"/>
    </row>
    <row r="295" spans="1:14" s="92" customFormat="1" hidden="1" x14ac:dyDescent="0.2">
      <c r="A295" s="111" t="s">
        <v>130</v>
      </c>
      <c r="B295" s="112">
        <v>73.84</v>
      </c>
      <c r="C295" s="112">
        <v>74.63</v>
      </c>
      <c r="D295" s="112">
        <v>75.11</v>
      </c>
      <c r="E295" s="112">
        <v>75.400000000000006</v>
      </c>
      <c r="F295" s="112">
        <v>75.489999999999995</v>
      </c>
      <c r="G295" s="112">
        <v>75.5</v>
      </c>
      <c r="H295" s="112">
        <v>75.709999999999994</v>
      </c>
      <c r="I295" s="112">
        <v>75.72</v>
      </c>
      <c r="J295" s="112">
        <v>75.75</v>
      </c>
      <c r="K295" s="112">
        <v>75.75</v>
      </c>
      <c r="L295" s="112">
        <v>75.75</v>
      </c>
      <c r="M295" s="112">
        <v>75.75</v>
      </c>
      <c r="N295" s="109"/>
    </row>
    <row r="296" spans="1:14" s="92" customFormat="1" hidden="1" x14ac:dyDescent="0.2">
      <c r="A296" s="113" t="s">
        <v>131</v>
      </c>
      <c r="B296" s="114">
        <v>80.38</v>
      </c>
      <c r="C296" s="114">
        <v>81.569999999999993</v>
      </c>
      <c r="D296" s="114">
        <v>82.18</v>
      </c>
      <c r="E296" s="114">
        <v>82.44</v>
      </c>
      <c r="F296" s="114">
        <v>82.55</v>
      </c>
      <c r="G296" s="114">
        <v>82.6</v>
      </c>
      <c r="H296" s="114">
        <v>82.72</v>
      </c>
      <c r="I296" s="114">
        <v>82.85</v>
      </c>
      <c r="J296" s="114">
        <v>82.88</v>
      </c>
      <c r="K296" s="114">
        <v>82.88</v>
      </c>
      <c r="L296" s="114">
        <v>83.04</v>
      </c>
      <c r="M296" s="114">
        <v>83.04</v>
      </c>
      <c r="N296" s="109"/>
    </row>
    <row r="297" spans="1:14" s="92" customFormat="1" hidden="1" x14ac:dyDescent="0.2">
      <c r="A297" s="129" t="s">
        <v>132</v>
      </c>
      <c r="B297" s="112" t="s">
        <v>149</v>
      </c>
      <c r="C297" s="112" t="s">
        <v>149</v>
      </c>
      <c r="D297" s="112" t="s">
        <v>149</v>
      </c>
      <c r="E297" s="112" t="s">
        <v>149</v>
      </c>
      <c r="F297" s="112" t="s">
        <v>149</v>
      </c>
      <c r="G297" s="112" t="s">
        <v>149</v>
      </c>
      <c r="H297" s="112" t="s">
        <v>149</v>
      </c>
      <c r="I297" s="112" t="s">
        <v>149</v>
      </c>
      <c r="J297" s="112" t="s">
        <v>149</v>
      </c>
      <c r="K297" s="112" t="s">
        <v>149</v>
      </c>
      <c r="L297" s="112" t="s">
        <v>149</v>
      </c>
      <c r="M297" s="112" t="s">
        <v>149</v>
      </c>
      <c r="N297" s="109"/>
    </row>
    <row r="298" spans="1:14" s="92" customFormat="1" hidden="1" x14ac:dyDescent="0.2">
      <c r="A298" s="113" t="s">
        <v>133</v>
      </c>
      <c r="B298" s="114">
        <v>82.92</v>
      </c>
      <c r="C298" s="114">
        <v>83.47</v>
      </c>
      <c r="D298" s="114">
        <v>83.87</v>
      </c>
      <c r="E298" s="114">
        <v>84.14</v>
      </c>
      <c r="F298" s="114">
        <v>84.18</v>
      </c>
      <c r="G298" s="114">
        <v>84.2</v>
      </c>
      <c r="H298" s="114">
        <v>84.27</v>
      </c>
      <c r="I298" s="114">
        <v>84.34</v>
      </c>
      <c r="J298" s="114">
        <v>84.39</v>
      </c>
      <c r="K298" s="114">
        <v>84.42</v>
      </c>
      <c r="L298" s="114">
        <v>84.51</v>
      </c>
      <c r="M298" s="114">
        <v>84.6</v>
      </c>
      <c r="N298" s="109"/>
    </row>
    <row r="299" spans="1:14" s="92" customFormat="1" hidden="1" x14ac:dyDescent="0.2">
      <c r="A299" s="111" t="s">
        <v>134</v>
      </c>
      <c r="B299" s="112">
        <v>76.81</v>
      </c>
      <c r="C299" s="112">
        <v>77.72</v>
      </c>
      <c r="D299" s="112">
        <v>78.209999999999994</v>
      </c>
      <c r="E299" s="112">
        <v>78.430000000000007</v>
      </c>
      <c r="F299" s="112">
        <v>78.55</v>
      </c>
      <c r="G299" s="112">
        <v>78.55</v>
      </c>
      <c r="H299" s="112">
        <v>78.569999999999993</v>
      </c>
      <c r="I299" s="112">
        <v>78.67</v>
      </c>
      <c r="J299" s="112">
        <v>78.83</v>
      </c>
      <c r="K299" s="112">
        <v>78.83</v>
      </c>
      <c r="L299" s="112">
        <v>78.97</v>
      </c>
      <c r="M299" s="112">
        <v>79.12</v>
      </c>
      <c r="N299" s="109"/>
    </row>
    <row r="300" spans="1:14" s="92" customFormat="1" hidden="1" x14ac:dyDescent="0.2">
      <c r="A300" s="113" t="s">
        <v>135</v>
      </c>
      <c r="B300" s="114">
        <v>87.44</v>
      </c>
      <c r="C300" s="114">
        <v>87.94</v>
      </c>
      <c r="D300" s="114">
        <v>88.5</v>
      </c>
      <c r="E300" s="114">
        <v>88.69</v>
      </c>
      <c r="F300" s="114">
        <v>88.55</v>
      </c>
      <c r="G300" s="114">
        <v>88.47</v>
      </c>
      <c r="H300" s="114">
        <v>88.54</v>
      </c>
      <c r="I300" s="114">
        <v>88.63</v>
      </c>
      <c r="J300" s="114">
        <v>88.77</v>
      </c>
      <c r="K300" s="114">
        <v>88.72</v>
      </c>
      <c r="L300" s="114">
        <v>88.81</v>
      </c>
      <c r="M300" s="114">
        <v>88.93</v>
      </c>
      <c r="N300" s="109"/>
    </row>
    <row r="301" spans="1:14" s="92" customFormat="1" hidden="1" x14ac:dyDescent="0.2">
      <c r="A301" s="111" t="s">
        <v>136</v>
      </c>
      <c r="B301" s="112">
        <v>68.22</v>
      </c>
      <c r="C301" s="112">
        <v>68.89</v>
      </c>
      <c r="D301" s="112">
        <v>69.36</v>
      </c>
      <c r="E301" s="112">
        <v>69.48</v>
      </c>
      <c r="F301" s="112">
        <v>69.41</v>
      </c>
      <c r="G301" s="112">
        <v>69.31</v>
      </c>
      <c r="H301" s="112">
        <v>69.3</v>
      </c>
      <c r="I301" s="112">
        <v>69.25</v>
      </c>
      <c r="J301" s="112">
        <v>69.09</v>
      </c>
      <c r="K301" s="112">
        <v>69.099999999999994</v>
      </c>
      <c r="L301" s="112">
        <v>69.239999999999995</v>
      </c>
      <c r="M301" s="112">
        <v>69.569999999999993</v>
      </c>
      <c r="N301" s="109"/>
    </row>
    <row r="302" spans="1:14" s="92" customFormat="1" hidden="1" x14ac:dyDescent="0.2">
      <c r="A302" s="113" t="s">
        <v>137</v>
      </c>
      <c r="B302" s="114">
        <v>75.75</v>
      </c>
      <c r="C302" s="114">
        <v>76.510000000000005</v>
      </c>
      <c r="D302" s="114">
        <v>76.83</v>
      </c>
      <c r="E302" s="114">
        <v>76.03</v>
      </c>
      <c r="F302" s="114">
        <v>76.3</v>
      </c>
      <c r="G302" s="114">
        <v>76.28</v>
      </c>
      <c r="H302" s="114">
        <v>76.31</v>
      </c>
      <c r="I302" s="114">
        <v>76.41</v>
      </c>
      <c r="J302" s="114">
        <v>76.36</v>
      </c>
      <c r="K302" s="114">
        <v>76.290000000000006</v>
      </c>
      <c r="L302" s="114">
        <v>76.48</v>
      </c>
      <c r="M302" s="114">
        <v>76.45</v>
      </c>
      <c r="N302" s="109"/>
    </row>
    <row r="303" spans="1:14" s="92" customFormat="1" hidden="1" x14ac:dyDescent="0.2">
      <c r="A303" s="111" t="s">
        <v>138</v>
      </c>
      <c r="B303" s="112">
        <v>84.17</v>
      </c>
      <c r="C303" s="112">
        <v>84.91</v>
      </c>
      <c r="D303" s="112">
        <v>85.15</v>
      </c>
      <c r="E303" s="112">
        <v>85.14</v>
      </c>
      <c r="F303" s="112">
        <v>85.2</v>
      </c>
      <c r="G303" s="112">
        <v>85.16</v>
      </c>
      <c r="H303" s="112">
        <v>85.18</v>
      </c>
      <c r="I303" s="112">
        <v>84.91</v>
      </c>
      <c r="J303" s="112">
        <v>84.89</v>
      </c>
      <c r="K303" s="112">
        <v>84.64</v>
      </c>
      <c r="L303" s="112">
        <v>84.61</v>
      </c>
      <c r="M303" s="112">
        <v>84.61</v>
      </c>
      <c r="N303" s="109"/>
    </row>
    <row r="304" spans="1:14" s="92" customFormat="1" hidden="1" x14ac:dyDescent="0.2">
      <c r="A304" s="113" t="s">
        <v>139</v>
      </c>
      <c r="B304" s="114">
        <v>84.82</v>
      </c>
      <c r="C304" s="114">
        <v>85.59</v>
      </c>
      <c r="D304" s="114">
        <v>85.86</v>
      </c>
      <c r="E304" s="114">
        <v>85.85</v>
      </c>
      <c r="F304" s="114">
        <v>85.89</v>
      </c>
      <c r="G304" s="114">
        <v>85.9</v>
      </c>
      <c r="H304" s="114">
        <v>85.91</v>
      </c>
      <c r="I304" s="114">
        <v>85.88</v>
      </c>
      <c r="J304" s="114">
        <v>85.82</v>
      </c>
      <c r="K304" s="114">
        <v>85.68</v>
      </c>
      <c r="L304" s="114">
        <v>85.64</v>
      </c>
      <c r="M304" s="114">
        <v>85.65</v>
      </c>
      <c r="N304" s="109"/>
    </row>
    <row r="305" spans="1:14" s="92" customFormat="1" hidden="1" x14ac:dyDescent="0.2">
      <c r="A305" s="115" t="s">
        <v>150</v>
      </c>
      <c r="B305" s="116">
        <v>80.86</v>
      </c>
      <c r="C305" s="116">
        <v>81.86</v>
      </c>
      <c r="D305" s="116">
        <v>82.39</v>
      </c>
      <c r="E305" s="116">
        <v>82.93</v>
      </c>
      <c r="F305" s="116">
        <v>82.85</v>
      </c>
      <c r="G305" s="116">
        <v>82.89</v>
      </c>
      <c r="H305" s="116">
        <v>82.88</v>
      </c>
      <c r="I305" s="116">
        <v>83</v>
      </c>
      <c r="J305" s="116">
        <v>83.02</v>
      </c>
      <c r="K305" s="116">
        <v>82.94</v>
      </c>
      <c r="L305" s="116">
        <v>82.96</v>
      </c>
      <c r="M305" s="116">
        <v>82.91</v>
      </c>
      <c r="N305" s="109"/>
    </row>
    <row r="306" spans="1:14" s="92" customFormat="1" ht="14.25" hidden="1" x14ac:dyDescent="0.25">
      <c r="A306" s="96"/>
      <c r="B306" s="126"/>
      <c r="C306" s="96"/>
      <c r="D306" s="96"/>
      <c r="E306" s="135"/>
      <c r="F306" s="96"/>
      <c r="G306" s="96"/>
      <c r="H306" s="96"/>
      <c r="I306" s="96"/>
      <c r="J306" s="96"/>
      <c r="K306" s="96"/>
      <c r="L306" s="96"/>
      <c r="M306" s="96"/>
    </row>
    <row r="307" spans="1:14" s="92" customFormat="1" ht="14.25" hidden="1" x14ac:dyDescent="0.25">
      <c r="A307" s="96"/>
      <c r="B307" s="126"/>
      <c r="C307" s="96"/>
      <c r="D307" s="96"/>
      <c r="E307" s="135"/>
      <c r="F307" s="96"/>
      <c r="G307" s="96"/>
      <c r="H307" s="96"/>
      <c r="I307" s="96"/>
      <c r="J307" s="96"/>
      <c r="K307" s="96"/>
      <c r="L307" s="96"/>
      <c r="M307" s="96"/>
    </row>
    <row r="308" spans="1:14" s="92" customFormat="1" ht="14.25" hidden="1" x14ac:dyDescent="0.25">
      <c r="A308" s="643" t="s">
        <v>159</v>
      </c>
      <c r="B308" s="643"/>
      <c r="C308" s="643"/>
      <c r="D308" s="643"/>
      <c r="E308" s="643"/>
      <c r="F308" s="643"/>
      <c r="G308" s="643"/>
      <c r="H308" s="643"/>
      <c r="I308" s="643"/>
      <c r="J308" s="643"/>
      <c r="K308" s="643"/>
      <c r="L308" s="643"/>
      <c r="M308" s="643"/>
    </row>
    <row r="309" spans="1:14" s="92" customFormat="1" ht="20.25" hidden="1" customHeight="1" x14ac:dyDescent="0.2">
      <c r="A309" s="103" t="s">
        <v>112</v>
      </c>
      <c r="B309" s="120" t="s">
        <v>113</v>
      </c>
      <c r="C309" s="120" t="s">
        <v>114</v>
      </c>
      <c r="D309" s="120" t="s">
        <v>115</v>
      </c>
      <c r="E309" s="120" t="s">
        <v>116</v>
      </c>
      <c r="F309" s="120" t="s">
        <v>117</v>
      </c>
      <c r="G309" s="120" t="s">
        <v>118</v>
      </c>
      <c r="H309" s="120" t="s">
        <v>119</v>
      </c>
      <c r="I309" s="120" t="s">
        <v>120</v>
      </c>
      <c r="J309" s="120" t="s">
        <v>121</v>
      </c>
      <c r="K309" s="120" t="s">
        <v>122</v>
      </c>
      <c r="L309" s="128" t="s">
        <v>123</v>
      </c>
      <c r="M309" s="120" t="s">
        <v>124</v>
      </c>
    </row>
    <row r="310" spans="1:14" s="92" customFormat="1" ht="15.75" hidden="1" customHeight="1" x14ac:dyDescent="0.2">
      <c r="A310" s="118" t="s">
        <v>125</v>
      </c>
      <c r="B310" s="121">
        <v>80.8</v>
      </c>
      <c r="C310" s="121">
        <v>81.55</v>
      </c>
      <c r="D310" s="121">
        <v>81.99</v>
      </c>
      <c r="E310" s="121">
        <v>82.26</v>
      </c>
      <c r="F310" s="121">
        <v>82.34</v>
      </c>
      <c r="G310" s="121">
        <v>82.49</v>
      </c>
      <c r="H310" s="121">
        <v>82.5</v>
      </c>
      <c r="I310" s="121">
        <v>82.69</v>
      </c>
      <c r="J310" s="121">
        <v>83.12</v>
      </c>
      <c r="K310" s="121">
        <v>83.22</v>
      </c>
      <c r="L310" s="121">
        <v>83.35</v>
      </c>
      <c r="M310" s="121">
        <v>83.41</v>
      </c>
      <c r="N310" s="109"/>
    </row>
    <row r="311" spans="1:14" s="92" customFormat="1" hidden="1" x14ac:dyDescent="0.2">
      <c r="A311" s="129" t="s">
        <v>126</v>
      </c>
      <c r="B311" s="112" t="s">
        <v>149</v>
      </c>
      <c r="C311" s="112" t="s">
        <v>149</v>
      </c>
      <c r="D311" s="112" t="s">
        <v>149</v>
      </c>
      <c r="E311" s="112" t="s">
        <v>149</v>
      </c>
      <c r="F311" s="112" t="s">
        <v>149</v>
      </c>
      <c r="G311" s="112" t="s">
        <v>149</v>
      </c>
      <c r="H311" s="112" t="s">
        <v>149</v>
      </c>
      <c r="I311" s="123" t="s">
        <v>149</v>
      </c>
      <c r="J311" s="123" t="s">
        <v>149</v>
      </c>
      <c r="K311" s="123" t="s">
        <v>149</v>
      </c>
      <c r="L311" s="123" t="s">
        <v>149</v>
      </c>
      <c r="M311" s="112" t="s">
        <v>149</v>
      </c>
      <c r="N311" s="109"/>
    </row>
    <row r="312" spans="1:14" s="92" customFormat="1" hidden="1" x14ac:dyDescent="0.2">
      <c r="A312" s="113" t="s">
        <v>127</v>
      </c>
      <c r="B312" s="114">
        <v>88.43</v>
      </c>
      <c r="C312" s="114">
        <v>88.66</v>
      </c>
      <c r="D312" s="114">
        <v>89.3</v>
      </c>
      <c r="E312" s="114">
        <v>89.81</v>
      </c>
      <c r="F312" s="114">
        <v>89.83</v>
      </c>
      <c r="G312" s="114">
        <v>90.05</v>
      </c>
      <c r="H312" s="114">
        <v>90.13</v>
      </c>
      <c r="I312" s="114">
        <v>90.33</v>
      </c>
      <c r="J312" s="114">
        <v>90.59</v>
      </c>
      <c r="K312" s="114">
        <v>90.81</v>
      </c>
      <c r="L312" s="114">
        <v>90.96</v>
      </c>
      <c r="M312" s="114">
        <v>91.03</v>
      </c>
      <c r="N312" s="109"/>
    </row>
    <row r="313" spans="1:14" s="92" customFormat="1" hidden="1" x14ac:dyDescent="0.2">
      <c r="A313" s="111" t="s">
        <v>128</v>
      </c>
      <c r="B313" s="112">
        <v>79.290000000000006</v>
      </c>
      <c r="C313" s="112">
        <v>80.03</v>
      </c>
      <c r="D313" s="112">
        <v>80.47</v>
      </c>
      <c r="E313" s="112">
        <v>80.63</v>
      </c>
      <c r="F313" s="112">
        <v>80.63</v>
      </c>
      <c r="G313" s="112">
        <v>80.77</v>
      </c>
      <c r="H313" s="112">
        <v>80.739999999999995</v>
      </c>
      <c r="I313" s="112">
        <v>81.010000000000005</v>
      </c>
      <c r="J313" s="112">
        <v>81.7</v>
      </c>
      <c r="K313" s="112">
        <v>81.8</v>
      </c>
      <c r="L313" s="112">
        <v>81.97</v>
      </c>
      <c r="M313" s="112">
        <v>82.06</v>
      </c>
      <c r="N313" s="109"/>
    </row>
    <row r="314" spans="1:14" s="92" customFormat="1" hidden="1" x14ac:dyDescent="0.2">
      <c r="A314" s="113" t="s">
        <v>129</v>
      </c>
      <c r="B314" s="114">
        <v>89.32</v>
      </c>
      <c r="C314" s="114">
        <v>90.22</v>
      </c>
      <c r="D314" s="114">
        <v>90.57</v>
      </c>
      <c r="E314" s="114">
        <v>90.57</v>
      </c>
      <c r="F314" s="114">
        <v>90.55</v>
      </c>
      <c r="G314" s="114">
        <v>90.55</v>
      </c>
      <c r="H314" s="114">
        <v>91.49</v>
      </c>
      <c r="I314" s="114">
        <v>92.1</v>
      </c>
      <c r="J314" s="114">
        <v>92.1</v>
      </c>
      <c r="K314" s="114">
        <v>92.89</v>
      </c>
      <c r="L314" s="114">
        <v>92.89</v>
      </c>
      <c r="M314" s="114">
        <v>92.95</v>
      </c>
      <c r="N314" s="109"/>
    </row>
    <row r="315" spans="1:14" s="92" customFormat="1" hidden="1" x14ac:dyDescent="0.2">
      <c r="A315" s="111" t="s">
        <v>130</v>
      </c>
      <c r="B315" s="112">
        <v>76.75</v>
      </c>
      <c r="C315" s="112">
        <v>77.55</v>
      </c>
      <c r="D315" s="112">
        <v>77.7</v>
      </c>
      <c r="E315" s="112">
        <v>78.11</v>
      </c>
      <c r="F315" s="112">
        <v>78.38</v>
      </c>
      <c r="G315" s="112">
        <v>78.48</v>
      </c>
      <c r="H315" s="112">
        <v>78.61</v>
      </c>
      <c r="I315" s="112">
        <v>78.61</v>
      </c>
      <c r="J315" s="112">
        <v>78.62</v>
      </c>
      <c r="K315" s="112">
        <v>78.650000000000006</v>
      </c>
      <c r="L315" s="112">
        <v>78.650000000000006</v>
      </c>
      <c r="M315" s="112">
        <v>78.650000000000006</v>
      </c>
      <c r="N315" s="109"/>
    </row>
    <row r="316" spans="1:14" s="92" customFormat="1" hidden="1" x14ac:dyDescent="0.2">
      <c r="A316" s="113" t="s">
        <v>131</v>
      </c>
      <c r="B316" s="114">
        <v>83.55</v>
      </c>
      <c r="C316" s="114">
        <v>84.69</v>
      </c>
      <c r="D316" s="114">
        <v>85.14</v>
      </c>
      <c r="E316" s="114">
        <v>85.56</v>
      </c>
      <c r="F316" s="114">
        <v>85.84</v>
      </c>
      <c r="G316" s="114">
        <v>85.98</v>
      </c>
      <c r="H316" s="114">
        <v>86</v>
      </c>
      <c r="I316" s="114">
        <v>86.01</v>
      </c>
      <c r="J316" s="114">
        <v>86.01</v>
      </c>
      <c r="K316" s="114">
        <v>86.05</v>
      </c>
      <c r="L316" s="114">
        <v>86.07</v>
      </c>
      <c r="M316" s="114">
        <v>86.07</v>
      </c>
      <c r="N316" s="109"/>
    </row>
    <row r="317" spans="1:14" s="92" customFormat="1" hidden="1" x14ac:dyDescent="0.2">
      <c r="A317" s="129" t="s">
        <v>132</v>
      </c>
      <c r="B317" s="112" t="s">
        <v>149</v>
      </c>
      <c r="C317" s="112" t="s">
        <v>149</v>
      </c>
      <c r="D317" s="112" t="s">
        <v>149</v>
      </c>
      <c r="E317" s="112" t="s">
        <v>149</v>
      </c>
      <c r="F317" s="112" t="s">
        <v>149</v>
      </c>
      <c r="G317" s="112" t="s">
        <v>149</v>
      </c>
      <c r="H317" s="112" t="s">
        <v>149</v>
      </c>
      <c r="I317" s="112" t="s">
        <v>149</v>
      </c>
      <c r="J317" s="112" t="s">
        <v>149</v>
      </c>
      <c r="K317" s="112" t="s">
        <v>149</v>
      </c>
      <c r="L317" s="112" t="s">
        <v>149</v>
      </c>
      <c r="M317" s="112" t="s">
        <v>149</v>
      </c>
      <c r="N317" s="109"/>
    </row>
    <row r="318" spans="1:14" s="92" customFormat="1" hidden="1" x14ac:dyDescent="0.2">
      <c r="A318" s="113" t="s">
        <v>133</v>
      </c>
      <c r="B318" s="114">
        <v>85.01</v>
      </c>
      <c r="C318" s="114">
        <v>85.56</v>
      </c>
      <c r="D318" s="114">
        <v>85.96</v>
      </c>
      <c r="E318" s="114">
        <v>86.41</v>
      </c>
      <c r="F318" s="114">
        <v>86.43</v>
      </c>
      <c r="G318" s="114">
        <v>86.42</v>
      </c>
      <c r="H318" s="114">
        <v>86.49</v>
      </c>
      <c r="I318" s="114">
        <v>86.52</v>
      </c>
      <c r="J318" s="114">
        <v>86.62</v>
      </c>
      <c r="K318" s="114">
        <v>86.73</v>
      </c>
      <c r="L318" s="114">
        <v>86.78</v>
      </c>
      <c r="M318" s="114">
        <v>86.85</v>
      </c>
      <c r="N318" s="109"/>
    </row>
    <row r="319" spans="1:14" s="92" customFormat="1" hidden="1" x14ac:dyDescent="0.2">
      <c r="A319" s="111" t="s">
        <v>134</v>
      </c>
      <c r="B319" s="112">
        <v>79.75</v>
      </c>
      <c r="C319" s="112">
        <v>80.25</v>
      </c>
      <c r="D319" s="112">
        <v>80.77</v>
      </c>
      <c r="E319" s="112">
        <v>81.19</v>
      </c>
      <c r="F319" s="112">
        <v>81.23</v>
      </c>
      <c r="G319" s="112">
        <v>81.12</v>
      </c>
      <c r="H319" s="112">
        <v>81.39</v>
      </c>
      <c r="I319" s="112">
        <v>81.83</v>
      </c>
      <c r="J319" s="112">
        <v>81.510000000000005</v>
      </c>
      <c r="K319" s="112">
        <v>81.12</v>
      </c>
      <c r="L319" s="112">
        <v>81.290000000000006</v>
      </c>
      <c r="M319" s="112">
        <v>81.56</v>
      </c>
      <c r="N319" s="109"/>
    </row>
    <row r="320" spans="1:14" s="92" customFormat="1" hidden="1" x14ac:dyDescent="0.2">
      <c r="A320" s="113" t="s">
        <v>135</v>
      </c>
      <c r="B320" s="114">
        <v>89.27</v>
      </c>
      <c r="C320" s="114">
        <v>89.49</v>
      </c>
      <c r="D320" s="114">
        <v>89.94</v>
      </c>
      <c r="E320" s="114">
        <v>90.29</v>
      </c>
      <c r="F320" s="114">
        <v>90.35</v>
      </c>
      <c r="G320" s="114">
        <v>90.13</v>
      </c>
      <c r="H320" s="114">
        <v>90.83</v>
      </c>
      <c r="I320" s="114">
        <v>90.84</v>
      </c>
      <c r="J320" s="114">
        <v>90.89</v>
      </c>
      <c r="K320" s="114">
        <v>90.96</v>
      </c>
      <c r="L320" s="114">
        <v>91.08</v>
      </c>
      <c r="M320" s="114">
        <v>91.27</v>
      </c>
      <c r="N320" s="109"/>
    </row>
    <row r="321" spans="1:14" s="92" customFormat="1" hidden="1" x14ac:dyDescent="0.2">
      <c r="A321" s="111" t="s">
        <v>136</v>
      </c>
      <c r="B321" s="112">
        <v>70.56</v>
      </c>
      <c r="C321" s="112">
        <v>71.56</v>
      </c>
      <c r="D321" s="112">
        <v>72.010000000000005</v>
      </c>
      <c r="E321" s="112">
        <v>72.38</v>
      </c>
      <c r="F321" s="112">
        <v>72.44</v>
      </c>
      <c r="G321" s="112">
        <v>72.39</v>
      </c>
      <c r="H321" s="112">
        <v>72.319999999999993</v>
      </c>
      <c r="I321" s="112">
        <v>72.650000000000006</v>
      </c>
      <c r="J321" s="112">
        <v>73.62</v>
      </c>
      <c r="K321" s="112">
        <v>73.42</v>
      </c>
      <c r="L321" s="112">
        <v>73.37</v>
      </c>
      <c r="M321" s="112">
        <v>73.290000000000006</v>
      </c>
      <c r="N321" s="109"/>
    </row>
    <row r="322" spans="1:14" s="92" customFormat="1" hidden="1" x14ac:dyDescent="0.2">
      <c r="A322" s="113" t="s">
        <v>137</v>
      </c>
      <c r="B322" s="114">
        <v>77.17</v>
      </c>
      <c r="C322" s="114">
        <v>77.760000000000005</v>
      </c>
      <c r="D322" s="114">
        <v>78.55</v>
      </c>
      <c r="E322" s="114">
        <v>78.959999999999994</v>
      </c>
      <c r="F322" s="114">
        <v>79.08</v>
      </c>
      <c r="G322" s="114">
        <v>79.06</v>
      </c>
      <c r="H322" s="114">
        <v>79</v>
      </c>
      <c r="I322" s="114">
        <v>79.27</v>
      </c>
      <c r="J322" s="114">
        <v>79.569999999999993</v>
      </c>
      <c r="K322" s="114">
        <v>79.540000000000006</v>
      </c>
      <c r="L322" s="114">
        <v>80.16</v>
      </c>
      <c r="M322" s="114">
        <v>80.56</v>
      </c>
      <c r="N322" s="109"/>
    </row>
    <row r="323" spans="1:14" s="92" customFormat="1" hidden="1" x14ac:dyDescent="0.2">
      <c r="A323" s="111" t="s">
        <v>138</v>
      </c>
      <c r="B323" s="112">
        <v>85.31</v>
      </c>
      <c r="C323" s="112">
        <v>86.18</v>
      </c>
      <c r="D323" s="112">
        <v>86.59</v>
      </c>
      <c r="E323" s="112">
        <v>86.7</v>
      </c>
      <c r="F323" s="112">
        <v>86.77</v>
      </c>
      <c r="G323" s="112">
        <v>87.06</v>
      </c>
      <c r="H323" s="112">
        <v>87.21</v>
      </c>
      <c r="I323" s="112">
        <v>87.45</v>
      </c>
      <c r="J323" s="112">
        <v>87.8</v>
      </c>
      <c r="K323" s="112">
        <v>88.38</v>
      </c>
      <c r="L323" s="112">
        <v>88.52</v>
      </c>
      <c r="M323" s="112">
        <v>88.56</v>
      </c>
      <c r="N323" s="109"/>
    </row>
    <row r="324" spans="1:14" s="92" customFormat="1" hidden="1" x14ac:dyDescent="0.2">
      <c r="A324" s="113" t="s">
        <v>139</v>
      </c>
      <c r="B324" s="114">
        <v>86.21</v>
      </c>
      <c r="C324" s="114">
        <v>86.9</v>
      </c>
      <c r="D324" s="114">
        <v>87.28</v>
      </c>
      <c r="E324" s="114">
        <v>87.47</v>
      </c>
      <c r="F324" s="114">
        <v>87.53</v>
      </c>
      <c r="G324" s="114">
        <v>87.93</v>
      </c>
      <c r="H324" s="114">
        <v>87.88</v>
      </c>
      <c r="I324" s="114">
        <v>87.94</v>
      </c>
      <c r="J324" s="114">
        <v>88.36</v>
      </c>
      <c r="K324" s="114">
        <v>88.51</v>
      </c>
      <c r="L324" s="114">
        <v>88.62</v>
      </c>
      <c r="M324" s="114">
        <v>88.63</v>
      </c>
      <c r="N324" s="109"/>
    </row>
    <row r="325" spans="1:14" s="92" customFormat="1" hidden="1" x14ac:dyDescent="0.2">
      <c r="A325" s="115" t="s">
        <v>150</v>
      </c>
      <c r="B325" s="116">
        <v>83.38</v>
      </c>
      <c r="C325" s="116">
        <v>83.9</v>
      </c>
      <c r="D325" s="116">
        <v>84.14</v>
      </c>
      <c r="E325" s="116">
        <v>84.38</v>
      </c>
      <c r="F325" s="116">
        <v>84.59</v>
      </c>
      <c r="G325" s="116">
        <v>84.65</v>
      </c>
      <c r="H325" s="116">
        <v>84.68</v>
      </c>
      <c r="I325" s="116">
        <v>84.64</v>
      </c>
      <c r="J325" s="116">
        <v>84.73</v>
      </c>
      <c r="K325" s="116">
        <v>84.77</v>
      </c>
      <c r="L325" s="116">
        <v>84.82</v>
      </c>
      <c r="M325" s="116">
        <v>84.89</v>
      </c>
      <c r="N325" s="109"/>
    </row>
    <row r="326" spans="1:14" s="92" customFormat="1" ht="14.25" hidden="1" x14ac:dyDescent="0.25">
      <c r="A326" s="96"/>
      <c r="B326" s="126"/>
      <c r="C326" s="96"/>
      <c r="D326" s="96"/>
      <c r="E326" s="135"/>
      <c r="F326" s="96"/>
      <c r="G326" s="96"/>
      <c r="H326" s="96"/>
      <c r="I326" s="96"/>
      <c r="J326" s="96"/>
      <c r="K326" s="96"/>
      <c r="L326" s="96"/>
      <c r="M326" s="96"/>
    </row>
    <row r="327" spans="1:14" s="92" customFormat="1" ht="14.25" hidden="1" x14ac:dyDescent="0.25">
      <c r="A327" s="96"/>
      <c r="B327" s="126"/>
      <c r="C327" s="96"/>
      <c r="D327" s="96"/>
      <c r="E327" s="135"/>
      <c r="F327" s="96"/>
      <c r="G327" s="96"/>
      <c r="H327" s="96"/>
      <c r="I327" s="96"/>
      <c r="J327" s="96"/>
      <c r="K327" s="96"/>
      <c r="L327" s="96"/>
      <c r="M327" s="96"/>
    </row>
    <row r="328" spans="1:14" s="92" customFormat="1" ht="14.25" hidden="1" x14ac:dyDescent="0.25">
      <c r="A328" s="643" t="s">
        <v>160</v>
      </c>
      <c r="B328" s="643"/>
      <c r="C328" s="643"/>
      <c r="D328" s="643"/>
      <c r="E328" s="643"/>
      <c r="F328" s="643"/>
      <c r="G328" s="643"/>
      <c r="H328" s="643"/>
      <c r="I328" s="643"/>
      <c r="J328" s="643"/>
      <c r="K328" s="643"/>
      <c r="L328" s="643"/>
      <c r="M328" s="643"/>
    </row>
    <row r="329" spans="1:14" s="92" customFormat="1" ht="20.25" hidden="1" customHeight="1" x14ac:dyDescent="0.2">
      <c r="A329" s="103" t="s">
        <v>112</v>
      </c>
      <c r="B329" s="120" t="s">
        <v>113</v>
      </c>
      <c r="C329" s="120" t="s">
        <v>114</v>
      </c>
      <c r="D329" s="120" t="s">
        <v>115</v>
      </c>
      <c r="E329" s="120" t="s">
        <v>116</v>
      </c>
      <c r="F329" s="120" t="s">
        <v>117</v>
      </c>
      <c r="G329" s="120" t="s">
        <v>118</v>
      </c>
      <c r="H329" s="120" t="s">
        <v>119</v>
      </c>
      <c r="I329" s="120" t="s">
        <v>120</v>
      </c>
      <c r="J329" s="120" t="s">
        <v>121</v>
      </c>
      <c r="K329" s="120" t="s">
        <v>122</v>
      </c>
      <c r="L329" s="128" t="s">
        <v>123</v>
      </c>
      <c r="M329" s="120" t="s">
        <v>124</v>
      </c>
    </row>
    <row r="330" spans="1:14" s="92" customFormat="1" ht="15.75" hidden="1" customHeight="1" x14ac:dyDescent="0.2">
      <c r="A330" s="136" t="s">
        <v>125</v>
      </c>
      <c r="B330" s="121">
        <v>84.6</v>
      </c>
      <c r="C330" s="121">
        <v>85.31</v>
      </c>
      <c r="D330" s="121">
        <v>85.5</v>
      </c>
      <c r="E330" s="121">
        <v>85.63</v>
      </c>
      <c r="F330" s="121">
        <v>85.77</v>
      </c>
      <c r="G330" s="121">
        <v>85.89</v>
      </c>
      <c r="H330" s="121">
        <v>86</v>
      </c>
      <c r="I330" s="121">
        <v>86.02</v>
      </c>
      <c r="J330" s="121">
        <v>85.65</v>
      </c>
      <c r="K330" s="121">
        <v>85.55</v>
      </c>
      <c r="L330" s="121">
        <v>85.37</v>
      </c>
      <c r="M330" s="121">
        <v>85.15</v>
      </c>
      <c r="N330" s="109"/>
    </row>
    <row r="331" spans="1:14" s="92" customFormat="1" ht="12.75" hidden="1" customHeight="1" x14ac:dyDescent="0.2">
      <c r="A331" s="129" t="s">
        <v>126</v>
      </c>
      <c r="B331" s="112" t="s">
        <v>149</v>
      </c>
      <c r="C331" s="112" t="s">
        <v>149</v>
      </c>
      <c r="D331" s="112" t="s">
        <v>149</v>
      </c>
      <c r="E331" s="112" t="s">
        <v>149</v>
      </c>
      <c r="F331" s="112" t="s">
        <v>149</v>
      </c>
      <c r="G331" s="112" t="s">
        <v>149</v>
      </c>
      <c r="H331" s="112" t="s">
        <v>149</v>
      </c>
      <c r="I331" s="123" t="s">
        <v>149</v>
      </c>
      <c r="J331" s="123" t="s">
        <v>149</v>
      </c>
      <c r="K331" s="123" t="s">
        <v>149</v>
      </c>
      <c r="L331" s="123" t="s">
        <v>149</v>
      </c>
      <c r="M331" s="112" t="s">
        <v>149</v>
      </c>
      <c r="N331" s="109"/>
    </row>
    <row r="332" spans="1:14" s="92" customFormat="1" ht="12.75" hidden="1" customHeight="1" x14ac:dyDescent="0.2">
      <c r="A332" s="113" t="s">
        <v>127</v>
      </c>
      <c r="B332" s="114">
        <v>91.69</v>
      </c>
      <c r="C332" s="114">
        <v>92.37</v>
      </c>
      <c r="D332" s="114">
        <v>92.64</v>
      </c>
      <c r="E332" s="114">
        <v>92.8</v>
      </c>
      <c r="F332" s="114">
        <v>92.95</v>
      </c>
      <c r="G332" s="114">
        <v>92.92</v>
      </c>
      <c r="H332" s="114">
        <v>93.1</v>
      </c>
      <c r="I332" s="114">
        <v>93.17</v>
      </c>
      <c r="J332" s="114">
        <v>93.13</v>
      </c>
      <c r="K332" s="114">
        <v>93.15</v>
      </c>
      <c r="L332" s="114">
        <v>93.14</v>
      </c>
      <c r="M332" s="114">
        <v>93.16</v>
      </c>
      <c r="N332" s="109"/>
    </row>
    <row r="333" spans="1:14" s="92" customFormat="1" ht="12.75" hidden="1" customHeight="1" x14ac:dyDescent="0.2">
      <c r="A333" s="111" t="s">
        <v>128</v>
      </c>
      <c r="B333" s="112">
        <v>83.22</v>
      </c>
      <c r="C333" s="112">
        <v>83.73</v>
      </c>
      <c r="D333" s="112">
        <v>83.85</v>
      </c>
      <c r="E333" s="112">
        <v>83.94</v>
      </c>
      <c r="F333" s="112">
        <v>84.09</v>
      </c>
      <c r="G333" s="112">
        <v>84.29</v>
      </c>
      <c r="H333" s="112">
        <v>84.4</v>
      </c>
      <c r="I333" s="112">
        <v>84.41</v>
      </c>
      <c r="J333" s="112">
        <v>83.75</v>
      </c>
      <c r="K333" s="112">
        <v>83.49</v>
      </c>
      <c r="L333" s="112">
        <v>83.2</v>
      </c>
      <c r="M333" s="112">
        <v>82.82</v>
      </c>
      <c r="N333" s="109"/>
    </row>
    <row r="334" spans="1:14" s="92" customFormat="1" ht="12.75" hidden="1" customHeight="1" x14ac:dyDescent="0.2">
      <c r="A334" s="113" t="s">
        <v>129</v>
      </c>
      <c r="B334" s="114">
        <v>93.02</v>
      </c>
      <c r="C334" s="114">
        <v>93.08</v>
      </c>
      <c r="D334" s="114">
        <v>93.08</v>
      </c>
      <c r="E334" s="114">
        <v>93.26</v>
      </c>
      <c r="F334" s="114">
        <v>93.26</v>
      </c>
      <c r="G334" s="114">
        <v>93.26</v>
      </c>
      <c r="H334" s="114">
        <v>93.55</v>
      </c>
      <c r="I334" s="114">
        <v>93.53</v>
      </c>
      <c r="J334" s="114">
        <v>93.53</v>
      </c>
      <c r="K334" s="114">
        <v>93.53</v>
      </c>
      <c r="L334" s="114">
        <v>93.53</v>
      </c>
      <c r="M334" s="114">
        <v>93.53</v>
      </c>
      <c r="N334" s="109"/>
    </row>
    <row r="335" spans="1:14" s="92" customFormat="1" ht="12.75" hidden="1" customHeight="1" x14ac:dyDescent="0.2">
      <c r="A335" s="111" t="s">
        <v>130</v>
      </c>
      <c r="B335" s="112">
        <v>80.67</v>
      </c>
      <c r="C335" s="112">
        <v>81.95</v>
      </c>
      <c r="D335" s="112">
        <v>82.18</v>
      </c>
      <c r="E335" s="112">
        <v>82.35</v>
      </c>
      <c r="F335" s="112">
        <v>82.47</v>
      </c>
      <c r="G335" s="112">
        <v>82.47</v>
      </c>
      <c r="H335" s="112">
        <v>82.5</v>
      </c>
      <c r="I335" s="112">
        <v>82.5</v>
      </c>
      <c r="J335" s="112">
        <v>82.5</v>
      </c>
      <c r="K335" s="112">
        <v>82.74</v>
      </c>
      <c r="L335" s="112">
        <v>82.74</v>
      </c>
      <c r="M335" s="112">
        <v>82.74</v>
      </c>
      <c r="N335" s="109"/>
    </row>
    <row r="336" spans="1:14" s="92" customFormat="1" ht="12.75" hidden="1" customHeight="1" x14ac:dyDescent="0.2">
      <c r="A336" s="113" t="s">
        <v>131</v>
      </c>
      <c r="B336" s="114">
        <v>87.18</v>
      </c>
      <c r="C336" s="114">
        <v>88.18</v>
      </c>
      <c r="D336" s="114">
        <v>88.55</v>
      </c>
      <c r="E336" s="114">
        <v>88.77</v>
      </c>
      <c r="F336" s="114">
        <v>88.91</v>
      </c>
      <c r="G336" s="114">
        <v>88.94</v>
      </c>
      <c r="H336" s="114">
        <v>89</v>
      </c>
      <c r="I336" s="114">
        <v>89.05</v>
      </c>
      <c r="J336" s="114">
        <v>89.21</v>
      </c>
      <c r="K336" s="114">
        <v>89.27</v>
      </c>
      <c r="L336" s="114">
        <v>89.24</v>
      </c>
      <c r="M336" s="114">
        <v>89.25</v>
      </c>
      <c r="N336" s="109"/>
    </row>
    <row r="337" spans="1:14" s="92" customFormat="1" ht="12.75" hidden="1" customHeight="1" x14ac:dyDescent="0.2">
      <c r="A337" s="129" t="s">
        <v>132</v>
      </c>
      <c r="B337" s="112" t="s">
        <v>149</v>
      </c>
      <c r="C337" s="112" t="s">
        <v>149</v>
      </c>
      <c r="D337" s="112" t="s">
        <v>149</v>
      </c>
      <c r="E337" s="112" t="s">
        <v>149</v>
      </c>
      <c r="F337" s="112" t="s">
        <v>149</v>
      </c>
      <c r="G337" s="112" t="s">
        <v>149</v>
      </c>
      <c r="H337" s="112" t="s">
        <v>149</v>
      </c>
      <c r="I337" s="112" t="s">
        <v>149</v>
      </c>
      <c r="J337" s="112" t="s">
        <v>149</v>
      </c>
      <c r="K337" s="112" t="s">
        <v>149</v>
      </c>
      <c r="L337" s="112" t="s">
        <v>149</v>
      </c>
      <c r="M337" s="112" t="s">
        <v>149</v>
      </c>
      <c r="N337" s="109"/>
    </row>
    <row r="338" spans="1:14" s="92" customFormat="1" ht="12.75" hidden="1" customHeight="1" x14ac:dyDescent="0.2">
      <c r="A338" s="113" t="s">
        <v>133</v>
      </c>
      <c r="B338" s="114">
        <v>88</v>
      </c>
      <c r="C338" s="114">
        <v>88.79</v>
      </c>
      <c r="D338" s="114">
        <v>89.43</v>
      </c>
      <c r="E338" s="114">
        <v>89.56</v>
      </c>
      <c r="F338" s="114">
        <v>89.76</v>
      </c>
      <c r="G338" s="114">
        <v>89.78</v>
      </c>
      <c r="H338" s="114">
        <v>89.95</v>
      </c>
      <c r="I338" s="114">
        <v>89.97</v>
      </c>
      <c r="J338" s="114">
        <v>90</v>
      </c>
      <c r="K338" s="114">
        <v>90.05</v>
      </c>
      <c r="L338" s="114">
        <v>89.94</v>
      </c>
      <c r="M338" s="114">
        <v>89.96</v>
      </c>
      <c r="N338" s="109"/>
    </row>
    <row r="339" spans="1:14" s="92" customFormat="1" ht="12.75" hidden="1" customHeight="1" x14ac:dyDescent="0.2">
      <c r="A339" s="111" t="s">
        <v>134</v>
      </c>
      <c r="B339" s="112">
        <v>82.97</v>
      </c>
      <c r="C339" s="112">
        <v>85.42</v>
      </c>
      <c r="D339" s="112">
        <v>85.79</v>
      </c>
      <c r="E339" s="112">
        <v>86.16</v>
      </c>
      <c r="F339" s="112">
        <v>86.56</v>
      </c>
      <c r="G339" s="112">
        <v>86.62</v>
      </c>
      <c r="H339" s="112">
        <v>86.76</v>
      </c>
      <c r="I339" s="112">
        <v>86.6</v>
      </c>
      <c r="J339" s="112">
        <v>86.6</v>
      </c>
      <c r="K339" s="112">
        <v>86.71</v>
      </c>
      <c r="L339" s="112">
        <v>86.69</v>
      </c>
      <c r="M339" s="112">
        <v>86.63</v>
      </c>
      <c r="N339" s="109"/>
    </row>
    <row r="340" spans="1:14" s="92" customFormat="1" ht="12.75" hidden="1" customHeight="1" x14ac:dyDescent="0.2">
      <c r="A340" s="113" t="s">
        <v>135</v>
      </c>
      <c r="B340" s="114">
        <v>91.7</v>
      </c>
      <c r="C340" s="114">
        <v>92.39</v>
      </c>
      <c r="D340" s="114">
        <v>92.75</v>
      </c>
      <c r="E340" s="114">
        <v>92.79</v>
      </c>
      <c r="F340" s="114">
        <v>92.92</v>
      </c>
      <c r="G340" s="114">
        <v>92.92</v>
      </c>
      <c r="H340" s="114">
        <v>93.44</v>
      </c>
      <c r="I340" s="114">
        <v>93.43</v>
      </c>
      <c r="J340" s="114">
        <v>93.35</v>
      </c>
      <c r="K340" s="114">
        <v>93.35</v>
      </c>
      <c r="L340" s="114">
        <v>93.22</v>
      </c>
      <c r="M340" s="114">
        <v>93.22</v>
      </c>
      <c r="N340" s="109"/>
    </row>
    <row r="341" spans="1:14" s="92" customFormat="1" ht="12.75" hidden="1" customHeight="1" x14ac:dyDescent="0.2">
      <c r="A341" s="111" t="s">
        <v>136</v>
      </c>
      <c r="B341" s="112">
        <v>74.11</v>
      </c>
      <c r="C341" s="112">
        <v>74.400000000000006</v>
      </c>
      <c r="D341" s="112">
        <v>74.31</v>
      </c>
      <c r="E341" s="112">
        <v>74.28</v>
      </c>
      <c r="F341" s="112">
        <v>74.64</v>
      </c>
      <c r="G341" s="112">
        <v>74.62</v>
      </c>
      <c r="H341" s="112">
        <v>74.62</v>
      </c>
      <c r="I341" s="112">
        <v>74.599999999999994</v>
      </c>
      <c r="J341" s="112">
        <v>74.5</v>
      </c>
      <c r="K341" s="112">
        <v>74.16</v>
      </c>
      <c r="L341" s="112">
        <v>73.849999999999994</v>
      </c>
      <c r="M341" s="112">
        <v>73.739999999999995</v>
      </c>
      <c r="N341" s="109"/>
    </row>
    <row r="342" spans="1:14" s="92" customFormat="1" ht="12.75" hidden="1" customHeight="1" x14ac:dyDescent="0.2">
      <c r="A342" s="113" t="s">
        <v>137</v>
      </c>
      <c r="B342" s="114">
        <v>81.739999999999995</v>
      </c>
      <c r="C342" s="114">
        <v>81.89</v>
      </c>
      <c r="D342" s="114">
        <v>81.96</v>
      </c>
      <c r="E342" s="114">
        <v>82.11</v>
      </c>
      <c r="F342" s="114">
        <v>81.87</v>
      </c>
      <c r="G342" s="114">
        <v>82.8</v>
      </c>
      <c r="H342" s="114">
        <v>82.83</v>
      </c>
      <c r="I342" s="114">
        <v>82.91</v>
      </c>
      <c r="J342" s="114">
        <v>82.58</v>
      </c>
      <c r="K342" s="114">
        <v>82.7</v>
      </c>
      <c r="L342" s="114">
        <v>83.05</v>
      </c>
      <c r="M342" s="114">
        <v>83.1</v>
      </c>
      <c r="N342" s="109"/>
    </row>
    <row r="343" spans="1:14" s="92" customFormat="1" ht="12.75" hidden="1" customHeight="1" x14ac:dyDescent="0.2">
      <c r="A343" s="111" t="s">
        <v>138</v>
      </c>
      <c r="B343" s="112">
        <v>90.14</v>
      </c>
      <c r="C343" s="112">
        <v>91.07</v>
      </c>
      <c r="D343" s="112">
        <v>91.39</v>
      </c>
      <c r="E343" s="112">
        <v>91.61</v>
      </c>
      <c r="F343" s="112">
        <v>91.69</v>
      </c>
      <c r="G343" s="112">
        <v>91.67</v>
      </c>
      <c r="H343" s="112">
        <v>91.8</v>
      </c>
      <c r="I343" s="112">
        <v>91.88</v>
      </c>
      <c r="J343" s="112">
        <v>90.64</v>
      </c>
      <c r="K343" s="112">
        <v>90.47</v>
      </c>
      <c r="L343" s="112">
        <v>90.08</v>
      </c>
      <c r="M343" s="112">
        <v>89.33</v>
      </c>
      <c r="N343" s="109"/>
    </row>
    <row r="344" spans="1:14" s="92" customFormat="1" ht="12.75" hidden="1" customHeight="1" x14ac:dyDescent="0.2">
      <c r="A344" s="113" t="s">
        <v>139</v>
      </c>
      <c r="B344" s="114">
        <v>90.01</v>
      </c>
      <c r="C344" s="114">
        <v>90.91</v>
      </c>
      <c r="D344" s="114">
        <v>91.12</v>
      </c>
      <c r="E344" s="114">
        <v>91.27</v>
      </c>
      <c r="F344" s="114">
        <v>91.36</v>
      </c>
      <c r="G344" s="114">
        <v>91.37</v>
      </c>
      <c r="H344" s="114">
        <v>91.51</v>
      </c>
      <c r="I344" s="114">
        <v>91.55</v>
      </c>
      <c r="J344" s="114">
        <v>91.15</v>
      </c>
      <c r="K344" s="114">
        <v>91.16</v>
      </c>
      <c r="L344" s="114">
        <v>90.94</v>
      </c>
      <c r="M344" s="114">
        <v>90.78</v>
      </c>
      <c r="N344" s="109"/>
    </row>
    <row r="345" spans="1:14" s="92" customFormat="1" ht="12.75" hidden="1" customHeight="1" x14ac:dyDescent="0.2">
      <c r="A345" s="115" t="s">
        <v>150</v>
      </c>
      <c r="B345" s="116">
        <v>85.76</v>
      </c>
      <c r="C345" s="116">
        <v>86.31</v>
      </c>
      <c r="D345" s="116">
        <v>86.63</v>
      </c>
      <c r="E345" s="116">
        <v>86.82</v>
      </c>
      <c r="F345" s="116">
        <v>86.95</v>
      </c>
      <c r="G345" s="116">
        <v>87.19</v>
      </c>
      <c r="H345" s="116">
        <v>87.36</v>
      </c>
      <c r="I345" s="116">
        <v>87.35</v>
      </c>
      <c r="J345" s="116">
        <v>87.68</v>
      </c>
      <c r="K345" s="116">
        <v>87.51</v>
      </c>
      <c r="L345" s="116">
        <v>87.49</v>
      </c>
      <c r="M345" s="116">
        <v>87.35</v>
      </c>
      <c r="N345" s="109"/>
    </row>
    <row r="346" spans="1:14" s="92" customFormat="1" ht="12.75" hidden="1" customHeight="1" x14ac:dyDescent="0.25">
      <c r="A346" s="137"/>
      <c r="B346" s="96"/>
      <c r="C346" s="96"/>
      <c r="D346" s="96"/>
      <c r="E346" s="135"/>
      <c r="F346" s="96"/>
      <c r="G346" s="96"/>
      <c r="H346" s="96"/>
      <c r="I346" s="96"/>
      <c r="J346" s="96"/>
      <c r="K346" s="96"/>
      <c r="L346" s="96"/>
      <c r="M346" s="96"/>
    </row>
    <row r="347" spans="1:14" s="92" customFormat="1" ht="12.75" hidden="1" customHeight="1" x14ac:dyDescent="0.25">
      <c r="A347" s="137"/>
      <c r="B347" s="96"/>
      <c r="C347" s="96"/>
      <c r="D347" s="96"/>
      <c r="E347" s="135"/>
      <c r="F347" s="96"/>
      <c r="G347" s="96"/>
      <c r="H347" s="96"/>
      <c r="I347" s="96"/>
      <c r="J347" s="96"/>
      <c r="K347" s="96"/>
      <c r="L347" s="96"/>
      <c r="M347" s="96"/>
    </row>
    <row r="348" spans="1:14" s="92" customFormat="1" ht="12.75" hidden="1" customHeight="1" x14ac:dyDescent="0.25">
      <c r="A348" s="643" t="s">
        <v>161</v>
      </c>
      <c r="B348" s="643"/>
      <c r="C348" s="643"/>
      <c r="D348" s="643"/>
      <c r="E348" s="643"/>
      <c r="F348" s="643"/>
      <c r="G348" s="643"/>
      <c r="H348" s="643"/>
      <c r="I348" s="643"/>
      <c r="J348" s="643"/>
      <c r="K348" s="643"/>
      <c r="L348" s="643"/>
      <c r="M348" s="643"/>
    </row>
    <row r="349" spans="1:14" s="92" customFormat="1" ht="20.25" hidden="1" customHeight="1" x14ac:dyDescent="0.2">
      <c r="A349" s="103" t="s">
        <v>112</v>
      </c>
      <c r="B349" s="120" t="s">
        <v>113</v>
      </c>
      <c r="C349" s="120" t="s">
        <v>114</v>
      </c>
      <c r="D349" s="120" t="s">
        <v>115</v>
      </c>
      <c r="E349" s="120" t="s">
        <v>116</v>
      </c>
      <c r="F349" s="120" t="s">
        <v>117</v>
      </c>
      <c r="G349" s="120" t="s">
        <v>118</v>
      </c>
      <c r="H349" s="120" t="s">
        <v>119</v>
      </c>
      <c r="I349" s="120" t="s">
        <v>120</v>
      </c>
      <c r="J349" s="120" t="s">
        <v>121</v>
      </c>
      <c r="K349" s="120" t="s">
        <v>122</v>
      </c>
      <c r="L349" s="128" t="s">
        <v>123</v>
      </c>
      <c r="M349" s="120" t="s">
        <v>124</v>
      </c>
    </row>
    <row r="350" spans="1:14" s="92" customFormat="1" ht="15.75" hidden="1" customHeight="1" x14ac:dyDescent="0.2">
      <c r="A350" s="118" t="s">
        <v>125</v>
      </c>
      <c r="B350" s="121">
        <v>86.18</v>
      </c>
      <c r="C350" s="121">
        <v>87.44</v>
      </c>
      <c r="D350" s="121">
        <v>87.69</v>
      </c>
      <c r="E350" s="121">
        <v>87.49</v>
      </c>
      <c r="F350" s="121">
        <v>87.36</v>
      </c>
      <c r="G350" s="121">
        <v>87.23</v>
      </c>
      <c r="H350" s="121">
        <v>87.26</v>
      </c>
      <c r="I350" s="121">
        <v>87.35</v>
      </c>
      <c r="J350" s="121">
        <v>87.84</v>
      </c>
      <c r="K350" s="121">
        <v>88.28</v>
      </c>
      <c r="L350" s="121">
        <v>88.66</v>
      </c>
      <c r="M350" s="121">
        <v>88.92</v>
      </c>
    </row>
    <row r="351" spans="1:14" s="92" customFormat="1" ht="12.75" hidden="1" customHeight="1" x14ac:dyDescent="0.2">
      <c r="A351" s="129" t="s">
        <v>126</v>
      </c>
      <c r="B351" s="112" t="s">
        <v>149</v>
      </c>
      <c r="C351" s="112" t="s">
        <v>149</v>
      </c>
      <c r="D351" s="112" t="s">
        <v>149</v>
      </c>
      <c r="E351" s="112" t="s">
        <v>149</v>
      </c>
      <c r="F351" s="112" t="s">
        <v>149</v>
      </c>
      <c r="G351" s="112" t="s">
        <v>149</v>
      </c>
      <c r="H351" s="112" t="s">
        <v>149</v>
      </c>
      <c r="I351" s="123" t="s">
        <v>149</v>
      </c>
      <c r="J351" s="123" t="s">
        <v>149</v>
      </c>
      <c r="K351" s="123" t="s">
        <v>149</v>
      </c>
      <c r="L351" s="123" t="s">
        <v>149</v>
      </c>
      <c r="M351" s="112" t="s">
        <v>149</v>
      </c>
    </row>
    <row r="352" spans="1:14" s="92" customFormat="1" ht="12.75" hidden="1" customHeight="1" x14ac:dyDescent="0.2">
      <c r="A352" s="113" t="s">
        <v>127</v>
      </c>
      <c r="B352" s="114">
        <v>94.1</v>
      </c>
      <c r="C352" s="114">
        <v>94.9</v>
      </c>
      <c r="D352" s="114">
        <v>95.18</v>
      </c>
      <c r="E352" s="114">
        <v>95.25</v>
      </c>
      <c r="F352" s="114">
        <v>95.34</v>
      </c>
      <c r="G352" s="114">
        <v>95.28</v>
      </c>
      <c r="H352" s="114">
        <v>95.32</v>
      </c>
      <c r="I352" s="114">
        <v>95.33</v>
      </c>
      <c r="J352" s="114">
        <v>95.32</v>
      </c>
      <c r="K352" s="114">
        <v>95.34</v>
      </c>
      <c r="L352" s="114">
        <v>95.37</v>
      </c>
      <c r="M352" s="114">
        <v>95.39</v>
      </c>
    </row>
    <row r="353" spans="1:13" s="92" customFormat="1" ht="12.75" hidden="1" customHeight="1" x14ac:dyDescent="0.2">
      <c r="A353" s="111" t="s">
        <v>128</v>
      </c>
      <c r="B353" s="112">
        <v>83.77</v>
      </c>
      <c r="C353" s="112">
        <v>84.98</v>
      </c>
      <c r="D353" s="112">
        <v>85.14</v>
      </c>
      <c r="E353" s="112">
        <v>84.71</v>
      </c>
      <c r="F353" s="112">
        <v>84.43</v>
      </c>
      <c r="G353" s="112">
        <v>84.18</v>
      </c>
      <c r="H353" s="112">
        <v>84.2</v>
      </c>
      <c r="I353" s="112">
        <v>84.35</v>
      </c>
      <c r="J353" s="112">
        <v>85.15</v>
      </c>
      <c r="K353" s="112">
        <v>85.89</v>
      </c>
      <c r="L353" s="112">
        <v>86.53</v>
      </c>
      <c r="M353" s="112">
        <v>86.97</v>
      </c>
    </row>
    <row r="354" spans="1:13" s="92" customFormat="1" ht="12.75" hidden="1" customHeight="1" x14ac:dyDescent="0.2">
      <c r="A354" s="113" t="s">
        <v>129</v>
      </c>
      <c r="B354" s="114">
        <v>93.87</v>
      </c>
      <c r="C354" s="114">
        <v>94.69</v>
      </c>
      <c r="D354" s="114">
        <v>94.83</v>
      </c>
      <c r="E354" s="114">
        <v>94.8</v>
      </c>
      <c r="F354" s="114">
        <v>94.8</v>
      </c>
      <c r="G354" s="114">
        <v>94.8</v>
      </c>
      <c r="H354" s="114">
        <v>94.97</v>
      </c>
      <c r="I354" s="114">
        <v>94.97</v>
      </c>
      <c r="J354" s="114">
        <v>95.31</v>
      </c>
      <c r="K354" s="114">
        <v>95.55</v>
      </c>
      <c r="L354" s="114">
        <v>95.55</v>
      </c>
      <c r="M354" s="114">
        <v>95.55</v>
      </c>
    </row>
    <row r="355" spans="1:13" s="92" customFormat="1" ht="12.75" hidden="1" customHeight="1" x14ac:dyDescent="0.2">
      <c r="A355" s="111" t="s">
        <v>130</v>
      </c>
      <c r="B355" s="112">
        <v>84.47</v>
      </c>
      <c r="C355" s="112">
        <v>86.26</v>
      </c>
      <c r="D355" s="112">
        <v>86.81</v>
      </c>
      <c r="E355" s="112">
        <v>87.02</v>
      </c>
      <c r="F355" s="112">
        <v>87.03</v>
      </c>
      <c r="G355" s="112">
        <v>87.18</v>
      </c>
      <c r="H355" s="112">
        <v>87.19</v>
      </c>
      <c r="I355" s="112">
        <v>87.16</v>
      </c>
      <c r="J355" s="112">
        <v>87.34</v>
      </c>
      <c r="K355" s="112">
        <v>87.34</v>
      </c>
      <c r="L355" s="112">
        <v>87.34</v>
      </c>
      <c r="M355" s="112">
        <v>87.34</v>
      </c>
    </row>
    <row r="356" spans="1:13" s="92" customFormat="1" ht="12.75" hidden="1" customHeight="1" x14ac:dyDescent="0.2">
      <c r="A356" s="113" t="s">
        <v>131</v>
      </c>
      <c r="B356" s="114">
        <v>90.12</v>
      </c>
      <c r="C356" s="114">
        <v>91.54</v>
      </c>
      <c r="D356" s="114">
        <v>91.82</v>
      </c>
      <c r="E356" s="114">
        <v>91.91</v>
      </c>
      <c r="F356" s="114">
        <v>92.07</v>
      </c>
      <c r="G356" s="114">
        <v>92.11</v>
      </c>
      <c r="H356" s="114">
        <v>92.14</v>
      </c>
      <c r="I356" s="114">
        <v>92.22</v>
      </c>
      <c r="J356" s="114">
        <v>92.17</v>
      </c>
      <c r="K356" s="114">
        <v>92.19</v>
      </c>
      <c r="L356" s="114">
        <v>92.19</v>
      </c>
      <c r="M356" s="114">
        <v>92.19</v>
      </c>
    </row>
    <row r="357" spans="1:13" s="92" customFormat="1" ht="12.75" hidden="1" customHeight="1" x14ac:dyDescent="0.2">
      <c r="A357" s="129" t="s">
        <v>132</v>
      </c>
      <c r="B357" s="112" t="s">
        <v>149</v>
      </c>
      <c r="C357" s="112" t="s">
        <v>149</v>
      </c>
      <c r="D357" s="112" t="s">
        <v>149</v>
      </c>
      <c r="E357" s="112" t="s">
        <v>149</v>
      </c>
      <c r="F357" s="112" t="s">
        <v>149</v>
      </c>
      <c r="G357" s="112" t="s">
        <v>149</v>
      </c>
      <c r="H357" s="112" t="s">
        <v>149</v>
      </c>
      <c r="I357" s="112" t="s">
        <v>149</v>
      </c>
      <c r="J357" s="112" t="s">
        <v>149</v>
      </c>
      <c r="K357" s="112" t="s">
        <v>149</v>
      </c>
      <c r="L357" s="112" t="s">
        <v>149</v>
      </c>
      <c r="M357" s="112" t="s">
        <v>149</v>
      </c>
    </row>
    <row r="358" spans="1:13" s="92" customFormat="1" ht="12.75" hidden="1" customHeight="1" x14ac:dyDescent="0.2">
      <c r="A358" s="113" t="s">
        <v>133</v>
      </c>
      <c r="B358" s="114">
        <v>91.07</v>
      </c>
      <c r="C358" s="114">
        <v>92.38</v>
      </c>
      <c r="D358" s="114">
        <v>93</v>
      </c>
      <c r="E358" s="114">
        <v>93.05</v>
      </c>
      <c r="F358" s="114">
        <v>93.2</v>
      </c>
      <c r="G358" s="114">
        <v>93.24</v>
      </c>
      <c r="H358" s="114">
        <v>93.3</v>
      </c>
      <c r="I358" s="114">
        <v>93.35</v>
      </c>
      <c r="J358" s="114">
        <v>93.3</v>
      </c>
      <c r="K358" s="114">
        <v>93.32</v>
      </c>
      <c r="L358" s="114">
        <v>93.37</v>
      </c>
      <c r="M358" s="114">
        <v>93.35</v>
      </c>
    </row>
    <row r="359" spans="1:13" s="92" customFormat="1" ht="12.75" hidden="1" customHeight="1" x14ac:dyDescent="0.2">
      <c r="A359" s="111" t="s">
        <v>134</v>
      </c>
      <c r="B359" s="112">
        <v>88.05</v>
      </c>
      <c r="C359" s="112">
        <v>89.73</v>
      </c>
      <c r="D359" s="112">
        <v>89.73</v>
      </c>
      <c r="E359" s="112">
        <v>89.53</v>
      </c>
      <c r="F359" s="112">
        <v>89.6</v>
      </c>
      <c r="G359" s="112">
        <v>89.61</v>
      </c>
      <c r="H359" s="112">
        <v>89.63</v>
      </c>
      <c r="I359" s="112">
        <v>89.64</v>
      </c>
      <c r="J359" s="112">
        <v>89.78</v>
      </c>
      <c r="K359" s="112">
        <v>90.22</v>
      </c>
      <c r="L359" s="112">
        <v>90.23</v>
      </c>
      <c r="M359" s="112">
        <v>90.26</v>
      </c>
    </row>
    <row r="360" spans="1:13" s="92" customFormat="1" ht="12.75" hidden="1" customHeight="1" x14ac:dyDescent="0.2">
      <c r="A360" s="113" t="s">
        <v>135</v>
      </c>
      <c r="B360" s="114">
        <v>94.16</v>
      </c>
      <c r="C360" s="114">
        <v>95.24</v>
      </c>
      <c r="D360" s="114">
        <v>95.36</v>
      </c>
      <c r="E360" s="114">
        <v>95.41</v>
      </c>
      <c r="F360" s="114">
        <v>95.49</v>
      </c>
      <c r="G360" s="114">
        <v>95.5</v>
      </c>
      <c r="H360" s="114">
        <v>95.56</v>
      </c>
      <c r="I360" s="114">
        <v>95.58</v>
      </c>
      <c r="J360" s="114">
        <v>95.56</v>
      </c>
      <c r="K360" s="114">
        <v>95.56</v>
      </c>
      <c r="L360" s="114">
        <v>95.56</v>
      </c>
      <c r="M360" s="114">
        <v>95.56</v>
      </c>
    </row>
    <row r="361" spans="1:13" s="92" customFormat="1" ht="12.75" hidden="1" customHeight="1" x14ac:dyDescent="0.2">
      <c r="A361" s="111" t="s">
        <v>136</v>
      </c>
      <c r="B361" s="112">
        <v>74.680000000000007</v>
      </c>
      <c r="C361" s="112">
        <v>75.58</v>
      </c>
      <c r="D361" s="112">
        <v>75.63</v>
      </c>
      <c r="E361" s="112">
        <v>75.489999999999995</v>
      </c>
      <c r="F361" s="112">
        <v>75.31</v>
      </c>
      <c r="G361" s="112">
        <v>75.069999999999993</v>
      </c>
      <c r="H361" s="112">
        <v>75.099999999999994</v>
      </c>
      <c r="I361" s="112">
        <v>75.150000000000006</v>
      </c>
      <c r="J361" s="112">
        <v>76.83</v>
      </c>
      <c r="K361" s="112">
        <v>78.510000000000005</v>
      </c>
      <c r="L361" s="112">
        <v>79.790000000000006</v>
      </c>
      <c r="M361" s="112">
        <v>80.83</v>
      </c>
    </row>
    <row r="362" spans="1:13" s="92" customFormat="1" ht="12.75" hidden="1" customHeight="1" x14ac:dyDescent="0.2">
      <c r="A362" s="113" t="s">
        <v>137</v>
      </c>
      <c r="B362" s="114">
        <v>84.26</v>
      </c>
      <c r="C362" s="114">
        <v>85.57</v>
      </c>
      <c r="D362" s="114">
        <v>85.89</v>
      </c>
      <c r="E362" s="114">
        <v>85.41</v>
      </c>
      <c r="F362" s="114">
        <v>85.17</v>
      </c>
      <c r="G362" s="114">
        <v>85.18</v>
      </c>
      <c r="H362" s="114">
        <v>85.44</v>
      </c>
      <c r="I362" s="114">
        <v>85.63</v>
      </c>
      <c r="J362" s="114">
        <v>86.11</v>
      </c>
      <c r="K362" s="114">
        <v>86.41</v>
      </c>
      <c r="L362" s="114">
        <v>86.61</v>
      </c>
      <c r="M362" s="114">
        <v>86.8</v>
      </c>
    </row>
    <row r="363" spans="1:13" s="92" customFormat="1" ht="12.75" hidden="1" customHeight="1" x14ac:dyDescent="0.2">
      <c r="A363" s="111" t="s">
        <v>138</v>
      </c>
      <c r="B363" s="112">
        <v>90.09</v>
      </c>
      <c r="C363" s="112">
        <v>91.05</v>
      </c>
      <c r="D363" s="112">
        <v>91.23</v>
      </c>
      <c r="E363" s="112">
        <v>90.8</v>
      </c>
      <c r="F363" s="112">
        <v>90.56</v>
      </c>
      <c r="G363" s="112">
        <v>90.45</v>
      </c>
      <c r="H363" s="112">
        <v>90.42</v>
      </c>
      <c r="I363" s="112">
        <v>90.63</v>
      </c>
      <c r="J363" s="112">
        <v>90.69</v>
      </c>
      <c r="K363" s="112">
        <v>90.67</v>
      </c>
      <c r="L363" s="112">
        <v>90.8</v>
      </c>
      <c r="M363" s="112">
        <v>90.78</v>
      </c>
    </row>
    <row r="364" spans="1:13" s="92" customFormat="1" ht="12.75" hidden="1" customHeight="1" x14ac:dyDescent="0.2">
      <c r="A364" s="113" t="s">
        <v>139</v>
      </c>
      <c r="B364" s="114">
        <v>91.52</v>
      </c>
      <c r="C364" s="114">
        <v>92.71</v>
      </c>
      <c r="D364" s="114">
        <v>93.02</v>
      </c>
      <c r="E364" s="114">
        <v>92.85</v>
      </c>
      <c r="F364" s="114">
        <v>92.68</v>
      </c>
      <c r="G364" s="114">
        <v>92.51</v>
      </c>
      <c r="H364" s="114">
        <v>92.47</v>
      </c>
      <c r="I364" s="114">
        <v>92.53</v>
      </c>
      <c r="J364" s="114">
        <v>92.6</v>
      </c>
      <c r="K364" s="114">
        <v>92.62</v>
      </c>
      <c r="L364" s="114">
        <v>92.69</v>
      </c>
      <c r="M364" s="114">
        <v>92.7</v>
      </c>
    </row>
    <row r="365" spans="1:13" s="92" customFormat="1" ht="12.75" hidden="1" customHeight="1" x14ac:dyDescent="0.2">
      <c r="A365" s="115" t="s">
        <v>150</v>
      </c>
      <c r="B365" s="116">
        <v>89.54</v>
      </c>
      <c r="C365" s="116">
        <v>92.21</v>
      </c>
      <c r="D365" s="116">
        <v>92.67</v>
      </c>
      <c r="E365" s="116">
        <v>92.82</v>
      </c>
      <c r="F365" s="116">
        <v>92.99</v>
      </c>
      <c r="G365" s="116">
        <v>92.84</v>
      </c>
      <c r="H365" s="116">
        <v>92.85</v>
      </c>
      <c r="I365" s="116">
        <v>92.9</v>
      </c>
      <c r="J365" s="116">
        <v>93</v>
      </c>
      <c r="K365" s="116">
        <v>92.96</v>
      </c>
      <c r="L365" s="116">
        <v>93.07</v>
      </c>
      <c r="M365" s="116">
        <v>93.09</v>
      </c>
    </row>
    <row r="366" spans="1:13" s="92" customFormat="1" ht="12.75" hidden="1" customHeight="1" x14ac:dyDescent="0.2">
      <c r="A366" s="111"/>
      <c r="B366" s="112"/>
      <c r="C366" s="112"/>
      <c r="D366" s="112"/>
      <c r="E366" s="112"/>
      <c r="F366" s="112"/>
      <c r="G366" s="112"/>
      <c r="H366" s="112"/>
      <c r="I366" s="112"/>
      <c r="J366" s="112"/>
      <c r="K366" s="112"/>
      <c r="L366" s="112"/>
      <c r="M366" s="112"/>
    </row>
    <row r="367" spans="1:13" s="92" customFormat="1" ht="12.75" hidden="1" customHeight="1" x14ac:dyDescent="0.25">
      <c r="A367" s="643" t="s">
        <v>162</v>
      </c>
      <c r="B367" s="643"/>
      <c r="C367" s="643"/>
      <c r="D367" s="643"/>
      <c r="E367" s="643"/>
      <c r="F367" s="643"/>
      <c r="G367" s="643"/>
      <c r="H367" s="643"/>
      <c r="I367" s="643"/>
      <c r="J367" s="643"/>
      <c r="K367" s="643"/>
      <c r="L367" s="643"/>
      <c r="M367" s="643"/>
    </row>
    <row r="368" spans="1:13" s="92" customFormat="1" ht="12.75" hidden="1" customHeight="1" x14ac:dyDescent="0.25">
      <c r="A368" s="94"/>
      <c r="B368" s="127"/>
      <c r="C368" s="127"/>
      <c r="D368" s="127"/>
      <c r="E368" s="127"/>
      <c r="F368" s="127"/>
      <c r="G368" s="127"/>
      <c r="H368" s="127"/>
      <c r="I368" s="127"/>
      <c r="J368" s="127"/>
      <c r="K368" s="101"/>
      <c r="L368" s="127"/>
      <c r="M368" s="101"/>
    </row>
    <row r="369" spans="1:13" s="92" customFormat="1" ht="20.25" hidden="1" customHeight="1" x14ac:dyDescent="0.2">
      <c r="A369" s="103" t="s">
        <v>112</v>
      </c>
      <c r="B369" s="120" t="s">
        <v>113</v>
      </c>
      <c r="C369" s="120" t="s">
        <v>114</v>
      </c>
      <c r="D369" s="120" t="s">
        <v>115</v>
      </c>
      <c r="E369" s="120" t="s">
        <v>116</v>
      </c>
      <c r="F369" s="120" t="s">
        <v>117</v>
      </c>
      <c r="G369" s="120" t="s">
        <v>118</v>
      </c>
      <c r="H369" s="120" t="s">
        <v>119</v>
      </c>
      <c r="I369" s="120" t="s">
        <v>120</v>
      </c>
      <c r="J369" s="120" t="s">
        <v>121</v>
      </c>
      <c r="K369" s="120" t="s">
        <v>122</v>
      </c>
      <c r="L369" s="128" t="s">
        <v>123</v>
      </c>
      <c r="M369" s="120" t="s">
        <v>124</v>
      </c>
    </row>
    <row r="370" spans="1:13" s="92" customFormat="1" ht="15.75" hidden="1" customHeight="1" x14ac:dyDescent="0.2">
      <c r="A370" s="118" t="s">
        <v>125</v>
      </c>
      <c r="B370" s="121">
        <v>89.86</v>
      </c>
      <c r="C370" s="121">
        <v>90.81</v>
      </c>
      <c r="D370" s="121">
        <v>91.11</v>
      </c>
      <c r="E370" s="121">
        <v>91.38</v>
      </c>
      <c r="F370" s="122">
        <v>91.66</v>
      </c>
      <c r="G370" s="121">
        <v>91.71</v>
      </c>
      <c r="H370" s="121">
        <v>91.78</v>
      </c>
      <c r="I370" s="121">
        <v>91.84</v>
      </c>
      <c r="J370" s="121">
        <v>91.91</v>
      </c>
      <c r="K370" s="121">
        <v>91.93</v>
      </c>
      <c r="L370" s="121">
        <v>91.94</v>
      </c>
      <c r="M370" s="121">
        <v>92.03</v>
      </c>
    </row>
    <row r="371" spans="1:13" s="92" customFormat="1" ht="12.75" hidden="1" customHeight="1" x14ac:dyDescent="0.2">
      <c r="A371" s="129" t="s">
        <v>126</v>
      </c>
      <c r="B371" s="112" t="s">
        <v>149</v>
      </c>
      <c r="C371" s="112" t="s">
        <v>149</v>
      </c>
      <c r="D371" s="112" t="s">
        <v>149</v>
      </c>
      <c r="E371" s="112" t="s">
        <v>149</v>
      </c>
      <c r="F371" s="112" t="s">
        <v>149</v>
      </c>
      <c r="G371" s="112" t="s">
        <v>149</v>
      </c>
      <c r="H371" s="112" t="s">
        <v>149</v>
      </c>
      <c r="I371" s="123" t="s">
        <v>149</v>
      </c>
      <c r="J371" s="123" t="s">
        <v>149</v>
      </c>
      <c r="K371" s="123" t="s">
        <v>149</v>
      </c>
      <c r="L371" s="123" t="s">
        <v>149</v>
      </c>
      <c r="M371" s="112" t="s">
        <v>149</v>
      </c>
    </row>
    <row r="372" spans="1:13" s="92" customFormat="1" ht="12.75" hidden="1" customHeight="1" x14ac:dyDescent="0.2">
      <c r="A372" s="113" t="s">
        <v>127</v>
      </c>
      <c r="B372" s="114">
        <v>95.64</v>
      </c>
      <c r="C372" s="114">
        <v>95.84</v>
      </c>
      <c r="D372" s="114">
        <v>96.03</v>
      </c>
      <c r="E372" s="114">
        <v>96.08</v>
      </c>
      <c r="F372" s="114">
        <v>96.13</v>
      </c>
      <c r="G372" s="114">
        <v>96.2</v>
      </c>
      <c r="H372" s="114">
        <v>96.27</v>
      </c>
      <c r="I372" s="114">
        <v>96.35</v>
      </c>
      <c r="J372" s="114">
        <v>96.38</v>
      </c>
      <c r="K372" s="114">
        <v>96.41</v>
      </c>
      <c r="L372" s="114">
        <v>96.45</v>
      </c>
      <c r="M372" s="114">
        <v>96.47</v>
      </c>
    </row>
    <row r="373" spans="1:13" s="92" customFormat="1" ht="12.75" hidden="1" customHeight="1" x14ac:dyDescent="0.2">
      <c r="A373" s="111" t="s">
        <v>128</v>
      </c>
      <c r="B373" s="112">
        <v>87.89</v>
      </c>
      <c r="C373" s="112">
        <v>88.86</v>
      </c>
      <c r="D373" s="112">
        <v>89.15</v>
      </c>
      <c r="E373" s="112">
        <v>89.5</v>
      </c>
      <c r="F373" s="112">
        <v>89.9</v>
      </c>
      <c r="G373" s="112">
        <v>89.96</v>
      </c>
      <c r="H373" s="112">
        <v>90.06</v>
      </c>
      <c r="I373" s="112">
        <v>90.14</v>
      </c>
      <c r="J373" s="112">
        <v>90.24</v>
      </c>
      <c r="K373" s="112">
        <v>90.26</v>
      </c>
      <c r="L373" s="112">
        <v>90.27</v>
      </c>
      <c r="M373" s="112">
        <v>90.43</v>
      </c>
    </row>
    <row r="374" spans="1:13" s="92" customFormat="1" ht="12.75" hidden="1" customHeight="1" x14ac:dyDescent="0.2">
      <c r="A374" s="113" t="s">
        <v>129</v>
      </c>
      <c r="B374" s="114">
        <v>96.22</v>
      </c>
      <c r="C374" s="114">
        <v>96.86</v>
      </c>
      <c r="D374" s="114">
        <v>96.86</v>
      </c>
      <c r="E374" s="114">
        <v>96.86</v>
      </c>
      <c r="F374" s="114">
        <v>96.86</v>
      </c>
      <c r="G374" s="114">
        <v>96.86</v>
      </c>
      <c r="H374" s="114">
        <v>96.86</v>
      </c>
      <c r="I374" s="114">
        <v>96.86</v>
      </c>
      <c r="J374" s="114">
        <v>96.86</v>
      </c>
      <c r="K374" s="114">
        <v>96.86</v>
      </c>
      <c r="L374" s="114">
        <v>96.79</v>
      </c>
      <c r="M374" s="114">
        <v>96.79</v>
      </c>
    </row>
    <row r="375" spans="1:13" s="92" customFormat="1" ht="12.75" hidden="1" customHeight="1" x14ac:dyDescent="0.2">
      <c r="A375" s="111" t="s">
        <v>130</v>
      </c>
      <c r="B375" s="112">
        <v>89.2</v>
      </c>
      <c r="C375" s="112">
        <v>90.69</v>
      </c>
      <c r="D375" s="112">
        <v>91.14</v>
      </c>
      <c r="E375" s="112">
        <v>91.24</v>
      </c>
      <c r="F375" s="112">
        <v>91.38</v>
      </c>
      <c r="G375" s="112">
        <v>91.38</v>
      </c>
      <c r="H375" s="112">
        <v>91.38</v>
      </c>
      <c r="I375" s="112">
        <v>91.39</v>
      </c>
      <c r="J375" s="112">
        <v>91.44</v>
      </c>
      <c r="K375" s="112">
        <v>91.44</v>
      </c>
      <c r="L375" s="112">
        <v>91.44</v>
      </c>
      <c r="M375" s="112">
        <v>91.44</v>
      </c>
    </row>
    <row r="376" spans="1:13" s="92" customFormat="1" ht="12.75" hidden="1" customHeight="1" x14ac:dyDescent="0.2">
      <c r="A376" s="113" t="s">
        <v>131</v>
      </c>
      <c r="B376" s="114">
        <v>93.07</v>
      </c>
      <c r="C376" s="114">
        <v>94.03</v>
      </c>
      <c r="D376" s="114">
        <v>94.36</v>
      </c>
      <c r="E376" s="114">
        <v>94.61</v>
      </c>
      <c r="F376" s="114">
        <v>94.77</v>
      </c>
      <c r="G376" s="114">
        <v>94.79</v>
      </c>
      <c r="H376" s="114">
        <v>94.8</v>
      </c>
      <c r="I376" s="114">
        <v>94.8</v>
      </c>
      <c r="J376" s="114">
        <v>94.84</v>
      </c>
      <c r="K376" s="114">
        <v>94.85</v>
      </c>
      <c r="L376" s="114">
        <v>94.85</v>
      </c>
      <c r="M376" s="114">
        <v>94.87</v>
      </c>
    </row>
    <row r="377" spans="1:13" s="92" customFormat="1" ht="12.75" hidden="1" customHeight="1" x14ac:dyDescent="0.2">
      <c r="A377" s="129"/>
      <c r="B377" s="112" t="s">
        <v>149</v>
      </c>
      <c r="C377" s="112" t="s">
        <v>149</v>
      </c>
      <c r="D377" s="112" t="s">
        <v>149</v>
      </c>
      <c r="E377" s="112" t="s">
        <v>149</v>
      </c>
      <c r="F377" s="112" t="s">
        <v>149</v>
      </c>
      <c r="G377" s="112" t="s">
        <v>149</v>
      </c>
      <c r="H377" s="112" t="s">
        <v>149</v>
      </c>
      <c r="I377" s="112" t="s">
        <v>149</v>
      </c>
      <c r="J377" s="112" t="s">
        <v>149</v>
      </c>
      <c r="K377" s="112" t="s">
        <v>149</v>
      </c>
      <c r="L377" s="112" t="s">
        <v>149</v>
      </c>
      <c r="M377" s="112" t="s">
        <v>149</v>
      </c>
    </row>
    <row r="378" spans="1:13" s="92" customFormat="1" ht="12.75" hidden="1" customHeight="1" x14ac:dyDescent="0.2">
      <c r="A378" s="113" t="s">
        <v>133</v>
      </c>
      <c r="B378" s="114">
        <v>93.94</v>
      </c>
      <c r="C378" s="114">
        <v>94.54</v>
      </c>
      <c r="D378" s="114">
        <v>94.97</v>
      </c>
      <c r="E378" s="114">
        <v>95.08</v>
      </c>
      <c r="F378" s="114">
        <v>95.14</v>
      </c>
      <c r="G378" s="114">
        <v>95.18</v>
      </c>
      <c r="H378" s="114">
        <v>95.23</v>
      </c>
      <c r="I378" s="114">
        <v>95.27</v>
      </c>
      <c r="J378" s="114">
        <v>95.3</v>
      </c>
      <c r="K378" s="114">
        <v>95.3</v>
      </c>
      <c r="L378" s="114">
        <v>95.31</v>
      </c>
      <c r="M378" s="114">
        <v>95.34</v>
      </c>
    </row>
    <row r="379" spans="1:13" s="92" customFormat="1" ht="12.75" hidden="1" customHeight="1" x14ac:dyDescent="0.2">
      <c r="A379" s="111" t="s">
        <v>134</v>
      </c>
      <c r="B379" s="112">
        <v>90.36</v>
      </c>
      <c r="C379" s="112">
        <v>91.59</v>
      </c>
      <c r="D379" s="112">
        <v>91.9</v>
      </c>
      <c r="E379" s="112">
        <v>92.37</v>
      </c>
      <c r="F379" s="112">
        <v>92.74</v>
      </c>
      <c r="G379" s="112">
        <v>92.75</v>
      </c>
      <c r="H379" s="112">
        <v>93.31</v>
      </c>
      <c r="I379" s="112">
        <v>93.53</v>
      </c>
      <c r="J379" s="112">
        <v>93.58</v>
      </c>
      <c r="K379" s="112">
        <v>93.88</v>
      </c>
      <c r="L379" s="112">
        <v>93.87</v>
      </c>
      <c r="M379" s="112">
        <v>94.16</v>
      </c>
    </row>
    <row r="380" spans="1:13" s="92" customFormat="1" ht="12.75" hidden="1" customHeight="1" x14ac:dyDescent="0.2">
      <c r="A380" s="113" t="s">
        <v>135</v>
      </c>
      <c r="B380" s="114">
        <v>95.98</v>
      </c>
      <c r="C380" s="114">
        <v>96.47</v>
      </c>
      <c r="D380" s="114">
        <v>96.65</v>
      </c>
      <c r="E380" s="114">
        <v>96.84</v>
      </c>
      <c r="F380" s="114">
        <v>96.87</v>
      </c>
      <c r="G380" s="114">
        <v>97.02</v>
      </c>
      <c r="H380" s="114">
        <v>97.2</v>
      </c>
      <c r="I380" s="114">
        <v>97.22</v>
      </c>
      <c r="J380" s="114">
        <v>97.23</v>
      </c>
      <c r="K380" s="114">
        <v>97.23</v>
      </c>
      <c r="L380" s="114">
        <v>97.04</v>
      </c>
      <c r="M380" s="114">
        <v>97.09</v>
      </c>
    </row>
    <row r="381" spans="1:13" s="92" customFormat="1" ht="12.75" hidden="1" customHeight="1" x14ac:dyDescent="0.2">
      <c r="A381" s="111" t="s">
        <v>136</v>
      </c>
      <c r="B381" s="112">
        <v>82.17</v>
      </c>
      <c r="C381" s="112">
        <v>83.35</v>
      </c>
      <c r="D381" s="112">
        <v>84.07</v>
      </c>
      <c r="E381" s="112">
        <v>84.68</v>
      </c>
      <c r="F381" s="112">
        <v>85.24</v>
      </c>
      <c r="G381" s="112">
        <v>85.43</v>
      </c>
      <c r="H381" s="112">
        <v>85.71</v>
      </c>
      <c r="I381" s="112">
        <v>85.87</v>
      </c>
      <c r="J381" s="112">
        <v>86</v>
      </c>
      <c r="K381" s="112">
        <v>86.2</v>
      </c>
      <c r="L381" s="112">
        <v>86.34</v>
      </c>
      <c r="M381" s="112">
        <v>86.63</v>
      </c>
    </row>
    <row r="382" spans="1:13" s="92" customFormat="1" ht="12.75" hidden="1" customHeight="1" x14ac:dyDescent="0.2">
      <c r="A382" s="113" t="s">
        <v>137</v>
      </c>
      <c r="B382" s="114">
        <v>88.07</v>
      </c>
      <c r="C382" s="114">
        <v>88.98</v>
      </c>
      <c r="D382" s="114">
        <v>89.22</v>
      </c>
      <c r="E382" s="114">
        <v>89.43</v>
      </c>
      <c r="F382" s="114">
        <v>89.7</v>
      </c>
      <c r="G382" s="114">
        <v>89.74</v>
      </c>
      <c r="H382" s="114">
        <v>89.73</v>
      </c>
      <c r="I382" s="114">
        <v>90.04</v>
      </c>
      <c r="J382" s="114">
        <v>90.34</v>
      </c>
      <c r="K382" s="114">
        <v>90.45</v>
      </c>
      <c r="L382" s="114">
        <v>90.43</v>
      </c>
      <c r="M382" s="114">
        <v>90.46</v>
      </c>
    </row>
    <row r="383" spans="1:13" s="92" customFormat="1" ht="12.75" hidden="1" customHeight="1" x14ac:dyDescent="0.2">
      <c r="A383" s="111" t="s">
        <v>138</v>
      </c>
      <c r="B383" s="112">
        <v>91.86</v>
      </c>
      <c r="C383" s="112">
        <v>92.86</v>
      </c>
      <c r="D383" s="112">
        <v>92.89</v>
      </c>
      <c r="E383" s="112">
        <v>92.95</v>
      </c>
      <c r="F383" s="112">
        <v>93.21</v>
      </c>
      <c r="G383" s="112">
        <v>93.22</v>
      </c>
      <c r="H383" s="112">
        <v>93.23</v>
      </c>
      <c r="I383" s="112">
        <v>93.09</v>
      </c>
      <c r="J383" s="112">
        <v>93.04</v>
      </c>
      <c r="K383" s="112">
        <v>92.83</v>
      </c>
      <c r="L383" s="112">
        <v>92.79</v>
      </c>
      <c r="M383" s="112">
        <v>92.82</v>
      </c>
    </row>
    <row r="384" spans="1:13" s="92" customFormat="1" ht="12.75" hidden="1" customHeight="1" x14ac:dyDescent="0.2">
      <c r="A384" s="113" t="s">
        <v>139</v>
      </c>
      <c r="B384" s="114">
        <v>93.47</v>
      </c>
      <c r="C384" s="114">
        <v>94.42</v>
      </c>
      <c r="D384" s="114">
        <v>94.57</v>
      </c>
      <c r="E384" s="114">
        <v>94.71</v>
      </c>
      <c r="F384" s="114">
        <v>94.85</v>
      </c>
      <c r="G384" s="114">
        <v>94.89</v>
      </c>
      <c r="H384" s="114">
        <v>94.87</v>
      </c>
      <c r="I384" s="114">
        <v>94.84</v>
      </c>
      <c r="J384" s="114">
        <v>94.85</v>
      </c>
      <c r="K384" s="114">
        <v>94.79</v>
      </c>
      <c r="L384" s="114">
        <v>94.8</v>
      </c>
      <c r="M384" s="114">
        <v>94.85</v>
      </c>
    </row>
    <row r="385" spans="1:14" s="92" customFormat="1" ht="12.75" hidden="1" customHeight="1" x14ac:dyDescent="0.2">
      <c r="A385" s="115" t="s">
        <v>150</v>
      </c>
      <c r="B385" s="116">
        <v>93.54</v>
      </c>
      <c r="C385" s="116">
        <v>93.99</v>
      </c>
      <c r="D385" s="116">
        <v>94.16</v>
      </c>
      <c r="E385" s="116">
        <v>94.5</v>
      </c>
      <c r="F385" s="116">
        <v>94.64</v>
      </c>
      <c r="G385" s="116">
        <v>94.51</v>
      </c>
      <c r="H385" s="116">
        <v>94.29</v>
      </c>
      <c r="I385" s="116">
        <v>94.41</v>
      </c>
      <c r="J385" s="116">
        <v>94.52</v>
      </c>
      <c r="K385" s="116">
        <v>94.58</v>
      </c>
      <c r="L385" s="116">
        <v>94.44</v>
      </c>
      <c r="M385" s="116">
        <v>94.37</v>
      </c>
    </row>
    <row r="386" spans="1:14" s="92" customFormat="1" ht="12.75" hidden="1" customHeight="1" x14ac:dyDescent="0.2">
      <c r="A386" s="111"/>
      <c r="B386" s="112"/>
      <c r="C386" s="112"/>
      <c r="D386" s="112"/>
      <c r="E386" s="112"/>
      <c r="F386" s="112"/>
      <c r="G386" s="112"/>
      <c r="H386" s="112"/>
      <c r="I386" s="112"/>
      <c r="J386" s="112"/>
      <c r="K386" s="112"/>
      <c r="L386" s="112"/>
      <c r="M386" s="112"/>
    </row>
    <row r="387" spans="1:14" s="92" customFormat="1" ht="12.75" customHeight="1" x14ac:dyDescent="0.2">
      <c r="A387" s="111"/>
      <c r="B387" s="112"/>
      <c r="C387" s="112"/>
      <c r="D387" s="112"/>
      <c r="E387" s="112"/>
      <c r="F387" s="112"/>
      <c r="G387" s="112"/>
      <c r="H387" s="112"/>
      <c r="I387" s="112"/>
      <c r="J387" s="112"/>
      <c r="K387" s="112"/>
      <c r="L387" s="112"/>
      <c r="M387" s="112"/>
    </row>
    <row r="388" spans="1:14" s="92" customFormat="1" ht="12.75" customHeight="1" x14ac:dyDescent="0.25">
      <c r="A388" s="643" t="s">
        <v>163</v>
      </c>
      <c r="B388" s="643"/>
      <c r="C388" s="643"/>
      <c r="D388" s="643"/>
      <c r="E388" s="643"/>
      <c r="F388" s="643"/>
      <c r="G388" s="643"/>
      <c r="H388" s="643"/>
      <c r="I388" s="643"/>
      <c r="J388" s="643"/>
      <c r="K388" s="643"/>
      <c r="L388" s="643"/>
      <c r="M388" s="643"/>
    </row>
    <row r="389" spans="1:14" s="92" customFormat="1" ht="20.25" customHeight="1" x14ac:dyDescent="0.2">
      <c r="A389" s="103" t="s">
        <v>112</v>
      </c>
      <c r="B389" s="120" t="s">
        <v>113</v>
      </c>
      <c r="C389" s="120" t="s">
        <v>114</v>
      </c>
      <c r="D389" s="120" t="s">
        <v>115</v>
      </c>
      <c r="E389" s="120" t="s">
        <v>116</v>
      </c>
      <c r="F389" s="120" t="s">
        <v>117</v>
      </c>
      <c r="G389" s="120" t="s">
        <v>118</v>
      </c>
      <c r="H389" s="120" t="s">
        <v>119</v>
      </c>
      <c r="I389" s="120" t="s">
        <v>120</v>
      </c>
      <c r="J389" s="120" t="s">
        <v>121</v>
      </c>
      <c r="K389" s="120" t="s">
        <v>122</v>
      </c>
      <c r="L389" s="128" t="s">
        <v>123</v>
      </c>
      <c r="M389" s="120" t="s">
        <v>124</v>
      </c>
    </row>
    <row r="390" spans="1:14" s="92" customFormat="1" ht="15.75" customHeight="1" x14ac:dyDescent="0.2">
      <c r="A390" s="118" t="s">
        <v>125</v>
      </c>
      <c r="B390" s="121">
        <v>92.82</v>
      </c>
      <c r="C390" s="121">
        <v>93.64</v>
      </c>
      <c r="D390" s="121">
        <v>93.89</v>
      </c>
      <c r="E390" s="121">
        <v>94.12</v>
      </c>
      <c r="F390" s="121">
        <v>94.45</v>
      </c>
      <c r="G390" s="121">
        <v>94.49</v>
      </c>
      <c r="H390" s="121">
        <v>94.56</v>
      </c>
      <c r="I390" s="138">
        <v>94.64</v>
      </c>
      <c r="J390" s="121">
        <v>94.77</v>
      </c>
      <c r="K390" s="138">
        <v>95.14</v>
      </c>
      <c r="L390" s="121">
        <v>95.18</v>
      </c>
      <c r="M390" s="121">
        <v>95.23</v>
      </c>
      <c r="N390" s="102"/>
    </row>
    <row r="391" spans="1:14" s="92" customFormat="1" x14ac:dyDescent="0.2">
      <c r="A391" s="129" t="s">
        <v>126</v>
      </c>
      <c r="B391" s="112" t="s">
        <v>149</v>
      </c>
      <c r="C391" s="112" t="s">
        <v>149</v>
      </c>
      <c r="D391" s="112" t="s">
        <v>149</v>
      </c>
      <c r="E391" s="112" t="s">
        <v>149</v>
      </c>
      <c r="F391" s="112" t="s">
        <v>149</v>
      </c>
      <c r="G391" s="112" t="s">
        <v>149</v>
      </c>
      <c r="H391" s="112" t="s">
        <v>149</v>
      </c>
      <c r="I391" s="123" t="s">
        <v>149</v>
      </c>
      <c r="J391" s="123" t="s">
        <v>149</v>
      </c>
      <c r="K391" s="123" t="s">
        <v>149</v>
      </c>
      <c r="L391" s="123" t="s">
        <v>149</v>
      </c>
      <c r="M391" s="112" t="s">
        <v>149</v>
      </c>
      <c r="N391" s="102"/>
    </row>
    <row r="392" spans="1:14" s="92" customFormat="1" x14ac:dyDescent="0.2">
      <c r="A392" s="113" t="s">
        <v>127</v>
      </c>
      <c r="B392" s="114">
        <v>96.73</v>
      </c>
      <c r="C392" s="114">
        <v>97.05</v>
      </c>
      <c r="D392" s="114">
        <v>97.27</v>
      </c>
      <c r="E392" s="114">
        <v>97.35</v>
      </c>
      <c r="F392" s="114">
        <v>97.55</v>
      </c>
      <c r="G392" s="114">
        <v>97.65</v>
      </c>
      <c r="H392" s="114">
        <v>97.64</v>
      </c>
      <c r="I392" s="114">
        <v>97.7</v>
      </c>
      <c r="J392" s="114">
        <v>97.74</v>
      </c>
      <c r="K392" s="114">
        <v>98.04</v>
      </c>
      <c r="L392" s="114">
        <v>98.09</v>
      </c>
      <c r="M392" s="114">
        <v>98.1</v>
      </c>
      <c r="N392" s="102"/>
    </row>
    <row r="393" spans="1:14" s="92" customFormat="1" x14ac:dyDescent="0.2">
      <c r="A393" s="111" t="s">
        <v>128</v>
      </c>
      <c r="B393" s="112">
        <v>90.87</v>
      </c>
      <c r="C393" s="112">
        <v>91.74</v>
      </c>
      <c r="D393" s="112">
        <v>92.04</v>
      </c>
      <c r="E393" s="112">
        <v>92.29</v>
      </c>
      <c r="F393" s="112">
        <v>92.7</v>
      </c>
      <c r="G393" s="112">
        <v>92.73</v>
      </c>
      <c r="H393" s="112">
        <v>92.83</v>
      </c>
      <c r="I393" s="112">
        <v>92.96</v>
      </c>
      <c r="J393" s="112">
        <v>93.15</v>
      </c>
      <c r="K393" s="112">
        <v>93.7</v>
      </c>
      <c r="L393" s="112">
        <v>93.74</v>
      </c>
      <c r="M393" s="112">
        <v>93.83</v>
      </c>
      <c r="N393" s="102"/>
    </row>
    <row r="394" spans="1:14" s="92" customFormat="1" x14ac:dyDescent="0.2">
      <c r="A394" s="113" t="s">
        <v>129</v>
      </c>
      <c r="B394" s="114">
        <v>96.9</v>
      </c>
      <c r="C394" s="114">
        <v>97.22</v>
      </c>
      <c r="D394" s="114">
        <v>97.22</v>
      </c>
      <c r="E394" s="114">
        <v>97.39</v>
      </c>
      <c r="F394" s="114">
        <v>97.46</v>
      </c>
      <c r="G394" s="114">
        <v>97.45</v>
      </c>
      <c r="H394" s="114">
        <v>97.45</v>
      </c>
      <c r="I394" s="114">
        <v>97.68</v>
      </c>
      <c r="J394" s="114">
        <v>97.68</v>
      </c>
      <c r="K394" s="114">
        <v>97.67</v>
      </c>
      <c r="L394" s="114">
        <v>97.84</v>
      </c>
      <c r="M394" s="114">
        <v>97.84</v>
      </c>
      <c r="N394" s="102"/>
    </row>
    <row r="395" spans="1:14" s="92" customFormat="1" x14ac:dyDescent="0.2">
      <c r="A395" s="111" t="s">
        <v>130</v>
      </c>
      <c r="B395" s="112">
        <v>94.17</v>
      </c>
      <c r="C395" s="112">
        <v>95.27</v>
      </c>
      <c r="D395" s="112">
        <v>95.38</v>
      </c>
      <c r="E395" s="112">
        <v>95.57</v>
      </c>
      <c r="F395" s="112">
        <v>95.63</v>
      </c>
      <c r="G395" s="112">
        <v>95.63</v>
      </c>
      <c r="H395" s="112">
        <v>95.64</v>
      </c>
      <c r="I395" s="112">
        <v>95.64</v>
      </c>
      <c r="J395" s="112">
        <v>95.64</v>
      </c>
      <c r="K395" s="112">
        <v>95.67</v>
      </c>
      <c r="L395" s="112">
        <v>95.67</v>
      </c>
      <c r="M395" s="112">
        <v>95.67</v>
      </c>
      <c r="N395" s="102"/>
    </row>
    <row r="396" spans="1:14" s="92" customFormat="1" x14ac:dyDescent="0.2">
      <c r="A396" s="113" t="s">
        <v>131</v>
      </c>
      <c r="B396" s="114">
        <v>95.77</v>
      </c>
      <c r="C396" s="114">
        <v>96.59</v>
      </c>
      <c r="D396" s="114">
        <v>96.8</v>
      </c>
      <c r="E396" s="114">
        <v>97.1</v>
      </c>
      <c r="F396" s="114">
        <v>97.45</v>
      </c>
      <c r="G396" s="114">
        <v>97.48</v>
      </c>
      <c r="H396" s="114">
        <v>97.55</v>
      </c>
      <c r="I396" s="114">
        <v>97.55</v>
      </c>
      <c r="J396" s="114">
        <v>97.61</v>
      </c>
      <c r="K396" s="114">
        <v>97.7</v>
      </c>
      <c r="L396" s="114">
        <v>97.7</v>
      </c>
      <c r="M396" s="114">
        <v>97.7</v>
      </c>
      <c r="N396" s="102"/>
    </row>
    <row r="397" spans="1:14" s="92" customFormat="1" x14ac:dyDescent="0.2">
      <c r="A397" s="129"/>
      <c r="B397" s="112" t="s">
        <v>149</v>
      </c>
      <c r="C397" s="112" t="s">
        <v>149</v>
      </c>
      <c r="D397" s="112" t="s">
        <v>149</v>
      </c>
      <c r="E397" s="112" t="s">
        <v>149</v>
      </c>
      <c r="F397" s="112" t="s">
        <v>149</v>
      </c>
      <c r="G397" s="112" t="s">
        <v>149</v>
      </c>
      <c r="H397" s="112" t="s">
        <v>149</v>
      </c>
      <c r="I397" s="112" t="s">
        <v>149</v>
      </c>
      <c r="J397" s="112" t="s">
        <v>149</v>
      </c>
      <c r="K397" s="112" t="s">
        <v>149</v>
      </c>
      <c r="L397" s="112" t="s">
        <v>149</v>
      </c>
      <c r="M397" s="112" t="s">
        <v>149</v>
      </c>
      <c r="N397" s="102"/>
    </row>
    <row r="398" spans="1:14" s="92" customFormat="1" x14ac:dyDescent="0.2">
      <c r="A398" s="113" t="s">
        <v>133</v>
      </c>
      <c r="B398" s="114">
        <v>96.21</v>
      </c>
      <c r="C398" s="114">
        <v>96.86</v>
      </c>
      <c r="D398" s="114">
        <v>97.06</v>
      </c>
      <c r="E398" s="114">
        <v>97.21</v>
      </c>
      <c r="F398" s="114">
        <v>97.39</v>
      </c>
      <c r="G398" s="114">
        <v>97.49</v>
      </c>
      <c r="H398" s="114">
        <v>97.49</v>
      </c>
      <c r="I398" s="114">
        <v>97.57</v>
      </c>
      <c r="J398" s="114">
        <v>97.64</v>
      </c>
      <c r="K398" s="114">
        <v>97.65</v>
      </c>
      <c r="L398" s="114">
        <v>97.73</v>
      </c>
      <c r="M398" s="114">
        <v>97.74</v>
      </c>
      <c r="N398" s="102"/>
    </row>
    <row r="399" spans="1:14" s="92" customFormat="1" x14ac:dyDescent="0.2">
      <c r="A399" s="111" t="s">
        <v>134</v>
      </c>
      <c r="B399" s="112">
        <v>95.28</v>
      </c>
      <c r="C399" s="112">
        <v>96.28</v>
      </c>
      <c r="D399" s="112">
        <v>96.66</v>
      </c>
      <c r="E399" s="112">
        <v>96.88</v>
      </c>
      <c r="F399" s="112">
        <v>96.97</v>
      </c>
      <c r="G399" s="112">
        <v>97.12</v>
      </c>
      <c r="H399" s="112">
        <v>97.01</v>
      </c>
      <c r="I399" s="112">
        <v>97.32</v>
      </c>
      <c r="J399" s="112">
        <v>97.55</v>
      </c>
      <c r="K399" s="112">
        <v>97.61</v>
      </c>
      <c r="L399" s="112">
        <v>97.74</v>
      </c>
      <c r="M399" s="112">
        <v>97.75</v>
      </c>
      <c r="N399" s="102"/>
    </row>
    <row r="400" spans="1:14" s="92" customFormat="1" x14ac:dyDescent="0.2">
      <c r="A400" s="113" t="s">
        <v>135</v>
      </c>
      <c r="B400" s="114">
        <v>97.52</v>
      </c>
      <c r="C400" s="114">
        <v>97.76</v>
      </c>
      <c r="D400" s="114">
        <v>98</v>
      </c>
      <c r="E400" s="114">
        <v>98.1</v>
      </c>
      <c r="F400" s="114">
        <v>98.17</v>
      </c>
      <c r="G400" s="114">
        <v>98.3</v>
      </c>
      <c r="H400" s="114">
        <v>98.16</v>
      </c>
      <c r="I400" s="114">
        <v>98.19</v>
      </c>
      <c r="J400" s="114">
        <v>98.2</v>
      </c>
      <c r="K400" s="114">
        <v>98.25</v>
      </c>
      <c r="L400" s="114">
        <v>98.4</v>
      </c>
      <c r="M400" s="114">
        <v>98.4</v>
      </c>
      <c r="N400" s="102"/>
    </row>
    <row r="401" spans="1:14" s="92" customFormat="1" x14ac:dyDescent="0.2">
      <c r="A401" s="111" t="s">
        <v>136</v>
      </c>
      <c r="B401" s="112">
        <v>87.51</v>
      </c>
      <c r="C401" s="112">
        <v>88.12</v>
      </c>
      <c r="D401" s="112">
        <v>88.34</v>
      </c>
      <c r="E401" s="112">
        <v>88.62</v>
      </c>
      <c r="F401" s="112">
        <v>89.01</v>
      </c>
      <c r="G401" s="112">
        <v>89.1</v>
      </c>
      <c r="H401" s="112">
        <v>89.25</v>
      </c>
      <c r="I401" s="112">
        <v>89.31</v>
      </c>
      <c r="J401" s="112">
        <v>89.57</v>
      </c>
      <c r="K401" s="112">
        <v>89.81</v>
      </c>
      <c r="L401" s="112">
        <v>89.85</v>
      </c>
      <c r="M401" s="112">
        <v>89.9</v>
      </c>
      <c r="N401" s="102"/>
    </row>
    <row r="402" spans="1:14" s="92" customFormat="1" x14ac:dyDescent="0.2">
      <c r="A402" s="113" t="s">
        <v>137</v>
      </c>
      <c r="B402" s="114">
        <v>91.46</v>
      </c>
      <c r="C402" s="114">
        <v>92.16</v>
      </c>
      <c r="D402" s="114">
        <v>92.47</v>
      </c>
      <c r="E402" s="114">
        <v>92.61</v>
      </c>
      <c r="F402" s="114">
        <v>92.94</v>
      </c>
      <c r="G402" s="114">
        <v>93.1</v>
      </c>
      <c r="H402" s="114">
        <v>93.14</v>
      </c>
      <c r="I402" s="114">
        <v>93.14</v>
      </c>
      <c r="J402" s="114">
        <v>92.98</v>
      </c>
      <c r="K402" s="114">
        <v>93.68</v>
      </c>
      <c r="L402" s="114">
        <v>93.71</v>
      </c>
      <c r="M402" s="114">
        <v>93.77</v>
      </c>
      <c r="N402" s="102"/>
    </row>
    <row r="403" spans="1:14" s="92" customFormat="1" x14ac:dyDescent="0.2">
      <c r="A403" s="111" t="s">
        <v>138</v>
      </c>
      <c r="B403" s="112">
        <v>93.56</v>
      </c>
      <c r="C403" s="112">
        <v>94.8</v>
      </c>
      <c r="D403" s="112">
        <v>95.05</v>
      </c>
      <c r="E403" s="112">
        <v>95.26</v>
      </c>
      <c r="F403" s="112">
        <v>95.8</v>
      </c>
      <c r="G403" s="112">
        <v>95.78</v>
      </c>
      <c r="H403" s="112">
        <v>95.86</v>
      </c>
      <c r="I403" s="112">
        <v>95.99</v>
      </c>
      <c r="J403" s="112">
        <v>96.14</v>
      </c>
      <c r="K403" s="112">
        <v>96.86</v>
      </c>
      <c r="L403" s="112">
        <v>96.9</v>
      </c>
      <c r="M403" s="112">
        <v>96.96</v>
      </c>
      <c r="N403" s="102"/>
    </row>
    <row r="404" spans="1:14" s="92" customFormat="1" x14ac:dyDescent="0.2">
      <c r="A404" s="113" t="s">
        <v>139</v>
      </c>
      <c r="B404" s="114">
        <v>95.44</v>
      </c>
      <c r="C404" s="114">
        <v>96.29</v>
      </c>
      <c r="D404" s="114">
        <v>96.48</v>
      </c>
      <c r="E404" s="114">
        <v>96.66</v>
      </c>
      <c r="F404" s="114">
        <v>96.93</v>
      </c>
      <c r="G404" s="114">
        <v>96.9</v>
      </c>
      <c r="H404" s="114">
        <v>96.97</v>
      </c>
      <c r="I404" s="114">
        <v>97.06</v>
      </c>
      <c r="J404" s="114">
        <v>97.19</v>
      </c>
      <c r="K404" s="114">
        <v>97.47</v>
      </c>
      <c r="L404" s="114">
        <v>97.48</v>
      </c>
      <c r="M404" s="114">
        <v>97.56</v>
      </c>
      <c r="N404" s="102"/>
    </row>
    <row r="405" spans="1:14" s="92" customFormat="1" x14ac:dyDescent="0.2">
      <c r="A405" s="115" t="s">
        <v>150</v>
      </c>
      <c r="B405" s="116">
        <v>95.08</v>
      </c>
      <c r="C405" s="116">
        <v>95.71</v>
      </c>
      <c r="D405" s="116">
        <v>96.09</v>
      </c>
      <c r="E405" s="116">
        <v>96.56</v>
      </c>
      <c r="F405" s="116">
        <v>96.67</v>
      </c>
      <c r="G405" s="116">
        <v>96.67</v>
      </c>
      <c r="H405" s="116">
        <v>96.72</v>
      </c>
      <c r="I405" s="116">
        <v>96.73</v>
      </c>
      <c r="J405" s="116">
        <v>96.75</v>
      </c>
      <c r="K405" s="116">
        <v>97.06</v>
      </c>
      <c r="L405" s="116">
        <v>97.06</v>
      </c>
      <c r="M405" s="116">
        <v>97.09</v>
      </c>
      <c r="N405" s="102"/>
    </row>
    <row r="406" spans="1:14" s="92" customFormat="1" x14ac:dyDescent="0.2">
      <c r="A406" s="111"/>
      <c r="B406" s="112"/>
      <c r="C406" s="112"/>
      <c r="D406" s="112"/>
      <c r="E406" s="112"/>
      <c r="F406" s="112"/>
      <c r="G406" s="112"/>
      <c r="H406" s="112"/>
      <c r="I406" s="112"/>
      <c r="J406" s="112"/>
      <c r="K406" s="112"/>
      <c r="L406" s="112"/>
      <c r="M406" s="112"/>
    </row>
    <row r="407" spans="1:14" s="92" customFormat="1" x14ac:dyDescent="0.2">
      <c r="A407" s="111"/>
      <c r="B407" s="112"/>
      <c r="C407" s="112"/>
      <c r="D407" s="112"/>
      <c r="E407" s="112"/>
      <c r="F407" s="112"/>
      <c r="G407" s="112"/>
      <c r="H407" s="112"/>
      <c r="I407" s="112"/>
      <c r="J407" s="112"/>
      <c r="K407" s="112"/>
      <c r="L407" s="112"/>
      <c r="M407" s="112"/>
    </row>
    <row r="408" spans="1:14" s="92" customFormat="1" ht="14.25" x14ac:dyDescent="0.25">
      <c r="A408" s="643" t="s">
        <v>164</v>
      </c>
      <c r="B408" s="643"/>
      <c r="C408" s="643"/>
      <c r="D408" s="643"/>
      <c r="E408" s="643"/>
      <c r="F408" s="643"/>
      <c r="G408" s="643"/>
      <c r="H408" s="643"/>
      <c r="I408" s="643"/>
      <c r="J408" s="643"/>
      <c r="K408" s="643"/>
      <c r="L408" s="643"/>
      <c r="M408" s="643"/>
    </row>
    <row r="409" spans="1:14" s="92" customFormat="1" ht="20.25" customHeight="1" x14ac:dyDescent="0.2">
      <c r="A409" s="103" t="s">
        <v>112</v>
      </c>
      <c r="B409" s="120" t="s">
        <v>113</v>
      </c>
      <c r="C409" s="120" t="s">
        <v>114</v>
      </c>
      <c r="D409" s="120" t="s">
        <v>115</v>
      </c>
      <c r="E409" s="120" t="s">
        <v>116</v>
      </c>
      <c r="F409" s="120" t="s">
        <v>117</v>
      </c>
      <c r="G409" s="120" t="s">
        <v>118</v>
      </c>
      <c r="H409" s="120" t="s">
        <v>119</v>
      </c>
      <c r="I409" s="120" t="s">
        <v>120</v>
      </c>
      <c r="J409" s="120" t="s">
        <v>121</v>
      </c>
      <c r="K409" s="120" t="s">
        <v>122</v>
      </c>
      <c r="L409" s="128" t="s">
        <v>123</v>
      </c>
      <c r="M409" s="120" t="s">
        <v>124</v>
      </c>
    </row>
    <row r="410" spans="1:14" s="92" customFormat="1" ht="15.75" customHeight="1" x14ac:dyDescent="0.2">
      <c r="A410" s="136" t="s">
        <v>125</v>
      </c>
      <c r="B410" s="121">
        <v>96.16</v>
      </c>
      <c r="C410" s="121">
        <v>96.91</v>
      </c>
      <c r="D410" s="121">
        <v>97.19</v>
      </c>
      <c r="E410" s="121">
        <v>97.59</v>
      </c>
      <c r="F410" s="121">
        <v>98.07</v>
      </c>
      <c r="G410" s="121">
        <v>98.13</v>
      </c>
      <c r="H410" s="121">
        <v>98.33</v>
      </c>
      <c r="I410" s="121">
        <v>98.48</v>
      </c>
      <c r="J410" s="121">
        <v>98.67</v>
      </c>
      <c r="K410" s="121">
        <v>99.04</v>
      </c>
      <c r="L410" s="121">
        <v>99.58</v>
      </c>
      <c r="M410" s="138">
        <v>100</v>
      </c>
      <c r="N410" s="102"/>
    </row>
    <row r="411" spans="1:14" s="92" customFormat="1" x14ac:dyDescent="0.2">
      <c r="A411" s="129" t="s">
        <v>126</v>
      </c>
      <c r="B411" s="112" t="s">
        <v>149</v>
      </c>
      <c r="C411" s="112" t="s">
        <v>149</v>
      </c>
      <c r="D411" s="112" t="s">
        <v>149</v>
      </c>
      <c r="E411" s="112" t="s">
        <v>149</v>
      </c>
      <c r="F411" s="112" t="s">
        <v>149</v>
      </c>
      <c r="G411" s="112" t="s">
        <v>149</v>
      </c>
      <c r="H411" s="112" t="s">
        <v>149</v>
      </c>
      <c r="I411" s="123" t="s">
        <v>149</v>
      </c>
      <c r="J411" s="123" t="s">
        <v>149</v>
      </c>
      <c r="K411" s="123" t="s">
        <v>149</v>
      </c>
      <c r="L411" s="123" t="s">
        <v>149</v>
      </c>
      <c r="M411" s="112" t="s">
        <v>149</v>
      </c>
      <c r="N411" s="102"/>
    </row>
    <row r="412" spans="1:14" s="92" customFormat="1" x14ac:dyDescent="0.2">
      <c r="A412" s="113" t="s">
        <v>127</v>
      </c>
      <c r="B412" s="114">
        <v>98.71</v>
      </c>
      <c r="C412" s="114">
        <v>98.89</v>
      </c>
      <c r="D412" s="114">
        <v>99.05</v>
      </c>
      <c r="E412" s="114">
        <v>99.23</v>
      </c>
      <c r="F412" s="114">
        <v>99.36</v>
      </c>
      <c r="G412" s="114">
        <v>99.42</v>
      </c>
      <c r="H412" s="114">
        <v>99.4</v>
      </c>
      <c r="I412" s="114">
        <v>99.52</v>
      </c>
      <c r="J412" s="114">
        <v>99.6</v>
      </c>
      <c r="K412" s="114">
        <v>99.68</v>
      </c>
      <c r="L412" s="114">
        <v>99.81</v>
      </c>
      <c r="M412" s="114">
        <v>100</v>
      </c>
      <c r="N412" s="102"/>
    </row>
    <row r="413" spans="1:14" s="92" customFormat="1" x14ac:dyDescent="0.2">
      <c r="A413" s="111" t="s">
        <v>128</v>
      </c>
      <c r="B413" s="112">
        <v>94.4</v>
      </c>
      <c r="C413" s="112">
        <v>95.31</v>
      </c>
      <c r="D413" s="112">
        <v>95.64</v>
      </c>
      <c r="E413" s="112">
        <v>96.16</v>
      </c>
      <c r="F413" s="112">
        <v>96.93</v>
      </c>
      <c r="G413" s="112">
        <v>96.99</v>
      </c>
      <c r="H413" s="112">
        <v>97.28</v>
      </c>
      <c r="I413" s="112">
        <v>97.48</v>
      </c>
      <c r="J413" s="112">
        <v>97.8</v>
      </c>
      <c r="K413" s="112">
        <v>98.44</v>
      </c>
      <c r="L413" s="112">
        <v>99.33</v>
      </c>
      <c r="M413" s="112">
        <v>100</v>
      </c>
      <c r="N413" s="102"/>
    </row>
    <row r="414" spans="1:14" s="92" customFormat="1" x14ac:dyDescent="0.2">
      <c r="A414" s="113" t="s">
        <v>129</v>
      </c>
      <c r="B414" s="114">
        <v>98.02</v>
      </c>
      <c r="C414" s="114">
        <v>98.4</v>
      </c>
      <c r="D414" s="114">
        <v>99.03</v>
      </c>
      <c r="E414" s="114">
        <v>99.01</v>
      </c>
      <c r="F414" s="114">
        <v>99.25</v>
      </c>
      <c r="G414" s="114">
        <v>99.25</v>
      </c>
      <c r="H414" s="114">
        <v>99.48</v>
      </c>
      <c r="I414" s="114">
        <v>99.48</v>
      </c>
      <c r="J414" s="114">
        <v>99.48</v>
      </c>
      <c r="K414" s="114">
        <v>99.48</v>
      </c>
      <c r="L414" s="114">
        <v>100</v>
      </c>
      <c r="M414" s="114">
        <v>100</v>
      </c>
      <c r="N414" s="102"/>
    </row>
    <row r="415" spans="1:14" s="92" customFormat="1" x14ac:dyDescent="0.2">
      <c r="A415" s="111" t="s">
        <v>130</v>
      </c>
      <c r="B415" s="112">
        <v>98.72</v>
      </c>
      <c r="C415" s="112">
        <v>99.31</v>
      </c>
      <c r="D415" s="112">
        <v>99.55</v>
      </c>
      <c r="E415" s="112">
        <v>99.69</v>
      </c>
      <c r="F415" s="112">
        <v>99.9</v>
      </c>
      <c r="G415" s="112">
        <v>99.9</v>
      </c>
      <c r="H415" s="112">
        <v>99.92</v>
      </c>
      <c r="I415" s="112">
        <v>99.93</v>
      </c>
      <c r="J415" s="112">
        <v>100</v>
      </c>
      <c r="K415" s="112">
        <v>100</v>
      </c>
      <c r="L415" s="112">
        <v>100</v>
      </c>
      <c r="M415" s="112">
        <v>100</v>
      </c>
      <c r="N415" s="102"/>
    </row>
    <row r="416" spans="1:14" s="92" customFormat="1" x14ac:dyDescent="0.2">
      <c r="A416" s="113" t="s">
        <v>131</v>
      </c>
      <c r="B416" s="114">
        <v>98.61</v>
      </c>
      <c r="C416" s="114">
        <v>99.3</v>
      </c>
      <c r="D416" s="114">
        <v>99.51</v>
      </c>
      <c r="E416" s="114">
        <v>99.82</v>
      </c>
      <c r="F416" s="114">
        <v>99.78</v>
      </c>
      <c r="G416" s="114">
        <v>99.83</v>
      </c>
      <c r="H416" s="114">
        <v>100.04</v>
      </c>
      <c r="I416" s="114">
        <v>100.14</v>
      </c>
      <c r="J416" s="114">
        <v>100.05</v>
      </c>
      <c r="K416" s="114">
        <v>99.97</v>
      </c>
      <c r="L416" s="114">
        <v>99.98</v>
      </c>
      <c r="M416" s="114">
        <v>100</v>
      </c>
      <c r="N416" s="102"/>
    </row>
    <row r="417" spans="1:16" s="92" customFormat="1" x14ac:dyDescent="0.2">
      <c r="A417" s="129"/>
      <c r="B417" s="112" t="s">
        <v>149</v>
      </c>
      <c r="C417" s="112" t="s">
        <v>149</v>
      </c>
      <c r="D417" s="112" t="s">
        <v>149</v>
      </c>
      <c r="E417" s="112" t="s">
        <v>149</v>
      </c>
      <c r="F417" s="112" t="s">
        <v>149</v>
      </c>
      <c r="G417" s="112" t="s">
        <v>149</v>
      </c>
      <c r="H417" s="112" t="s">
        <v>149</v>
      </c>
      <c r="I417" s="112" t="s">
        <v>149</v>
      </c>
      <c r="J417" s="112" t="s">
        <v>149</v>
      </c>
      <c r="K417" s="112" t="s">
        <v>149</v>
      </c>
      <c r="L417" s="112" t="s">
        <v>149</v>
      </c>
      <c r="M417" s="112" t="s">
        <v>149</v>
      </c>
      <c r="N417" s="102"/>
    </row>
    <row r="418" spans="1:16" s="92" customFormat="1" x14ac:dyDescent="0.2">
      <c r="A418" s="113" t="s">
        <v>133</v>
      </c>
      <c r="B418" s="114">
        <v>98.82</v>
      </c>
      <c r="C418" s="114">
        <v>99.46</v>
      </c>
      <c r="D418" s="114">
        <v>99.6</v>
      </c>
      <c r="E418" s="114">
        <v>99.63</v>
      </c>
      <c r="F418" s="114">
        <v>99.67</v>
      </c>
      <c r="G418" s="114">
        <v>99.75</v>
      </c>
      <c r="H418" s="114">
        <v>99.82</v>
      </c>
      <c r="I418" s="114">
        <v>99.83</v>
      </c>
      <c r="J418" s="114">
        <v>99.9</v>
      </c>
      <c r="K418" s="114">
        <v>99.87</v>
      </c>
      <c r="L418" s="114">
        <v>99.94</v>
      </c>
      <c r="M418" s="114">
        <v>100</v>
      </c>
      <c r="N418" s="102"/>
    </row>
    <row r="419" spans="1:16" s="92" customFormat="1" x14ac:dyDescent="0.2">
      <c r="A419" s="111" t="s">
        <v>134</v>
      </c>
      <c r="B419" s="112">
        <v>98.37</v>
      </c>
      <c r="C419" s="112">
        <v>99.36</v>
      </c>
      <c r="D419" s="112">
        <v>99.48</v>
      </c>
      <c r="E419" s="112">
        <v>99.34</v>
      </c>
      <c r="F419" s="112">
        <v>99.51</v>
      </c>
      <c r="G419" s="112">
        <v>99.05</v>
      </c>
      <c r="H419" s="112">
        <v>99.81</v>
      </c>
      <c r="I419" s="112">
        <v>99.98</v>
      </c>
      <c r="J419" s="112">
        <v>99.97</v>
      </c>
      <c r="K419" s="112">
        <v>99.97</v>
      </c>
      <c r="L419" s="112">
        <v>99.98</v>
      </c>
      <c r="M419" s="112">
        <v>100</v>
      </c>
      <c r="N419" s="102"/>
    </row>
    <row r="420" spans="1:16" s="92" customFormat="1" x14ac:dyDescent="0.2">
      <c r="A420" s="113" t="s">
        <v>135</v>
      </c>
      <c r="B420" s="114">
        <v>99.19</v>
      </c>
      <c r="C420" s="114">
        <v>99.65</v>
      </c>
      <c r="D420" s="114">
        <v>99.74</v>
      </c>
      <c r="E420" s="114">
        <v>99.38</v>
      </c>
      <c r="F420" s="114">
        <v>99.39</v>
      </c>
      <c r="G420" s="114">
        <v>99.4</v>
      </c>
      <c r="H420" s="114">
        <v>99.43</v>
      </c>
      <c r="I420" s="114">
        <v>99.46</v>
      </c>
      <c r="J420" s="114">
        <v>99.57</v>
      </c>
      <c r="K420" s="114">
        <v>99.64</v>
      </c>
      <c r="L420" s="114">
        <v>99.76</v>
      </c>
      <c r="M420" s="114">
        <v>100</v>
      </c>
      <c r="N420" s="102"/>
    </row>
    <row r="421" spans="1:16" s="92" customFormat="1" x14ac:dyDescent="0.2">
      <c r="A421" s="111" t="s">
        <v>136</v>
      </c>
      <c r="B421" s="112">
        <v>90.49</v>
      </c>
      <c r="C421" s="112">
        <v>90.78</v>
      </c>
      <c r="D421" s="112">
        <v>91.24</v>
      </c>
      <c r="E421" s="112">
        <v>92.03</v>
      </c>
      <c r="F421" s="112">
        <v>93.2</v>
      </c>
      <c r="G421" s="112">
        <v>93.49</v>
      </c>
      <c r="H421" s="112">
        <v>93.69</v>
      </c>
      <c r="I421" s="112">
        <v>93.96</v>
      </c>
      <c r="J421" s="112">
        <v>94.44</v>
      </c>
      <c r="K421" s="112">
        <v>95.86</v>
      </c>
      <c r="L421" s="112">
        <v>98.01</v>
      </c>
      <c r="M421" s="112">
        <v>100</v>
      </c>
      <c r="N421" s="102"/>
    </row>
    <row r="422" spans="1:16" s="92" customFormat="1" x14ac:dyDescent="0.2">
      <c r="A422" s="113" t="s">
        <v>137</v>
      </c>
      <c r="B422" s="114">
        <v>94.67</v>
      </c>
      <c r="C422" s="114">
        <v>95.24</v>
      </c>
      <c r="D422" s="114">
        <v>95.63</v>
      </c>
      <c r="E422" s="114">
        <v>96.87</v>
      </c>
      <c r="F422" s="114">
        <v>98.45</v>
      </c>
      <c r="G422" s="114">
        <v>98.59</v>
      </c>
      <c r="H422" s="114">
        <v>98.6</v>
      </c>
      <c r="I422" s="114">
        <v>99.05</v>
      </c>
      <c r="J422" s="114">
        <v>99.32</v>
      </c>
      <c r="K422" s="114">
        <v>99.53</v>
      </c>
      <c r="L422" s="114">
        <v>99.69</v>
      </c>
      <c r="M422" s="114">
        <v>100</v>
      </c>
      <c r="N422" s="102"/>
    </row>
    <row r="423" spans="1:16" s="92" customFormat="1" x14ac:dyDescent="0.2">
      <c r="A423" s="111" t="s">
        <v>138</v>
      </c>
      <c r="B423" s="112">
        <v>98.43</v>
      </c>
      <c r="C423" s="112">
        <v>99.64</v>
      </c>
      <c r="D423" s="112">
        <v>99.59</v>
      </c>
      <c r="E423" s="112">
        <v>99.73</v>
      </c>
      <c r="F423" s="112">
        <v>99.79</v>
      </c>
      <c r="G423" s="112">
        <v>99.76</v>
      </c>
      <c r="H423" s="112">
        <v>100.05</v>
      </c>
      <c r="I423" s="112">
        <v>100.14</v>
      </c>
      <c r="J423" s="112">
        <v>100.19</v>
      </c>
      <c r="K423" s="112">
        <v>100.24</v>
      </c>
      <c r="L423" s="112">
        <v>100.24</v>
      </c>
      <c r="M423" s="112">
        <v>100</v>
      </c>
      <c r="N423" s="102"/>
    </row>
    <row r="424" spans="1:16" s="92" customFormat="1" x14ac:dyDescent="0.2">
      <c r="A424" s="113" t="s">
        <v>139</v>
      </c>
      <c r="B424" s="114">
        <v>98.5</v>
      </c>
      <c r="C424" s="114">
        <v>99.53</v>
      </c>
      <c r="D424" s="114">
        <v>99.64</v>
      </c>
      <c r="E424" s="114">
        <v>99.82</v>
      </c>
      <c r="F424" s="114">
        <v>99.92</v>
      </c>
      <c r="G424" s="114">
        <v>99.85</v>
      </c>
      <c r="H424" s="114">
        <v>99.99</v>
      </c>
      <c r="I424" s="114">
        <v>100.03</v>
      </c>
      <c r="J424" s="114">
        <v>100.11</v>
      </c>
      <c r="K424" s="114">
        <v>100.13</v>
      </c>
      <c r="L424" s="114">
        <v>100.19</v>
      </c>
      <c r="M424" s="114">
        <v>100</v>
      </c>
      <c r="N424" s="102"/>
    </row>
    <row r="425" spans="1:16" s="92" customFormat="1" x14ac:dyDescent="0.2">
      <c r="A425" s="115" t="s">
        <v>150</v>
      </c>
      <c r="B425" s="116">
        <v>97.85</v>
      </c>
      <c r="C425" s="116">
        <v>98.21</v>
      </c>
      <c r="D425" s="116">
        <v>99.19</v>
      </c>
      <c r="E425" s="116">
        <v>99.34</v>
      </c>
      <c r="F425" s="116">
        <v>99.3</v>
      </c>
      <c r="G425" s="116">
        <v>99.38</v>
      </c>
      <c r="H425" s="116">
        <v>99.64</v>
      </c>
      <c r="I425" s="116">
        <v>99.69</v>
      </c>
      <c r="J425" s="116">
        <v>99.87</v>
      </c>
      <c r="K425" s="116">
        <v>99.88</v>
      </c>
      <c r="L425" s="116">
        <v>99.9</v>
      </c>
      <c r="M425" s="116">
        <v>100</v>
      </c>
      <c r="N425" s="102"/>
    </row>
    <row r="426" spans="1:16" s="92" customFormat="1" x14ac:dyDescent="0.2">
      <c r="A426" s="111"/>
      <c r="B426" s="112"/>
      <c r="C426" s="112"/>
      <c r="D426" s="112"/>
      <c r="E426" s="112"/>
      <c r="F426" s="112"/>
      <c r="G426" s="112"/>
      <c r="H426" s="112"/>
      <c r="I426" s="112"/>
      <c r="J426" s="112"/>
      <c r="K426" s="112"/>
      <c r="L426" s="112"/>
      <c r="M426" s="112"/>
    </row>
    <row r="427" spans="1:16" s="92" customFormat="1" x14ac:dyDescent="0.2">
      <c r="A427" s="111"/>
      <c r="B427" s="112"/>
      <c r="C427" s="112"/>
      <c r="D427" s="112"/>
      <c r="E427" s="112"/>
      <c r="F427" s="112"/>
      <c r="G427" s="112"/>
      <c r="H427" s="112"/>
      <c r="I427" s="112"/>
      <c r="J427" s="112"/>
      <c r="K427" s="112"/>
      <c r="L427" s="112"/>
      <c r="M427" s="112"/>
    </row>
    <row r="428" spans="1:16" s="92" customFormat="1" x14ac:dyDescent="0.2">
      <c r="A428" s="111"/>
      <c r="B428" s="112"/>
      <c r="C428" s="112"/>
      <c r="D428" s="112"/>
      <c r="E428" s="112"/>
      <c r="F428" s="112"/>
      <c r="G428" s="112"/>
      <c r="H428" s="112"/>
      <c r="I428" s="112"/>
      <c r="J428" s="112"/>
      <c r="K428" s="112"/>
      <c r="L428" s="112"/>
      <c r="M428" s="112"/>
    </row>
    <row r="429" spans="1:16" s="92" customFormat="1" ht="14.25" x14ac:dyDescent="0.25">
      <c r="A429" s="643" t="s">
        <v>165</v>
      </c>
      <c r="B429" s="643"/>
      <c r="C429" s="643"/>
      <c r="D429" s="643"/>
      <c r="E429" s="643"/>
      <c r="F429" s="643"/>
      <c r="G429" s="643"/>
      <c r="H429" s="643"/>
      <c r="I429" s="643"/>
      <c r="J429" s="643"/>
      <c r="K429" s="643"/>
      <c r="L429" s="643"/>
      <c r="M429" s="643"/>
    </row>
    <row r="430" spans="1:16" s="92" customFormat="1" x14ac:dyDescent="0.2">
      <c r="A430" s="103" t="s">
        <v>112</v>
      </c>
      <c r="B430" s="120" t="s">
        <v>113</v>
      </c>
      <c r="C430" s="120" t="s">
        <v>114</v>
      </c>
      <c r="D430" s="120" t="s">
        <v>115</v>
      </c>
      <c r="E430" s="120" t="s">
        <v>116</v>
      </c>
      <c r="F430" s="120" t="s">
        <v>117</v>
      </c>
      <c r="G430" s="120" t="s">
        <v>118</v>
      </c>
      <c r="H430" s="120" t="s">
        <v>119</v>
      </c>
      <c r="I430" s="120" t="s">
        <v>120</v>
      </c>
      <c r="J430" s="120" t="s">
        <v>121</v>
      </c>
      <c r="K430" s="120" t="s">
        <v>122</v>
      </c>
      <c r="L430" s="128" t="s">
        <v>123</v>
      </c>
      <c r="M430" s="120" t="s">
        <v>124</v>
      </c>
    </row>
    <row r="431" spans="1:16" s="92" customFormat="1" x14ac:dyDescent="0.2">
      <c r="A431" s="136" t="s">
        <v>125</v>
      </c>
      <c r="B431" s="121">
        <v>100.93</v>
      </c>
      <c r="C431" s="121">
        <v>101.34</v>
      </c>
      <c r="D431" s="121">
        <v>101.94</v>
      </c>
      <c r="E431" s="121">
        <v>101.93</v>
      </c>
      <c r="F431" s="121">
        <v>102.39</v>
      </c>
      <c r="G431" s="121">
        <v>102.8</v>
      </c>
      <c r="H431" s="121">
        <v>103.5</v>
      </c>
      <c r="I431" s="121">
        <v>103.624</v>
      </c>
      <c r="J431" s="121">
        <v>103.43899999999999</v>
      </c>
      <c r="K431" s="121">
        <v>103.298</v>
      </c>
      <c r="L431" s="121">
        <v>103.42400000000001</v>
      </c>
      <c r="M431" s="121">
        <v>103.77510448663701</v>
      </c>
      <c r="P431" s="139"/>
    </row>
    <row r="432" spans="1:16" s="92" customFormat="1" x14ac:dyDescent="0.2">
      <c r="A432" s="129" t="s">
        <v>126</v>
      </c>
      <c r="B432" s="112"/>
      <c r="C432" s="112"/>
      <c r="D432" s="112"/>
      <c r="E432" s="112"/>
      <c r="F432" s="112"/>
      <c r="G432" s="112"/>
      <c r="H432" s="112"/>
      <c r="I432" s="123"/>
      <c r="J432" s="123"/>
      <c r="K432" s="112"/>
      <c r="L432" s="112"/>
      <c r="M432" s="112"/>
    </row>
    <row r="433" spans="1:20" s="92" customFormat="1" x14ac:dyDescent="0.2">
      <c r="A433" s="113" t="s">
        <v>127</v>
      </c>
      <c r="B433" s="140">
        <v>100.61</v>
      </c>
      <c r="C433" s="140">
        <v>100.9</v>
      </c>
      <c r="D433" s="140">
        <v>101.12</v>
      </c>
      <c r="E433" s="114">
        <v>100.99</v>
      </c>
      <c r="F433" s="114">
        <v>101.43</v>
      </c>
      <c r="G433" s="114">
        <v>101.6</v>
      </c>
      <c r="H433" s="114">
        <v>102.01</v>
      </c>
      <c r="I433" s="114">
        <v>102.166</v>
      </c>
      <c r="J433" s="114">
        <v>102.179</v>
      </c>
      <c r="K433" s="114">
        <v>102.18899999999999</v>
      </c>
      <c r="L433" s="114">
        <v>102.253</v>
      </c>
      <c r="M433" s="114">
        <v>102.26137900740915</v>
      </c>
    </row>
    <row r="434" spans="1:20" s="92" customFormat="1" x14ac:dyDescent="0.2">
      <c r="A434" s="111" t="s">
        <v>128</v>
      </c>
      <c r="B434" s="141">
        <v>101.12</v>
      </c>
      <c r="C434" s="141">
        <v>101.65</v>
      </c>
      <c r="D434" s="141">
        <v>102.62</v>
      </c>
      <c r="E434" s="112">
        <v>102.61</v>
      </c>
      <c r="F434" s="112">
        <v>103.23</v>
      </c>
      <c r="G434" s="112">
        <v>103.81</v>
      </c>
      <c r="H434" s="141">
        <v>104.84</v>
      </c>
      <c r="I434" s="141">
        <v>104.983</v>
      </c>
      <c r="J434" s="141">
        <v>104.636</v>
      </c>
      <c r="K434" s="112">
        <v>104.361</v>
      </c>
      <c r="L434" s="112">
        <v>104.566</v>
      </c>
      <c r="M434" s="112">
        <v>105.20305722104258</v>
      </c>
      <c r="P434" s="139"/>
      <c r="Q434" s="139"/>
      <c r="R434" s="139"/>
      <c r="S434" s="139"/>
      <c r="T434" s="139"/>
    </row>
    <row r="435" spans="1:20" s="92" customFormat="1" x14ac:dyDescent="0.2">
      <c r="A435" s="113" t="s">
        <v>129</v>
      </c>
      <c r="B435" s="140">
        <v>100.09</v>
      </c>
      <c r="C435" s="140">
        <v>100.05</v>
      </c>
      <c r="D435" s="140">
        <v>100.05</v>
      </c>
      <c r="E435" s="114">
        <v>100.05</v>
      </c>
      <c r="F435" s="114">
        <v>100.08</v>
      </c>
      <c r="G435" s="114">
        <v>100.31</v>
      </c>
      <c r="H435" s="114">
        <v>100.33</v>
      </c>
      <c r="I435" s="114">
        <v>100.34099999999999</v>
      </c>
      <c r="J435" s="114">
        <v>100.33499999999999</v>
      </c>
      <c r="K435" s="114">
        <v>100.39400000000001</v>
      </c>
      <c r="L435" s="114">
        <v>100.41200000000001</v>
      </c>
      <c r="M435" s="114">
        <v>100.42859160404259</v>
      </c>
    </row>
    <row r="436" spans="1:20" s="92" customFormat="1" x14ac:dyDescent="0.2">
      <c r="A436" s="111" t="s">
        <v>130</v>
      </c>
      <c r="B436" s="141">
        <v>101.25</v>
      </c>
      <c r="C436" s="141">
        <v>101.59</v>
      </c>
      <c r="D436" s="141">
        <v>101.76</v>
      </c>
      <c r="E436" s="112">
        <v>101.93</v>
      </c>
      <c r="F436" s="112">
        <v>102.03</v>
      </c>
      <c r="G436" s="112">
        <v>102.26</v>
      </c>
      <c r="H436" s="112">
        <v>102.51</v>
      </c>
      <c r="I436" s="112">
        <v>102.557</v>
      </c>
      <c r="J436" s="112">
        <v>102.57</v>
      </c>
      <c r="K436" s="112">
        <v>102.583</v>
      </c>
      <c r="L436" s="112">
        <v>102.556</v>
      </c>
      <c r="M436" s="112">
        <v>102.55551414353657</v>
      </c>
      <c r="O436" s="139"/>
      <c r="P436" s="139"/>
      <c r="Q436" s="139"/>
      <c r="R436" s="139"/>
      <c r="S436" s="139"/>
      <c r="T436" s="139"/>
    </row>
    <row r="437" spans="1:20" s="92" customFormat="1" x14ac:dyDescent="0.2">
      <c r="A437" s="113"/>
      <c r="B437" s="140"/>
      <c r="C437" s="140"/>
      <c r="D437" s="140"/>
      <c r="E437" s="114"/>
      <c r="F437" s="114"/>
      <c r="G437" s="114"/>
      <c r="H437" s="114"/>
      <c r="I437" s="114"/>
      <c r="J437" s="114"/>
      <c r="K437" s="114"/>
      <c r="L437" s="114"/>
      <c r="M437" s="114"/>
    </row>
    <row r="438" spans="1:20" s="92" customFormat="1" x14ac:dyDescent="0.2">
      <c r="A438" s="111" t="s">
        <v>133</v>
      </c>
      <c r="B438" s="141">
        <v>100.732</v>
      </c>
      <c r="C438" s="141">
        <v>101.14100000000001</v>
      </c>
      <c r="D438" s="141">
        <v>101.4</v>
      </c>
      <c r="E438" s="112">
        <v>101.48</v>
      </c>
      <c r="F438" s="112">
        <v>101.83</v>
      </c>
      <c r="G438" s="112">
        <v>102.06</v>
      </c>
      <c r="H438" s="112">
        <v>102.65</v>
      </c>
      <c r="I438" s="112">
        <v>102.84699999999999</v>
      </c>
      <c r="J438" s="112">
        <v>102.914</v>
      </c>
      <c r="K438" s="112">
        <v>103.066</v>
      </c>
      <c r="L438" s="112">
        <v>103.146</v>
      </c>
      <c r="M438" s="112">
        <v>103.2109876026189</v>
      </c>
      <c r="O438" s="102"/>
    </row>
    <row r="439" spans="1:20" s="92" customFormat="1" x14ac:dyDescent="0.2">
      <c r="A439" s="113" t="s">
        <v>166</v>
      </c>
      <c r="B439" s="140">
        <v>100.706</v>
      </c>
      <c r="C439" s="140">
        <v>100.76300000000001</v>
      </c>
      <c r="D439" s="140">
        <v>101.46</v>
      </c>
      <c r="E439" s="114">
        <v>101.61</v>
      </c>
      <c r="F439" s="114">
        <v>101.59</v>
      </c>
      <c r="G439" s="114">
        <v>101.95</v>
      </c>
      <c r="H439" s="114">
        <v>102.22</v>
      </c>
      <c r="I439" s="114">
        <v>102.163</v>
      </c>
      <c r="J439" s="114">
        <v>102.227</v>
      </c>
      <c r="K439" s="114">
        <v>102.196</v>
      </c>
      <c r="L439" s="114">
        <v>102.401</v>
      </c>
      <c r="M439" s="114">
        <v>102.42543776592517</v>
      </c>
      <c r="O439" s="102"/>
    </row>
    <row r="440" spans="1:20" s="92" customFormat="1" x14ac:dyDescent="0.2">
      <c r="A440" s="111" t="s">
        <v>135</v>
      </c>
      <c r="B440" s="141">
        <v>100.242</v>
      </c>
      <c r="C440" s="141">
        <v>100.393</v>
      </c>
      <c r="D440" s="141">
        <v>100.42</v>
      </c>
      <c r="E440" s="112">
        <v>100.45</v>
      </c>
      <c r="F440" s="112">
        <v>100.42</v>
      </c>
      <c r="G440" s="112">
        <v>100.77</v>
      </c>
      <c r="H440" s="112">
        <v>100.81</v>
      </c>
      <c r="I440" s="112">
        <v>100.815</v>
      </c>
      <c r="J440" s="112">
        <v>100.839</v>
      </c>
      <c r="K440" s="112">
        <v>100.887</v>
      </c>
      <c r="L440" s="112">
        <v>100.89</v>
      </c>
      <c r="M440" s="112">
        <v>100.89031110712691</v>
      </c>
      <c r="O440" s="102"/>
    </row>
    <row r="441" spans="1:20" s="92" customFormat="1" x14ac:dyDescent="0.2">
      <c r="A441" s="113" t="s">
        <v>136</v>
      </c>
      <c r="B441" s="140">
        <v>101.59399999999999</v>
      </c>
      <c r="C441" s="140">
        <v>103.71899999999999</v>
      </c>
      <c r="D441" s="140">
        <v>104.69</v>
      </c>
      <c r="E441" s="114">
        <v>106.46</v>
      </c>
      <c r="F441" s="114">
        <v>107.81</v>
      </c>
      <c r="G441" s="114">
        <v>108.09</v>
      </c>
      <c r="H441" s="114">
        <v>109.17</v>
      </c>
      <c r="I441" s="114">
        <v>109.815</v>
      </c>
      <c r="J441" s="114">
        <v>109.099</v>
      </c>
      <c r="K441" s="114">
        <v>108.15900000000001</v>
      </c>
      <c r="L441" s="114">
        <v>108.059</v>
      </c>
      <c r="M441" s="114">
        <v>108.28139240623409</v>
      </c>
      <c r="O441" s="102"/>
    </row>
    <row r="442" spans="1:20" s="92" customFormat="1" x14ac:dyDescent="0.2">
      <c r="A442" s="111" t="s">
        <v>138</v>
      </c>
      <c r="B442" s="141">
        <v>101.31699999999999</v>
      </c>
      <c r="C442" s="141">
        <v>101.907</v>
      </c>
      <c r="D442" s="141">
        <v>102.07</v>
      </c>
      <c r="E442" s="112">
        <v>102.31</v>
      </c>
      <c r="F442" s="112">
        <v>102.62</v>
      </c>
      <c r="G442" s="112">
        <v>102.96</v>
      </c>
      <c r="H442" s="112">
        <v>103.91</v>
      </c>
      <c r="I442" s="112">
        <v>104.069</v>
      </c>
      <c r="J442" s="112">
        <v>103.96</v>
      </c>
      <c r="K442" s="112">
        <v>103.785</v>
      </c>
      <c r="L442" s="112">
        <v>103.899</v>
      </c>
      <c r="M442" s="112">
        <v>104.2958273491697</v>
      </c>
      <c r="O442" s="102"/>
    </row>
    <row r="443" spans="1:20" s="92" customFormat="1" x14ac:dyDescent="0.2">
      <c r="A443" s="113" t="s">
        <v>139</v>
      </c>
      <c r="B443" s="140">
        <v>101.38500000000001</v>
      </c>
      <c r="C443" s="140">
        <v>101.214</v>
      </c>
      <c r="D443" s="140">
        <v>99.88</v>
      </c>
      <c r="E443" s="114">
        <v>99.41</v>
      </c>
      <c r="F443" s="114">
        <v>98.52</v>
      </c>
      <c r="G443" s="114">
        <v>98.93</v>
      </c>
      <c r="H443" s="114">
        <v>98.95</v>
      </c>
      <c r="I443" s="114">
        <v>98.757999999999996</v>
      </c>
      <c r="J443" s="114">
        <v>98.927000000000007</v>
      </c>
      <c r="K443" s="114">
        <v>98.8</v>
      </c>
      <c r="L443" s="114">
        <v>98.554000000000002</v>
      </c>
      <c r="M443" s="114">
        <v>99.33474941985591</v>
      </c>
      <c r="O443" s="102"/>
    </row>
    <row r="444" spans="1:20" s="92" customFormat="1" x14ac:dyDescent="0.2">
      <c r="A444" s="115" t="s">
        <v>150</v>
      </c>
      <c r="B444" s="142">
        <v>100.259</v>
      </c>
      <c r="C444" s="142">
        <v>100.133</v>
      </c>
      <c r="D444" s="142">
        <v>102.57</v>
      </c>
      <c r="E444" s="116">
        <v>101.17</v>
      </c>
      <c r="F444" s="116">
        <v>102.71</v>
      </c>
      <c r="G444" s="116">
        <v>103.55</v>
      </c>
      <c r="H444" s="116">
        <v>104.42</v>
      </c>
      <c r="I444" s="116">
        <v>104.477</v>
      </c>
      <c r="J444" s="116">
        <v>103.67700000000001</v>
      </c>
      <c r="K444" s="116">
        <v>103.452</v>
      </c>
      <c r="L444" s="116">
        <v>103.812</v>
      </c>
      <c r="M444" s="116">
        <v>104.67092243328388</v>
      </c>
      <c r="O444" s="102"/>
    </row>
    <row r="445" spans="1:20" s="92" customFormat="1" x14ac:dyDescent="0.2">
      <c r="A445" s="111"/>
      <c r="B445" s="112"/>
      <c r="C445" s="112"/>
      <c r="D445" s="112"/>
      <c r="E445" s="112"/>
      <c r="F445" s="112"/>
      <c r="G445" s="112"/>
      <c r="H445" s="112"/>
      <c r="I445" s="112"/>
      <c r="J445" s="112"/>
      <c r="K445" s="112"/>
      <c r="L445" s="112"/>
      <c r="M445" s="112"/>
    </row>
    <row r="446" spans="1:20" s="92" customFormat="1" x14ac:dyDescent="0.2">
      <c r="A446" s="111"/>
      <c r="B446" s="112"/>
      <c r="C446" s="112"/>
      <c r="D446" s="112"/>
      <c r="E446" s="112"/>
      <c r="F446" s="112"/>
      <c r="G446" s="112"/>
      <c r="H446" s="112"/>
      <c r="I446" s="112"/>
      <c r="J446" s="112"/>
      <c r="K446" s="112"/>
      <c r="L446" s="112"/>
      <c r="M446" s="112"/>
    </row>
    <row r="447" spans="1:20" s="92" customFormat="1" ht="15.75" customHeight="1" x14ac:dyDescent="0.2">
      <c r="A447" s="111"/>
      <c r="B447" s="112"/>
      <c r="C447" s="112"/>
      <c r="D447" s="112"/>
      <c r="E447" s="112"/>
      <c r="F447" s="112"/>
      <c r="G447" s="112"/>
      <c r="H447" s="112"/>
      <c r="I447" s="112"/>
      <c r="J447" s="112"/>
      <c r="K447" s="112"/>
      <c r="L447" s="112"/>
      <c r="M447" s="112"/>
    </row>
    <row r="448" spans="1:20" s="92" customFormat="1" ht="15.75" customHeight="1" x14ac:dyDescent="0.2">
      <c r="A448" s="143"/>
      <c r="B448" s="144"/>
      <c r="C448" s="144"/>
      <c r="D448" s="144"/>
      <c r="E448" s="144"/>
      <c r="F448" s="144"/>
      <c r="G448" s="144"/>
      <c r="H448" s="144"/>
      <c r="I448" s="144"/>
      <c r="J448" s="144"/>
      <c r="K448" s="144"/>
      <c r="L448" s="144"/>
      <c r="M448" s="145"/>
    </row>
    <row r="449" spans="1:13" s="92" customFormat="1" ht="12.95" customHeight="1" x14ac:dyDescent="0.25">
      <c r="A449" s="146" t="s">
        <v>167</v>
      </c>
      <c r="B449" s="147"/>
      <c r="C449" s="147"/>
      <c r="D449" s="147"/>
      <c r="E449" s="135"/>
      <c r="F449" s="147"/>
      <c r="G449" s="147"/>
      <c r="H449" s="147"/>
      <c r="I449" s="147"/>
      <c r="J449" s="147"/>
      <c r="K449" s="147"/>
      <c r="L449" s="147"/>
      <c r="M449" s="148"/>
    </row>
    <row r="450" spans="1:13" s="92" customFormat="1" ht="12.6" customHeight="1" x14ac:dyDescent="0.25">
      <c r="A450" s="149" t="s">
        <v>168</v>
      </c>
      <c r="B450" s="147"/>
      <c r="C450" s="147"/>
      <c r="D450" s="147"/>
      <c r="E450" s="135"/>
      <c r="F450" s="147"/>
      <c r="G450" s="147"/>
      <c r="H450" s="147"/>
      <c r="I450" s="147"/>
      <c r="J450" s="147"/>
      <c r="K450" s="147"/>
      <c r="L450" s="147"/>
      <c r="M450" s="148"/>
    </row>
    <row r="451" spans="1:13" s="92" customFormat="1" ht="24.6" customHeight="1" x14ac:dyDescent="0.2">
      <c r="A451" s="650" t="s">
        <v>169</v>
      </c>
      <c r="B451" s="651"/>
      <c r="C451" s="651"/>
      <c r="D451" s="651"/>
      <c r="E451" s="651"/>
      <c r="F451" s="651"/>
      <c r="G451" s="651"/>
      <c r="H451" s="651"/>
      <c r="I451" s="651"/>
      <c r="J451" s="651"/>
      <c r="K451" s="651"/>
      <c r="L451" s="651"/>
      <c r="M451" s="652"/>
    </row>
    <row r="452" spans="1:13" s="92" customFormat="1" ht="23.45" customHeight="1" x14ac:dyDescent="0.2">
      <c r="A452" s="653" t="s">
        <v>170</v>
      </c>
      <c r="B452" s="654"/>
      <c r="C452" s="654"/>
      <c r="D452" s="654"/>
      <c r="E452" s="654"/>
      <c r="F452" s="654"/>
      <c r="G452" s="654"/>
      <c r="H452" s="654"/>
      <c r="I452" s="654"/>
      <c r="J452" s="654"/>
      <c r="K452" s="654"/>
      <c r="L452" s="654"/>
      <c r="M452" s="655"/>
    </row>
    <row r="453" spans="1:13" s="92" customFormat="1" ht="15.75" customHeight="1" x14ac:dyDescent="0.25">
      <c r="A453" s="96"/>
      <c r="B453" s="96"/>
      <c r="C453" s="96"/>
      <c r="D453" s="96"/>
      <c r="E453" s="96"/>
      <c r="F453" s="96"/>
      <c r="G453" s="96"/>
      <c r="H453" s="96"/>
      <c r="I453" s="96"/>
      <c r="J453" s="96"/>
      <c r="K453" s="96"/>
      <c r="L453" s="96"/>
      <c r="M453" s="96"/>
    </row>
    <row r="454" spans="1:13" s="92" customFormat="1" ht="15.75" customHeight="1" x14ac:dyDescent="0.25">
      <c r="A454" s="96"/>
      <c r="B454" s="96"/>
      <c r="C454" s="96"/>
      <c r="D454" s="96"/>
      <c r="E454" s="96"/>
      <c r="F454" s="96"/>
      <c r="G454" s="96"/>
      <c r="H454" s="96"/>
      <c r="I454" s="96"/>
      <c r="J454" s="96"/>
      <c r="K454" s="96"/>
      <c r="L454" s="96"/>
      <c r="M454" s="96"/>
    </row>
    <row r="455" spans="1:13" s="92" customFormat="1" ht="15.75" customHeight="1" x14ac:dyDescent="0.25">
      <c r="A455" s="96"/>
      <c r="B455" s="96"/>
      <c r="C455" s="96"/>
      <c r="D455" s="96"/>
      <c r="E455" s="96"/>
      <c r="F455" s="96"/>
      <c r="G455" s="96"/>
      <c r="H455" s="96"/>
      <c r="I455" s="96"/>
      <c r="J455" s="96"/>
      <c r="K455" s="96"/>
      <c r="L455" s="96"/>
      <c r="M455" s="96"/>
    </row>
    <row r="456" spans="1:13" s="92" customFormat="1" ht="15.75" customHeight="1" x14ac:dyDescent="0.25">
      <c r="A456" s="96"/>
      <c r="B456" s="96"/>
      <c r="C456" s="96"/>
      <c r="D456" s="96"/>
      <c r="E456" s="96"/>
      <c r="F456" s="96"/>
      <c r="G456" s="96"/>
      <c r="H456" s="96"/>
      <c r="I456" s="96"/>
      <c r="J456" s="96"/>
      <c r="K456" s="96"/>
      <c r="L456" s="96"/>
      <c r="M456" s="96"/>
    </row>
    <row r="457" spans="1:13" s="92" customFormat="1" ht="15.75" customHeight="1" x14ac:dyDescent="0.25">
      <c r="A457" s="96"/>
      <c r="B457" s="96"/>
      <c r="C457" s="96"/>
      <c r="D457" s="96"/>
      <c r="E457" s="96"/>
      <c r="F457" s="96"/>
      <c r="G457" s="96"/>
      <c r="H457" s="96"/>
      <c r="I457" s="96"/>
      <c r="J457" s="96"/>
      <c r="K457" s="96"/>
      <c r="L457" s="96"/>
      <c r="M457" s="96"/>
    </row>
    <row r="458" spans="1:13" s="92" customFormat="1" ht="15.75" customHeight="1" x14ac:dyDescent="0.25">
      <c r="A458" s="96"/>
      <c r="B458" s="96"/>
      <c r="C458" s="96"/>
      <c r="D458" s="96"/>
      <c r="E458" s="96"/>
      <c r="F458" s="96"/>
      <c r="G458" s="96"/>
      <c r="H458" s="96"/>
      <c r="I458" s="96"/>
      <c r="J458" s="96"/>
      <c r="K458" s="96"/>
      <c r="L458" s="96"/>
      <c r="M458" s="96"/>
    </row>
    <row r="459" spans="1:13" s="92" customFormat="1" ht="15.75" customHeight="1" x14ac:dyDescent="0.25">
      <c r="A459" s="96"/>
      <c r="B459" s="96"/>
      <c r="C459" s="96"/>
      <c r="D459" s="96"/>
      <c r="E459" s="96"/>
      <c r="F459" s="96"/>
      <c r="G459" s="96"/>
      <c r="H459" s="96"/>
      <c r="I459" s="96"/>
      <c r="J459" s="96"/>
      <c r="K459" s="96"/>
      <c r="L459" s="96"/>
      <c r="M459" s="96"/>
    </row>
    <row r="460" spans="1:13" s="92" customFormat="1" ht="15.75" customHeight="1" x14ac:dyDescent="0.25">
      <c r="A460" s="96"/>
      <c r="B460" s="96"/>
      <c r="C460" s="96"/>
      <c r="D460" s="96"/>
      <c r="E460" s="96"/>
      <c r="F460" s="96"/>
      <c r="G460" s="96"/>
      <c r="H460" s="96"/>
      <c r="I460" s="96"/>
      <c r="J460" s="96"/>
      <c r="K460" s="96"/>
      <c r="L460" s="96"/>
      <c r="M460" s="96"/>
    </row>
    <row r="461" spans="1:13" s="92" customFormat="1" ht="15.75" customHeight="1" x14ac:dyDescent="0.25">
      <c r="A461" s="96"/>
      <c r="B461" s="96"/>
      <c r="C461" s="96"/>
      <c r="D461" s="96"/>
      <c r="E461" s="96"/>
      <c r="F461" s="96"/>
      <c r="G461" s="96"/>
      <c r="H461" s="96"/>
      <c r="I461" s="96"/>
      <c r="J461" s="96"/>
      <c r="K461" s="96"/>
      <c r="L461" s="96"/>
      <c r="M461" s="96"/>
    </row>
    <row r="462" spans="1:13" s="92" customFormat="1" ht="15.75" customHeight="1" x14ac:dyDescent="0.25">
      <c r="A462" s="96"/>
      <c r="B462" s="96"/>
      <c r="C462" s="96"/>
      <c r="D462" s="96"/>
      <c r="E462" s="96"/>
      <c r="F462" s="96"/>
      <c r="G462" s="96"/>
      <c r="H462" s="96"/>
      <c r="I462" s="96"/>
      <c r="J462" s="96"/>
      <c r="K462" s="96"/>
      <c r="L462" s="96"/>
      <c r="M462" s="96"/>
    </row>
    <row r="463" spans="1:13" s="92" customFormat="1" ht="15.75" customHeight="1" x14ac:dyDescent="0.25">
      <c r="A463" s="96"/>
      <c r="B463" s="96"/>
      <c r="C463" s="96"/>
      <c r="D463" s="96"/>
      <c r="E463" s="96"/>
      <c r="F463" s="96"/>
      <c r="G463" s="96"/>
      <c r="H463" s="96"/>
      <c r="I463" s="96"/>
      <c r="J463" s="96"/>
      <c r="K463" s="96"/>
      <c r="L463" s="96"/>
      <c r="M463" s="96"/>
    </row>
    <row r="464" spans="1:13" s="92" customFormat="1" ht="15.75" customHeight="1" x14ac:dyDescent="0.25">
      <c r="A464" s="96"/>
      <c r="B464" s="96"/>
      <c r="C464" s="96"/>
      <c r="D464" s="96"/>
      <c r="E464" s="96"/>
      <c r="F464" s="96"/>
      <c r="G464" s="96"/>
      <c r="H464" s="96"/>
      <c r="I464" s="96"/>
      <c r="J464" s="96"/>
      <c r="K464" s="96"/>
      <c r="L464" s="96"/>
      <c r="M464" s="96"/>
    </row>
    <row r="465" spans="1:13" s="92" customFormat="1" ht="15.75" customHeight="1" x14ac:dyDescent="0.25">
      <c r="A465" s="96"/>
      <c r="B465" s="96"/>
      <c r="C465" s="96"/>
      <c r="D465" s="96"/>
      <c r="E465" s="96"/>
      <c r="F465" s="96"/>
      <c r="G465" s="96"/>
      <c r="H465" s="96"/>
      <c r="I465" s="96"/>
      <c r="J465" s="96"/>
      <c r="K465" s="96"/>
      <c r="L465" s="96"/>
      <c r="M465" s="96"/>
    </row>
    <row r="466" spans="1:13" s="92" customFormat="1" ht="15.75" customHeight="1" x14ac:dyDescent="0.2"/>
    <row r="467" spans="1:13" s="92" customFormat="1" ht="15.75" customHeight="1" x14ac:dyDescent="0.2"/>
    <row r="468" spans="1:13" s="92" customFormat="1" x14ac:dyDescent="0.2"/>
    <row r="469" spans="1:13" s="92" customFormat="1" x14ac:dyDescent="0.2"/>
    <row r="470" spans="1:13" s="92" customFormat="1" x14ac:dyDescent="0.2"/>
    <row r="471" spans="1:13" s="92" customFormat="1" x14ac:dyDescent="0.2"/>
    <row r="472" spans="1:13" s="92" customFormat="1" x14ac:dyDescent="0.2"/>
    <row r="473" spans="1:13" s="92" customFormat="1" x14ac:dyDescent="0.2"/>
    <row r="474" spans="1:13" s="92" customFormat="1" x14ac:dyDescent="0.2"/>
    <row r="475" spans="1:13" s="92" customFormat="1" x14ac:dyDescent="0.2"/>
    <row r="476" spans="1:13" s="92" customFormat="1" x14ac:dyDescent="0.2"/>
    <row r="477" spans="1:13" s="92" customFormat="1" x14ac:dyDescent="0.2"/>
    <row r="478" spans="1:13" s="92" customFormat="1" x14ac:dyDescent="0.2"/>
    <row r="479" spans="1:13" s="92" customFormat="1" x14ac:dyDescent="0.2"/>
    <row r="480" spans="1:13" s="92" customFormat="1" x14ac:dyDescent="0.2"/>
    <row r="481" s="92" customFormat="1" x14ac:dyDescent="0.2"/>
    <row r="482" s="92" customFormat="1" x14ac:dyDescent="0.2"/>
    <row r="483" s="92" customFormat="1" x14ac:dyDescent="0.2"/>
    <row r="484" s="92" customFormat="1" x14ac:dyDescent="0.2"/>
    <row r="485" s="92" customFormat="1" x14ac:dyDescent="0.2"/>
    <row r="486" s="92" customFormat="1" x14ac:dyDescent="0.2"/>
    <row r="487" s="92" customFormat="1" x14ac:dyDescent="0.2"/>
    <row r="488" s="92" customFormat="1" x14ac:dyDescent="0.2"/>
    <row r="489" s="92" customFormat="1" x14ac:dyDescent="0.2"/>
    <row r="490" s="92" customFormat="1" x14ac:dyDescent="0.2"/>
    <row r="491" s="92" customFormat="1" x14ac:dyDescent="0.2"/>
    <row r="492" s="92" customFormat="1" x14ac:dyDescent="0.2"/>
    <row r="493" s="92" customFormat="1" x14ac:dyDescent="0.2"/>
    <row r="494" s="92" customFormat="1" x14ac:dyDescent="0.2"/>
    <row r="495" s="92" customFormat="1" x14ac:dyDescent="0.2"/>
    <row r="496" s="92" customFormat="1" x14ac:dyDescent="0.2"/>
    <row r="497" s="92" customFormat="1" x14ac:dyDescent="0.2"/>
    <row r="498" s="92" customFormat="1" x14ac:dyDescent="0.2"/>
    <row r="499" s="92" customFormat="1" x14ac:dyDescent="0.2"/>
    <row r="500" s="92" customFormat="1" x14ac:dyDescent="0.2"/>
    <row r="501" s="92" customFormat="1" x14ac:dyDescent="0.2"/>
    <row r="502" s="92" customFormat="1" x14ac:dyDescent="0.2"/>
    <row r="503" s="92" customFormat="1" x14ac:dyDescent="0.2"/>
    <row r="504" s="92" customFormat="1" x14ac:dyDescent="0.2"/>
    <row r="505" s="92" customFormat="1" x14ac:dyDescent="0.2"/>
    <row r="506" s="92" customFormat="1" x14ac:dyDescent="0.2"/>
    <row r="507" s="92" customFormat="1" x14ac:dyDescent="0.2"/>
    <row r="508" s="92" customFormat="1" x14ac:dyDescent="0.2"/>
    <row r="509" s="92" customFormat="1" x14ac:dyDescent="0.2"/>
    <row r="510" s="92" customFormat="1" x14ac:dyDescent="0.2"/>
    <row r="511" s="92" customFormat="1" x14ac:dyDescent="0.2"/>
    <row r="512" s="92" customFormat="1" x14ac:dyDescent="0.2"/>
    <row r="513" s="92" customFormat="1" x14ac:dyDescent="0.2"/>
    <row r="514" s="92" customFormat="1" x14ac:dyDescent="0.2"/>
    <row r="515" s="92" customFormat="1" x14ac:dyDescent="0.2"/>
    <row r="516" s="92" customFormat="1" x14ac:dyDescent="0.2"/>
    <row r="517" s="92" customFormat="1" x14ac:dyDescent="0.2"/>
    <row r="518" s="92" customFormat="1" x14ac:dyDescent="0.2"/>
    <row r="519" s="92" customFormat="1" x14ac:dyDescent="0.2"/>
    <row r="520" s="92" customFormat="1" x14ac:dyDescent="0.2"/>
    <row r="521" s="92" customFormat="1" x14ac:dyDescent="0.2"/>
    <row r="522" s="92" customFormat="1" x14ac:dyDescent="0.2"/>
    <row r="523" s="92" customFormat="1" x14ac:dyDescent="0.2"/>
    <row r="524" s="92" customFormat="1" x14ac:dyDescent="0.2"/>
    <row r="525" s="92" customFormat="1" x14ac:dyDescent="0.2"/>
    <row r="526" s="92" customFormat="1" x14ac:dyDescent="0.2"/>
    <row r="527" s="92" customFormat="1" x14ac:dyDescent="0.2"/>
    <row r="528" s="92" customFormat="1" x14ac:dyDescent="0.2"/>
    <row r="529" spans="1:13" s="92" customFormat="1" x14ac:dyDescent="0.2"/>
    <row r="530" spans="1:13" s="92" customFormat="1" x14ac:dyDescent="0.2"/>
    <row r="531" spans="1:13" s="92" customFormat="1" x14ac:dyDescent="0.2"/>
    <row r="532" spans="1:13" s="92" customFormat="1" x14ac:dyDescent="0.2"/>
    <row r="533" spans="1:13" s="92" customFormat="1" x14ac:dyDescent="0.2"/>
    <row r="534" spans="1:13" s="92" customFormat="1" x14ac:dyDescent="0.2"/>
    <row r="535" spans="1:13" s="92" customFormat="1" x14ac:dyDescent="0.2"/>
    <row r="536" spans="1:13" s="92" customFormat="1" x14ac:dyDescent="0.2"/>
    <row r="537" spans="1:13" s="92" customFormat="1" x14ac:dyDescent="0.2"/>
    <row r="538" spans="1:13" x14ac:dyDescent="0.2">
      <c r="A538" s="92"/>
      <c r="B538" s="92"/>
      <c r="C538" s="92"/>
      <c r="D538" s="92"/>
      <c r="E538" s="92"/>
      <c r="F538" s="92"/>
      <c r="G538" s="92"/>
      <c r="H538" s="92"/>
      <c r="I538" s="92"/>
      <c r="J538" s="92"/>
      <c r="K538" s="92"/>
      <c r="L538" s="92"/>
      <c r="M538" s="92"/>
    </row>
    <row r="539" spans="1:13" x14ac:dyDescent="0.2">
      <c r="A539" s="92"/>
      <c r="B539" s="92"/>
      <c r="C539" s="92"/>
      <c r="D539" s="92"/>
      <c r="E539" s="92"/>
      <c r="F539" s="92"/>
      <c r="G539" s="92"/>
      <c r="H539" s="92"/>
      <c r="I539" s="92"/>
      <c r="J539" s="92"/>
      <c r="K539" s="92"/>
      <c r="L539" s="92"/>
      <c r="M539" s="92"/>
    </row>
    <row r="540" spans="1:13" x14ac:dyDescent="0.2">
      <c r="A540" s="92"/>
      <c r="B540" s="92"/>
      <c r="C540" s="92"/>
      <c r="D540" s="92"/>
      <c r="E540" s="92"/>
      <c r="F540" s="92"/>
      <c r="G540" s="92"/>
      <c r="H540" s="92"/>
      <c r="I540" s="92"/>
      <c r="J540" s="92"/>
      <c r="K540" s="92"/>
      <c r="L540" s="92"/>
      <c r="M540" s="92"/>
    </row>
    <row r="541" spans="1:13" x14ac:dyDescent="0.2">
      <c r="A541" s="92"/>
      <c r="B541" s="92"/>
      <c r="C541" s="92"/>
      <c r="D541" s="92"/>
      <c r="E541" s="92"/>
      <c r="F541" s="92"/>
      <c r="G541" s="92"/>
      <c r="H541" s="92"/>
      <c r="I541" s="92"/>
      <c r="J541" s="92"/>
      <c r="K541" s="92"/>
      <c r="L541" s="92"/>
      <c r="M541" s="92"/>
    </row>
    <row r="542" spans="1:13" x14ac:dyDescent="0.2">
      <c r="A542" s="92"/>
      <c r="B542" s="92"/>
      <c r="C542" s="92"/>
      <c r="D542" s="92"/>
      <c r="E542" s="92"/>
      <c r="F542" s="92"/>
      <c r="G542" s="92"/>
      <c r="H542" s="92"/>
      <c r="I542" s="92"/>
      <c r="J542" s="92"/>
      <c r="K542" s="92"/>
      <c r="L542" s="92"/>
      <c r="M542" s="92"/>
    </row>
    <row r="543" spans="1:13" x14ac:dyDescent="0.2">
      <c r="A543" s="92"/>
      <c r="B543" s="92"/>
      <c r="C543" s="92"/>
      <c r="D543" s="92"/>
      <c r="E543" s="92"/>
      <c r="F543" s="92"/>
      <c r="G543" s="92"/>
      <c r="H543" s="92"/>
      <c r="I543" s="92"/>
      <c r="J543" s="92"/>
      <c r="K543" s="92"/>
      <c r="L543" s="92"/>
      <c r="M543" s="92"/>
    </row>
    <row r="544" spans="1:13" x14ac:dyDescent="0.2">
      <c r="A544" s="92"/>
      <c r="B544" s="92"/>
      <c r="C544" s="92"/>
      <c r="D544" s="92"/>
      <c r="E544" s="92"/>
      <c r="F544" s="92"/>
      <c r="G544" s="92"/>
      <c r="H544" s="92"/>
      <c r="I544" s="92"/>
      <c r="J544" s="92"/>
      <c r="K544" s="92"/>
      <c r="L544" s="92"/>
      <c r="M544" s="92"/>
    </row>
    <row r="545" spans="1:13" x14ac:dyDescent="0.2">
      <c r="A545" s="92"/>
      <c r="B545" s="92"/>
      <c r="C545" s="92"/>
      <c r="D545" s="92"/>
      <c r="E545" s="92"/>
      <c r="F545" s="92"/>
      <c r="G545" s="92"/>
      <c r="H545" s="92"/>
      <c r="I545" s="92"/>
      <c r="J545" s="92"/>
      <c r="K545" s="92"/>
      <c r="L545" s="92"/>
      <c r="M545" s="92"/>
    </row>
    <row r="546" spans="1:13" x14ac:dyDescent="0.2">
      <c r="A546" s="92"/>
      <c r="B546" s="92"/>
      <c r="C546" s="92"/>
      <c r="D546" s="92"/>
      <c r="E546" s="92"/>
      <c r="F546" s="92"/>
      <c r="G546" s="92"/>
      <c r="H546" s="92"/>
      <c r="I546" s="92"/>
      <c r="J546" s="92"/>
      <c r="K546" s="92"/>
      <c r="L546" s="92"/>
      <c r="M546" s="92"/>
    </row>
    <row r="547" spans="1:13" x14ac:dyDescent="0.2">
      <c r="A547" s="92"/>
      <c r="B547" s="92"/>
      <c r="C547" s="92"/>
      <c r="D547" s="92"/>
      <c r="E547" s="92"/>
      <c r="F547" s="92"/>
      <c r="G547" s="92"/>
      <c r="H547" s="92"/>
      <c r="I547" s="92"/>
      <c r="J547" s="92"/>
      <c r="K547" s="92"/>
      <c r="L547" s="92"/>
      <c r="M547" s="92"/>
    </row>
    <row r="548" spans="1:13" x14ac:dyDescent="0.2">
      <c r="A548" s="92"/>
      <c r="B548" s="92"/>
      <c r="C548" s="92"/>
      <c r="D548" s="92"/>
      <c r="E548" s="92"/>
      <c r="F548" s="92"/>
      <c r="G548" s="92"/>
      <c r="H548" s="92"/>
      <c r="I548" s="92"/>
      <c r="J548" s="92"/>
      <c r="K548" s="92"/>
      <c r="L548" s="92"/>
      <c r="M548" s="92"/>
    </row>
    <row r="549" spans="1:13" x14ac:dyDescent="0.2">
      <c r="A549" s="92"/>
      <c r="B549" s="92"/>
      <c r="C549" s="92"/>
      <c r="D549" s="92"/>
      <c r="E549" s="92"/>
      <c r="F549" s="92"/>
      <c r="G549" s="92"/>
      <c r="H549" s="92"/>
      <c r="I549" s="92"/>
      <c r="J549" s="92"/>
      <c r="K549" s="92"/>
      <c r="L549" s="92"/>
      <c r="M549" s="92"/>
    </row>
    <row r="550" spans="1:13" x14ac:dyDescent="0.2">
      <c r="A550" s="92"/>
      <c r="B550" s="92"/>
      <c r="C550" s="92"/>
      <c r="D550" s="92"/>
      <c r="E550" s="92"/>
      <c r="F550" s="92"/>
      <c r="G550" s="92"/>
      <c r="H550" s="92"/>
      <c r="I550" s="92"/>
      <c r="J550" s="92"/>
      <c r="K550" s="92"/>
      <c r="L550" s="92"/>
      <c r="M550" s="92"/>
    </row>
    <row r="551" spans="1:13" x14ac:dyDescent="0.2">
      <c r="A551" s="92"/>
      <c r="B551" s="92"/>
      <c r="C551" s="92"/>
      <c r="D551" s="92"/>
      <c r="E551" s="92"/>
      <c r="F551" s="92"/>
      <c r="G551" s="92"/>
      <c r="H551" s="92"/>
      <c r="I551" s="92"/>
      <c r="J551" s="92"/>
      <c r="K551" s="92"/>
      <c r="L551" s="92"/>
      <c r="M551" s="92"/>
    </row>
    <row r="552" spans="1:13" x14ac:dyDescent="0.2">
      <c r="A552" s="92"/>
      <c r="B552" s="92"/>
      <c r="C552" s="92"/>
      <c r="D552" s="92"/>
      <c r="E552" s="92"/>
      <c r="F552" s="92"/>
      <c r="G552" s="92"/>
      <c r="H552" s="92"/>
      <c r="I552" s="92"/>
      <c r="J552" s="92"/>
      <c r="K552" s="92"/>
      <c r="L552" s="92"/>
      <c r="M552" s="92"/>
    </row>
    <row r="553" spans="1:13" x14ac:dyDescent="0.2">
      <c r="A553" s="92"/>
      <c r="B553" s="92"/>
      <c r="C553" s="92"/>
      <c r="D553" s="92"/>
      <c r="E553" s="92"/>
      <c r="F553" s="92"/>
      <c r="G553" s="92"/>
      <c r="H553" s="92"/>
      <c r="I553" s="92"/>
      <c r="J553" s="92"/>
      <c r="K553" s="92"/>
      <c r="L553" s="92"/>
      <c r="M553" s="92"/>
    </row>
    <row r="554" spans="1:13" x14ac:dyDescent="0.2">
      <c r="A554" s="92"/>
      <c r="B554" s="92"/>
      <c r="C554" s="92"/>
      <c r="D554" s="92"/>
      <c r="E554" s="92"/>
      <c r="F554" s="92"/>
      <c r="G554" s="92"/>
      <c r="H554" s="92"/>
      <c r="I554" s="92"/>
      <c r="J554" s="92"/>
      <c r="K554" s="92"/>
      <c r="L554" s="92"/>
      <c r="M554" s="92"/>
    </row>
    <row r="555" spans="1:13" x14ac:dyDescent="0.2">
      <c r="A555" s="92"/>
      <c r="B555" s="92"/>
      <c r="C555" s="92"/>
      <c r="D555" s="92"/>
      <c r="E555" s="92"/>
      <c r="F555" s="92"/>
      <c r="G555" s="92"/>
      <c r="H555" s="92"/>
      <c r="I555" s="92"/>
      <c r="J555" s="92"/>
      <c r="K555" s="92"/>
      <c r="L555" s="92"/>
      <c r="M555" s="92"/>
    </row>
    <row r="556" spans="1:13" x14ac:dyDescent="0.2">
      <c r="A556" s="92"/>
      <c r="B556" s="92"/>
      <c r="C556" s="92"/>
      <c r="D556" s="92"/>
      <c r="E556" s="92"/>
      <c r="F556" s="92"/>
      <c r="G556" s="92"/>
      <c r="H556" s="92"/>
      <c r="I556" s="92"/>
      <c r="J556" s="92"/>
      <c r="K556" s="92"/>
      <c r="L556" s="92"/>
      <c r="M556" s="92"/>
    </row>
    <row r="557" spans="1:13" x14ac:dyDescent="0.2">
      <c r="A557" s="92"/>
      <c r="B557" s="92"/>
      <c r="C557" s="92"/>
      <c r="D557" s="92"/>
      <c r="E557" s="92"/>
      <c r="F557" s="92"/>
      <c r="G557" s="92"/>
      <c r="H557" s="92"/>
      <c r="I557" s="92"/>
      <c r="J557" s="92"/>
      <c r="K557" s="92"/>
      <c r="L557" s="92"/>
      <c r="M557" s="92"/>
    </row>
  </sheetData>
  <mergeCells count="21">
    <mergeCell ref="A429:M429"/>
    <mergeCell ref="A451:M451"/>
    <mergeCell ref="A452:M452"/>
    <mergeCell ref="A308:M308"/>
    <mergeCell ref="A328:M328"/>
    <mergeCell ref="A348:M348"/>
    <mergeCell ref="A367:M367"/>
    <mergeCell ref="A388:M388"/>
    <mergeCell ref="A408:M408"/>
    <mergeCell ref="A288:M288"/>
    <mergeCell ref="A3:M3"/>
    <mergeCell ref="A4:M4"/>
    <mergeCell ref="A5:M5"/>
    <mergeCell ref="A128:M128"/>
    <mergeCell ref="A148:M148"/>
    <mergeCell ref="A167:M167"/>
    <mergeCell ref="A188:M188"/>
    <mergeCell ref="A208:M208"/>
    <mergeCell ref="A228:M228"/>
    <mergeCell ref="A248:M248"/>
    <mergeCell ref="A268:M26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981C9-A84E-49CB-B285-048B36A3045D}">
  <sheetPr>
    <pageSetUpPr autoPageBreaks="0"/>
  </sheetPr>
  <dimension ref="A1:F40"/>
  <sheetViews>
    <sheetView showGridLines="0" zoomScaleNormal="100" workbookViewId="0">
      <selection activeCell="C7" sqref="C7"/>
    </sheetView>
  </sheetViews>
  <sheetFormatPr baseColWidth="10" defaultColWidth="11.42578125" defaultRowHeight="12" x14ac:dyDescent="0.2"/>
  <cols>
    <col min="1" max="3" width="20" style="209" customWidth="1"/>
    <col min="4" max="5" width="17.140625" style="209" customWidth="1"/>
    <col min="6" max="6" width="21.42578125" style="209" customWidth="1"/>
    <col min="7" max="16384" width="11.42578125" style="209"/>
  </cols>
  <sheetData>
    <row r="1" spans="1:6" ht="77.25" customHeight="1" x14ac:dyDescent="0.2">
      <c r="A1" s="661" t="s">
        <v>171</v>
      </c>
      <c r="B1" s="662"/>
      <c r="C1" s="662"/>
      <c r="D1" s="662"/>
      <c r="E1" s="662"/>
      <c r="F1" s="662"/>
    </row>
    <row r="2" spans="1:6" x14ac:dyDescent="0.2">
      <c r="A2" s="663"/>
      <c r="B2" s="664"/>
      <c r="C2" s="664"/>
      <c r="D2" s="664"/>
      <c r="E2" s="664"/>
      <c r="F2" s="664"/>
    </row>
    <row r="3" spans="1:6" ht="20.25" customHeight="1" x14ac:dyDescent="0.2">
      <c r="A3" s="665" t="s">
        <v>172</v>
      </c>
      <c r="B3" s="665"/>
      <c r="C3" s="665"/>
      <c r="D3" s="665"/>
      <c r="E3" s="665"/>
      <c r="F3" s="665"/>
    </row>
    <row r="4" spans="1:6" ht="36" customHeight="1" x14ac:dyDescent="0.2">
      <c r="A4" s="666" t="s">
        <v>173</v>
      </c>
      <c r="B4" s="667"/>
      <c r="C4" s="667"/>
      <c r="D4" s="667"/>
      <c r="E4" s="667"/>
      <c r="F4" s="668"/>
    </row>
    <row r="5" spans="1:6" x14ac:dyDescent="0.2">
      <c r="A5" s="210"/>
      <c r="B5" s="211"/>
      <c r="C5" s="211"/>
      <c r="D5" s="669" t="s">
        <v>174</v>
      </c>
      <c r="E5" s="670"/>
      <c r="F5" s="670"/>
    </row>
    <row r="6" spans="1:6" x14ac:dyDescent="0.2">
      <c r="A6" s="211" t="s">
        <v>175</v>
      </c>
      <c r="B6" s="212" t="s">
        <v>176</v>
      </c>
      <c r="C6" s="212" t="s">
        <v>177</v>
      </c>
      <c r="D6" s="213" t="s">
        <v>178</v>
      </c>
      <c r="E6" s="213" t="s">
        <v>179</v>
      </c>
      <c r="F6" s="214" t="s">
        <v>180</v>
      </c>
    </row>
    <row r="7" spans="1:6" x14ac:dyDescent="0.2">
      <c r="A7" s="671">
        <v>2021</v>
      </c>
      <c r="B7" s="215" t="s">
        <v>113</v>
      </c>
      <c r="C7" s="296">
        <v>100.89</v>
      </c>
      <c r="D7" s="216">
        <v>0.89</v>
      </c>
      <c r="E7" s="216">
        <v>0.89</v>
      </c>
      <c r="F7" s="217" t="s">
        <v>181</v>
      </c>
    </row>
    <row r="8" spans="1:6" x14ac:dyDescent="0.2">
      <c r="A8" s="672"/>
      <c r="B8" s="218" t="s">
        <v>114</v>
      </c>
      <c r="C8" s="219">
        <v>101.35</v>
      </c>
      <c r="D8" s="219">
        <v>0.46</v>
      </c>
      <c r="E8" s="219">
        <v>1.35</v>
      </c>
      <c r="F8" s="220" t="s">
        <v>181</v>
      </c>
    </row>
    <row r="9" spans="1:6" x14ac:dyDescent="0.2">
      <c r="A9" s="672"/>
      <c r="B9" s="215" t="s">
        <v>115</v>
      </c>
      <c r="C9" s="216">
        <v>101.79600000000001</v>
      </c>
      <c r="D9" s="216">
        <v>0.439</v>
      </c>
      <c r="E9" s="216">
        <v>1.796</v>
      </c>
      <c r="F9" s="221" t="s">
        <v>181</v>
      </c>
    </row>
    <row r="10" spans="1:6" x14ac:dyDescent="0.2">
      <c r="A10" s="672"/>
      <c r="B10" s="218" t="s">
        <v>116</v>
      </c>
      <c r="C10" s="219">
        <v>102.339</v>
      </c>
      <c r="D10" s="219">
        <v>0.53300000000000003</v>
      </c>
      <c r="E10" s="219">
        <v>2.339</v>
      </c>
      <c r="F10" s="220" t="s">
        <v>181</v>
      </c>
    </row>
    <row r="11" spans="1:6" x14ac:dyDescent="0.2">
      <c r="A11" s="672"/>
      <c r="B11" s="222" t="s">
        <v>117</v>
      </c>
      <c r="C11" s="216">
        <v>102.93899999999999</v>
      </c>
      <c r="D11" s="216">
        <v>0.58699999999999997</v>
      </c>
      <c r="E11" s="216">
        <v>2.9390000000000001</v>
      </c>
      <c r="F11" s="221" t="s">
        <v>181</v>
      </c>
    </row>
    <row r="12" spans="1:6" x14ac:dyDescent="0.2">
      <c r="A12" s="672"/>
      <c r="B12" s="218" t="s">
        <v>118</v>
      </c>
      <c r="C12" s="219">
        <v>103.458</v>
      </c>
      <c r="D12" s="219">
        <v>0.504</v>
      </c>
      <c r="E12" s="219">
        <v>3.4580000000000002</v>
      </c>
      <c r="F12" s="220" t="s">
        <v>181</v>
      </c>
    </row>
    <row r="13" spans="1:6" x14ac:dyDescent="0.2">
      <c r="A13" s="672"/>
      <c r="B13" s="222" t="s">
        <v>119</v>
      </c>
      <c r="C13" s="216">
        <v>104.566</v>
      </c>
      <c r="D13" s="216">
        <v>1.071</v>
      </c>
      <c r="E13" s="216">
        <v>4.5659999999999998</v>
      </c>
      <c r="F13" s="221" t="s">
        <v>181</v>
      </c>
    </row>
    <row r="14" spans="1:6" x14ac:dyDescent="0.2">
      <c r="A14" s="672"/>
      <c r="B14" s="218" t="s">
        <v>182</v>
      </c>
      <c r="C14" s="219">
        <v>104.819</v>
      </c>
      <c r="D14" s="219">
        <v>0.24199999999999999</v>
      </c>
      <c r="E14" s="219">
        <v>4.819</v>
      </c>
      <c r="F14" s="220" t="s">
        <v>181</v>
      </c>
    </row>
    <row r="15" spans="1:6" x14ac:dyDescent="0.2">
      <c r="A15" s="672"/>
      <c r="B15" s="222" t="s">
        <v>121</v>
      </c>
      <c r="C15" s="216">
        <v>104.806</v>
      </c>
      <c r="D15" s="216">
        <v>-1.2E-2</v>
      </c>
      <c r="E15" s="216">
        <v>4.806</v>
      </c>
      <c r="F15" s="221" t="s">
        <v>181</v>
      </c>
    </row>
    <row r="16" spans="1:6" x14ac:dyDescent="0.2">
      <c r="A16" s="672"/>
      <c r="B16" s="218" t="s">
        <v>122</v>
      </c>
      <c r="C16" s="219">
        <v>104.937</v>
      </c>
      <c r="D16" s="219">
        <v>0.125</v>
      </c>
      <c r="E16" s="219">
        <v>4.9370000000000003</v>
      </c>
      <c r="F16" s="220" t="s">
        <v>181</v>
      </c>
    </row>
    <row r="17" spans="1:6" x14ac:dyDescent="0.2">
      <c r="A17" s="672"/>
      <c r="B17" s="222" t="s">
        <v>123</v>
      </c>
      <c r="C17" s="216">
        <v>105.14700000000001</v>
      </c>
      <c r="D17" s="216">
        <v>0.19900000000000001</v>
      </c>
      <c r="E17" s="216">
        <v>5.1470000000000002</v>
      </c>
      <c r="F17" s="221" t="s">
        <v>181</v>
      </c>
    </row>
    <row r="18" spans="1:6" x14ac:dyDescent="0.2">
      <c r="A18" s="672"/>
      <c r="B18" s="218" t="s">
        <v>124</v>
      </c>
      <c r="C18" s="219">
        <v>105.55800000000001</v>
      </c>
      <c r="D18" s="219">
        <v>0.39200000000000002</v>
      </c>
      <c r="E18" s="219">
        <v>5.5579999999999998</v>
      </c>
      <c r="F18" s="220" t="s">
        <v>181</v>
      </c>
    </row>
    <row r="19" spans="1:6" s="226" customFormat="1" x14ac:dyDescent="0.2">
      <c r="A19" s="656">
        <v>2022</v>
      </c>
      <c r="B19" s="223" t="s">
        <v>113</v>
      </c>
      <c r="C19" s="224">
        <v>107.483</v>
      </c>
      <c r="D19" s="224">
        <v>1.823</v>
      </c>
      <c r="E19" s="224">
        <v>1.823</v>
      </c>
      <c r="F19" s="225">
        <v>6.5369999999999999</v>
      </c>
    </row>
    <row r="20" spans="1:6" s="226" customFormat="1" x14ac:dyDescent="0.2">
      <c r="A20" s="657"/>
      <c r="B20" s="218" t="s">
        <v>114</v>
      </c>
      <c r="C20" s="219">
        <v>108.94799999999999</v>
      </c>
      <c r="D20" s="219">
        <v>1.363</v>
      </c>
      <c r="E20" s="219">
        <v>3.2109999999999999</v>
      </c>
      <c r="F20" s="220">
        <v>7.4960000000000004</v>
      </c>
    </row>
    <row r="21" spans="1:6" s="226" customFormat="1" x14ac:dyDescent="0.2">
      <c r="A21" s="657"/>
      <c r="B21" s="227" t="s">
        <v>115</v>
      </c>
      <c r="C21" s="228">
        <v>110.113</v>
      </c>
      <c r="D21" s="228">
        <v>1.075</v>
      </c>
      <c r="E21" s="228">
        <v>4.3150000000000004</v>
      </c>
      <c r="F21" s="229">
        <v>8.1709999999999994</v>
      </c>
    </row>
    <row r="22" spans="1:6" s="226" customFormat="1" x14ac:dyDescent="0.2">
      <c r="A22" s="657"/>
      <c r="B22" s="218" t="s">
        <v>116</v>
      </c>
      <c r="C22" s="219">
        <v>111.366</v>
      </c>
      <c r="D22" s="219">
        <v>1.1379999999999999</v>
      </c>
      <c r="E22" s="219">
        <v>5.5010000000000003</v>
      </c>
      <c r="F22" s="220">
        <v>8.8209999999999997</v>
      </c>
    </row>
    <row r="23" spans="1:6" s="226" customFormat="1" x14ac:dyDescent="0.2">
      <c r="A23" s="657"/>
      <c r="B23" s="227" t="s">
        <v>117</v>
      </c>
      <c r="C23" s="228">
        <v>112.369</v>
      </c>
      <c r="D23" s="228">
        <v>0.90100000000000002</v>
      </c>
      <c r="E23" s="228">
        <v>6.452</v>
      </c>
      <c r="F23" s="229">
        <v>9.16</v>
      </c>
    </row>
    <row r="24" spans="1:6" s="226" customFormat="1" x14ac:dyDescent="0.2">
      <c r="A24" s="657"/>
      <c r="B24" s="218" t="s">
        <v>118</v>
      </c>
      <c r="C24" s="219">
        <v>112.625</v>
      </c>
      <c r="D24" s="219">
        <v>0.22800000000000001</v>
      </c>
      <c r="E24" s="219">
        <v>6.694</v>
      </c>
      <c r="F24" s="220">
        <v>8.8610000000000007</v>
      </c>
    </row>
    <row r="25" spans="1:6" s="226" customFormat="1" x14ac:dyDescent="0.2">
      <c r="A25" s="657"/>
      <c r="B25" s="227" t="s">
        <v>119</v>
      </c>
      <c r="C25" s="228">
        <v>113.883</v>
      </c>
      <c r="D25" s="228">
        <v>1.117</v>
      </c>
      <c r="E25" s="228">
        <v>7.8860000000000001</v>
      </c>
      <c r="F25" s="229">
        <v>8.91</v>
      </c>
    </row>
    <row r="26" spans="1:6" s="226" customFormat="1" x14ac:dyDescent="0.2">
      <c r="A26" s="657"/>
      <c r="B26" s="218" t="s">
        <v>182</v>
      </c>
      <c r="C26" s="219">
        <v>114.10899999999999</v>
      </c>
      <c r="D26" s="219">
        <v>0.19800000000000001</v>
      </c>
      <c r="E26" s="219">
        <v>8.1</v>
      </c>
      <c r="F26" s="220">
        <v>8.8629999999999995</v>
      </c>
    </row>
    <row r="27" spans="1:6" s="226" customFormat="1" x14ac:dyDescent="0.2">
      <c r="A27" s="657"/>
      <c r="B27" s="227" t="s">
        <v>121</v>
      </c>
      <c r="C27" s="228">
        <v>114.258</v>
      </c>
      <c r="D27" s="228">
        <v>0.13100000000000001</v>
      </c>
      <c r="E27" s="228">
        <v>8.2409999999999997</v>
      </c>
      <c r="F27" s="229">
        <v>9.0180000000000007</v>
      </c>
    </row>
    <row r="28" spans="1:6" s="226" customFormat="1" x14ac:dyDescent="0.2">
      <c r="A28" s="657"/>
      <c r="B28" s="218" t="s">
        <v>122</v>
      </c>
      <c r="C28" s="219">
        <v>115.491</v>
      </c>
      <c r="D28" s="219">
        <v>1.08</v>
      </c>
      <c r="E28" s="219">
        <v>9.41</v>
      </c>
      <c r="F28" s="220">
        <v>10.057</v>
      </c>
    </row>
    <row r="29" spans="1:6" s="226" customFormat="1" x14ac:dyDescent="0.2">
      <c r="A29" s="230"/>
      <c r="B29" s="227" t="s">
        <v>123</v>
      </c>
      <c r="C29" s="228">
        <v>115.914</v>
      </c>
      <c r="D29" s="228">
        <v>0.36599999999999999</v>
      </c>
      <c r="E29" s="228">
        <v>9.81</v>
      </c>
      <c r="F29" s="229">
        <v>10.24</v>
      </c>
    </row>
    <row r="30" spans="1:6" s="235" customFormat="1" x14ac:dyDescent="0.2">
      <c r="A30" s="231"/>
      <c r="B30" s="232" t="s">
        <v>124</v>
      </c>
      <c r="C30" s="233">
        <v>115.82599999999999</v>
      </c>
      <c r="D30" s="233">
        <v>-7.4999999999999997E-2</v>
      </c>
      <c r="E30" s="233">
        <v>9.7270000000000003</v>
      </c>
      <c r="F30" s="234">
        <v>9.7270000000000003</v>
      </c>
    </row>
    <row r="31" spans="1:6" s="226" customFormat="1" x14ac:dyDescent="0.2">
      <c r="A31" s="656">
        <v>2023</v>
      </c>
      <c r="B31" s="223" t="s">
        <v>113</v>
      </c>
      <c r="C31" s="224">
        <v>121.59099999999999</v>
      </c>
      <c r="D31" s="224">
        <v>4.9770000000000003</v>
      </c>
      <c r="E31" s="224">
        <v>4.9770000000000003</v>
      </c>
      <c r="F31" s="225">
        <v>13.125999999999999</v>
      </c>
    </row>
    <row r="32" spans="1:6" s="226" customFormat="1" x14ac:dyDescent="0.2">
      <c r="A32" s="657"/>
      <c r="B32" s="218" t="s">
        <v>114</v>
      </c>
      <c r="C32" s="219">
        <v>124.48</v>
      </c>
      <c r="D32" s="219">
        <v>2.38</v>
      </c>
      <c r="E32" s="219">
        <v>7.47</v>
      </c>
      <c r="F32" s="220">
        <v>14.26</v>
      </c>
    </row>
    <row r="33" spans="1:6" s="226" customFormat="1" x14ac:dyDescent="0.2">
      <c r="A33" s="657"/>
      <c r="B33" s="222" t="s">
        <v>115</v>
      </c>
      <c r="C33" s="216">
        <v>125.08</v>
      </c>
      <c r="D33" s="216">
        <v>0.48</v>
      </c>
      <c r="E33" s="216">
        <v>7.99</v>
      </c>
      <c r="F33" s="221">
        <v>13.59</v>
      </c>
    </row>
    <row r="34" spans="1:6" s="226" customFormat="1" x14ac:dyDescent="0.2">
      <c r="A34" s="231"/>
      <c r="B34" s="236" t="s">
        <v>116</v>
      </c>
      <c r="C34" s="295">
        <v>125.67</v>
      </c>
      <c r="D34" s="237">
        <v>0.48</v>
      </c>
      <c r="E34" s="237">
        <v>8.5</v>
      </c>
      <c r="F34" s="238">
        <v>12.85</v>
      </c>
    </row>
    <row r="35" spans="1:6" s="226" customFormat="1" x14ac:dyDescent="0.2">
      <c r="A35" s="239"/>
      <c r="B35" s="222"/>
      <c r="C35" s="216"/>
      <c r="D35" s="216"/>
      <c r="E35" s="216"/>
      <c r="F35" s="216"/>
    </row>
    <row r="36" spans="1:6" s="226" customFormat="1" x14ac:dyDescent="0.2">
      <c r="A36" s="240"/>
      <c r="B36" s="227"/>
      <c r="C36" s="216"/>
      <c r="D36" s="216"/>
      <c r="E36" s="216"/>
      <c r="F36" s="216"/>
    </row>
    <row r="37" spans="1:6" ht="13.5" customHeight="1" x14ac:dyDescent="0.2">
      <c r="A37" s="241" t="s">
        <v>183</v>
      </c>
      <c r="B37" s="242"/>
      <c r="C37" s="243"/>
      <c r="D37" s="243"/>
      <c r="E37" s="243"/>
      <c r="F37" s="244"/>
    </row>
    <row r="38" spans="1:6" x14ac:dyDescent="0.2">
      <c r="A38" s="245"/>
      <c r="B38" s="246"/>
      <c r="C38" s="246"/>
      <c r="D38" s="247"/>
      <c r="E38" s="247"/>
      <c r="F38" s="248"/>
    </row>
    <row r="39" spans="1:6" ht="25.5" customHeight="1" x14ac:dyDescent="0.2">
      <c r="A39" s="658" t="s">
        <v>184</v>
      </c>
      <c r="B39" s="659"/>
      <c r="C39" s="659"/>
      <c r="D39" s="659"/>
      <c r="E39" s="659"/>
      <c r="F39" s="660"/>
    </row>
    <row r="40" spans="1:6" x14ac:dyDescent="0.2">
      <c r="A40" s="249" t="s">
        <v>185</v>
      </c>
      <c r="B40" s="250"/>
      <c r="C40" s="250"/>
      <c r="D40" s="251"/>
      <c r="E40" s="251"/>
      <c r="F40" s="252"/>
    </row>
  </sheetData>
  <mergeCells count="8">
    <mergeCell ref="A31:A33"/>
    <mergeCell ref="A39:F39"/>
    <mergeCell ref="A1:F2"/>
    <mergeCell ref="A3:F3"/>
    <mergeCell ref="A4:F4"/>
    <mergeCell ref="D5:F5"/>
    <mergeCell ref="A7:A18"/>
    <mergeCell ref="A19:A2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B76AF-87FC-4529-BDFA-FA334E110174}">
  <dimension ref="D122:P267"/>
  <sheetViews>
    <sheetView topLeftCell="A73" zoomScaleNormal="100" workbookViewId="0">
      <selection activeCell="X240" sqref="X240"/>
    </sheetView>
  </sheetViews>
  <sheetFormatPr baseColWidth="10" defaultColWidth="11.42578125" defaultRowHeight="15" x14ac:dyDescent="0.25"/>
  <cols>
    <col min="16" max="16" width="15.42578125" bestFit="1" customWidth="1"/>
  </cols>
  <sheetData>
    <row r="122" spans="16:16" x14ac:dyDescent="0.25">
      <c r="P122" s="327"/>
    </row>
    <row r="266" spans="4:6" x14ac:dyDescent="0.25">
      <c r="D266">
        <v>2160</v>
      </c>
      <c r="E266">
        <v>75</v>
      </c>
      <c r="F266" s="383">
        <f>E266*D266</f>
        <v>162000</v>
      </c>
    </row>
    <row r="267" spans="4:6" x14ac:dyDescent="0.25">
      <c r="F267">
        <f>D266*E266*0.5</f>
        <v>81000</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D67E2-21E4-482E-9076-B1B52EAD2095}">
  <dimension ref="A1"/>
  <sheetViews>
    <sheetView topLeftCell="A73" zoomScale="160" zoomScaleNormal="160" workbookViewId="0">
      <selection activeCell="K5" sqref="K5"/>
    </sheetView>
  </sheetViews>
  <sheetFormatPr baseColWidth="10" defaultColWidth="11.42578125" defaultRowHeight="15" x14ac:dyDescent="0.25"/>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41B66-7AFC-47E6-83C3-98D53391C0FD}">
  <dimension ref="A1:G105"/>
  <sheetViews>
    <sheetView view="pageBreakPreview" topLeftCell="A86" zoomScale="70" zoomScaleNormal="55" zoomScaleSheetLayoutView="70" workbookViewId="0">
      <selection activeCell="C66" sqref="C66"/>
    </sheetView>
  </sheetViews>
  <sheetFormatPr baseColWidth="10" defaultColWidth="11.42578125" defaultRowHeight="51" customHeight="1" x14ac:dyDescent="0.25"/>
  <cols>
    <col min="1" max="1" width="7.7109375" customWidth="1"/>
    <col min="2" max="2" width="0" hidden="1" customWidth="1"/>
    <col min="3" max="3" width="131.7109375" bestFit="1" customWidth="1"/>
    <col min="4" max="4" width="9" bestFit="1" customWidth="1"/>
    <col min="5" max="5" width="16.28515625" bestFit="1" customWidth="1"/>
    <col min="6" max="6" width="12.28515625" bestFit="1" customWidth="1"/>
    <col min="7" max="7" width="23" bestFit="1" customWidth="1"/>
  </cols>
  <sheetData>
    <row r="1" spans="1:7" ht="51" customHeight="1" thickBot="1" x14ac:dyDescent="0.3">
      <c r="A1" s="575" t="s">
        <v>186</v>
      </c>
      <c r="B1" s="576"/>
      <c r="C1" s="576"/>
      <c r="D1" s="576"/>
      <c r="E1" s="576"/>
      <c r="F1" s="576"/>
      <c r="G1" s="576"/>
    </row>
    <row r="2" spans="1:7" ht="51" customHeight="1" thickBot="1" x14ac:dyDescent="0.3">
      <c r="A2" s="577" t="s">
        <v>187</v>
      </c>
      <c r="B2" s="578"/>
      <c r="C2" s="578"/>
      <c r="D2" s="578"/>
      <c r="E2" s="578"/>
      <c r="F2" s="578"/>
      <c r="G2" s="578"/>
    </row>
    <row r="3" spans="1:7" ht="51" customHeight="1" x14ac:dyDescent="0.25">
      <c r="A3" s="579" t="s">
        <v>79</v>
      </c>
      <c r="B3" s="1"/>
      <c r="C3" s="581" t="s">
        <v>10</v>
      </c>
      <c r="D3" s="583" t="s">
        <v>188</v>
      </c>
      <c r="E3" s="584"/>
      <c r="F3" s="584"/>
      <c r="G3" s="585"/>
    </row>
    <row r="4" spans="1:7" ht="51" customHeight="1" thickBot="1" x14ac:dyDescent="0.3">
      <c r="A4" s="580"/>
      <c r="B4" s="2"/>
      <c r="C4" s="582"/>
      <c r="D4" s="586"/>
      <c r="E4" s="587"/>
      <c r="F4" s="587"/>
      <c r="G4" s="588"/>
    </row>
    <row r="5" spans="1:7" ht="51" customHeight="1" thickBot="1" x14ac:dyDescent="0.3">
      <c r="A5" s="83" t="s">
        <v>83</v>
      </c>
      <c r="B5" s="84"/>
      <c r="C5" s="85" t="s">
        <v>84</v>
      </c>
      <c r="D5" s="86" t="s">
        <v>11</v>
      </c>
      <c r="E5" s="297" t="s">
        <v>85</v>
      </c>
      <c r="F5" s="83" t="s">
        <v>86</v>
      </c>
      <c r="G5" s="87" t="s">
        <v>87</v>
      </c>
    </row>
    <row r="6" spans="1:7" ht="51" customHeight="1" x14ac:dyDescent="0.25">
      <c r="A6" s="3">
        <v>1</v>
      </c>
      <c r="B6" s="40"/>
      <c r="C6" s="70" t="s">
        <v>189</v>
      </c>
      <c r="D6" s="3"/>
      <c r="E6" s="46"/>
      <c r="F6" s="3"/>
      <c r="G6" s="4">
        <f>SUM(G7:G11)</f>
        <v>2366778885.6818457</v>
      </c>
    </row>
    <row r="7" spans="1:7" ht="51" customHeight="1" x14ac:dyDescent="0.25">
      <c r="A7" s="18">
        <v>1.1000000000000001</v>
      </c>
      <c r="B7" s="60"/>
      <c r="C7" s="71" t="s">
        <v>28</v>
      </c>
      <c r="D7" s="5" t="s">
        <v>18</v>
      </c>
      <c r="E7" s="294">
        <v>832</v>
      </c>
      <c r="F7" s="292">
        <v>9546.98</v>
      </c>
      <c r="G7" s="6">
        <f>E7*F7</f>
        <v>7943087.3599999994</v>
      </c>
    </row>
    <row r="8" spans="1:7" ht="51" customHeight="1" x14ac:dyDescent="0.25">
      <c r="A8" s="18">
        <v>1.2</v>
      </c>
      <c r="B8" s="60"/>
      <c r="C8" s="71" t="s">
        <v>190</v>
      </c>
      <c r="D8" s="5" t="s">
        <v>18</v>
      </c>
      <c r="E8" s="294">
        <v>4674.483240934388</v>
      </c>
      <c r="F8" s="7">
        <v>9546.98</v>
      </c>
      <c r="G8" s="6">
        <f>E8*F8</f>
        <v>44627198.011535779</v>
      </c>
    </row>
    <row r="9" spans="1:7" ht="51" customHeight="1" x14ac:dyDescent="0.25">
      <c r="A9" s="18">
        <v>1.3</v>
      </c>
      <c r="B9" s="60"/>
      <c r="C9" s="71" t="s">
        <v>191</v>
      </c>
      <c r="D9" s="5" t="s">
        <v>34</v>
      </c>
      <c r="E9" s="294">
        <v>431162.96819966595</v>
      </c>
      <c r="F9" s="7">
        <v>4573.49</v>
      </c>
      <c r="G9" s="6">
        <f>E9*F9</f>
        <v>1971919523.4314902</v>
      </c>
    </row>
    <row r="10" spans="1:7" ht="51" customHeight="1" x14ac:dyDescent="0.25">
      <c r="A10" s="298">
        <v>1.4</v>
      </c>
      <c r="B10" s="60"/>
      <c r="C10" s="71" t="s">
        <v>192</v>
      </c>
      <c r="D10" s="5" t="s">
        <v>34</v>
      </c>
      <c r="E10" s="294">
        <v>63767.95295445167</v>
      </c>
      <c r="F10" s="7">
        <v>4573.49</v>
      </c>
      <c r="G10" s="6">
        <f>E10*F10</f>
        <v>291642095.15765518</v>
      </c>
    </row>
    <row r="11" spans="1:7" ht="51" customHeight="1" thickBot="1" x14ac:dyDescent="0.3">
      <c r="A11" s="299">
        <f>+A10+0.1</f>
        <v>1.5</v>
      </c>
      <c r="B11" s="61"/>
      <c r="C11" s="72" t="s">
        <v>193</v>
      </c>
      <c r="D11" s="47" t="s">
        <v>34</v>
      </c>
      <c r="E11" s="300">
        <v>253234.90860582274</v>
      </c>
      <c r="F11" s="293">
        <v>200</v>
      </c>
      <c r="G11" s="19">
        <f>E11*F11</f>
        <v>50646981.721164547</v>
      </c>
    </row>
    <row r="12" spans="1:7" ht="51" customHeight="1" x14ac:dyDescent="0.25">
      <c r="A12" s="3">
        <v>2</v>
      </c>
      <c r="B12" s="40"/>
      <c r="C12" s="70" t="s">
        <v>16</v>
      </c>
      <c r="D12" s="3"/>
      <c r="E12" s="46"/>
      <c r="F12" s="8"/>
      <c r="G12" s="4">
        <f>SUM(G13:G20)</f>
        <v>35221008192</v>
      </c>
    </row>
    <row r="13" spans="1:7" ht="51" customHeight="1" x14ac:dyDescent="0.25">
      <c r="A13" s="20">
        <v>2.1</v>
      </c>
      <c r="B13" s="62"/>
      <c r="C13" s="73" t="s">
        <v>28</v>
      </c>
      <c r="D13" s="9" t="s">
        <v>18</v>
      </c>
      <c r="E13" s="10">
        <v>832</v>
      </c>
      <c r="F13" s="11">
        <v>212939.89</v>
      </c>
      <c r="G13" s="12">
        <f>+ROUND(F13*$E13,0)</f>
        <v>177165988</v>
      </c>
    </row>
    <row r="14" spans="1:7" ht="51" customHeight="1" x14ac:dyDescent="0.25">
      <c r="A14" s="20">
        <v>2.2000000000000002</v>
      </c>
      <c r="B14" s="62"/>
      <c r="C14" s="73" t="s">
        <v>19</v>
      </c>
      <c r="D14" s="9" t="s">
        <v>18</v>
      </c>
      <c r="E14" s="10">
        <v>7114.7708738349702</v>
      </c>
      <c r="F14" s="11">
        <v>212939.89</v>
      </c>
      <c r="G14" s="12">
        <f t="shared" ref="G14:G20" si="0">+ROUND(F14*$E14,0)</f>
        <v>1515018527</v>
      </c>
    </row>
    <row r="15" spans="1:7" ht="51" customHeight="1" x14ac:dyDescent="0.25">
      <c r="A15" s="18">
        <v>2.2999999999999998</v>
      </c>
      <c r="B15" s="60"/>
      <c r="C15" s="71" t="s">
        <v>20</v>
      </c>
      <c r="D15" s="5" t="s">
        <v>18</v>
      </c>
      <c r="E15" s="294">
        <v>66281.142496746616</v>
      </c>
      <c r="F15" s="7">
        <v>67076.065350000004</v>
      </c>
      <c r="G15" s="6">
        <f t="shared" si="0"/>
        <v>4445878246</v>
      </c>
    </row>
    <row r="16" spans="1:7" ht="51" customHeight="1" x14ac:dyDescent="0.25">
      <c r="A16" s="18">
        <v>2.4</v>
      </c>
      <c r="B16" s="60"/>
      <c r="C16" s="71" t="s">
        <v>21</v>
      </c>
      <c r="D16" s="9" t="s">
        <v>18</v>
      </c>
      <c r="E16" s="294">
        <v>13452.487734706749</v>
      </c>
      <c r="F16" s="7">
        <v>19673.989000000001</v>
      </c>
      <c r="G16" s="6">
        <f t="shared" si="0"/>
        <v>264664096</v>
      </c>
    </row>
    <row r="17" spans="1:7" ht="51" customHeight="1" x14ac:dyDescent="0.25">
      <c r="A17" s="20">
        <v>2.5</v>
      </c>
      <c r="B17" s="62"/>
      <c r="C17" s="73" t="s">
        <v>194</v>
      </c>
      <c r="D17" s="9" t="s">
        <v>23</v>
      </c>
      <c r="E17" s="10">
        <v>32883.050424209127</v>
      </c>
      <c r="F17" s="11">
        <v>19673.989000000001</v>
      </c>
      <c r="G17" s="12">
        <f t="shared" si="0"/>
        <v>646940772</v>
      </c>
    </row>
    <row r="18" spans="1:7" ht="51" customHeight="1" x14ac:dyDescent="0.25">
      <c r="A18" s="20">
        <v>2.6</v>
      </c>
      <c r="B18" s="62"/>
      <c r="C18" s="73" t="s">
        <v>195</v>
      </c>
      <c r="D18" s="9" t="s">
        <v>23</v>
      </c>
      <c r="E18" s="10">
        <v>440432.63496893365</v>
      </c>
      <c r="F18" s="11">
        <v>42587.978000000003</v>
      </c>
      <c r="G18" s="12">
        <f t="shared" si="0"/>
        <v>18757135369</v>
      </c>
    </row>
    <row r="19" spans="1:7" ht="51" customHeight="1" x14ac:dyDescent="0.25">
      <c r="A19" s="20">
        <v>2.7</v>
      </c>
      <c r="B19" s="62"/>
      <c r="C19" s="73" t="s">
        <v>196</v>
      </c>
      <c r="D19" s="9" t="s">
        <v>197</v>
      </c>
      <c r="E19" s="10">
        <v>1068.6406223093682</v>
      </c>
      <c r="F19" s="11">
        <v>3321862.2840000005</v>
      </c>
      <c r="G19" s="12">
        <f t="shared" si="0"/>
        <v>3549876978</v>
      </c>
    </row>
    <row r="20" spans="1:7" ht="51" customHeight="1" thickBot="1" x14ac:dyDescent="0.3">
      <c r="A20" s="301">
        <v>2.8</v>
      </c>
      <c r="B20" s="63"/>
      <c r="C20" s="74" t="s">
        <v>198</v>
      </c>
      <c r="D20" s="48" t="s">
        <v>23</v>
      </c>
      <c r="E20" s="300">
        <v>45498</v>
      </c>
      <c r="F20" s="302">
        <v>128892</v>
      </c>
      <c r="G20" s="21">
        <f t="shared" si="0"/>
        <v>5864328216</v>
      </c>
    </row>
    <row r="21" spans="1:7" ht="51" customHeight="1" x14ac:dyDescent="0.25">
      <c r="A21" s="3">
        <v>3</v>
      </c>
      <c r="B21" s="40"/>
      <c r="C21" s="70" t="s">
        <v>199</v>
      </c>
      <c r="D21" s="3"/>
      <c r="E21" s="46"/>
      <c r="F21" s="3"/>
      <c r="G21" s="4">
        <f>SUM(G22:G36)</f>
        <v>15389381838</v>
      </c>
    </row>
    <row r="22" spans="1:7" ht="51" customHeight="1" x14ac:dyDescent="0.25">
      <c r="A22" s="18">
        <f>+A21+0.1</f>
        <v>3.1</v>
      </c>
      <c r="B22" s="62"/>
      <c r="C22" s="71" t="s">
        <v>28</v>
      </c>
      <c r="D22" s="9" t="s">
        <v>18</v>
      </c>
      <c r="E22" s="10">
        <v>832</v>
      </c>
      <c r="F22" s="11">
        <v>78060.103099999993</v>
      </c>
      <c r="G22" s="12">
        <f>+ROUND(F22*$E22,0)</f>
        <v>64946006</v>
      </c>
    </row>
    <row r="23" spans="1:7" ht="51" customHeight="1" x14ac:dyDescent="0.25">
      <c r="A23" s="18">
        <f t="shared" ref="A23:A30" si="1">+A22+0.1</f>
        <v>3.2</v>
      </c>
      <c r="B23" s="62"/>
      <c r="C23" s="71" t="s">
        <v>190</v>
      </c>
      <c r="D23" s="9" t="s">
        <v>18</v>
      </c>
      <c r="E23" s="10">
        <v>4674.483240934388</v>
      </c>
      <c r="F23" s="11">
        <v>3534.79</v>
      </c>
      <c r="G23" s="12">
        <f t="shared" ref="G23:G36" si="2">+ROUND(F23*$E23,0)</f>
        <v>16523317</v>
      </c>
    </row>
    <row r="24" spans="1:7" ht="51" customHeight="1" x14ac:dyDescent="0.25">
      <c r="A24" s="18">
        <f t="shared" si="1"/>
        <v>3.3000000000000003</v>
      </c>
      <c r="B24" s="62"/>
      <c r="C24" s="71" t="s">
        <v>200</v>
      </c>
      <c r="D24" s="9" t="s">
        <v>23</v>
      </c>
      <c r="E24" s="10">
        <v>40383.606877170758</v>
      </c>
      <c r="F24" s="11">
        <v>862.05041000000006</v>
      </c>
      <c r="G24" s="12">
        <f t="shared" si="2"/>
        <v>34812705</v>
      </c>
    </row>
    <row r="25" spans="1:7" ht="51" customHeight="1" x14ac:dyDescent="0.25">
      <c r="A25" s="18">
        <f t="shared" si="1"/>
        <v>3.4000000000000004</v>
      </c>
      <c r="B25" s="62"/>
      <c r="C25" s="71" t="s">
        <v>201</v>
      </c>
      <c r="D25" s="9" t="s">
        <v>23</v>
      </c>
      <c r="E25" s="10">
        <v>914954.43117572565</v>
      </c>
      <c r="F25" s="11">
        <v>10444.072275</v>
      </c>
      <c r="G25" s="12">
        <f t="shared" si="2"/>
        <v>9555850208</v>
      </c>
    </row>
    <row r="26" spans="1:7" ht="51" customHeight="1" x14ac:dyDescent="0.25">
      <c r="A26" s="18">
        <f t="shared" si="1"/>
        <v>3.5000000000000004</v>
      </c>
      <c r="B26" s="64"/>
      <c r="C26" s="75" t="s">
        <v>202</v>
      </c>
      <c r="D26" s="5" t="s">
        <v>18</v>
      </c>
      <c r="E26" s="294">
        <v>906.46513879440499</v>
      </c>
      <c r="F26" s="7">
        <v>66311.570000000007</v>
      </c>
      <c r="G26" s="6">
        <f t="shared" si="2"/>
        <v>60109127</v>
      </c>
    </row>
    <row r="27" spans="1:7" ht="51" customHeight="1" x14ac:dyDescent="0.25">
      <c r="A27" s="18">
        <f t="shared" si="1"/>
        <v>3.6000000000000005</v>
      </c>
      <c r="B27" s="62"/>
      <c r="C27" s="71" t="s">
        <v>203</v>
      </c>
      <c r="D27" s="9" t="s">
        <v>34</v>
      </c>
      <c r="E27" s="10">
        <v>14132.273709617362</v>
      </c>
      <c r="F27" s="11">
        <v>4354</v>
      </c>
      <c r="G27" s="12">
        <f t="shared" si="2"/>
        <v>61531920</v>
      </c>
    </row>
    <row r="28" spans="1:7" ht="51" customHeight="1" x14ac:dyDescent="0.25">
      <c r="A28" s="18">
        <f t="shared" si="1"/>
        <v>3.7000000000000006</v>
      </c>
      <c r="B28" s="65"/>
      <c r="C28" s="75" t="s">
        <v>204</v>
      </c>
      <c r="D28" s="13" t="s">
        <v>18</v>
      </c>
      <c r="E28" s="10">
        <v>32476.875378342764</v>
      </c>
      <c r="F28" s="11">
        <v>3248.67</v>
      </c>
      <c r="G28" s="12">
        <f t="shared" si="2"/>
        <v>105506651</v>
      </c>
    </row>
    <row r="29" spans="1:7" ht="51" customHeight="1" x14ac:dyDescent="0.25">
      <c r="A29" s="18">
        <f t="shared" si="1"/>
        <v>3.8000000000000007</v>
      </c>
      <c r="B29" s="64"/>
      <c r="C29" s="71" t="s">
        <v>205</v>
      </c>
      <c r="D29" s="5" t="s">
        <v>23</v>
      </c>
      <c r="E29" s="294">
        <v>32883.050424209127</v>
      </c>
      <c r="F29" s="7">
        <v>5877.25</v>
      </c>
      <c r="G29" s="6">
        <f t="shared" si="2"/>
        <v>193261908</v>
      </c>
    </row>
    <row r="30" spans="1:7" ht="51" customHeight="1" x14ac:dyDescent="0.25">
      <c r="A30" s="18">
        <f t="shared" si="1"/>
        <v>3.9000000000000008</v>
      </c>
      <c r="B30" s="64"/>
      <c r="C30" s="71" t="s">
        <v>206</v>
      </c>
      <c r="D30" s="5" t="s">
        <v>23</v>
      </c>
      <c r="E30" s="294">
        <v>642361.01630759216</v>
      </c>
      <c r="F30" s="7">
        <v>5877.25</v>
      </c>
      <c r="G30" s="6">
        <f t="shared" si="2"/>
        <v>3775316283</v>
      </c>
    </row>
    <row r="31" spans="1:7" ht="51" customHeight="1" x14ac:dyDescent="0.25">
      <c r="A31" s="22">
        <v>3.1</v>
      </c>
      <c r="B31" s="64"/>
      <c r="C31" s="71" t="s">
        <v>207</v>
      </c>
      <c r="D31" s="5" t="s">
        <v>18</v>
      </c>
      <c r="E31" s="294">
        <v>3109.8624009064183</v>
      </c>
      <c r="F31" s="7">
        <v>1022</v>
      </c>
      <c r="G31" s="6">
        <f t="shared" si="2"/>
        <v>3178279</v>
      </c>
    </row>
    <row r="32" spans="1:7" ht="51" customHeight="1" x14ac:dyDescent="0.25">
      <c r="A32" s="22">
        <f>+A31+0.01</f>
        <v>3.11</v>
      </c>
      <c r="B32" s="64"/>
      <c r="C32" s="71" t="s">
        <v>195</v>
      </c>
      <c r="D32" s="5" t="s">
        <v>23</v>
      </c>
      <c r="E32" s="294">
        <v>440432.63496893365</v>
      </c>
      <c r="F32" s="7">
        <v>153</v>
      </c>
      <c r="G32" s="6">
        <f t="shared" si="2"/>
        <v>67386193</v>
      </c>
    </row>
    <row r="33" spans="1:7" ht="51" customHeight="1" x14ac:dyDescent="0.25">
      <c r="A33" s="22">
        <f>+A32+0.01</f>
        <v>3.1199999999999997</v>
      </c>
      <c r="B33" s="64"/>
      <c r="C33" s="71" t="s">
        <v>208</v>
      </c>
      <c r="D33" s="5" t="s">
        <v>23</v>
      </c>
      <c r="E33" s="294">
        <v>134805.25407630601</v>
      </c>
      <c r="F33" s="7">
        <v>153</v>
      </c>
      <c r="G33" s="6">
        <f t="shared" si="2"/>
        <v>20625204</v>
      </c>
    </row>
    <row r="34" spans="1:7" ht="51" customHeight="1" x14ac:dyDescent="0.25">
      <c r="A34" s="22">
        <f>+A33+0.01</f>
        <v>3.1299999999999994</v>
      </c>
      <c r="B34" s="64"/>
      <c r="C34" s="71" t="s">
        <v>39</v>
      </c>
      <c r="D34" s="5" t="s">
        <v>18</v>
      </c>
      <c r="E34" s="294">
        <v>66281.142496746616</v>
      </c>
      <c r="F34" s="7">
        <v>511</v>
      </c>
      <c r="G34" s="6">
        <f t="shared" si="2"/>
        <v>33869664</v>
      </c>
    </row>
    <row r="35" spans="1:7" ht="51" customHeight="1" x14ac:dyDescent="0.25">
      <c r="A35" s="22">
        <v>3.14</v>
      </c>
      <c r="B35" s="64"/>
      <c r="C35" s="71" t="s">
        <v>209</v>
      </c>
      <c r="D35" s="5" t="s">
        <v>23</v>
      </c>
      <c r="E35" s="294">
        <v>50264.576724559425</v>
      </c>
      <c r="F35" s="7">
        <v>5362</v>
      </c>
      <c r="G35" s="6">
        <f t="shared" si="2"/>
        <v>269518660</v>
      </c>
    </row>
    <row r="36" spans="1:7" ht="51" customHeight="1" thickBot="1" x14ac:dyDescent="0.3">
      <c r="A36" s="303">
        <v>3.15</v>
      </c>
      <c r="B36" s="304"/>
      <c r="C36" s="72" t="s">
        <v>210</v>
      </c>
      <c r="D36" s="47" t="s">
        <v>18</v>
      </c>
      <c r="E36" s="305">
        <v>14436.916641865622</v>
      </c>
      <c r="F36" s="293">
        <v>78060</v>
      </c>
      <c r="G36" s="19">
        <f t="shared" si="2"/>
        <v>1126945713</v>
      </c>
    </row>
    <row r="37" spans="1:7" ht="51" customHeight="1" x14ac:dyDescent="0.25">
      <c r="A37" s="3">
        <v>4</v>
      </c>
      <c r="B37" s="40"/>
      <c r="C37" s="70" t="s">
        <v>211</v>
      </c>
      <c r="D37" s="3"/>
      <c r="E37" s="46"/>
      <c r="F37" s="3"/>
      <c r="G37" s="4">
        <f>SUM(G38:G42)</f>
        <v>2952373238</v>
      </c>
    </row>
    <row r="38" spans="1:7" ht="51" customHeight="1" x14ac:dyDescent="0.25">
      <c r="A38" s="18">
        <f>+A37+0.1</f>
        <v>4.0999999999999996</v>
      </c>
      <c r="B38" s="60"/>
      <c r="C38" s="73" t="s">
        <v>28</v>
      </c>
      <c r="D38" s="9" t="s">
        <v>18</v>
      </c>
      <c r="E38" s="10">
        <v>832</v>
      </c>
      <c r="F38" s="11">
        <v>21020.35</v>
      </c>
      <c r="G38" s="12">
        <f>+ROUND(F38*$E38,0)</f>
        <v>17488931</v>
      </c>
    </row>
    <row r="39" spans="1:7" ht="51" customHeight="1" x14ac:dyDescent="0.25">
      <c r="A39" s="18">
        <f>+A38+0.1</f>
        <v>4.1999999999999993</v>
      </c>
      <c r="B39" s="60"/>
      <c r="C39" s="71" t="s">
        <v>212</v>
      </c>
      <c r="D39" s="9" t="s">
        <v>23</v>
      </c>
      <c r="E39" s="10">
        <v>40383.606877170758</v>
      </c>
      <c r="F39" s="11">
        <v>273.26454999999999</v>
      </c>
      <c r="G39" s="12">
        <f t="shared" ref="G39:G51" si="3">+ROUND(F39*$E39,0)</f>
        <v>11035408</v>
      </c>
    </row>
    <row r="40" spans="1:7" ht="51" customHeight="1" x14ac:dyDescent="0.25">
      <c r="A40" s="18">
        <f>+A39+0.1</f>
        <v>4.2999999999999989</v>
      </c>
      <c r="B40" s="60"/>
      <c r="C40" s="75" t="s">
        <v>202</v>
      </c>
      <c r="D40" s="5" t="s">
        <v>18</v>
      </c>
      <c r="E40" s="294">
        <v>906.46513879440499</v>
      </c>
      <c r="F40" s="7">
        <v>22071.3675</v>
      </c>
      <c r="G40" s="6">
        <f t="shared" si="3"/>
        <v>20006925</v>
      </c>
    </row>
    <row r="41" spans="1:7" ht="51" customHeight="1" x14ac:dyDescent="0.25">
      <c r="A41" s="18">
        <f>+A40+0.1</f>
        <v>4.3999999999999986</v>
      </c>
      <c r="B41" s="60"/>
      <c r="C41" s="71" t="s">
        <v>201</v>
      </c>
      <c r="D41" s="9" t="s">
        <v>23</v>
      </c>
      <c r="E41" s="10">
        <v>914954.43117572565</v>
      </c>
      <c r="F41" s="7">
        <v>3153.0524999999998</v>
      </c>
      <c r="G41" s="6">
        <f t="shared" si="3"/>
        <v>2884899357</v>
      </c>
    </row>
    <row r="42" spans="1:7" ht="51" customHeight="1" thickBot="1" x14ac:dyDescent="0.3">
      <c r="A42" s="23">
        <f>+A41+0.1</f>
        <v>4.4999999999999982</v>
      </c>
      <c r="B42" s="61"/>
      <c r="C42" s="72" t="s">
        <v>203</v>
      </c>
      <c r="D42" s="48" t="s">
        <v>34</v>
      </c>
      <c r="E42" s="300">
        <v>14132.273709617362</v>
      </c>
      <c r="F42" s="302">
        <v>1340.38</v>
      </c>
      <c r="G42" s="21">
        <f t="shared" si="3"/>
        <v>18942617</v>
      </c>
    </row>
    <row r="43" spans="1:7" ht="51" customHeight="1" x14ac:dyDescent="0.25">
      <c r="A43" s="3">
        <v>5</v>
      </c>
      <c r="B43" s="40"/>
      <c r="C43" s="70" t="s">
        <v>213</v>
      </c>
      <c r="D43" s="3"/>
      <c r="E43" s="46"/>
      <c r="F43" s="3"/>
      <c r="G43" s="4">
        <f>SUM(G44:G51)</f>
        <v>1486254845</v>
      </c>
    </row>
    <row r="44" spans="1:7" ht="51" customHeight="1" x14ac:dyDescent="0.25">
      <c r="A44" s="18">
        <f>+A43+0.1</f>
        <v>5.0999999999999996</v>
      </c>
      <c r="B44" s="60"/>
      <c r="C44" s="73" t="s">
        <v>28</v>
      </c>
      <c r="D44" s="5" t="s">
        <v>18</v>
      </c>
      <c r="E44" s="294">
        <v>832</v>
      </c>
      <c r="F44" s="7">
        <v>16532.88</v>
      </c>
      <c r="G44" s="12">
        <f t="shared" si="3"/>
        <v>13755356</v>
      </c>
    </row>
    <row r="45" spans="1:7" ht="51" customHeight="1" x14ac:dyDescent="0.25">
      <c r="A45" s="18">
        <f t="shared" ref="A45:A51" si="4">+A44+0.1</f>
        <v>5.1999999999999993</v>
      </c>
      <c r="B45" s="60"/>
      <c r="C45" s="76" t="s">
        <v>194</v>
      </c>
      <c r="D45" s="306" t="s">
        <v>23</v>
      </c>
      <c r="E45" s="294">
        <v>32883.050424209127</v>
      </c>
      <c r="F45" s="7">
        <v>16656.876600000003</v>
      </c>
      <c r="G45" s="12">
        <f t="shared" si="3"/>
        <v>547728913</v>
      </c>
    </row>
    <row r="46" spans="1:7" ht="51" customHeight="1" x14ac:dyDescent="0.25">
      <c r="A46" s="18">
        <f t="shared" si="4"/>
        <v>5.2999999999999989</v>
      </c>
      <c r="B46" s="60"/>
      <c r="C46" s="71" t="s">
        <v>20</v>
      </c>
      <c r="D46" s="5" t="s">
        <v>18</v>
      </c>
      <c r="E46" s="294">
        <v>66281.142496746616</v>
      </c>
      <c r="F46" s="7">
        <v>867.97620000000006</v>
      </c>
      <c r="G46" s="6">
        <f t="shared" si="3"/>
        <v>57530454</v>
      </c>
    </row>
    <row r="47" spans="1:7" ht="51" customHeight="1" x14ac:dyDescent="0.25">
      <c r="A47" s="18">
        <f t="shared" si="4"/>
        <v>5.3999999999999986</v>
      </c>
      <c r="B47" s="60"/>
      <c r="C47" s="76" t="s">
        <v>214</v>
      </c>
      <c r="D47" s="5" t="s">
        <v>23</v>
      </c>
      <c r="E47" s="10">
        <v>74420.384306494103</v>
      </c>
      <c r="F47" s="7">
        <v>3471.9048000000007</v>
      </c>
      <c r="G47" s="12">
        <f t="shared" si="3"/>
        <v>258380489</v>
      </c>
    </row>
    <row r="48" spans="1:7" ht="51" customHeight="1" x14ac:dyDescent="0.25">
      <c r="A48" s="18">
        <f t="shared" si="4"/>
        <v>5.4999999999999982</v>
      </c>
      <c r="B48" s="60"/>
      <c r="C48" s="76" t="s">
        <v>215</v>
      </c>
      <c r="D48" s="5" t="s">
        <v>23</v>
      </c>
      <c r="E48" s="10">
        <v>84981.974306494085</v>
      </c>
      <c r="F48" s="7">
        <v>3471.9048000000007</v>
      </c>
      <c r="G48" s="12">
        <f t="shared" si="3"/>
        <v>295049325</v>
      </c>
    </row>
    <row r="49" spans="1:7" ht="51" customHeight="1" x14ac:dyDescent="0.25">
      <c r="A49" s="18">
        <f t="shared" si="4"/>
        <v>5.5999999999999979</v>
      </c>
      <c r="B49" s="60"/>
      <c r="C49" s="76" t="s">
        <v>216</v>
      </c>
      <c r="D49" s="5" t="s">
        <v>18</v>
      </c>
      <c r="E49" s="10">
        <v>1457.1376387944049</v>
      </c>
      <c r="F49" s="7">
        <v>17359.524000000001</v>
      </c>
      <c r="G49" s="12">
        <f t="shared" si="3"/>
        <v>25295216</v>
      </c>
    </row>
    <row r="50" spans="1:7" ht="51" customHeight="1" x14ac:dyDescent="0.25">
      <c r="A50" s="18">
        <f t="shared" si="4"/>
        <v>5.6999999999999975</v>
      </c>
      <c r="B50" s="60"/>
      <c r="C50" s="76" t="s">
        <v>217</v>
      </c>
      <c r="D50" s="5" t="s">
        <v>23</v>
      </c>
      <c r="E50" s="10">
        <v>213457.91043459042</v>
      </c>
      <c r="F50" s="7">
        <v>1301.9643000000001</v>
      </c>
      <c r="G50" s="12">
        <f t="shared" si="3"/>
        <v>277914579</v>
      </c>
    </row>
    <row r="51" spans="1:7" ht="51" customHeight="1" thickBot="1" x14ac:dyDescent="0.3">
      <c r="A51" s="23">
        <f t="shared" si="4"/>
        <v>5.7999999999999972</v>
      </c>
      <c r="B51" s="61"/>
      <c r="C51" s="77" t="s">
        <v>218</v>
      </c>
      <c r="D51" s="48" t="s">
        <v>34</v>
      </c>
      <c r="E51" s="300">
        <v>1568.8287821909005</v>
      </c>
      <c r="F51" s="293">
        <v>6756.96</v>
      </c>
      <c r="G51" s="21">
        <f t="shared" si="3"/>
        <v>10600513</v>
      </c>
    </row>
    <row r="52" spans="1:7" ht="51" customHeight="1" x14ac:dyDescent="0.25">
      <c r="A52" s="3">
        <v>6</v>
      </c>
      <c r="B52" s="40"/>
      <c r="C52" s="70" t="s">
        <v>40</v>
      </c>
      <c r="D52" s="3"/>
      <c r="E52" s="46"/>
      <c r="F52" s="3"/>
      <c r="G52" s="4">
        <f>SUM(G53:G66)</f>
        <v>4065341705</v>
      </c>
    </row>
    <row r="53" spans="1:7" ht="51" customHeight="1" x14ac:dyDescent="0.25">
      <c r="A53" s="18">
        <f>+A52+0.1</f>
        <v>6.1</v>
      </c>
      <c r="B53" s="60"/>
      <c r="C53" s="73" t="s">
        <v>28</v>
      </c>
      <c r="D53" s="5" t="s">
        <v>41</v>
      </c>
      <c r="E53" s="307">
        <v>9906.1</v>
      </c>
      <c r="F53" s="7">
        <v>3023</v>
      </c>
      <c r="G53" s="12">
        <f t="shared" ref="G53:G66" si="5">+ROUND(F53*$E53,0)</f>
        <v>29946140</v>
      </c>
    </row>
    <row r="54" spans="1:7" ht="51" customHeight="1" x14ac:dyDescent="0.25">
      <c r="A54" s="18">
        <f t="shared" ref="A54:A59" si="6">+A53+0.1</f>
        <v>6.1999999999999993</v>
      </c>
      <c r="B54" s="60"/>
      <c r="C54" s="71" t="s">
        <v>43</v>
      </c>
      <c r="D54" s="5" t="s">
        <v>23</v>
      </c>
      <c r="E54" s="294">
        <v>6458</v>
      </c>
      <c r="F54" s="7">
        <v>21618</v>
      </c>
      <c r="G54" s="12">
        <f t="shared" si="5"/>
        <v>139609044</v>
      </c>
    </row>
    <row r="55" spans="1:7" ht="51" customHeight="1" x14ac:dyDescent="0.25">
      <c r="A55" s="18">
        <f t="shared" si="6"/>
        <v>6.2999999999999989</v>
      </c>
      <c r="B55" s="60"/>
      <c r="C55" s="76" t="s">
        <v>44</v>
      </c>
      <c r="D55" s="5" t="s">
        <v>23</v>
      </c>
      <c r="E55" s="10">
        <v>1107</v>
      </c>
      <c r="F55" s="7">
        <v>40120</v>
      </c>
      <c r="G55" s="12">
        <f t="shared" si="5"/>
        <v>44412840</v>
      </c>
    </row>
    <row r="56" spans="1:7" ht="51" customHeight="1" x14ac:dyDescent="0.25">
      <c r="A56" s="18">
        <f>+A55+0.1</f>
        <v>6.3999999999999986</v>
      </c>
      <c r="B56" s="60"/>
      <c r="C56" s="76" t="s">
        <v>45</v>
      </c>
      <c r="D56" s="5" t="s">
        <v>23</v>
      </c>
      <c r="E56" s="10">
        <v>11346</v>
      </c>
      <c r="F56" s="7">
        <v>25856</v>
      </c>
      <c r="G56" s="12">
        <f t="shared" si="5"/>
        <v>293362176</v>
      </c>
    </row>
    <row r="57" spans="1:7" ht="51" customHeight="1" x14ac:dyDescent="0.25">
      <c r="A57" s="18">
        <f t="shared" si="6"/>
        <v>6.4999999999999982</v>
      </c>
      <c r="B57" s="60"/>
      <c r="C57" s="76" t="s">
        <v>46</v>
      </c>
      <c r="D57" s="5" t="s">
        <v>23</v>
      </c>
      <c r="E57" s="10">
        <v>7524</v>
      </c>
      <c r="F57" s="7">
        <v>36533.008012999999</v>
      </c>
      <c r="G57" s="12">
        <f t="shared" si="5"/>
        <v>274874352</v>
      </c>
    </row>
    <row r="58" spans="1:7" ht="51" customHeight="1" x14ac:dyDescent="0.25">
      <c r="A58" s="18">
        <f t="shared" si="6"/>
        <v>6.5999999999999979</v>
      </c>
      <c r="B58" s="60"/>
      <c r="C58" s="76" t="s">
        <v>47</v>
      </c>
      <c r="D58" s="5" t="s">
        <v>18</v>
      </c>
      <c r="E58" s="10">
        <v>7266.598</v>
      </c>
      <c r="F58" s="7">
        <v>23444.28</v>
      </c>
      <c r="G58" s="12">
        <f t="shared" si="5"/>
        <v>170360158</v>
      </c>
    </row>
    <row r="59" spans="1:7" ht="51" customHeight="1" x14ac:dyDescent="0.25">
      <c r="A59" s="18">
        <f t="shared" si="6"/>
        <v>6.6999999999999975</v>
      </c>
      <c r="B59" s="60"/>
      <c r="C59" s="76" t="s">
        <v>49</v>
      </c>
      <c r="D59" s="5" t="s">
        <v>23</v>
      </c>
      <c r="E59" s="10">
        <v>64.959999999999994</v>
      </c>
      <c r="F59" s="7">
        <v>635452</v>
      </c>
      <c r="G59" s="12">
        <f t="shared" si="5"/>
        <v>41278962</v>
      </c>
    </row>
    <row r="60" spans="1:7" ht="51" customHeight="1" x14ac:dyDescent="0.25">
      <c r="A60" s="18">
        <f>+A59+0.1</f>
        <v>6.7999999999999972</v>
      </c>
      <c r="B60" s="60"/>
      <c r="C60" s="76" t="s">
        <v>219</v>
      </c>
      <c r="D60" s="306" t="s">
        <v>41</v>
      </c>
      <c r="E60" s="294">
        <v>3329.38</v>
      </c>
      <c r="F60" s="7">
        <v>235324.15424999999</v>
      </c>
      <c r="G60" s="12">
        <f t="shared" si="5"/>
        <v>783483533</v>
      </c>
    </row>
    <row r="61" spans="1:7" ht="51" customHeight="1" x14ac:dyDescent="0.25">
      <c r="A61" s="18">
        <f>+A60+0.1</f>
        <v>6.8999999999999968</v>
      </c>
      <c r="B61" s="60"/>
      <c r="C61" s="71" t="s">
        <v>50</v>
      </c>
      <c r="D61" s="5" t="s">
        <v>41</v>
      </c>
      <c r="E61" s="294">
        <v>982.76</v>
      </c>
      <c r="F61" s="7">
        <v>1724125.9668040001</v>
      </c>
      <c r="G61" s="12">
        <f t="shared" si="5"/>
        <v>1694402035</v>
      </c>
    </row>
    <row r="62" spans="1:7" ht="51" customHeight="1" x14ac:dyDescent="0.25">
      <c r="A62" s="18">
        <f>+A52+0.11</f>
        <v>6.11</v>
      </c>
      <c r="B62" s="60"/>
      <c r="C62" s="76" t="s">
        <v>51</v>
      </c>
      <c r="D62" s="5" t="s">
        <v>41</v>
      </c>
      <c r="E62" s="10">
        <v>111.6</v>
      </c>
      <c r="F62" s="7">
        <v>56467</v>
      </c>
      <c r="G62" s="12">
        <f t="shared" si="5"/>
        <v>6301717</v>
      </c>
    </row>
    <row r="63" spans="1:7" ht="51" customHeight="1" x14ac:dyDescent="0.25">
      <c r="A63" s="18">
        <f>+A62+0.01</f>
        <v>6.12</v>
      </c>
      <c r="B63" s="60"/>
      <c r="C63" s="76" t="s">
        <v>52</v>
      </c>
      <c r="D63" s="5" t="s">
        <v>41</v>
      </c>
      <c r="E63" s="10">
        <v>60.3</v>
      </c>
      <c r="F63" s="7">
        <v>126491</v>
      </c>
      <c r="G63" s="12">
        <f t="shared" si="5"/>
        <v>7627407</v>
      </c>
    </row>
    <row r="64" spans="1:7" ht="51" customHeight="1" x14ac:dyDescent="0.25">
      <c r="A64" s="18">
        <f>+A63+0.01</f>
        <v>6.13</v>
      </c>
      <c r="B64" s="60"/>
      <c r="C64" s="76" t="s">
        <v>53</v>
      </c>
      <c r="D64" s="5" t="s">
        <v>41</v>
      </c>
      <c r="E64" s="10">
        <v>3</v>
      </c>
      <c r="F64" s="7">
        <v>66077</v>
      </c>
      <c r="G64" s="12">
        <f t="shared" si="5"/>
        <v>198231</v>
      </c>
    </row>
    <row r="65" spans="1:7" ht="51" customHeight="1" x14ac:dyDescent="0.25">
      <c r="A65" s="18">
        <f>+A64+0.01</f>
        <v>6.14</v>
      </c>
      <c r="B65" s="60"/>
      <c r="C65" s="76" t="s">
        <v>54</v>
      </c>
      <c r="D65" s="5" t="s">
        <v>55</v>
      </c>
      <c r="E65" s="10">
        <v>2</v>
      </c>
      <c r="F65" s="7">
        <v>992555</v>
      </c>
      <c r="G65" s="12">
        <f t="shared" si="5"/>
        <v>1985110</v>
      </c>
    </row>
    <row r="66" spans="1:7" ht="51" customHeight="1" thickBot="1" x14ac:dyDescent="0.3">
      <c r="A66" s="23">
        <f>+A65+0.01</f>
        <v>6.1499999999999995</v>
      </c>
      <c r="B66" s="61"/>
      <c r="C66" s="77" t="s">
        <v>56</v>
      </c>
      <c r="D66" s="48" t="s">
        <v>57</v>
      </c>
      <c r="E66" s="300">
        <v>5500</v>
      </c>
      <c r="F66" s="293">
        <v>105000</v>
      </c>
      <c r="G66" s="21">
        <f t="shared" si="5"/>
        <v>577500000</v>
      </c>
    </row>
    <row r="67" spans="1:7" ht="51" customHeight="1" x14ac:dyDescent="0.25">
      <c r="A67" s="3">
        <v>7</v>
      </c>
      <c r="B67" s="40"/>
      <c r="C67" s="70" t="s">
        <v>220</v>
      </c>
      <c r="D67" s="3"/>
      <c r="E67" s="46"/>
      <c r="F67" s="3"/>
      <c r="G67" s="4">
        <f>SUM(G68:G72)</f>
        <v>402419932</v>
      </c>
    </row>
    <row r="68" spans="1:7" ht="51" customHeight="1" x14ac:dyDescent="0.25">
      <c r="A68" s="18">
        <f t="shared" ref="A68:A82" si="7">+A67+0.1</f>
        <v>7.1</v>
      </c>
      <c r="B68" s="60"/>
      <c r="C68" s="73" t="s">
        <v>28</v>
      </c>
      <c r="D68" s="5" t="s">
        <v>18</v>
      </c>
      <c r="E68" s="12">
        <v>1567.1170994862423</v>
      </c>
      <c r="F68" s="7">
        <v>319.20000000000005</v>
      </c>
      <c r="G68" s="12">
        <f>+ROUND(F68*$E68,0)</f>
        <v>500224</v>
      </c>
    </row>
    <row r="69" spans="1:7" ht="51" customHeight="1" x14ac:dyDescent="0.25">
      <c r="A69" s="18">
        <f t="shared" si="7"/>
        <v>7.1999999999999993</v>
      </c>
      <c r="B69" s="60"/>
      <c r="C69" s="73" t="s">
        <v>194</v>
      </c>
      <c r="D69" s="9" t="s">
        <v>23</v>
      </c>
      <c r="E69" s="12">
        <v>31902.202121445087</v>
      </c>
      <c r="F69" s="7">
        <v>1155.24864</v>
      </c>
      <c r="G69" s="12">
        <f>+ROUND(F69*$E69,0)</f>
        <v>36854976</v>
      </c>
    </row>
    <row r="70" spans="1:7" ht="51" customHeight="1" x14ac:dyDescent="0.25">
      <c r="A70" s="18">
        <f t="shared" si="7"/>
        <v>7.2999999999999989</v>
      </c>
      <c r="B70" s="60"/>
      <c r="C70" s="73" t="s">
        <v>221</v>
      </c>
      <c r="D70" s="9" t="s">
        <v>23</v>
      </c>
      <c r="E70" s="12">
        <v>87087.039132067861</v>
      </c>
      <c r="F70" s="7">
        <v>734.16</v>
      </c>
      <c r="G70" s="12">
        <f>+ROUND(F70*$E70,0)</f>
        <v>63935821</v>
      </c>
    </row>
    <row r="71" spans="1:7" ht="51" customHeight="1" x14ac:dyDescent="0.25">
      <c r="A71" s="18">
        <f t="shared" si="7"/>
        <v>7.3999999999999986</v>
      </c>
      <c r="B71" s="60"/>
      <c r="C71" s="73" t="s">
        <v>58</v>
      </c>
      <c r="D71" s="9" t="s">
        <v>23</v>
      </c>
      <c r="E71" s="12">
        <v>134352.51309328101</v>
      </c>
      <c r="F71" s="7">
        <v>63.84</v>
      </c>
      <c r="G71" s="12">
        <f>+ROUND(F71*$E71,0)</f>
        <v>8577064</v>
      </c>
    </row>
    <row r="72" spans="1:7" ht="51" customHeight="1" thickBot="1" x14ac:dyDescent="0.3">
      <c r="A72" s="23">
        <f t="shared" si="7"/>
        <v>7.4999999999999982</v>
      </c>
      <c r="B72" s="61"/>
      <c r="C72" s="74" t="s">
        <v>59</v>
      </c>
      <c r="D72" s="48" t="s">
        <v>23</v>
      </c>
      <c r="E72" s="21">
        <v>1301966.38591596</v>
      </c>
      <c r="F72" s="293">
        <v>224.7</v>
      </c>
      <c r="G72" s="21">
        <f>+ROUND(F72*$E72,0)</f>
        <v>292551847</v>
      </c>
    </row>
    <row r="73" spans="1:7" ht="51" customHeight="1" x14ac:dyDescent="0.25">
      <c r="A73" s="3">
        <v>8</v>
      </c>
      <c r="B73" s="40"/>
      <c r="C73" s="70" t="s">
        <v>62</v>
      </c>
      <c r="D73" s="3"/>
      <c r="E73" s="46"/>
      <c r="F73" s="3"/>
      <c r="G73" s="4">
        <f>SUM(G74:G96)</f>
        <v>1136446407</v>
      </c>
    </row>
    <row r="74" spans="1:7" ht="51" customHeight="1" x14ac:dyDescent="0.25">
      <c r="A74" s="18">
        <f t="shared" si="7"/>
        <v>8.1</v>
      </c>
      <c r="B74" s="60"/>
      <c r="C74" s="73" t="s">
        <v>222</v>
      </c>
      <c r="D74" s="5" t="s">
        <v>223</v>
      </c>
      <c r="E74" s="12">
        <v>121</v>
      </c>
      <c r="F74" s="7">
        <v>113100</v>
      </c>
      <c r="G74" s="12">
        <f>+ROUND(F74*$E74,0)</f>
        <v>13685100</v>
      </c>
    </row>
    <row r="75" spans="1:7" ht="51" customHeight="1" x14ac:dyDescent="0.25">
      <c r="A75" s="18">
        <f t="shared" si="7"/>
        <v>8.1999999999999993</v>
      </c>
      <c r="B75" s="60"/>
      <c r="C75" s="73" t="s">
        <v>224</v>
      </c>
      <c r="D75" s="9" t="s">
        <v>223</v>
      </c>
      <c r="E75" s="12">
        <v>58</v>
      </c>
      <c r="F75" s="7">
        <v>134720</v>
      </c>
      <c r="G75" s="12">
        <f t="shared" ref="G75:G96" si="8">+ROUND(F75*$E75,0)</f>
        <v>7813760</v>
      </c>
    </row>
    <row r="76" spans="1:7" ht="51" customHeight="1" x14ac:dyDescent="0.25">
      <c r="A76" s="18">
        <f t="shared" si="7"/>
        <v>8.2999999999999989</v>
      </c>
      <c r="B76" s="60"/>
      <c r="C76" s="73" t="s">
        <v>225</v>
      </c>
      <c r="D76" s="9" t="s">
        <v>223</v>
      </c>
      <c r="E76" s="12">
        <v>121</v>
      </c>
      <c r="F76" s="7">
        <v>134720</v>
      </c>
      <c r="G76" s="12">
        <f t="shared" si="8"/>
        <v>16301120</v>
      </c>
    </row>
    <row r="77" spans="1:7" ht="51" customHeight="1" x14ac:dyDescent="0.25">
      <c r="A77" s="18">
        <f t="shared" si="7"/>
        <v>8.3999999999999986</v>
      </c>
      <c r="B77" s="60"/>
      <c r="C77" s="73" t="s">
        <v>226</v>
      </c>
      <c r="D77" s="9" t="s">
        <v>41</v>
      </c>
      <c r="E77" s="12">
        <v>5219</v>
      </c>
      <c r="F77" s="7">
        <v>8648</v>
      </c>
      <c r="G77" s="12">
        <f t="shared" si="8"/>
        <v>45133912</v>
      </c>
    </row>
    <row r="78" spans="1:7" ht="51" customHeight="1" x14ac:dyDescent="0.25">
      <c r="A78" s="18">
        <f t="shared" si="7"/>
        <v>8.4999999999999982</v>
      </c>
      <c r="B78" s="60"/>
      <c r="C78" s="73" t="s">
        <v>227</v>
      </c>
      <c r="D78" s="9" t="s">
        <v>223</v>
      </c>
      <c r="E78" s="12">
        <v>109</v>
      </c>
      <c r="F78" s="7">
        <v>2292220</v>
      </c>
      <c r="G78" s="12">
        <f t="shared" si="8"/>
        <v>249851980</v>
      </c>
    </row>
    <row r="79" spans="1:7" ht="51" customHeight="1" x14ac:dyDescent="0.25">
      <c r="A79" s="18">
        <f t="shared" si="7"/>
        <v>8.5999999999999979</v>
      </c>
      <c r="B79" s="60"/>
      <c r="C79" s="73" t="s">
        <v>228</v>
      </c>
      <c r="D79" s="9" t="s">
        <v>223</v>
      </c>
      <c r="E79" s="12">
        <v>6</v>
      </c>
      <c r="F79" s="7">
        <v>2292220</v>
      </c>
      <c r="G79" s="12">
        <f t="shared" si="8"/>
        <v>13753320</v>
      </c>
    </row>
    <row r="80" spans="1:7" ht="51" customHeight="1" x14ac:dyDescent="0.25">
      <c r="A80" s="18">
        <f t="shared" si="7"/>
        <v>8.6999999999999975</v>
      </c>
      <c r="B80" s="60"/>
      <c r="C80" s="73" t="s">
        <v>229</v>
      </c>
      <c r="D80" s="9" t="s">
        <v>223</v>
      </c>
      <c r="E80" s="12">
        <v>6</v>
      </c>
      <c r="F80" s="7">
        <v>2292220</v>
      </c>
      <c r="G80" s="12">
        <f t="shared" si="8"/>
        <v>13753320</v>
      </c>
    </row>
    <row r="81" spans="1:7" ht="51" customHeight="1" x14ac:dyDescent="0.25">
      <c r="A81" s="18">
        <f t="shared" si="7"/>
        <v>8.7999999999999972</v>
      </c>
      <c r="B81" s="60"/>
      <c r="C81" s="73" t="s">
        <v>230</v>
      </c>
      <c r="D81" s="9" t="s">
        <v>223</v>
      </c>
      <c r="E81" s="12">
        <v>4</v>
      </c>
      <c r="F81" s="7">
        <v>3557220</v>
      </c>
      <c r="G81" s="12">
        <f t="shared" si="8"/>
        <v>14228880</v>
      </c>
    </row>
    <row r="82" spans="1:7" ht="51" customHeight="1" x14ac:dyDescent="0.25">
      <c r="A82" s="18">
        <f t="shared" si="7"/>
        <v>8.8999999999999968</v>
      </c>
      <c r="B82" s="60"/>
      <c r="C82" s="73" t="s">
        <v>231</v>
      </c>
      <c r="D82" s="9" t="s">
        <v>223</v>
      </c>
      <c r="E82" s="12">
        <v>3</v>
      </c>
      <c r="F82" s="7">
        <v>1107295</v>
      </c>
      <c r="G82" s="12">
        <f t="shared" si="8"/>
        <v>3321885</v>
      </c>
    </row>
    <row r="83" spans="1:7" ht="51" customHeight="1" x14ac:dyDescent="0.25">
      <c r="A83" s="22">
        <f>+A82-0.8+0.001</f>
        <v>8.1009999999999955</v>
      </c>
      <c r="B83" s="60"/>
      <c r="C83" s="73" t="s">
        <v>232</v>
      </c>
      <c r="D83" s="9" t="s">
        <v>223</v>
      </c>
      <c r="E83" s="12">
        <v>1</v>
      </c>
      <c r="F83" s="7">
        <v>723461</v>
      </c>
      <c r="G83" s="12">
        <f t="shared" si="8"/>
        <v>723461</v>
      </c>
    </row>
    <row r="84" spans="1:7" ht="51" customHeight="1" x14ac:dyDescent="0.25">
      <c r="A84" s="22">
        <f>+A83+0.01</f>
        <v>8.1109999999999953</v>
      </c>
      <c r="B84" s="60"/>
      <c r="C84" s="73" t="s">
        <v>233</v>
      </c>
      <c r="D84" s="9" t="s">
        <v>223</v>
      </c>
      <c r="E84" s="12">
        <v>1</v>
      </c>
      <c r="F84" s="7">
        <v>28772295.000000004</v>
      </c>
      <c r="G84" s="12">
        <f t="shared" si="8"/>
        <v>28772295</v>
      </c>
    </row>
    <row r="85" spans="1:7" ht="51" customHeight="1" x14ac:dyDescent="0.25">
      <c r="A85" s="22">
        <f t="shared" ref="A85:A96" si="9">+A84+0.01</f>
        <v>8.1209999999999951</v>
      </c>
      <c r="B85" s="60"/>
      <c r="C85" s="73" t="s">
        <v>234</v>
      </c>
      <c r="D85" s="9" t="s">
        <v>223</v>
      </c>
      <c r="E85" s="12">
        <v>1</v>
      </c>
      <c r="F85" s="7">
        <v>175922</v>
      </c>
      <c r="G85" s="12">
        <f t="shared" si="8"/>
        <v>175922</v>
      </c>
    </row>
    <row r="86" spans="1:7" ht="51" customHeight="1" x14ac:dyDescent="0.25">
      <c r="A86" s="22">
        <f t="shared" si="9"/>
        <v>8.1309999999999949</v>
      </c>
      <c r="B86" s="60"/>
      <c r="C86" s="73" t="s">
        <v>235</v>
      </c>
      <c r="D86" s="9" t="s">
        <v>41</v>
      </c>
      <c r="E86" s="12">
        <v>15</v>
      </c>
      <c r="F86" s="7">
        <v>175353</v>
      </c>
      <c r="G86" s="12">
        <f t="shared" si="8"/>
        <v>2630295</v>
      </c>
    </row>
    <row r="87" spans="1:7" ht="51" customHeight="1" x14ac:dyDescent="0.25">
      <c r="A87" s="22">
        <f t="shared" si="9"/>
        <v>8.1409999999999947</v>
      </c>
      <c r="B87" s="60"/>
      <c r="C87" s="73" t="s">
        <v>236</v>
      </c>
      <c r="D87" s="9" t="s">
        <v>41</v>
      </c>
      <c r="E87" s="12">
        <v>3600</v>
      </c>
      <c r="F87" s="7">
        <v>43346</v>
      </c>
      <c r="G87" s="12">
        <f t="shared" si="8"/>
        <v>156045600</v>
      </c>
    </row>
    <row r="88" spans="1:7" ht="51" customHeight="1" x14ac:dyDescent="0.25">
      <c r="A88" s="22">
        <f t="shared" si="9"/>
        <v>8.1509999999999945</v>
      </c>
      <c r="B88" s="60"/>
      <c r="C88" s="73" t="s">
        <v>237</v>
      </c>
      <c r="D88" s="9" t="s">
        <v>41</v>
      </c>
      <c r="E88" s="12">
        <v>923</v>
      </c>
      <c r="F88" s="7">
        <v>24832</v>
      </c>
      <c r="G88" s="12">
        <f t="shared" si="8"/>
        <v>22919936</v>
      </c>
    </row>
    <row r="89" spans="1:7" ht="51" customHeight="1" x14ac:dyDescent="0.25">
      <c r="A89" s="22">
        <f t="shared" si="9"/>
        <v>8.1609999999999943</v>
      </c>
      <c r="B89" s="60"/>
      <c r="C89" s="73" t="s">
        <v>238</v>
      </c>
      <c r="D89" s="9" t="s">
        <v>41</v>
      </c>
      <c r="E89" s="12">
        <v>5862</v>
      </c>
      <c r="F89" s="7">
        <v>28003</v>
      </c>
      <c r="G89" s="12">
        <f t="shared" si="8"/>
        <v>164153586</v>
      </c>
    </row>
    <row r="90" spans="1:7" ht="51" customHeight="1" x14ac:dyDescent="0.25">
      <c r="A90" s="22">
        <f t="shared" si="9"/>
        <v>8.170999999999994</v>
      </c>
      <c r="B90" s="60"/>
      <c r="C90" s="73" t="s">
        <v>239</v>
      </c>
      <c r="D90" s="9" t="s">
        <v>41</v>
      </c>
      <c r="E90" s="12">
        <v>45</v>
      </c>
      <c r="F90" s="7">
        <v>28003</v>
      </c>
      <c r="G90" s="12">
        <f t="shared" si="8"/>
        <v>1260135</v>
      </c>
    </row>
    <row r="91" spans="1:7" ht="51" customHeight="1" x14ac:dyDescent="0.25">
      <c r="A91" s="22">
        <f t="shared" si="9"/>
        <v>8.1809999999999938</v>
      </c>
      <c r="B91" s="60"/>
      <c r="C91" s="73" t="s">
        <v>240</v>
      </c>
      <c r="D91" s="9" t="s">
        <v>223</v>
      </c>
      <c r="E91" s="12">
        <v>121</v>
      </c>
      <c r="F91" s="7">
        <v>395386</v>
      </c>
      <c r="G91" s="12">
        <f t="shared" si="8"/>
        <v>47841706</v>
      </c>
    </row>
    <row r="92" spans="1:7" ht="51" customHeight="1" x14ac:dyDescent="0.25">
      <c r="A92" s="22">
        <f t="shared" si="9"/>
        <v>8.1909999999999936</v>
      </c>
      <c r="B92" s="60"/>
      <c r="C92" s="73" t="s">
        <v>241</v>
      </c>
      <c r="D92" s="9" t="s">
        <v>223</v>
      </c>
      <c r="E92" s="12">
        <v>363</v>
      </c>
      <c r="F92" s="7">
        <v>81049</v>
      </c>
      <c r="G92" s="12">
        <f t="shared" si="8"/>
        <v>29420787</v>
      </c>
    </row>
    <row r="93" spans="1:7" ht="51" customHeight="1" x14ac:dyDescent="0.25">
      <c r="A93" s="22">
        <f t="shared" si="9"/>
        <v>8.2009999999999934</v>
      </c>
      <c r="B93" s="60"/>
      <c r="C93" s="73" t="s">
        <v>242</v>
      </c>
      <c r="D93" s="9" t="s">
        <v>243</v>
      </c>
      <c r="E93" s="12">
        <v>2493</v>
      </c>
      <c r="F93" s="7">
        <v>71044</v>
      </c>
      <c r="G93" s="12">
        <f t="shared" si="8"/>
        <v>177112692</v>
      </c>
    </row>
    <row r="94" spans="1:7" ht="51" customHeight="1" x14ac:dyDescent="0.25">
      <c r="A94" s="22">
        <f t="shared" si="9"/>
        <v>8.2109999999999932</v>
      </c>
      <c r="B94" s="60"/>
      <c r="C94" s="73" t="s">
        <v>244</v>
      </c>
      <c r="D94" s="9" t="s">
        <v>223</v>
      </c>
      <c r="E94" s="12">
        <v>54</v>
      </c>
      <c r="F94" s="7">
        <v>2128247</v>
      </c>
      <c r="G94" s="12">
        <f t="shared" si="8"/>
        <v>114925338</v>
      </c>
    </row>
    <row r="95" spans="1:7" ht="51" customHeight="1" x14ac:dyDescent="0.25">
      <c r="A95" s="22">
        <f t="shared" si="9"/>
        <v>8.220999999999993</v>
      </c>
      <c r="B95" s="60"/>
      <c r="C95" s="73" t="s">
        <v>245</v>
      </c>
      <c r="D95" s="9" t="s">
        <v>223</v>
      </c>
      <c r="E95" s="12">
        <v>54</v>
      </c>
      <c r="F95" s="7">
        <v>216437</v>
      </c>
      <c r="G95" s="12">
        <f t="shared" si="8"/>
        <v>11687598</v>
      </c>
    </row>
    <row r="96" spans="1:7" ht="51" customHeight="1" thickBot="1" x14ac:dyDescent="0.3">
      <c r="A96" s="303">
        <f t="shared" si="9"/>
        <v>8.2309999999999928</v>
      </c>
      <c r="B96" s="61"/>
      <c r="C96" s="74" t="s">
        <v>246</v>
      </c>
      <c r="D96" s="48" t="s">
        <v>223</v>
      </c>
      <c r="E96" s="21">
        <v>1</v>
      </c>
      <c r="F96" s="293">
        <v>933779</v>
      </c>
      <c r="G96" s="21">
        <f t="shared" si="8"/>
        <v>933779</v>
      </c>
    </row>
    <row r="97" spans="1:7" ht="51" customHeight="1" x14ac:dyDescent="0.25">
      <c r="A97" s="3"/>
      <c r="B97" s="40"/>
      <c r="C97" s="70" t="s">
        <v>97</v>
      </c>
      <c r="D97" s="3"/>
      <c r="E97" s="46"/>
      <c r="F97" s="3"/>
      <c r="G97" s="14">
        <f>+G43+G37+G21+G12+G6+G52+G67+G73</f>
        <v>63020005042.681847</v>
      </c>
    </row>
    <row r="98" spans="1:7" ht="51" customHeight="1" x14ac:dyDescent="0.25">
      <c r="A98" s="24"/>
      <c r="B98" s="66"/>
      <c r="C98" s="78" t="s">
        <v>98</v>
      </c>
      <c r="D98" s="15">
        <v>0.11224233015524014</v>
      </c>
      <c r="E98" s="49"/>
      <c r="F98" s="43"/>
      <c r="G98" s="25">
        <f>+ROUND(G97*$D98,0)</f>
        <v>7073512212</v>
      </c>
    </row>
    <row r="99" spans="1:7" ht="51" customHeight="1" x14ac:dyDescent="0.25">
      <c r="A99" s="26"/>
      <c r="B99" s="67"/>
      <c r="C99" s="76" t="s">
        <v>99</v>
      </c>
      <c r="D99" s="16">
        <v>0.05</v>
      </c>
      <c r="E99" s="50"/>
      <c r="F99" s="17"/>
      <c r="G99" s="25">
        <f>+ROUND(G97*$D99,0)</f>
        <v>3151000252</v>
      </c>
    </row>
    <row r="100" spans="1:7" ht="51" customHeight="1" thickBot="1" x14ac:dyDescent="0.3">
      <c r="A100" s="27"/>
      <c r="B100" s="68"/>
      <c r="C100" s="77" t="s">
        <v>100</v>
      </c>
      <c r="D100" s="51">
        <v>0.05</v>
      </c>
      <c r="E100" s="52"/>
      <c r="F100" s="44"/>
      <c r="G100" s="28">
        <f>+ROUND(G97*$D100,0)</f>
        <v>3151000252</v>
      </c>
    </row>
    <row r="101" spans="1:7" ht="51" customHeight="1" thickBot="1" x14ac:dyDescent="0.3">
      <c r="A101" s="34"/>
      <c r="B101" s="41"/>
      <c r="C101" s="79" t="s">
        <v>101</v>
      </c>
      <c r="D101" s="34"/>
      <c r="E101" s="53"/>
      <c r="F101" s="34"/>
      <c r="G101" s="35">
        <f>SUM(G97:G100)</f>
        <v>76395517758.681854</v>
      </c>
    </row>
    <row r="102" spans="1:7" ht="51" customHeight="1" x14ac:dyDescent="0.25">
      <c r="A102" s="36"/>
      <c r="B102" s="69"/>
      <c r="C102" s="80" t="s">
        <v>102</v>
      </c>
      <c r="D102" s="54" t="s">
        <v>66</v>
      </c>
      <c r="E102" s="55"/>
      <c r="F102" s="45"/>
      <c r="G102" s="37">
        <v>400000000</v>
      </c>
    </row>
    <row r="103" spans="1:7" ht="51" customHeight="1" thickBot="1" x14ac:dyDescent="0.3">
      <c r="A103" s="27"/>
      <c r="B103" s="68"/>
      <c r="C103" s="77" t="s">
        <v>103</v>
      </c>
      <c r="D103" s="56"/>
      <c r="E103" s="57"/>
      <c r="F103" s="44"/>
      <c r="G103" s="29">
        <f>+G102*0.19</f>
        <v>76000000</v>
      </c>
    </row>
    <row r="104" spans="1:7" ht="51" customHeight="1" thickBot="1" x14ac:dyDescent="0.3">
      <c r="A104" s="38"/>
      <c r="B104" s="42"/>
      <c r="C104" s="81" t="s">
        <v>104</v>
      </c>
      <c r="D104" s="38"/>
      <c r="E104" s="58"/>
      <c r="F104" s="38"/>
      <c r="G104" s="39">
        <f>SUM(G102:G103)</f>
        <v>476000000</v>
      </c>
    </row>
    <row r="105" spans="1:7" ht="51" customHeight="1" thickBot="1" x14ac:dyDescent="0.3">
      <c r="A105" s="30"/>
      <c r="B105" s="32"/>
      <c r="C105" s="82" t="s">
        <v>105</v>
      </c>
      <c r="D105" s="31"/>
      <c r="E105" s="59"/>
      <c r="F105" s="31"/>
      <c r="G105" s="33">
        <f>+G104+G101</f>
        <v>76871517758.681854</v>
      </c>
    </row>
  </sheetData>
  <mergeCells count="5">
    <mergeCell ref="A1:G1"/>
    <mergeCell ref="A2:G2"/>
    <mergeCell ref="A3:A4"/>
    <mergeCell ref="C3:C4"/>
    <mergeCell ref="D3:G4"/>
  </mergeCells>
  <hyperlinks>
    <hyperlink ref="A7" location="'1.1'!A1" display="'1.1'!A1" xr:uid="{8B26C97F-50AD-4E8E-B0BB-7B572B4E00C1}"/>
    <hyperlink ref="A8" location="'1.2'!A1" display="'1.2'!A1" xr:uid="{A7E2F602-16E4-419B-8B43-CF1EA5A1145B}"/>
    <hyperlink ref="A9" location="'1.3'!A1" display="'1.3'!A1" xr:uid="{AA088C99-0F68-4AD3-87AD-7E16B9AB4D33}"/>
    <hyperlink ref="A13" location="'2.1'!A1" display="'2.1'!A1" xr:uid="{5DED36C4-1513-4727-AD0D-87A64FE29104}"/>
    <hyperlink ref="A14" location="'2.2'!A1" display="'2.2'!A1" xr:uid="{1A39CC43-8B44-4362-B670-56BD6379A3E2}"/>
    <hyperlink ref="A15" location="'2.3'!A1" display="'2.3'!A1" xr:uid="{FBABD40A-1FB9-4BB9-B1A8-6092B1B3453B}"/>
    <hyperlink ref="A17" location="'2.5'!A1" display="'2.5'!A1" xr:uid="{F933D338-798E-4EA3-9D7F-B728BBCD3DB2}"/>
    <hyperlink ref="A18" location="'2.6'!A1" display="'2.6'!A1" xr:uid="{7C1E63BB-4338-4E11-B54D-AB9721754DB6}"/>
    <hyperlink ref="A19" location="'2.7'!A1" display="'2.7'!A1" xr:uid="{E13EC4AB-2F84-406B-83AC-3D4CBE800B68}"/>
    <hyperlink ref="A38" location="'4.1'!A1" display="'4.1'!A1" xr:uid="{9504FA0C-547B-4E04-8FFE-E634A94DCB3E}"/>
    <hyperlink ref="A45" location="'5.2'!A1" display="'5.2'!A1" xr:uid="{4472EB49-99E6-4B99-B16B-CF4C45B50DC7}"/>
    <hyperlink ref="A46" location="'5.3'!A1" display="'5.3'!A1" xr:uid="{E0C4093F-B7BC-45F2-BDE3-B0945A2E7BA5}"/>
    <hyperlink ref="A47" location="'5.4'!A1" display="'5.4'!A1" xr:uid="{639A8F56-D718-4352-9856-508A75ED3B55}"/>
    <hyperlink ref="A48" location="'5.5'!A1" display="'5.5'!A1" xr:uid="{FA25552E-F444-43C5-85EF-02E954BDF8CD}"/>
    <hyperlink ref="A49" location="'5.6'!A1" display="'5.6'!A1" xr:uid="{D30DE759-B637-4AB9-976E-E4C7FE053040}"/>
    <hyperlink ref="A50" location="'5.7'!A1" display="'5.7'!A1" xr:uid="{9661999A-72C1-4828-ACB1-BAB6191C9CC4}"/>
    <hyperlink ref="A16" location="'2.4'!A1" display="'2.4'!A1" xr:uid="{D86F0FC2-12E7-421B-8983-8EA97AB80691}"/>
    <hyperlink ref="A22" location="'3.1'!A1" display="'3.1'!A1" xr:uid="{03879FE7-58DA-4B7F-9BAD-228CFED59F09}"/>
    <hyperlink ref="A23" location="'3.2'!A1" display="'3.2'!A1" xr:uid="{ADA1E28F-0547-4DBC-82B6-6C5A7F743EE2}"/>
    <hyperlink ref="A25" location="'3.4'!A1" display="'3.4'!A1" xr:uid="{13CC8ABC-E425-4706-B47D-11AF7CB13509}"/>
    <hyperlink ref="A26" location="'3.5'!A1" display="'3.5'!A1" xr:uid="{49655131-3661-4EEA-8E66-44CECF3F3800}"/>
    <hyperlink ref="A27" location="'3.6'!A1" display="'3.6'!A1" xr:uid="{19A8BC36-DC5D-4582-95BB-76CED1FFD4A1}"/>
    <hyperlink ref="A28" location="'3.7'!A1" display="'3.7'!A1" xr:uid="{9918C037-9E1D-46FA-A9B0-EA13510AEF48}"/>
    <hyperlink ref="A39" location="'4.2'!A1" display="'4.2'!A1" xr:uid="{E9C709C9-8019-4C58-8BA5-83CD564D6206}"/>
    <hyperlink ref="A41" location="'4.4'!A1" display="'4.4'!A1" xr:uid="{3A550304-EA51-425F-BDD8-EE5599C8CD6F}"/>
    <hyperlink ref="A44" location="'5.1'!A1" display="'5.1'!A1" xr:uid="{59872C30-8A2D-4332-8120-4873C06BB43E}"/>
    <hyperlink ref="A51" location="'5.8'!A1" display="'5.8'!A1" xr:uid="{ACCF5752-0B6A-4321-939F-66C4D17E9EA6}"/>
    <hyperlink ref="A24" location="'3.3'!A1" display="'3.3'!A1" xr:uid="{132BBD82-A9DC-4079-BC65-7022B5200798}"/>
    <hyperlink ref="A40" location="'4.3'!A1" display="'4.3'!A1" xr:uid="{E2DA0F24-F37D-4314-90B5-B1F5BF1792ED}"/>
    <hyperlink ref="A42" location="'4.5'!A1" display="'4.5'!A1" xr:uid="{2C6C2B2A-E67D-48EF-8998-B9274A725837}"/>
    <hyperlink ref="A10" location="'1.4'!A1" display="'1.4'!A1" xr:uid="{C47D9EA5-F64C-40C7-B0CD-AD4B0E0D281F}"/>
    <hyperlink ref="A29:A30" location="'3.7'!A1" display="'3.7'!A1" xr:uid="{5080AA8D-48CC-4C4C-A860-C432BD56714C}"/>
    <hyperlink ref="A29" location="'3.8'!A1" display="'3.8'!A1" xr:uid="{D8264802-D1DE-4D52-A168-63F177326992}"/>
    <hyperlink ref="A30" location="'3.9'!A1" display="'3.9'!A1" xr:uid="{9750E0EC-AD53-4943-9F0E-379AD26DFE65}"/>
    <hyperlink ref="A11" location="'1.4'!A1" display="'1.4'!A1" xr:uid="{ACD16CED-A794-4863-9732-73B5D899DFF2}"/>
    <hyperlink ref="A60" location="'5.2'!A1" display="'5.2'!A1" xr:uid="{9D42C145-73D1-4E5D-823A-FA1FF6DB5739}"/>
    <hyperlink ref="A61" location="'5.3'!A1" display="'5.3'!A1" xr:uid="{43BB7A6F-BB41-4BFC-AA39-660254CABC68}"/>
    <hyperlink ref="A62" location="'5.4'!A1" display="'5.4'!A1" xr:uid="{C749EF5B-4E78-4AFD-8F5A-4C099220C18D}"/>
    <hyperlink ref="A63" location="'5.5'!A1" display="'5.5'!A1" xr:uid="{B6129034-8CC4-4F88-B29A-9E117A2767CE}"/>
    <hyperlink ref="A53" location="'5.1'!A1" display="'5.1'!A1" xr:uid="{836B9788-CCBA-45ED-A80D-37EB9EBC2309}"/>
    <hyperlink ref="A54" location="'5.3'!A1" display="'5.3'!A1" xr:uid="{FDF79AC5-570E-4B8E-8956-C81BA8DE2DEC}"/>
    <hyperlink ref="A55" location="'5.4'!A1" display="'5.4'!A1" xr:uid="{4307C05B-762B-46D7-B078-6B0518C85415}"/>
    <hyperlink ref="A56" location="'5.5'!A1" display="'5.5'!A1" xr:uid="{586FEF47-6505-459B-BB61-7EFC1DF724FB}"/>
    <hyperlink ref="A57" location="'5.6'!A1" display="'5.6'!A1" xr:uid="{CA527BE7-8B83-4A28-ADC3-19CE7837DED6}"/>
    <hyperlink ref="A58" location="'5.7'!A1" display="'5.7'!A1" xr:uid="{5E351F4C-2DA8-430A-BAF9-21D769906621}"/>
    <hyperlink ref="A59" location="'5.8'!A1" display="'5.8'!A1" xr:uid="{799205E0-8E62-402A-985F-ADCC645BDA1C}"/>
    <hyperlink ref="A64:A66" location="'5.5'!A1" display="'5.5'!A1" xr:uid="{762FC81C-7379-4981-9A0E-E14CC734E947}"/>
    <hyperlink ref="A68" location="'8.1'!A1" display="'8.1'!A1" xr:uid="{D39ED4A0-4800-4CC0-891F-ACB6B273D5A1}"/>
    <hyperlink ref="A69" location="'8.2'!A1" display="'8.2'!A1" xr:uid="{107BB97A-2E53-4D9C-B1C0-B187C6803853}"/>
    <hyperlink ref="A70" location="'8.3'!A1" display="'8.3'!A1" xr:uid="{8AA7BC65-F392-44C5-A984-E5C68464EE16}"/>
    <hyperlink ref="A71" location="'8.4'!A1" display="'8.4'!A1" xr:uid="{AA0F8D70-C40C-4DE4-AF43-1324D2DE7910}"/>
    <hyperlink ref="A72" location="'8.5'!A1" display="'8.5'!A1" xr:uid="{459BD4C2-53AB-44B1-A8AA-3DD279A61847}"/>
    <hyperlink ref="A20" location="'2.7'!A1" display="'2.7'!A1" xr:uid="{D2DD2CB7-F23A-42E4-AB4D-27E2A2485490}"/>
    <hyperlink ref="A74" location="'8.1'!A1" display="'8.1'!A1" xr:uid="{4C5DC087-51F9-450D-B578-FE511D77E817}"/>
    <hyperlink ref="A76" location="'8.3'!A1" display="'8.3'!A1" xr:uid="{60DE148C-0639-48B1-8D8C-4877766A23C4}"/>
    <hyperlink ref="A77" location="'8.4'!A1" display="'8.4'!A1" xr:uid="{1815935B-DB3D-4465-B05D-545BDF5CCE7C}"/>
    <hyperlink ref="A78" location="'8.5'!A1" display="'8.5'!A1" xr:uid="{9D7CBFCE-BC46-42DA-9F0B-1CDEE7998450}"/>
    <hyperlink ref="A75" location="'8.3'!A1" display="'8.3'!A1" xr:uid="{6E8D52FE-A4AC-449E-9664-BDE43E17301E}"/>
    <hyperlink ref="A79:A92" location="'8.5'!A1" display="'8.5'!A1" xr:uid="{8C89132E-69BF-46E6-BCAA-8033BA80D8FF}"/>
    <hyperlink ref="A85:A96" location="'8.5'!A1" display="'8.5'!A1" xr:uid="{F76D00F3-F006-46E8-898A-CC0EF11C372D}"/>
  </hyperlinks>
  <pageMargins left="0.7" right="0.7" top="0.75" bottom="0.75" header="0.3" footer="0.3"/>
  <pageSetup scale="38" orientation="portrait" horizontalDpi="1200" verticalDpi="1200" r:id="rId1"/>
  <rowBreaks count="1" manualBreakCount="1">
    <brk id="3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7FF19-908E-4F9D-AF6C-D5FA01AAC73D}">
  <dimension ref="A1"/>
  <sheetViews>
    <sheetView topLeftCell="A109" zoomScale="145" zoomScaleNormal="145" workbookViewId="0">
      <selection activeCell="U130" sqref="U130"/>
    </sheetView>
  </sheetViews>
  <sheetFormatPr baseColWidth="10" defaultColWidth="11.42578125"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Ensayos</vt:lpstr>
      <vt:lpstr>Estudio de Mercado</vt:lpstr>
      <vt:lpstr>PRESUPUESTO OFICIAL(ENTIDAD)</vt:lpstr>
      <vt:lpstr>PROPUESTA ECONOMICA(PROPONENTE)</vt:lpstr>
      <vt:lpstr>ICCP</vt:lpstr>
      <vt:lpstr>ICOCIV</vt:lpstr>
      <vt:lpstr>CONTRATO 19001295 H4 de 2019 </vt:lpstr>
      <vt:lpstr>CONTRATO 19001323 H4 de 2019</vt:lpstr>
      <vt:lpstr>Cont.18001729 02 H3 de 2018 </vt:lpstr>
      <vt:lpstr>CONT. 19001315 H4 DE 2019</vt:lpstr>
      <vt:lpstr>'PRESUPUESTO OFICIAL(ENTIDAD)'!Área_de_impresión</vt:lpstr>
      <vt:lpstr>'PROPUESTA ECONOMICA(PROPONENTE)'!Área_de_impresión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Leon Ricardo</dc:creator>
  <cp:keywords/>
  <dc:description/>
  <cp:lastModifiedBy>Marco Andres Gutierrez Fajardo</cp:lastModifiedBy>
  <cp:revision/>
  <cp:lastPrinted>2024-10-23T19:42:00Z</cp:lastPrinted>
  <dcterms:created xsi:type="dcterms:W3CDTF">2019-09-26T20:32:36Z</dcterms:created>
  <dcterms:modified xsi:type="dcterms:W3CDTF">2024-10-23T20:21:27Z</dcterms:modified>
  <cp:category/>
  <cp:contentStatus/>
</cp:coreProperties>
</file>