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:\Mi unidad\GRUPÓ DE TRABAJO LICITACIONES 2024\LICITACIONES EN ETAPA PRECONTRACTUAL\PROCESO RAMA JUDICIAL\OFERTA\"/>
    </mc:Choice>
  </mc:AlternateContent>
  <xr:revisionPtr revIDLastSave="0" documentId="13_ncr:1_{6F46C447-9C47-4425-A358-634B600997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. OFERTA CONSULTORÍA" sheetId="12" r:id="rId1"/>
    <sheet name="2. FM" sheetId="13" r:id="rId2"/>
    <sheet name="3. PRESTACIONES" sheetId="14" r:id="rId3"/>
    <sheet name="4. IMPUESTOS" sheetId="15" r:id="rId4"/>
  </sheets>
  <definedNames>
    <definedName name="_xlnm.Print_Area" localSheetId="0">'1. OFERTA CONSULTORÍA'!$A$1:$I$46</definedName>
    <definedName name="_xlnm.Print_Area" localSheetId="1">'2. FM'!$A$1:$F$56</definedName>
    <definedName name="_xlnm.Print_Area" localSheetId="2">'3. PRESTACIONES'!$A$1:$F$26</definedName>
    <definedName name="_xlnm.Print_Area" localSheetId="3">'4. IMPUESTOS'!$A$1:$F$24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2" i="12" l="1"/>
  <c r="H30" i="12"/>
  <c r="H29" i="12"/>
  <c r="H18" i="12"/>
  <c r="H16" i="12" l="1"/>
  <c r="H17" i="12"/>
  <c r="H15" i="12"/>
  <c r="H19" i="12"/>
  <c r="E26" i="13"/>
  <c r="C5" i="14"/>
  <c r="C5" i="15"/>
  <c r="E43" i="13"/>
  <c r="H20" i="12" l="1"/>
  <c r="H28" i="12"/>
  <c r="H31" i="12"/>
  <c r="E11" i="15"/>
  <c r="E22" i="15" s="1"/>
  <c r="E47" i="13" s="1"/>
  <c r="E38" i="13"/>
  <c r="H33" i="12" l="1"/>
  <c r="E21" i="14"/>
  <c r="E20" i="14"/>
  <c r="E19" i="14"/>
  <c r="E11" i="13"/>
  <c r="E49" i="13" s="1"/>
  <c r="H23" i="12" l="1"/>
  <c r="H24" i="12" s="1"/>
  <c r="E25" i="14"/>
  <c r="H35" i="12" l="1"/>
  <c r="H36" i="12" l="1"/>
  <c r="H38" i="1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Fabio Florez</author>
  </authors>
  <commentList>
    <comment ref="H23" authorId="0" shapeId="0" xr:uid="{00000000-0006-0000-0000-000001000000}">
      <text>
        <r>
          <rPr>
            <sz val="11"/>
            <color indexed="81"/>
            <rFont val="Tahoma"/>
            <family val="2"/>
          </rPr>
          <t xml:space="preserve">Para la obtención del FM, se deberá diligenciar la hoja N°2 de este archivo.
</t>
        </r>
      </text>
    </comment>
  </commentList>
</comments>
</file>

<file path=xl/sharedStrings.xml><?xml version="1.0" encoding="utf-8"?>
<sst xmlns="http://schemas.openxmlformats.org/spreadsheetml/2006/main" count="257" uniqueCount="194">
  <si>
    <t>COSTOS DE PERSONAL</t>
  </si>
  <si>
    <t>CANT.</t>
  </si>
  <si>
    <t>VR. MES</t>
  </si>
  <si>
    <t>VR. TOTAL</t>
  </si>
  <si>
    <t>SUBTOTAL COSTOS DE PERSONAL</t>
  </si>
  <si>
    <t>FACTOR MULTIPLICADOR</t>
  </si>
  <si>
    <t>CONCEPTO</t>
  </si>
  <si>
    <t>MESES</t>
  </si>
  <si>
    <t>B</t>
  </si>
  <si>
    <t>C</t>
  </si>
  <si>
    <t>D</t>
  </si>
  <si>
    <t xml:space="preserve"> IVA  (19%)</t>
  </si>
  <si>
    <t>ITEM</t>
  </si>
  <si>
    <t>A</t>
  </si>
  <si>
    <t>TOTAL (C + D)</t>
  </si>
  <si>
    <t>2. FACTOR MULTIPLICADOR</t>
  </si>
  <si>
    <t>CC / NIT:</t>
  </si>
  <si>
    <t>OFERENTE:</t>
  </si>
  <si>
    <t>DOCUMENTO:</t>
  </si>
  <si>
    <t>DEPENDENCIA:</t>
  </si>
  <si>
    <t>INFRAESTRUCTURA</t>
  </si>
  <si>
    <t>TELÉFONO:</t>
  </si>
  <si>
    <t>DIRECCIÓN:</t>
  </si>
  <si>
    <t xml:space="preserve">EMAIL: </t>
  </si>
  <si>
    <t>DIRECCIÓN EJECUTIVA SECCIONAL DE ADMINISTRACIÓN JUDICIAL
SECCIONAL MONTERÍA</t>
  </si>
  <si>
    <t>FIRMA DEL OFERENTE:</t>
  </si>
  <si>
    <t>NOMBRE:</t>
  </si>
  <si>
    <t>REP. LEGAL:</t>
  </si>
  <si>
    <t>FABIO ALEJANDRO FLOREZ CASTILLO</t>
  </si>
  <si>
    <t>CARGO:</t>
  </si>
  <si>
    <t>ARQUITECTO</t>
  </si>
  <si>
    <t>PRF. UNIVERSITARIO</t>
  </si>
  <si>
    <t>SUBTOTAL COSTOS INTERVENTORÍA (A + B)</t>
  </si>
  <si>
    <t>2.1</t>
  </si>
  <si>
    <t>2.2</t>
  </si>
  <si>
    <t>Cesantía mensual</t>
  </si>
  <si>
    <t>2.3</t>
  </si>
  <si>
    <t>Intereses de cesantías</t>
  </si>
  <si>
    <t>2.4</t>
  </si>
  <si>
    <t>Salud</t>
  </si>
  <si>
    <t>2.5</t>
  </si>
  <si>
    <t>Pensión</t>
  </si>
  <si>
    <t>2.6</t>
  </si>
  <si>
    <t>SENA</t>
  </si>
  <si>
    <t>2.7</t>
  </si>
  <si>
    <t>ICBF</t>
  </si>
  <si>
    <t>Vacaciones</t>
  </si>
  <si>
    <t>3.1</t>
  </si>
  <si>
    <t>3.2</t>
  </si>
  <si>
    <t>3.3</t>
  </si>
  <si>
    <t>DESGLOSE DEL FACTOR MULTIPLICADOR</t>
  </si>
  <si>
    <t>PROCESO:</t>
  </si>
  <si>
    <t>EMAIL:</t>
  </si>
  <si>
    <t>HONORARIO MENSUAL  BASICO</t>
  </si>
  <si>
    <t>Caja de Compensación Familiar</t>
  </si>
  <si>
    <t>Prima de Servicios</t>
  </si>
  <si>
    <t>NIT / CÉDULA:</t>
  </si>
  <si>
    <t>FECHA:</t>
  </si>
  <si>
    <t>DATOS DEL PROPONENTE O CONTRATISTA</t>
  </si>
  <si>
    <t>CONTRATO:</t>
  </si>
  <si>
    <t>DESGLOSE DEL FACTOR PRESTACIONAL</t>
  </si>
  <si>
    <t>PARAFISCALES</t>
  </si>
  <si>
    <t>CÁLCULO SOBRE SALARIO MENSUAL</t>
  </si>
  <si>
    <t>SALARIO MENSUAL</t>
  </si>
  <si>
    <t>Fondo de solidaridad Pensional</t>
  </si>
  <si>
    <t>RIESGOS PROFESIONALES</t>
  </si>
  <si>
    <t>4.1</t>
  </si>
  <si>
    <t xml:space="preserve">TOTAL  FACTOR PRESTACIONAL   </t>
  </si>
  <si>
    <t>IMPUESTOS</t>
  </si>
  <si>
    <t>1.1</t>
  </si>
  <si>
    <t>1.2</t>
  </si>
  <si>
    <t>1.4</t>
  </si>
  <si>
    <t>1.5</t>
  </si>
  <si>
    <t>1.6</t>
  </si>
  <si>
    <t>1.7</t>
  </si>
  <si>
    <t>ICA</t>
  </si>
  <si>
    <t>Estampilla Pro Universidad</t>
  </si>
  <si>
    <t>1.8</t>
  </si>
  <si>
    <t>1.9</t>
  </si>
  <si>
    <t>1.10</t>
  </si>
  <si>
    <t>1.11</t>
  </si>
  <si>
    <t>Estampilla Pro Desarrollo</t>
  </si>
  <si>
    <t>Estampilla Pro Cultura</t>
  </si>
  <si>
    <t>Estampilla Pro Hospitales</t>
  </si>
  <si>
    <t>Estampilla Pro Electrificación</t>
  </si>
  <si>
    <t>Impuesto de Timbre</t>
  </si>
  <si>
    <t>Rete IVA</t>
  </si>
  <si>
    <t>1.12</t>
  </si>
  <si>
    <t>%</t>
  </si>
  <si>
    <t>TOTAL IMPUESTOS  (No incluye IVA)</t>
  </si>
  <si>
    <t>OFERENTE</t>
  </si>
  <si>
    <t>SEGURIDAD SOCIAL</t>
  </si>
  <si>
    <t>IMPUESTOS (ver desglose)</t>
  </si>
  <si>
    <t>Preparación de la propuesta</t>
  </si>
  <si>
    <t>NOTA:</t>
  </si>
  <si>
    <t>En el apartado de impuestos, verificar el requerimiento de cada uno, teniendo en cuenta los impuestos de la región y de la entidad, la modalidad de contratación, tipo de contrato y monto.</t>
  </si>
  <si>
    <t>CONSULTORÍA</t>
  </si>
  <si>
    <t>TIPO DE CONTRATO:</t>
  </si>
  <si>
    <t>Retención Industria y Comercio (Acuerdo 053 de 2012 - Concejo de Mtría)</t>
  </si>
  <si>
    <t>Retención en la Fuente para la equidad - CREE (Dec 0862 de 2013)</t>
  </si>
  <si>
    <t>Retención en la Fuente (para contratos de consultoría)</t>
  </si>
  <si>
    <t>N° DE PROCESO:</t>
  </si>
  <si>
    <t>Contribución Obra Pública</t>
  </si>
  <si>
    <r>
      <t>En los contratos de consultoría de obras públicas celebrados con personas jurídicas por la Nación,</t>
    </r>
    <r>
      <rPr>
        <sz val="11"/>
        <rFont val="Arial"/>
        <family val="2"/>
      </rPr>
      <t> los departamentos, las Intendencias, las Comisarías, los Municipios, el Distrito Especial de Bogotá, los establecimientos públicos, las empresas industriales y comerciales del Estado posea el noventa por ciento (90%) o más de su capital social cuya remuneración se efectúe con base en el método de factor multiplicador. </t>
    </r>
    <r>
      <rPr>
        <b/>
        <i/>
        <sz val="11"/>
        <rFont val="Arial"/>
        <family val="2"/>
      </rPr>
      <t>DUR 1625 de 2016</t>
    </r>
    <r>
      <rPr>
        <sz val="11"/>
        <rFont val="Arial"/>
        <family val="2"/>
      </rPr>
      <t>, Artículo 1.2.4.10.1.</t>
    </r>
  </si>
  <si>
    <r>
      <t>Contratos de consultoría en ingeniería de proyectos de infraestructura y edificaciones,</t>
    </r>
    <r>
      <rPr>
        <sz val="11"/>
        <rFont val="Arial"/>
        <family val="2"/>
      </rPr>
      <t> que realicen las Personas Naturales o Jurídicas, de derecho público o privado, las sociedades de hecho, y demás entidades a favor de Personas Naturales o Personas Jurídicas y entidades contribuyentes obligadas a presentar declaración de Renta.</t>
    </r>
  </si>
  <si>
    <t>La misma tarifa de retención en la fuente en esta clase de contratos, se aplica sobre los pagos o abonos en cuenta que se realicen a favor de personas naturales o de consorcios o uniones temporales cuyos miembros sean personas naturales, en los siguientes eventos:</t>
  </si>
  <si>
    <r>
      <t>a) </t>
    </r>
    <r>
      <rPr>
        <sz val="11"/>
        <rFont val="Arial"/>
        <family val="2"/>
      </rPr>
      <t>Cuando del contrato se desprenda que los ingresos que obtendrá las Personas Naturales directamente o como miembro del consorcio o unión temporal superan en el año gravable (3.300) UVT </t>
    </r>
  </si>
  <si>
    <r>
      <t>b)</t>
    </r>
    <r>
      <rPr>
        <sz val="11"/>
        <rFont val="Arial"/>
        <family val="2"/>
      </rPr>
      <t> Cuando de los pagos o abonos en cuenta realizados durante el ejercicio gravable por los ingresos superan en el año gravable el valor equivalente a tres mil trescientos (3.300) UVT </t>
    </r>
    <r>
      <rPr>
        <b/>
        <sz val="11"/>
        <rFont val="Arial"/>
        <family val="2"/>
      </rPr>
      <t>($139.959.600)</t>
    </r>
    <r>
      <rPr>
        <sz val="11"/>
        <rFont val="Arial"/>
        <family val="2"/>
      </rPr>
      <t>.  </t>
    </r>
    <r>
      <rPr>
        <b/>
        <i/>
        <sz val="11"/>
        <rFont val="Arial"/>
        <family val="2"/>
      </rPr>
      <t>DUR 1625 de 2016</t>
    </r>
    <r>
      <rPr>
        <sz val="11"/>
        <rFont val="Arial"/>
        <family val="2"/>
      </rPr>
      <t>, Artículo 1.2.4.10.3.</t>
    </r>
  </si>
  <si>
    <r>
      <t>Contratos de consultoría en ingeniería de proyectos de infraestructura y edificaciones,</t>
    </r>
    <r>
      <rPr>
        <sz val="11"/>
        <rFont val="Arial"/>
        <family val="2"/>
      </rPr>
      <t> a favor de Personas Naturales </t>
    </r>
    <r>
      <rPr>
        <b/>
        <sz val="11"/>
        <rFont val="Arial"/>
        <family val="2"/>
      </rPr>
      <t>No obligadas a presentar declaración de Renta</t>
    </r>
    <r>
      <rPr>
        <sz val="11"/>
        <rFont val="Arial"/>
        <family val="2"/>
      </rPr>
      <t>. </t>
    </r>
    <r>
      <rPr>
        <b/>
        <i/>
        <sz val="11"/>
        <rFont val="Arial"/>
        <family val="2"/>
      </rPr>
      <t>Parágrafo</t>
    </r>
    <r>
      <rPr>
        <sz val="11"/>
        <rFont val="Arial"/>
        <family val="2"/>
      </rPr>
      <t> -</t>
    </r>
    <r>
      <rPr>
        <b/>
        <i/>
        <sz val="11"/>
        <rFont val="Arial"/>
        <family val="2"/>
      </rPr>
      <t>DUR 1625 de 2016</t>
    </r>
    <r>
      <rPr>
        <sz val="11"/>
        <rFont val="Arial"/>
        <family val="2"/>
      </rPr>
      <t>, Artículo 1.2.4.10.3.</t>
    </r>
  </si>
  <si>
    <t>TABLA DE RETENCION EN LA FUENTE PARA CONTRATOS DE CONSULTORÍA</t>
  </si>
  <si>
    <t>1.3</t>
  </si>
  <si>
    <t>ÁREA DE INFRAESTRUCTURA</t>
  </si>
  <si>
    <r>
      <rPr>
        <b/>
        <sz val="16"/>
        <color theme="1"/>
        <rFont val="Arial"/>
        <family val="2"/>
      </rPr>
      <t>DIRECCIÓN EJECUTIVA SECCIONAL DE ADMINISTRACIÓN JUDICIAL</t>
    </r>
    <r>
      <rPr>
        <b/>
        <sz val="14"/>
        <color theme="1"/>
        <rFont val="Arial"/>
        <family val="2"/>
      </rPr>
      <t xml:space="preserve">
</t>
    </r>
    <r>
      <rPr>
        <sz val="14"/>
        <color theme="1"/>
        <rFont val="Arial"/>
        <family val="2"/>
      </rPr>
      <t>Seccional Montería</t>
    </r>
  </si>
  <si>
    <t>VERSIÓN: 03</t>
  </si>
  <si>
    <t>REVISIÓN: 03</t>
  </si>
  <si>
    <t>AÑO: 2023</t>
  </si>
  <si>
    <t>3.4</t>
  </si>
  <si>
    <t>3. COSTOS DIRECTOS</t>
  </si>
  <si>
    <t>SUBTOTAL COSTOS DIRECTOS</t>
  </si>
  <si>
    <t>GASTOS DE ADMINISTRACIÓN</t>
  </si>
  <si>
    <t xml:space="preserve">SUBTOTAL  PRESTACIONES SOCIALES    </t>
  </si>
  <si>
    <t>SUBTOTAL GASTOS DE ADMINISTRACIÓN</t>
  </si>
  <si>
    <t>N° CONTRATO:</t>
  </si>
  <si>
    <t xml:space="preserve">Cualquier alteración al presente formato, será causal de rechazo. El oferente entregará este formato en archivo PDF y EXCEL. </t>
  </si>
  <si>
    <t>1. PERSONAL TÉCNICO Y/O PROFESIONAL</t>
  </si>
  <si>
    <t>3.5</t>
  </si>
  <si>
    <t>3.6</t>
  </si>
  <si>
    <t>Servicios públicos</t>
  </si>
  <si>
    <t>Asesorías profesionales, legales, contables, ambientales o de cualquier índole</t>
  </si>
  <si>
    <t>Depreciación de Muebles, Sistemas, Tecnología y Equipo de oficina</t>
  </si>
  <si>
    <t>UTILIDAD DEL CONSULTOR</t>
  </si>
  <si>
    <t>4.2</t>
  </si>
  <si>
    <t>Dotación y Siso</t>
  </si>
  <si>
    <t>ARL (Clasificación de Riesgo Tipo V- Decreto 1607 de 2002)</t>
  </si>
  <si>
    <t>GASTOS O COSTOS DE IMPREVISTOS</t>
  </si>
  <si>
    <t>Otros imprevistos</t>
  </si>
  <si>
    <t>Imprevistos para defensas judiciales o Garantías del servicio</t>
  </si>
  <si>
    <t>DESGLOSE DE IMPUESTOS APLICABLES</t>
  </si>
  <si>
    <t>4.0</t>
  </si>
  <si>
    <t>3.7</t>
  </si>
  <si>
    <t>3.8</t>
  </si>
  <si>
    <t>Útiles de oficina y Papelería</t>
  </si>
  <si>
    <t>Gastos logísticos y operativos de oficina central (en sitio distinto al lugar de la obra)</t>
  </si>
  <si>
    <t>Gastos bancarios y financieros (GMF, FNG, intereses, costos de transacciones)</t>
  </si>
  <si>
    <t>Gastos de representación, trámites, otros</t>
  </si>
  <si>
    <t>3.9</t>
  </si>
  <si>
    <t>FORMATO POR:</t>
  </si>
  <si>
    <t>CONTROL DE VERSIONES</t>
  </si>
  <si>
    <t>FIRMA:</t>
  </si>
  <si>
    <t>PROFESIÓN:</t>
  </si>
  <si>
    <t xml:space="preserve">PROF. UNIVERSITARIO </t>
  </si>
  <si>
    <t>FORMATO REALIZADO POR:</t>
  </si>
  <si>
    <t>PROFESIONAL UNIVERSITARIO</t>
  </si>
  <si>
    <t>SUBTOTAL GASTOS DE IMPREVISTOS</t>
  </si>
  <si>
    <t>(Este coeficiente es variable según desglose en la hoja 2)</t>
  </si>
  <si>
    <t>Gastos de transporte o desplazamiento</t>
  </si>
  <si>
    <t>Diligencie solo las casillas en color rojo. Cualquier alteración al presente formato será causal de rechazo. El oferente deberá entregar este formato en archivo PDF y EXCEL. Este formato será usado por la entidad para comprobar la manera como el oferente justificó el cálculo del factor multiplicador.</t>
  </si>
  <si>
    <t>PERSONAL</t>
  </si>
  <si>
    <t>CANT</t>
  </si>
  <si>
    <t>DEDICACIÓN</t>
  </si>
  <si>
    <t>PLAZO</t>
  </si>
  <si>
    <t>VR UNITARIO</t>
  </si>
  <si>
    <t>VALOR TOTAL</t>
  </si>
  <si>
    <t>Director de Consultoría</t>
  </si>
  <si>
    <t xml:space="preserve">LEVANTAMIENTO TOPOGRAFICO DEL PREDIO QUE INCLUYA: ÁREAS, LINDEROS,SECCIONES VIALES, AFECTACIONES Y LIMITACIONES  URBANÍSTICAS; DEBIDAMENTE AMOJONADOS Y CON INDICACIONES DE COORDENADAS. </t>
  </si>
  <si>
    <t xml:space="preserve">PLANOS DEL PROYECTO URBANÍSTICO (USOS DE SUELO, DISTRIBUCIÓN VIAL, ESPACIO PÚBLICO, ZONAS VERDES, CÁLCULO DE ÁREAS Y DOCUMENTO TECNICO) </t>
  </si>
  <si>
    <t xml:space="preserve">LEVANTAMIENTO BATIMÉTRICO DE LOS CANALES ALEDAÑOS Y ORTOMOSAICO DEL PREDIO </t>
  </si>
  <si>
    <t>3,1</t>
  </si>
  <si>
    <t>3,2</t>
  </si>
  <si>
    <t>3,3</t>
  </si>
  <si>
    <t>3,4</t>
  </si>
  <si>
    <t>1,1</t>
  </si>
  <si>
    <t>1,2</t>
  </si>
  <si>
    <t>1,3</t>
  </si>
  <si>
    <t>1,4</t>
  </si>
  <si>
    <t>1,5</t>
  </si>
  <si>
    <t>Especialista Ambiental</t>
  </si>
  <si>
    <t>Especialista en Hidráulica e Hidrología</t>
  </si>
  <si>
    <t>Arquitecto Especialista en Urbanismo</t>
  </si>
  <si>
    <t>TRÁMITES ANTE CURADURÍAS URBANAS, SECRETARÍAS DE PLANEACIÓN, CAR (CVS) ENTRE OTRAS ENTIDADES.</t>
  </si>
  <si>
    <t>OBJETO:</t>
  </si>
  <si>
    <t>CONTRATAR EN NOMBRE DE LA NACIÓN, CONSEJO SUPERIOR DE LA JUDICATURA, LOS ESTUDIOS DETALLADOS DE AMENAZA, VULNERABILIDAD, RIESGOS POR INUNDACIÓN Y PROPUESTA URBANÍSTICA PARA LOGRAR LA OBTENCIÓN DE LA LICENCIA DE URBANISMO PARA EL DESARROLLO DEL NUEVO EDIFICIO DE LA RAMA JUDICIAL EN EL MUNICIPIO DE MONTERÍA.</t>
  </si>
  <si>
    <t>3,5</t>
  </si>
  <si>
    <t>ESTUDIOS AMBIENTALES GENERALES</t>
  </si>
  <si>
    <t>Especialista en Ciencias geográficas y/o geológicas</t>
  </si>
  <si>
    <t>FORMATO DE OFERTA ECONÓMICA ANEXO 3</t>
  </si>
  <si>
    <t>900.500.192-6</t>
  </si>
  <si>
    <t xml:space="preserve">Cra. 9A No. 34 - 35, Montería </t>
  </si>
  <si>
    <t>licitaciones.sertet@gmail.com</t>
  </si>
  <si>
    <t>JAMILTON ECHEVERRI DIAZ</t>
  </si>
  <si>
    <t>SERVICIOS DE INGENIERIA EN TRAZADOS VIALES Y ESTUDIOS TOPOGRAFICOS  - SERTET S.A.S</t>
  </si>
  <si>
    <t>900.500.192 - 6</t>
  </si>
  <si>
    <t>MC039 DE 2024</t>
  </si>
  <si>
    <t>900.500.192 - 6 
9.738.398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</si>
</sst>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&quot;$&quot;\ #,##0"/>
    <numFmt numFmtId="165" formatCode="0.0"/>
    <numFmt numFmtId="166" formatCode="_ * #,##0.00_ ;_ * \-#,##0.00_ ;_ * &quot;-&quot;??_ ;_ @_ "/>
    <numFmt numFmtId="167" formatCode="[$-F800]dddd\,\ mmmm\ dd\,\ yyyy"/>
    <numFmt numFmtId="168" formatCode="_-&quot;$&quot;\ * #,##0_-;\-&quot;$&quot;\ * #,##0_-;_-&quot;$&quot;\ * &quot;-&quot;??_-;_-@_-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name val="Courier New"/>
      <family val="3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1"/>
      <color indexed="81"/>
      <name val="Tahoma"/>
      <family val="2"/>
    </font>
    <font>
      <sz val="8"/>
      <name val="Calibri"/>
      <family val="2"/>
      <scheme val="minor"/>
    </font>
    <font>
      <b/>
      <i/>
      <sz val="1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1"/>
      <color rgb="FFC00000"/>
      <name val="Arial"/>
      <family val="2"/>
    </font>
    <font>
      <sz val="11"/>
      <color rgb="FFC00000"/>
      <name val="Arial"/>
      <family val="2"/>
    </font>
    <font>
      <sz val="9"/>
      <name val="Calibri"/>
      <family val="2"/>
    </font>
    <font>
      <b/>
      <sz val="9"/>
      <name val="Calibri"/>
      <family val="2"/>
    </font>
    <font>
      <b/>
      <sz val="14"/>
      <color rgb="FFC00000"/>
      <name val="Arial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7" fillId="0" borderId="0" applyNumberFormat="0" applyFill="0" applyBorder="0" applyAlignment="0" applyProtection="0"/>
  </cellStyleXfs>
  <cellXfs count="272">
    <xf numFmtId="0" fontId="0" fillId="0" borderId="0" xfId="0"/>
    <xf numFmtId="0" fontId="7" fillId="0" borderId="0" xfId="2" applyFont="1" applyAlignment="1">
      <alignment vertical="center"/>
    </xf>
    <xf numFmtId="10" fontId="7" fillId="0" borderId="0" xfId="5" applyNumberFormat="1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10" fontId="7" fillId="0" borderId="0" xfId="5" applyNumberFormat="1" applyFont="1" applyAlignment="1">
      <alignment horizontal="right" vertical="center"/>
    </xf>
    <xf numFmtId="0" fontId="1" fillId="0" borderId="18" xfId="2" applyBorder="1" applyAlignment="1">
      <alignment horizontal="center" vertical="center"/>
    </xf>
    <xf numFmtId="10" fontId="2" fillId="0" borderId="19" xfId="5" applyNumberFormat="1" applyFont="1" applyBorder="1" applyAlignment="1">
      <alignment horizontal="center" vertical="center"/>
    </xf>
    <xf numFmtId="0" fontId="2" fillId="0" borderId="8" xfId="2" applyFont="1" applyBorder="1" applyAlignment="1">
      <alignment vertical="center"/>
    </xf>
    <xf numFmtId="10" fontId="8" fillId="0" borderId="8" xfId="5" applyNumberFormat="1" applyFont="1" applyFill="1" applyBorder="1" applyAlignment="1">
      <alignment horizontal="center" vertical="center"/>
    </xf>
    <xf numFmtId="10" fontId="2" fillId="5" borderId="24" xfId="5" applyNumberFormat="1" applyFont="1" applyFill="1" applyBorder="1" applyAlignment="1">
      <alignment horizontal="center" vertical="center"/>
    </xf>
    <xf numFmtId="0" fontId="2" fillId="0" borderId="0" xfId="2" applyFont="1" applyAlignment="1">
      <alignment vertical="center"/>
    </xf>
    <xf numFmtId="10" fontId="8" fillId="0" borderId="0" xfId="5" applyNumberFormat="1" applyFont="1" applyFill="1" applyBorder="1" applyAlignment="1">
      <alignment horizontal="center" vertical="center"/>
    </xf>
    <xf numFmtId="10" fontId="2" fillId="0" borderId="0" xfId="5" applyNumberFormat="1" applyFont="1" applyBorder="1" applyAlignment="1">
      <alignment horizontal="center"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7" fillId="0" borderId="7" xfId="2" applyFont="1" applyBorder="1" applyAlignment="1">
      <alignment vertical="center"/>
    </xf>
    <xf numFmtId="0" fontId="2" fillId="0" borderId="0" xfId="2" applyFont="1" applyAlignment="1">
      <alignment horizontal="center" vertical="center" wrapText="1"/>
    </xf>
    <xf numFmtId="0" fontId="4" fillId="0" borderId="5" xfId="2" applyFont="1" applyBorder="1" applyAlignment="1">
      <alignment vertical="center"/>
    </xf>
    <xf numFmtId="0" fontId="8" fillId="0" borderId="9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/>
    </xf>
    <xf numFmtId="0" fontId="2" fillId="2" borderId="25" xfId="2" applyFont="1" applyFill="1" applyBorder="1" applyAlignment="1">
      <alignment vertical="center"/>
    </xf>
    <xf numFmtId="10" fontId="8" fillId="2" borderId="27" xfId="5" applyNumberFormat="1" applyFont="1" applyFill="1" applyBorder="1" applyAlignment="1">
      <alignment horizontal="center" vertical="center"/>
    </xf>
    <xf numFmtId="0" fontId="5" fillId="0" borderId="0" xfId="0" applyFont="1"/>
    <xf numFmtId="0" fontId="9" fillId="0" borderId="0" xfId="2" applyFont="1" applyAlignment="1">
      <alignment horizontal="center" vertical="center"/>
    </xf>
    <xf numFmtId="4" fontId="10" fillId="0" borderId="0" xfId="3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11" fillId="0" borderId="29" xfId="2" applyFont="1" applyBorder="1" applyAlignment="1">
      <alignment horizontal="left" vertical="center"/>
    </xf>
    <xf numFmtId="0" fontId="9" fillId="0" borderId="21" xfId="2" applyFont="1" applyBorder="1" applyAlignment="1">
      <alignment horizontal="center" vertical="center"/>
    </xf>
    <xf numFmtId="0" fontId="11" fillId="0" borderId="31" xfId="2" applyFont="1" applyBorder="1" applyAlignment="1">
      <alignment horizontal="left" vertical="center"/>
    </xf>
    <xf numFmtId="0" fontId="7" fillId="0" borderId="28" xfId="2" applyFont="1" applyBorder="1" applyAlignment="1">
      <alignment vertical="center"/>
    </xf>
    <xf numFmtId="0" fontId="5" fillId="0" borderId="0" xfId="0" applyFont="1" applyProtection="1">
      <protection locked="0"/>
    </xf>
    <xf numFmtId="0" fontId="1" fillId="0" borderId="2" xfId="2" applyBorder="1" applyAlignment="1" applyProtection="1">
      <alignment horizontal="center" vertical="center"/>
      <protection locked="0"/>
    </xf>
    <xf numFmtId="0" fontId="1" fillId="0" borderId="0" xfId="2" applyAlignment="1" applyProtection="1">
      <alignment horizontal="center"/>
      <protection locked="0"/>
    </xf>
    <xf numFmtId="164" fontId="1" fillId="0" borderId="0" xfId="2" applyNumberFormat="1" applyAlignment="1" applyProtection="1">
      <alignment horizontal="center"/>
      <protection locked="0"/>
    </xf>
    <xf numFmtId="164" fontId="1" fillId="0" borderId="3" xfId="2" applyNumberFormat="1" applyBorder="1" applyAlignment="1" applyProtection="1">
      <alignment vertical="center"/>
      <protection locked="0"/>
    </xf>
    <xf numFmtId="165" fontId="5" fillId="0" borderId="0" xfId="2" applyNumberFormat="1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12" fillId="2" borderId="4" xfId="2" applyFont="1" applyFill="1" applyBorder="1" applyAlignment="1" applyProtection="1">
      <alignment horizontal="center" vertical="center"/>
      <protection locked="0"/>
    </xf>
    <xf numFmtId="0" fontId="12" fillId="2" borderId="5" xfId="2" applyFont="1" applyFill="1" applyBorder="1" applyAlignment="1" applyProtection="1">
      <alignment vertical="center"/>
      <protection locked="0"/>
    </xf>
    <xf numFmtId="0" fontId="14" fillId="2" borderId="5" xfId="2" applyFont="1" applyFill="1" applyBorder="1" applyAlignment="1" applyProtection="1">
      <alignment horizontal="center"/>
      <protection locked="0"/>
    </xf>
    <xf numFmtId="164" fontId="14" fillId="2" borderId="5" xfId="2" applyNumberFormat="1" applyFont="1" applyFill="1" applyBorder="1" applyAlignment="1" applyProtection="1">
      <alignment horizontal="center"/>
      <protection locked="0"/>
    </xf>
    <xf numFmtId="164" fontId="12" fillId="2" borderId="6" xfId="2" applyNumberFormat="1" applyFont="1" applyFill="1" applyBorder="1" applyProtection="1">
      <protection locked="0"/>
    </xf>
    <xf numFmtId="2" fontId="1" fillId="0" borderId="0" xfId="4" applyNumberFormat="1" applyFont="1" applyBorder="1" applyAlignment="1" applyProtection="1">
      <alignment horizontal="center" vertical="center"/>
      <protection locked="0"/>
    </xf>
    <xf numFmtId="0" fontId="12" fillId="2" borderId="5" xfId="2" applyFont="1" applyFill="1" applyBorder="1" applyAlignment="1" applyProtection="1">
      <alignment horizontal="left" vertical="center"/>
      <protection locked="0"/>
    </xf>
    <xf numFmtId="0" fontId="12" fillId="2" borderId="5" xfId="2" applyFont="1" applyFill="1" applyBorder="1" applyAlignment="1" applyProtection="1">
      <alignment horizontal="center"/>
      <protection locked="0"/>
    </xf>
    <xf numFmtId="164" fontId="12" fillId="2" borderId="5" xfId="2" applyNumberFormat="1" applyFont="1" applyFill="1" applyBorder="1" applyAlignment="1" applyProtection="1">
      <alignment horizontal="center"/>
      <protection locked="0"/>
    </xf>
    <xf numFmtId="0" fontId="12" fillId="0" borderId="7" xfId="2" applyFont="1" applyBorder="1" applyAlignment="1" applyProtection="1">
      <alignment horizontal="center" vertical="center"/>
      <protection locked="0"/>
    </xf>
    <xf numFmtId="0" fontId="12" fillId="0" borderId="8" xfId="2" applyFont="1" applyBorder="1" applyAlignment="1" applyProtection="1">
      <alignment vertical="center"/>
      <protection locked="0"/>
    </xf>
    <xf numFmtId="0" fontId="12" fillId="0" borderId="8" xfId="2" applyFont="1" applyBorder="1" applyAlignment="1" applyProtection="1">
      <alignment horizontal="center"/>
      <protection locked="0"/>
    </xf>
    <xf numFmtId="164" fontId="12" fillId="0" borderId="8" xfId="2" applyNumberFormat="1" applyFont="1" applyBorder="1" applyAlignment="1" applyProtection="1">
      <alignment horizontal="center"/>
      <protection locked="0"/>
    </xf>
    <xf numFmtId="164" fontId="12" fillId="0" borderId="9" xfId="2" applyNumberFormat="1" applyFont="1" applyBorder="1" applyProtection="1">
      <protection locked="0"/>
    </xf>
    <xf numFmtId="0" fontId="12" fillId="0" borderId="4" xfId="2" applyFont="1" applyBorder="1" applyAlignment="1" applyProtection="1">
      <alignment horizontal="center" vertical="center"/>
      <protection locked="0"/>
    </xf>
    <xf numFmtId="0" fontId="12" fillId="0" borderId="5" xfId="2" applyFont="1" applyBorder="1" applyAlignment="1" applyProtection="1">
      <alignment vertical="center"/>
      <protection locked="0"/>
    </xf>
    <xf numFmtId="0" fontId="12" fillId="0" borderId="5" xfId="2" applyFont="1" applyBorder="1" applyAlignment="1" applyProtection="1">
      <alignment horizontal="center"/>
      <protection locked="0"/>
    </xf>
    <xf numFmtId="164" fontId="12" fillId="0" borderId="5" xfId="2" applyNumberFormat="1" applyFont="1" applyBorder="1" applyAlignment="1" applyProtection="1">
      <alignment horizontal="center"/>
      <protection locked="0"/>
    </xf>
    <xf numFmtId="164" fontId="12" fillId="0" borderId="6" xfId="2" applyNumberFormat="1" applyFont="1" applyBorder="1" applyProtection="1">
      <protection locked="0"/>
    </xf>
    <xf numFmtId="0" fontId="12" fillId="0" borderId="0" xfId="2" applyFont="1" applyAlignment="1" applyProtection="1">
      <alignment horizontal="center" vertical="center"/>
      <protection locked="0"/>
    </xf>
    <xf numFmtId="0" fontId="12" fillId="0" borderId="0" xfId="2" applyFont="1" applyAlignment="1" applyProtection="1">
      <alignment vertical="center"/>
      <protection locked="0"/>
    </xf>
    <xf numFmtId="0" fontId="12" fillId="0" borderId="0" xfId="2" applyFont="1" applyAlignment="1" applyProtection="1">
      <alignment horizontal="center"/>
      <protection locked="0"/>
    </xf>
    <xf numFmtId="164" fontId="12" fillId="0" borderId="0" xfId="2" applyNumberFormat="1" applyFont="1" applyAlignment="1" applyProtection="1">
      <alignment horizontal="center"/>
      <protection locked="0"/>
    </xf>
    <xf numFmtId="164" fontId="12" fillId="0" borderId="0" xfId="2" applyNumberFormat="1" applyFont="1" applyProtection="1">
      <protection locked="0"/>
    </xf>
    <xf numFmtId="0" fontId="12" fillId="3" borderId="11" xfId="2" applyFont="1" applyFill="1" applyBorder="1" applyProtection="1">
      <protection locked="0"/>
    </xf>
    <xf numFmtId="0" fontId="10" fillId="3" borderId="1" xfId="2" applyFont="1" applyFill="1" applyBorder="1" applyAlignment="1" applyProtection="1">
      <alignment vertical="center"/>
      <protection locked="0"/>
    </xf>
    <xf numFmtId="0" fontId="12" fillId="3" borderId="1" xfId="2" applyFont="1" applyFill="1" applyBorder="1" applyAlignment="1" applyProtection="1">
      <alignment horizontal="center"/>
      <protection locked="0"/>
    </xf>
    <xf numFmtId="0" fontId="1" fillId="0" borderId="0" xfId="2" applyProtection="1">
      <protection locked="0"/>
    </xf>
    <xf numFmtId="164" fontId="1" fillId="0" borderId="0" xfId="2" applyNumberFormat="1" applyProtection="1">
      <protection locked="0"/>
    </xf>
    <xf numFmtId="0" fontId="5" fillId="0" borderId="8" xfId="0" applyFont="1" applyBorder="1" applyAlignment="1" applyProtection="1">
      <alignment vertical="center" wrapText="1"/>
      <protection locked="0"/>
    </xf>
    <xf numFmtId="0" fontId="1" fillId="0" borderId="9" xfId="2" applyBorder="1" applyAlignment="1" applyProtection="1">
      <alignment horizont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5" fillId="0" borderId="3" xfId="0" applyFont="1" applyBorder="1" applyProtection="1">
      <protection locked="0"/>
    </xf>
    <xf numFmtId="0" fontId="5" fillId="0" borderId="13" xfId="0" applyFont="1" applyBorder="1" applyAlignment="1" applyProtection="1">
      <alignment vertical="center" wrapText="1"/>
      <protection locked="0"/>
    </xf>
    <xf numFmtId="0" fontId="5" fillId="0" borderId="17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horizontal="justify" vertical="center"/>
      <protection locked="0"/>
    </xf>
    <xf numFmtId="0" fontId="5" fillId="0" borderId="4" xfId="0" applyFont="1" applyBorder="1" applyAlignment="1" applyProtection="1">
      <alignment horizontal="justify" vertical="center"/>
      <protection locked="0"/>
    </xf>
    <xf numFmtId="0" fontId="5" fillId="0" borderId="6" xfId="0" applyFont="1" applyBorder="1" applyProtection="1"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3" fillId="0" borderId="8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167" fontId="13" fillId="0" borderId="0" xfId="0" applyNumberFormat="1" applyFont="1" applyAlignment="1">
      <alignment horizontal="center" vertical="center"/>
    </xf>
    <xf numFmtId="2" fontId="13" fillId="0" borderId="5" xfId="0" applyNumberFormat="1" applyFont="1" applyBorder="1" applyAlignment="1">
      <alignment horizontal="center" vertical="center"/>
    </xf>
    <xf numFmtId="14" fontId="2" fillId="0" borderId="6" xfId="5" applyNumberFormat="1" applyFont="1" applyBorder="1" applyAlignment="1">
      <alignment horizontal="center" vertical="center"/>
    </xf>
    <xf numFmtId="10" fontId="2" fillId="5" borderId="19" xfId="5" applyNumberFormat="1" applyFont="1" applyFill="1" applyBorder="1" applyAlignment="1">
      <alignment horizontal="center" vertical="center"/>
    </xf>
    <xf numFmtId="0" fontId="12" fillId="5" borderId="18" xfId="2" applyFont="1" applyFill="1" applyBorder="1" applyAlignment="1">
      <alignment horizontal="center" vertical="center"/>
    </xf>
    <xf numFmtId="0" fontId="8" fillId="5" borderId="18" xfId="2" applyFont="1" applyFill="1" applyBorder="1" applyAlignment="1">
      <alignment horizontal="center" vertical="center"/>
    </xf>
    <xf numFmtId="0" fontId="8" fillId="5" borderId="2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10" fontId="8" fillId="5" borderId="19" xfId="5" applyNumberFormat="1" applyFont="1" applyFill="1" applyBorder="1" applyAlignment="1">
      <alignment horizontal="center" vertical="center"/>
    </xf>
    <xf numFmtId="0" fontId="8" fillId="5" borderId="7" xfId="2" applyFont="1" applyFill="1" applyBorder="1" applyAlignment="1">
      <alignment horizontal="center" vertical="center"/>
    </xf>
    <xf numFmtId="0" fontId="2" fillId="5" borderId="25" xfId="2" applyFont="1" applyFill="1" applyBorder="1" applyAlignment="1">
      <alignment vertical="center"/>
    </xf>
    <xf numFmtId="10" fontId="8" fillId="5" borderId="27" xfId="5" applyNumberFormat="1" applyFont="1" applyFill="1" applyBorder="1" applyAlignment="1">
      <alignment horizontal="center" vertical="center"/>
    </xf>
    <xf numFmtId="10" fontId="8" fillId="0" borderId="3" xfId="5" applyNumberFormat="1" applyFont="1" applyFill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center"/>
    </xf>
    <xf numFmtId="0" fontId="12" fillId="0" borderId="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2" fillId="0" borderId="5" xfId="2" applyFont="1" applyBorder="1" applyAlignment="1">
      <alignment horizontal="center" vertical="center"/>
    </xf>
    <xf numFmtId="0" fontId="1" fillId="0" borderId="5" xfId="2" applyBorder="1" applyAlignment="1">
      <alignment horizontal="center" vertical="center" wrapText="1"/>
    </xf>
    <xf numFmtId="0" fontId="12" fillId="0" borderId="5" xfId="2" applyFont="1" applyBorder="1" applyAlignment="1">
      <alignment horizontal="center" vertical="center" wrapText="1"/>
    </xf>
    <xf numFmtId="0" fontId="1" fillId="0" borderId="6" xfId="2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/>
    </xf>
    <xf numFmtId="10" fontId="8" fillId="5" borderId="12" xfId="5" applyNumberFormat="1" applyFont="1" applyFill="1" applyBorder="1" applyAlignment="1">
      <alignment horizontal="center" vertical="center"/>
    </xf>
    <xf numFmtId="0" fontId="8" fillId="5" borderId="11" xfId="2" applyFont="1" applyFill="1" applyBorder="1" applyAlignment="1">
      <alignment horizontal="center" vertical="center"/>
    </xf>
    <xf numFmtId="0" fontId="12" fillId="5" borderId="2" xfId="2" applyFont="1" applyFill="1" applyBorder="1" applyAlignment="1">
      <alignment horizontal="center" vertical="center"/>
    </xf>
    <xf numFmtId="10" fontId="8" fillId="5" borderId="9" xfId="5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 applyProtection="1">
      <alignment horizontal="center" vertical="center"/>
      <protection locked="0"/>
    </xf>
    <xf numFmtId="0" fontId="1" fillId="0" borderId="3" xfId="2" applyBorder="1" applyAlignment="1">
      <alignment horizontal="center" vertical="center" wrapText="1"/>
    </xf>
    <xf numFmtId="10" fontId="2" fillId="0" borderId="19" xfId="5" applyNumberFormat="1" applyFont="1" applyFill="1" applyBorder="1" applyAlignment="1">
      <alignment horizontal="center" vertical="center"/>
    </xf>
    <xf numFmtId="10" fontId="8" fillId="5" borderId="3" xfId="6" applyNumberFormat="1" applyFont="1" applyFill="1" applyBorder="1" applyAlignment="1">
      <alignment horizontal="center" vertical="center"/>
    </xf>
    <xf numFmtId="9" fontId="8" fillId="5" borderId="34" xfId="5" applyFont="1" applyFill="1" applyBorder="1" applyAlignment="1">
      <alignment horizontal="center" vertical="center"/>
    </xf>
    <xf numFmtId="0" fontId="8" fillId="5" borderId="23" xfId="2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/>
    </xf>
    <xf numFmtId="0" fontId="1" fillId="0" borderId="0" xfId="2" applyAlignment="1" applyProtection="1">
      <alignment horizontal="left" vertical="center"/>
      <protection locked="0"/>
    </xf>
    <xf numFmtId="0" fontId="1" fillId="0" borderId="5" xfId="2" applyBorder="1" applyAlignment="1" applyProtection="1">
      <alignment horizontal="center"/>
      <protection locked="0"/>
    </xf>
    <xf numFmtId="1" fontId="1" fillId="0" borderId="5" xfId="2" applyNumberFormat="1" applyBorder="1" applyAlignment="1" applyProtection="1">
      <alignment horizontal="center"/>
      <protection locked="0"/>
    </xf>
    <xf numFmtId="164" fontId="1" fillId="0" borderId="5" xfId="2" applyNumberFormat="1" applyBorder="1" applyAlignment="1" applyProtection="1">
      <alignment horizontal="center"/>
      <protection locked="0"/>
    </xf>
    <xf numFmtId="0" fontId="8" fillId="0" borderId="0" xfId="2" applyFont="1" applyAlignment="1">
      <alignment horizontal="center" vertical="center" wrapText="1"/>
    </xf>
    <xf numFmtId="10" fontId="22" fillId="5" borderId="12" xfId="5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12" fillId="0" borderId="11" xfId="2" applyFont="1" applyBorder="1" applyAlignment="1">
      <alignment horizontal="center" vertical="center" wrapText="1"/>
    </xf>
    <xf numFmtId="0" fontId="13" fillId="0" borderId="8" xfId="0" applyFont="1" applyBorder="1" applyAlignment="1" applyProtection="1">
      <alignment horizontal="center" vertical="center"/>
      <protection locked="0"/>
    </xf>
    <xf numFmtId="166" fontId="1" fillId="3" borderId="3" xfId="3" applyFont="1" applyFill="1" applyBorder="1" applyAlignment="1" applyProtection="1">
      <alignment horizontal="center" vertical="center"/>
    </xf>
    <xf numFmtId="10" fontId="7" fillId="0" borderId="0" xfId="6" applyNumberFormat="1" applyFont="1" applyAlignment="1">
      <alignment vertical="center"/>
    </xf>
    <xf numFmtId="10" fontId="7" fillId="0" borderId="0" xfId="2" applyNumberFormat="1" applyFont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5" borderId="4" xfId="2" applyFont="1" applyFill="1" applyBorder="1" applyAlignment="1">
      <alignment horizontal="center" vertical="center"/>
    </xf>
    <xf numFmtId="10" fontId="22" fillId="5" borderId="27" xfId="5" applyNumberFormat="1" applyFont="1" applyFill="1" applyBorder="1" applyAlignment="1">
      <alignment horizontal="center" vertical="center"/>
    </xf>
    <xf numFmtId="10" fontId="23" fillId="0" borderId="19" xfId="5" applyNumberFormat="1" applyFont="1" applyFill="1" applyBorder="1" applyAlignment="1">
      <alignment horizontal="center" vertical="center"/>
    </xf>
    <xf numFmtId="0" fontId="8" fillId="0" borderId="8" xfId="2" applyFont="1" applyBorder="1" applyAlignment="1">
      <alignment horizontal="left" vertical="center"/>
    </xf>
    <xf numFmtId="0" fontId="12" fillId="0" borderId="11" xfId="2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 wrapText="1"/>
    </xf>
    <xf numFmtId="0" fontId="1" fillId="0" borderId="12" xfId="2" applyBorder="1" applyAlignment="1">
      <alignment horizontal="center" vertical="center" wrapText="1"/>
    </xf>
    <xf numFmtId="167" fontId="5" fillId="0" borderId="0" xfId="0" applyNumberFormat="1" applyFont="1" applyAlignment="1">
      <alignment horizontal="center" vertical="center"/>
    </xf>
    <xf numFmtId="167" fontId="5" fillId="0" borderId="3" xfId="0" applyNumberFormat="1" applyFont="1" applyBorder="1" applyAlignment="1" applyProtection="1">
      <alignment horizontal="center" vertical="center"/>
      <protection locked="0"/>
    </xf>
    <xf numFmtId="164" fontId="5" fillId="0" borderId="0" xfId="2" applyNumberFormat="1" applyFont="1" applyAlignment="1" applyProtection="1">
      <alignment horizontal="center" vertical="center"/>
      <protection locked="0"/>
    </xf>
    <xf numFmtId="0" fontId="12" fillId="5" borderId="2" xfId="2" applyFont="1" applyFill="1" applyBorder="1" applyAlignment="1" applyProtection="1">
      <alignment horizontal="center" vertical="center"/>
      <protection locked="0"/>
    </xf>
    <xf numFmtId="0" fontId="12" fillId="5" borderId="0" xfId="2" applyFont="1" applyFill="1" applyAlignment="1" applyProtection="1">
      <alignment horizontal="center" vertical="center"/>
      <protection locked="0"/>
    </xf>
    <xf numFmtId="164" fontId="12" fillId="5" borderId="0" xfId="2" applyNumberFormat="1" applyFont="1" applyFill="1" applyAlignment="1" applyProtection="1">
      <alignment horizontal="center" vertical="center" wrapText="1"/>
      <protection locked="0"/>
    </xf>
    <xf numFmtId="164" fontId="12" fillId="5" borderId="3" xfId="2" applyNumberFormat="1" applyFont="1" applyFill="1" applyBorder="1" applyAlignment="1" applyProtection="1">
      <alignment horizontal="center" vertical="center"/>
      <protection locked="0"/>
    </xf>
    <xf numFmtId="167" fontId="2" fillId="0" borderId="1" xfId="2" applyNumberFormat="1" applyFont="1" applyBorder="1" applyAlignment="1">
      <alignment horizontal="center" vertical="center"/>
    </xf>
    <xf numFmtId="0" fontId="24" fillId="9" borderId="35" xfId="2" applyFont="1" applyFill="1" applyBorder="1" applyAlignment="1">
      <alignment horizontal="center" vertical="center"/>
    </xf>
    <xf numFmtId="4" fontId="24" fillId="9" borderId="35" xfId="3" applyNumberFormat="1" applyFont="1" applyFill="1" applyBorder="1" applyAlignment="1">
      <alignment horizontal="center" vertical="center" wrapText="1"/>
    </xf>
    <xf numFmtId="0" fontId="24" fillId="9" borderId="35" xfId="2" applyFont="1" applyFill="1" applyBorder="1" applyAlignment="1">
      <alignment horizontal="center" vertical="center" wrapText="1"/>
    </xf>
    <xf numFmtId="0" fontId="6" fillId="9" borderId="14" xfId="0" applyFont="1" applyFill="1" applyBorder="1" applyAlignment="1">
      <alignment horizontal="center" vertical="center" wrapText="1"/>
    </xf>
    <xf numFmtId="0" fontId="6" fillId="9" borderId="14" xfId="0" applyFont="1" applyFill="1" applyBorder="1" applyAlignment="1">
      <alignment horizontal="center" vertical="center"/>
    </xf>
    <xf numFmtId="2" fontId="7" fillId="0" borderId="0" xfId="2" applyNumberFormat="1" applyFont="1" applyAlignment="1">
      <alignment vertical="center"/>
    </xf>
    <xf numFmtId="164" fontId="10" fillId="3" borderId="1" xfId="2" applyNumberFormat="1" applyFont="1" applyFill="1" applyBorder="1" applyAlignment="1" applyProtection="1">
      <alignment vertical="center"/>
      <protection locked="0"/>
    </xf>
    <xf numFmtId="164" fontId="10" fillId="3" borderId="12" xfId="2" applyNumberFormat="1" applyFont="1" applyFill="1" applyBorder="1" applyAlignment="1" applyProtection="1">
      <alignment vertical="center"/>
      <protection locked="0"/>
    </xf>
    <xf numFmtId="164" fontId="1" fillId="0" borderId="0" xfId="2" applyNumberFormat="1" applyAlignment="1" applyProtection="1">
      <alignment horizontal="center" vertical="center"/>
      <protection locked="0"/>
    </xf>
    <xf numFmtId="0" fontId="5" fillId="0" borderId="0" xfId="2" applyFont="1" applyAlignment="1" applyProtection="1">
      <alignment horizontal="center" vertical="center"/>
      <protection locked="0"/>
    </xf>
    <xf numFmtId="0" fontId="1" fillId="0" borderId="4" xfId="2" applyBorder="1" applyAlignment="1" applyProtection="1">
      <alignment horizontal="center" vertical="center"/>
      <protection locked="0"/>
    </xf>
    <xf numFmtId="168" fontId="5" fillId="0" borderId="0" xfId="4" applyNumberFormat="1" applyFont="1"/>
    <xf numFmtId="4" fontId="26" fillId="3" borderId="12" xfId="3" applyNumberFormat="1" applyFont="1" applyFill="1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left" vertical="center"/>
    </xf>
    <xf numFmtId="165" fontId="1" fillId="0" borderId="0" xfId="2" applyNumberFormat="1" applyAlignment="1">
      <alignment horizontal="center" vertical="center"/>
    </xf>
    <xf numFmtId="44" fontId="5" fillId="0" borderId="0" xfId="4" applyFont="1"/>
    <xf numFmtId="164" fontId="5" fillId="0" borderId="0" xfId="0" applyNumberFormat="1" applyFont="1"/>
    <xf numFmtId="9" fontId="1" fillId="0" borderId="0" xfId="6" applyFont="1" applyAlignment="1">
      <alignment horizontal="center" vertical="center"/>
    </xf>
    <xf numFmtId="0" fontId="12" fillId="5" borderId="0" xfId="2" applyFont="1" applyFill="1" applyAlignment="1">
      <alignment horizontal="center" vertical="center"/>
    </xf>
    <xf numFmtId="0" fontId="12" fillId="5" borderId="3" xfId="2" applyFont="1" applyFill="1" applyBorder="1" applyAlignment="1">
      <alignment horizontal="center" vertical="center"/>
    </xf>
    <xf numFmtId="0" fontId="8" fillId="0" borderId="5" xfId="2" applyFont="1" applyBorder="1" applyAlignment="1">
      <alignment vertical="center"/>
    </xf>
    <xf numFmtId="10" fontId="23" fillId="0" borderId="3" xfId="5" applyNumberFormat="1" applyFont="1" applyFill="1" applyBorder="1" applyAlignment="1" applyProtection="1">
      <alignment horizontal="center" vertical="center"/>
      <protection locked="0"/>
    </xf>
    <xf numFmtId="10" fontId="22" fillId="5" borderId="6" xfId="5" applyNumberFormat="1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left" vertical="center" wrapText="1"/>
      <protection locked="0"/>
    </xf>
    <xf numFmtId="0" fontId="6" fillId="9" borderId="15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8" fillId="5" borderId="7" xfId="2" applyFont="1" applyFill="1" applyBorder="1" applyAlignment="1">
      <alignment horizontal="center" vertical="center"/>
    </xf>
    <xf numFmtId="0" fontId="8" fillId="5" borderId="8" xfId="2" applyFont="1" applyFill="1" applyBorder="1" applyAlignment="1">
      <alignment horizontal="center" vertical="center"/>
    </xf>
    <xf numFmtId="0" fontId="8" fillId="5" borderId="9" xfId="2" applyFont="1" applyFill="1" applyBorder="1" applyAlignment="1">
      <alignment horizontal="center" vertical="center"/>
    </xf>
    <xf numFmtId="0" fontId="8" fillId="5" borderId="7" xfId="2" applyFont="1" applyFill="1" applyBorder="1" applyAlignment="1" applyProtection="1">
      <alignment horizontal="center" vertical="center"/>
      <protection locked="0"/>
    </xf>
    <xf numFmtId="0" fontId="8" fillId="5" borderId="8" xfId="2" applyFont="1" applyFill="1" applyBorder="1" applyAlignment="1" applyProtection="1">
      <alignment horizontal="center" vertical="center"/>
      <protection locked="0"/>
    </xf>
    <xf numFmtId="0" fontId="8" fillId="5" borderId="9" xfId="2" applyFont="1" applyFill="1" applyBorder="1" applyAlignment="1" applyProtection="1">
      <alignment horizontal="center" vertical="center"/>
      <protection locked="0"/>
    </xf>
    <xf numFmtId="0" fontId="1" fillId="0" borderId="0" xfId="2" applyAlignment="1" applyProtection="1">
      <alignment horizontal="center"/>
      <protection locked="0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5" fillId="0" borderId="2" xfId="0" applyFont="1" applyBorder="1" applyAlignment="1" applyProtection="1">
      <alignment horizontal="left" vertical="center" wrapText="1"/>
      <protection locked="0"/>
    </xf>
    <xf numFmtId="0" fontId="6" fillId="9" borderId="14" xfId="0" applyFont="1" applyFill="1" applyBorder="1" applyAlignment="1">
      <alignment horizontal="center" vertical="center"/>
    </xf>
    <xf numFmtId="0" fontId="1" fillId="0" borderId="0" xfId="2" applyAlignment="1" applyProtection="1">
      <alignment horizontal="center" vertical="center"/>
      <protection locked="0"/>
    </xf>
    <xf numFmtId="0" fontId="12" fillId="0" borderId="8" xfId="2" applyFont="1" applyBorder="1" applyAlignment="1" applyProtection="1">
      <alignment horizontal="center"/>
      <protection locked="0"/>
    </xf>
    <xf numFmtId="0" fontId="15" fillId="0" borderId="1" xfId="2" applyFont="1" applyBorder="1" applyAlignment="1" applyProtection="1">
      <alignment horizontal="center"/>
      <protection locked="0"/>
    </xf>
    <xf numFmtId="0" fontId="12" fillId="5" borderId="0" xfId="2" applyFont="1" applyFill="1" applyAlignment="1" applyProtection="1">
      <alignment horizontal="center" vertical="center"/>
      <protection locked="0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8" fillId="4" borderId="7" xfId="2" applyFont="1" applyFill="1" applyBorder="1" applyAlignment="1" applyProtection="1">
      <alignment horizontal="center" vertical="center"/>
      <protection locked="0"/>
    </xf>
    <xf numFmtId="0" fontId="8" fillId="4" borderId="8" xfId="2" applyFont="1" applyFill="1" applyBorder="1" applyAlignment="1" applyProtection="1">
      <alignment horizontal="center" vertical="center"/>
      <protection locked="0"/>
    </xf>
    <xf numFmtId="0" fontId="8" fillId="4" borderId="9" xfId="2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/>
      <protection locked="0"/>
    </xf>
    <xf numFmtId="0" fontId="27" fillId="0" borderId="5" xfId="7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9" fillId="0" borderId="8" xfId="2" applyFont="1" applyBorder="1" applyAlignment="1">
      <alignment horizontal="right" vertical="center" wrapText="1"/>
    </xf>
    <xf numFmtId="0" fontId="9" fillId="0" borderId="9" xfId="2" applyFont="1" applyBorder="1" applyAlignment="1">
      <alignment horizontal="right" vertical="center" wrapText="1"/>
    </xf>
    <xf numFmtId="0" fontId="2" fillId="0" borderId="0" xfId="2" applyFont="1" applyAlignment="1">
      <alignment horizontal="center" vertical="center" wrapText="1"/>
    </xf>
    <xf numFmtId="0" fontId="9" fillId="0" borderId="8" xfId="2" applyFont="1" applyBorder="1" applyAlignment="1">
      <alignment horizontal="center" vertical="center"/>
    </xf>
    <xf numFmtId="0" fontId="2" fillId="0" borderId="30" xfId="2" applyFont="1" applyBorder="1" applyAlignment="1">
      <alignment horizontal="left" vertical="center"/>
    </xf>
    <xf numFmtId="0" fontId="2" fillId="0" borderId="21" xfId="2" applyFont="1" applyBorder="1" applyAlignment="1">
      <alignment horizontal="left" vertical="center"/>
    </xf>
    <xf numFmtId="0" fontId="8" fillId="5" borderId="1" xfId="2" applyFont="1" applyFill="1" applyBorder="1" applyAlignment="1">
      <alignment horizontal="center" vertical="center"/>
    </xf>
    <xf numFmtId="0" fontId="8" fillId="5" borderId="20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9" fillId="5" borderId="20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11" fillId="0" borderId="1" xfId="2" applyFont="1" applyBorder="1" applyAlignment="1">
      <alignment horizontal="left" vertical="center" wrapText="1"/>
    </xf>
    <xf numFmtId="0" fontId="11" fillId="0" borderId="12" xfId="2" applyFont="1" applyBorder="1" applyAlignment="1">
      <alignment horizontal="left" vertical="center" wrapText="1"/>
    </xf>
    <xf numFmtId="0" fontId="8" fillId="5" borderId="26" xfId="2" applyFont="1" applyFill="1" applyBorder="1" applyAlignment="1">
      <alignment horizontal="center" vertical="center"/>
    </xf>
    <xf numFmtId="0" fontId="25" fillId="9" borderId="35" xfId="2" applyFont="1" applyFill="1" applyBorder="1" applyAlignment="1">
      <alignment horizontal="center" vertical="center"/>
    </xf>
    <xf numFmtId="0" fontId="9" fillId="0" borderId="38" xfId="2" applyFont="1" applyBorder="1" applyAlignment="1">
      <alignment horizontal="center" vertical="center"/>
    </xf>
    <xf numFmtId="0" fontId="9" fillId="0" borderId="21" xfId="2" applyFont="1" applyBorder="1" applyAlignment="1">
      <alignment horizontal="center" vertical="center"/>
    </xf>
    <xf numFmtId="0" fontId="9" fillId="0" borderId="28" xfId="2" applyFont="1" applyBorder="1" applyAlignment="1">
      <alignment horizontal="center" vertical="center"/>
    </xf>
    <xf numFmtId="0" fontId="11" fillId="0" borderId="29" xfId="2" applyFont="1" applyBorder="1" applyAlignment="1">
      <alignment horizontal="left" vertical="center"/>
    </xf>
    <xf numFmtId="0" fontId="11" fillId="0" borderId="30" xfId="2" applyFont="1" applyBorder="1" applyAlignment="1">
      <alignment horizontal="left" vertical="center"/>
    </xf>
    <xf numFmtId="0" fontId="11" fillId="0" borderId="31" xfId="2" applyFont="1" applyBorder="1" applyAlignment="1">
      <alignment horizontal="left" vertical="center"/>
    </xf>
    <xf numFmtId="0" fontId="8" fillId="5" borderId="5" xfId="2" applyFont="1" applyFill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/>
    </xf>
    <xf numFmtId="0" fontId="8" fillId="5" borderId="1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left" vertical="center"/>
    </xf>
    <xf numFmtId="0" fontId="8" fillId="0" borderId="1" xfId="2" applyFont="1" applyBorder="1" applyAlignment="1">
      <alignment horizontal="center" vertical="center"/>
    </xf>
    <xf numFmtId="0" fontId="8" fillId="2" borderId="26" xfId="2" applyFont="1" applyFill="1" applyBorder="1" applyAlignment="1">
      <alignment horizontal="center" vertical="center"/>
    </xf>
    <xf numFmtId="0" fontId="8" fillId="5" borderId="30" xfId="2" applyFont="1" applyFill="1" applyBorder="1" applyAlignment="1">
      <alignment horizontal="center" vertical="center"/>
    </xf>
    <xf numFmtId="0" fontId="8" fillId="5" borderId="21" xfId="2" applyFont="1" applyFill="1" applyBorder="1" applyAlignment="1">
      <alignment horizontal="center" vertical="center"/>
    </xf>
    <xf numFmtId="0" fontId="8" fillId="0" borderId="8" xfId="2" applyFont="1" applyBorder="1" applyAlignment="1">
      <alignment horizontal="right" vertical="center" wrapText="1"/>
    </xf>
    <xf numFmtId="0" fontId="8" fillId="0" borderId="9" xfId="2" applyFont="1" applyBorder="1" applyAlignment="1">
      <alignment horizontal="right" vertical="center" wrapText="1"/>
    </xf>
    <xf numFmtId="0" fontId="4" fillId="0" borderId="5" xfId="2" applyFont="1" applyBorder="1" applyAlignment="1">
      <alignment horizontal="center" vertical="center"/>
    </xf>
    <xf numFmtId="0" fontId="8" fillId="5" borderId="0" xfId="2" applyFont="1" applyFill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12" xfId="2" applyFont="1" applyFill="1" applyBorder="1" applyAlignment="1">
      <alignment horizontal="center" vertical="center"/>
    </xf>
    <xf numFmtId="0" fontId="8" fillId="5" borderId="32" xfId="2" applyFont="1" applyFill="1" applyBorder="1" applyAlignment="1">
      <alignment horizontal="center" vertical="center"/>
    </xf>
    <xf numFmtId="0" fontId="8" fillId="5" borderId="33" xfId="2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left" vertical="center" wrapText="1"/>
    </xf>
    <xf numFmtId="0" fontId="2" fillId="2" borderId="12" xfId="2" applyFont="1" applyFill="1" applyBorder="1" applyAlignment="1">
      <alignment horizontal="left" vertical="center" wrapText="1"/>
    </xf>
    <xf numFmtId="9" fontId="2" fillId="8" borderId="36" xfId="0" applyNumberFormat="1" applyFont="1" applyFill="1" applyBorder="1" applyAlignment="1">
      <alignment horizontal="center" vertical="center" wrapText="1"/>
    </xf>
    <xf numFmtId="9" fontId="2" fillId="8" borderId="37" xfId="0" applyNumberFormat="1" applyFont="1" applyFill="1" applyBorder="1" applyAlignment="1">
      <alignment horizontal="center" vertical="center" wrapText="1"/>
    </xf>
    <xf numFmtId="0" fontId="8" fillId="0" borderId="35" xfId="2" applyFont="1" applyBorder="1" applyAlignment="1">
      <alignment horizontal="center" vertical="center"/>
    </xf>
    <xf numFmtId="0" fontId="8" fillId="6" borderId="35" xfId="0" applyFont="1" applyFill="1" applyBorder="1" applyAlignment="1">
      <alignment horizontal="left" vertical="center" wrapText="1"/>
    </xf>
    <xf numFmtId="0" fontId="8" fillId="7" borderId="35" xfId="0" applyFont="1" applyFill="1" applyBorder="1" applyAlignment="1">
      <alignment horizontal="left" vertical="center" wrapText="1"/>
    </xf>
    <xf numFmtId="0" fontId="2" fillId="7" borderId="39" xfId="0" applyFont="1" applyFill="1" applyBorder="1" applyAlignment="1">
      <alignment horizontal="left" vertical="center" wrapText="1"/>
    </xf>
    <xf numFmtId="0" fontId="8" fillId="7" borderId="40" xfId="0" applyFont="1" applyFill="1" applyBorder="1" applyAlignment="1">
      <alignment horizontal="left" vertical="center" wrapText="1"/>
    </xf>
    <xf numFmtId="0" fontId="8" fillId="7" borderId="31" xfId="0" applyFont="1" applyFill="1" applyBorder="1" applyAlignment="1">
      <alignment horizontal="left" vertical="center" wrapText="1"/>
    </xf>
    <xf numFmtId="0" fontId="8" fillId="7" borderId="10" xfId="0" applyFont="1" applyFill="1" applyBorder="1" applyAlignment="1">
      <alignment horizontal="left" vertical="center" wrapText="1"/>
    </xf>
    <xf numFmtId="0" fontId="8" fillId="7" borderId="28" xfId="0" applyFont="1" applyFill="1" applyBorder="1" applyAlignment="1">
      <alignment horizontal="left" vertical="center" wrapText="1"/>
    </xf>
    <xf numFmtId="0" fontId="8" fillId="8" borderId="36" xfId="0" applyFont="1" applyFill="1" applyBorder="1" applyAlignment="1">
      <alignment horizontal="left" vertical="center" wrapText="1"/>
    </xf>
    <xf numFmtId="0" fontId="8" fillId="8" borderId="22" xfId="0" applyFont="1" applyFill="1" applyBorder="1" applyAlignment="1">
      <alignment horizontal="left" vertical="center" wrapText="1"/>
    </xf>
    <xf numFmtId="0" fontId="8" fillId="8" borderId="37" xfId="0" applyFont="1" applyFill="1" applyBorder="1" applyAlignment="1">
      <alignment horizontal="left" vertical="center" wrapText="1"/>
    </xf>
    <xf numFmtId="9" fontId="2" fillId="6" borderId="36" xfId="6" applyFont="1" applyFill="1" applyBorder="1" applyAlignment="1">
      <alignment horizontal="center" vertical="center" wrapText="1"/>
    </xf>
    <xf numFmtId="9" fontId="2" fillId="6" borderId="37" xfId="6" applyFont="1" applyFill="1" applyBorder="1" applyAlignment="1">
      <alignment horizontal="center" vertical="center" wrapText="1"/>
    </xf>
    <xf numFmtId="9" fontId="2" fillId="7" borderId="29" xfId="0" applyNumberFormat="1" applyFont="1" applyFill="1" applyBorder="1" applyAlignment="1">
      <alignment horizontal="center" vertical="center" wrapText="1"/>
    </xf>
    <xf numFmtId="9" fontId="2" fillId="7" borderId="38" xfId="0" applyNumberFormat="1" applyFont="1" applyFill="1" applyBorder="1" applyAlignment="1">
      <alignment horizontal="center" vertical="center" wrapText="1"/>
    </xf>
    <xf numFmtId="9" fontId="2" fillId="7" borderId="30" xfId="0" applyNumberFormat="1" applyFont="1" applyFill="1" applyBorder="1" applyAlignment="1">
      <alignment horizontal="center" vertical="center" wrapText="1"/>
    </xf>
    <xf numFmtId="9" fontId="2" fillId="7" borderId="21" xfId="0" applyNumberFormat="1" applyFont="1" applyFill="1" applyBorder="1" applyAlignment="1">
      <alignment horizontal="center" vertical="center" wrapText="1"/>
    </xf>
    <xf numFmtId="9" fontId="2" fillId="7" borderId="31" xfId="0" applyNumberFormat="1" applyFont="1" applyFill="1" applyBorder="1" applyAlignment="1">
      <alignment horizontal="center" vertical="center" wrapText="1"/>
    </xf>
    <xf numFmtId="9" fontId="2" fillId="7" borderId="28" xfId="0" applyNumberFormat="1" applyFont="1" applyFill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5" fillId="0" borderId="0" xfId="0" applyFont="1" applyAlignment="1" applyProtection="1">
      <alignment horizontal="center" wrapText="1"/>
      <protection locked="0"/>
    </xf>
    <xf numFmtId="1" fontId="5" fillId="0" borderId="3" xfId="0" applyNumberFormat="1" applyFont="1" applyBorder="1" applyAlignment="1" applyProtection="1">
      <alignment horizontal="center" vertical="center"/>
      <protection locked="0"/>
    </xf>
    <xf numFmtId="3" fontId="5" fillId="0" borderId="5" xfId="0" applyNumberFormat="1" applyFont="1" applyBorder="1" applyAlignment="1" applyProtection="1">
      <alignment horizontal="left" vertical="center" wrapText="1"/>
      <protection locked="0"/>
    </xf>
  </cellXfs>
  <cellStyles count="8">
    <cellStyle name="Hipervínculo" xfId="7" builtinId="8"/>
    <cellStyle name="Millares 4 2" xfId="3" xr:uid="{00000000-0005-0000-0000-000000000000}"/>
    <cellStyle name="Moneda" xfId="4" builtinId="4"/>
    <cellStyle name="Normal" xfId="0" builtinId="0"/>
    <cellStyle name="Normal 10" xfId="2" xr:uid="{00000000-0005-0000-0000-000003000000}"/>
    <cellStyle name="Normal 2 2 2 2" xfId="1" xr:uid="{00000000-0005-0000-0000-000004000000}"/>
    <cellStyle name="Porcentaje" xfId="6" builtinId="5"/>
    <cellStyle name="Porcentaje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3</xdr:row>
      <xdr:rowOff>180975</xdr:rowOff>
    </xdr:to>
    <xdr:sp macro="" textlink="">
      <xdr:nvSpPr>
        <xdr:cNvPr id="1025" name="AutoShape 1" descr="data:image/png;base64,iVBORw0KGgoAAAANSUhEUgAAAWAAAABoCAYAAADPRSqVAAAAAXNSR0IArs4c6QAAIABJREFUeF7snQe4ZVV5/t9dTru91+l9GIbeqyCiqKCIoMEaNSaxm8QSEw0J2GKPJaKxoAkqNgQVFBUkoPQyM0zvM7f3dvre+//81j575nhzYe4QTPLXc55n5t57zj6rfGut93vXt77vW1YQBIGegVdYiG/+WeIvq/TPVmB+5/+AH5Js87csX0H4RvhsYMkKLPO+efG7+Zxned8WreVbYR2UZ8vmu3w9CMxjPMEznhwF4nNqDGTzZfM53za/lNrlKwhsU0dg0aKwfktW6dtRM6jTl2yeoVY77HLUpWdAjpUiKhKoSOCPRwLWMwXAh0VWBqiH3gSlLAOKfOpEwGUA0ZIfYSFPWYCnpSAw8BbCpMFznvVKIM/PEAwByxDqQ0AGGAHlwHJKEAtIOyHoA/gBz/O7o8B3SsBeKt4PFYhsSgsBOVIBfGLTBKqxqTdSG0B7iMM8S5srr4oEKhKoSGA+EnjmANggUgmhDHMtoWqEoEEJIq0gZLkGtrwSeAGQliw+k2eYZwikgWwDuhlJ4/K9MfmFMVmFSakwpcCbke9nFAQZBSqEAOwDr3HZdkK2k5Ri1Qrcelluo+xYkyynXlK1AqUkxeSDzxaYGjJl0ybDwGHPJRA3SiHk0mHbgP2QA4eM3TOc2zLPVyB4PhOv8kxFAhUJQOieIRNESAl9ySqWzAmxiCIe5ocR8ALGbPWtYghlvmuAy7IB35wsZRR4I1KhR152v4rpHgWZfnnpfhWyg1IwIzfISirIMv/ypl7YLewX8LRsV0HgyldSvgUIN8hJtsqpapWT6pKbXCQnsUBWrF1ymhQENfJ919Bcm374gKmjwPYNKw85dgjAIRybFoeMuGR6wURS4cCVZVWRQEUC85XA7wGAo824UzId8DegzCtkuqHdNARhEMwKPCmYkDwAd4/86d3KjG9VIbtdjtcjx5uUG+Rlw44BeKsQ2nQjS+5/sWJjEJY8O5CPUdhzjI03sGx5tquiahRYrZLTqVjNUrn1q+XWrJKTWqrAblEQVMvyEwZMDabSYMN0Q3Zr9Ehk9jAm9BLjLzOlzHcAKs9VJFCRwB+vBJ45AC6TIdv66GUZE0JoVsAWG1pPYY+eZKUlf1ReZqeKY4+pMP6wlN4hyxuQZU3JtrIGcEOwBas5hPNl2eERWum8LcTGCBJN8aFpIHAwDURneuaUTgEHbYbNhgzZC1wFdp2KbreC6rVKNJ6oWN06OcklkgUY15h2G8ODYe1h2WF9funQLmTHh2zWf7zzqdLzigQqEjgKCTxjAGy2/8YKG9lAMUd44dkZzBfwNCCWk23NKPD6VZh6XNnhe+VPP6x4/oBi3rQcy1fRLgjgtv2i+b5tKGcIw17AoR3/YvI4XOMEzxy4YbMNW2AA3/JL9mPYdyAHO69h4nxWetIQ8FAxBIqpaCVUtOvlxxbJbThV8aaz5dQcK99pMzbjwCgQw4vlBHYI8hB6ow3wsgD7KzT4KOZf5dGKBP6oJfCMAbDvA2yRHwDMMAQ+O4iVQLIo2QBvj3Lj96kwfKc0tVGxYq8ce0pWUDDeEYFnq+iGFlZ5JdD1HQVOUr5dLzmNklsnP96oIFYry6mW7JQ5eLOMm5qnIMgq8LOyimmpOCm/OCGrMCqrOCHbm5EdZOXYOdl2IQTpIJDPmR/s1nNleQl5qlEuvlBWw0lKtJwvt/okBW6HfFWXvB0CWXwJbwo4tcWBIgeJmFkqr4oEKhKoSODIEniaABzZPcMKzDme+QcDBJRKbmIciPHPSSvwD6g49YDyfXeoMPWY3KBHSX9ajs8hl6fACeTBJn2YLYdnNfJgnsnFUtVSJauXykl1y7KbZMdqJKdWshKS5RoQPHz4FTJgmQO5nAI/J/lp+d6kVBxTceag8pO7ZGV3yir0yvZG5Pgzspx8iXWjBkJPh4LlqmDVyXMWKlZ/quKtz5ZTfYosF0bsljw1Qk8JY8c2fX8qL4jflduRh6fyREUCFQn8IUtgfgAcnauZsy3+gOtFh2ylUAqCIDD+mjM2Dtac0lZ/RF7mQWX6fiJNPKBYfrdse1KyPeEDZmODDQA7SwWrUcXYYllVa1TVuEZuaqWsxBJZbotkVcsCcBWXrJg5VAt9cg8HVJTDW+hiHEVJoBz4PW9c1hSMSYVBebk+Fad2Kzf2qJTdqrjXK9ebkUOghV2QXzJVKIiroHr58ZWym85Tou0iOclj5KvRmCVsA7pRsAlK57AXnjF9l2YQLnYVb+E/5OVU6VtFAkcngXkBcLmTAU5YIcCEAQiHMApojqLIfGLQCrK8fcoM3abcyG2KpTcr6U+YLX+ALZZgBs9SwW9U3u1UUL1cyaaT5Naul5VcJstplRXgs5sIgyowsJoaiT7DoyGy95Z3+DAYl7h5ySwSvh953IXmgpwU5CV/RkG+V0F2t4qTG5Qbe0RWZofiGpSjtGxTL9bjQEGQVMFqk197ghIdL1C87hxZ9kIFgombeLwSDpdCQ4xw/JKdGXZciug7ujGqPF2RQEUCf6ASmBcAh9bN0vGaQWMOvsLAijCi2JyUqcChlO3J1Zj86UeV7fuR/PFfKxbslatMeDxnTqxsFTwOvLpl152uWOvZsmvXyo4vltQkC9CFYRubcim4I0K3EvOdG4BnjxK22RJoGwAueS9YgXxMBirKph8+LB4/4lEpt0OFyYdUGPqtNPWE4taQHHvGsGkIdRDElbdqlUssk9t0oarani87eYwClAUgbMKro9g8fisDYN6vxGn8gS6lSrcqEjh6CcwDgIEmr5RPAbPDrFN+XLuMOxbvF2X5fSqO/Vozvd9XPP2QEsGIcSXz7VJ+Bq9KRatLFiyy7Xw5tWfIji9TYKUUWESmOXKMX5nxmQhDjEtb/BKPLQU+zMfpK2LNkWBK5gGjQw77TESGCmzHdgAzHpOf263i+IPKD90tpTcoFgzItbNyjMnEVdFylIWl152lVMflcmrOk2wCOkI3uDA9RTn7jRTX0Q9S5RsVCVQk8IcpgXkAcGj3Dd21IrerMOGOIXMBh2dsv3Oyvd3K9f5IhYEfySnuUNyakiNPHkERVlLZoEGqPkGJ1uco1nCmZBgvzDEZmgiMN0EY7Bseg/E6HF1mMNPYdWGv5QdvTzI4h4yvhyE2oqDRRxEMG9/eEis23gw+eSNG5Be2qjD2G+WH75KV3aCUxszBYej94CinKhWrTlSi42rFGi+QnI7S4WDk4lZKFBQ2PvSHrrwqEqhIoCIBwwPnE4ocHcKVRObBaGG7OI4Zs2Zeym9Utvd7KgzdroS/T44yxqsAwCkWa5V3V8huvVDx9ovlxFfJslvlBTEFNtv2UqKb3wllOHx09V8xq+xU8KmG8ZDxOsy8dsiGbHyKo1cpL5rxmgizq4WRHfwj6m5GgT+i4swm5Qd/LH/0bsX8HsWsrGxMF1agvJ1SwV2jWNvlirddKiu2wpgqwixtdinZUBjEHAJwBYQrq68igYoEjhKAS5YBk/gmdBlz5Sot5R5R7uA3VRz/hWLBoJwgJ4e0kVagnF8nVZ+nRPulsptOl+0sMNFllk1QA4lvSrzwUBBDyW3gcLxvGV6FRonSZv4oxm8OU0SUzvJQFrUSJBPcUeqosR8bmwL1TinI71J++B7lBn8sN/e44pqQbSLzLBWVUt5ZLqftMiXaL5cVX2UO7YxvsvEPBnzDMI6KIfgohq7yaEUCf8ASmB8DPpRskTSRYcYyk4kBl67sY0rv/5rsiTvkBv3wXdlEpfluaCNtfrYSHS+VnTpRshtkc8CGFwMw5BTD8GCeNzbk8GAPs0Vok5gV1FDaxh/9eEQAPJt9RtF7ZSWWzBzh8V8pvaXpKww5I8sfVnHyfmUGvydr8h4l/BHFjAcIwdUx5Zxuua0vUrL9Ktnx1WEEHWYVk+ktClSpMOCjH8PKNyoS+MOTwJMC8GGXrdAaGyVKP5TLgWiz7ENK7/+6grFfKqn+UqgvOcoShg3G2y9TrP1SBXG25LVyCJo4FEcWmgXCIIYwTDn0rAhtwKGvcSlx+9PgvAa/y8brUJL48jdLVDq0zh5+HfZ1DjPvhKw7zCUcKoZx+bD+gR/JG/mVEt4Bubi1lZLA56ylctsuV6LjClmAsJ0M/aJLOYb/8KZRpUcVCVQk8HQkYAB4NgCBXNGtECGQRb5TpeQ2Vl52fpOye69XceJnSniDJoUjJLYYxJWNrVai++WKN79Aii0xbmXhbRfh7hvGe9hZK0rpGPrM8vLNAVcJqgE93MZK91MQUBGaBiI7buglET0fkeQQwsOIPJNG0nizRdnMwkO+yIf5UPfM55GvbnQISPtKNmQjFzpAO6cV5LcpM/Aj+UO3KFnYacKbwWrPT5bMEZcr3nGFFF8hGSYc+gqXHPgOg34pm1BZjU9nLCvfqUigIoH/zyRwCIDL+V94dRCuZeAR4GWraIcpGe2AAIudyhz8qvzBm+QGfYqVbojI+il5sWOVWHi14k2XKHC6TfSayRNWdqZ2GIIimhpZdgl2CLkvaRZIwoONNQRIyyRPt2iXydmLmSO8gghgQ42U4PWQ9wSHgH7gG0CP8pXBr41fc+DLDrPomJy/5VnOwt9DU/AhYDdNLR3+mfM8FENaQWGXcoO3yOv/geLeDtl2xuwWfD+lnLtKsc6XK9Z+ueQukm+i+OhXyRxh7N+limiXMVNUfCWeqTUUXlH1P2fu+Z+u75mSU6Wc/z0JWEHgEXdbFlkWupiFbAzgdAwD9EiWTrxFsUfZgRuV7/umEt5uuSbVZKC8Esol1iux4LWKNT5Plt0hK3DD5DTmrrXDPgjl3S13wiBQIqyVikKLaT6X1cBQr2KuK9fkfXANOCfiCdXW1JRcbqMcw+iLUHF4uYJmpmeUy+fk+0W5rhQU4d0xNbe2y43jz3s4Qs5cVFQCwAiAS2EgpQg34Df06iAJD8BO0Inxfc7vV27wB/IHbpZT3CrXmjHfKfjVKiSOV3zBKxRvfp5kdyogaVBpN2AId+jyXGL5oaI5zOef/sQoNyE9/VIq36xIoCKB36cErCDIB1Jom4227GHCxZCJGtOB7xmPBtueUGHwZuX3f0Exb7Ns4zcbhFvu+DGG+TrNlyqwF8q2XAPcYXKeWQQ4NKQestJGrNdwP8wYXk4Tw6OampxSLj+l4ZFexS1LDTUNiidqlKiqUiaXl+3G1LlwgWJuXHbpfjeS+kymp9Szd4/qEnFVJ2IaGxlSoTCtifEpWXZKdU3tStTVqrapSQ21jSaXQ5g7IkzgbtziyloYpsPE5SzsL/Zcmg+BDllrTlZ+j/LYhAe+r3hxm2ylDasuBLXyak5TasHr5Naer8BqkYJYCOrknIii/aLbPdlxPA3W9mTs6/8yED+ZB+TR9n8+npTRInqqsilnthyP9LxRmU9jvH6fi7pS9v8/ErCCoBAcuqmilCzmkM3XXGBJqK4n2Vl56d9qevenlZi5S65NUpuYir6lgrNG8QWvUrz1BZKzyES1mVcpUXqZhXZOyZgk63gRFIvq7+/R2FifJodHVVddo94DezTct19To6MaHB5VY2ubFi9erPqmFjV0LlJr92K1trbLgWmb3XygLVs3SjPTGti9Xfv37Fb/cL8cp6CqeFzJWI26lqxQ26LFyni+Wjq61drVpYa6JtmOI49blssu44zuPw4hOEymEwalhMeRJsIv8OQEBam4Q9ne7ygYvFUxb68sO29sxnm7SWp8rpJdr5WdOsXcSVeyqpTMJeFhZLjjCBXW0bz+kLa+R9uXcvCNgNA3QTSloB6jUEPvnSOB8O8cPB/h+dmKrRy8K4B8NLP3j/tZK/BLKcwMYIYWz/AojO12eMcawchWcYum9n5JztitcvF4IKFNEFPO71as+xWKd7xMgbtUNlf52K7xE+b7YaBG+YHWYY+H6LzL9woaHxnS7l07VMymNTzYpx07dmnX3l3yijlV2bZ2bdupobExxVKu1ixdqAvOPEcnnHKhFG9Sc3eXGlsbZMdJAeRr5/YtagyKeuyeO/WDW27Vtv0HVCzm1VpbpeaaehNCUtvarGXLl+vYE06UnarSkqUr1blwmapq6mWXDgHDbcDhcOjDHiCRDbgkL54x/sBp+dlNyhy8UTYJiII+BY5vIgULVrfctj8xEXNhBCCmiJBnh7eGhOaeUHGVW56PPEFZ/H19ferp6Qlh3LaVy+WUz+fluq7q6+u1aNEi1dXVzVlYOWDMZpOzwWQ+QHbkFkuZTEZ79+7V+Pi4YrGYCoWCamtrTTv5OfsVtePJ2C7lbN++XY899pgSiYSe9axnmbKoZ2xszLzX1NRkZPNkAAlwT05OampqysiKfxF4z66fdvDcrl279Mgjj6hYLOqiiy7SihUcuFZeFQnMTwKWH5QsoYdcIcjZENqBDUCYg6ohZQa/Iu/gN5UqHpA47VegrN8oq+UlSi56nZRYZ076zXbd+MSGXgYmmZg5WQKwaRT3sx3Ol5CemVbPvt2aGhtWf89ebdm0Sbv3H9Dw2LiyxZzWrFihg3sPaNOW7QrijtKTw7ropON00XEnKhgpynJq1Xn8ep18yXOUam+RZ1u6//57tP/RBxRLj+t7t/5Ej+3rU6FYVEPM0brlK9Tc0a7Nu7arobZBjbW1WrViqU4+6VQlW9q1YPlqtbUtkBuLK3BKYdGlPiCK8FcOB8szn5UA2ZgppuXP3K/8vq/KnrpLjjVqlBlRf/nEiUos/DO5jRdLdrsw/RzyiigdeMLgDwdszI8KAwaA2S9+8QvdfPPNBnTOOOMMtbW1aefOndqxY4fWrl2rN7zhDTrmmGPmBKDZLHEuAJyL9R3pe0afzLFFn56e1saNG/W9731P9913n9avX68rrrhCp5xyihobSfN5mLEeSSlQx/DwsO644w59/etfV3d3t9797nebPt977736yle+olWrVumNb3yjAeG5lAjvobS+//3v69ZbbzVt4V/U9rkUAKB/991362tf+5ocx9H73/9+nXDCCfNbeZWnKhIwsBiw6Q79XcOtL/BL8h23BL45eTN3a3r3h5TMPKA4W20rUMGvVa7mXFUtf7OsqtNkWbCr8JqekMVFPrOhlwIMMXIJMz8DX8PDQxobHpAVFPX4ww/qkQfv09DIsPJyNJmekV8sqqulVfm8pz0DQzrQ16v0YJ9edPbpet7Z52nDbXdo3bKlOuHii9V2+rmq7lqswHXVP3hQH3nfu1STG9e2Xbv00N4+VTc1aXlbq5pTNSpaliYLOdXU1MrPplXjSK3NLTr1ggu0fN161de1qKN7keLV1Yf7RH8OMfnylGZhfoeS6EpmikEVx+9Q9uANimceVIyUl0QFqkF+/fOUWvhGWVUnmRzHdsR6DaKXv44MvuVAAnhs2LBBf/3Xf20Kee9732tAbXR0VF/+8pcNOL3tbW/TK1/5SsOIo9dc4DgXyywH2tmMeS4QPpLtFLY5MzOjL37xi/rXf/1XvexlL9Pb3/52tbS0GNY+H2CP+kB7YaBPPPGEPvzhD5vvXnPNNQaAH374Yd14441atmyZXvWqVxl2PVdfKAMW/pOf/MQoshe+8IV63vOeNydIRPLxPM8ouE996lM6ePCgPvShD1UAuAKrRyUBq2gAuHSwVMpfGx6+cRBHisY9Su/5gjT4HcXt/nCn7MVVsNcpvvStclsuURC0hEnJDUMMaWKYBrIU0RYlbzcMEVtvTiODA8qlJ5RLT+vhhx7Q3n17DYzt2LVLed+XnUho6+bNWrlwkWLxpPx4Qg8+9IimBvt12UUXqqm5Tfs3PKJz16/WCaedpsUnn6fahSvlJKsM+H/io9fp3p98V76X14a9/WpfsEArF3TKKXoamZhSVr4WdHcqn55R3JIaq6pU39aik045RSuXrVFda4eauhcpVd0Q3rhB0Mgh97HQpFLuNBZaK0LFYkwK/kFl+2+S1//viuEjbBUU+I7y9mK53a9RrP1KWe4iWSolIjJBKVGk3PzGMAKCyN7Jdvgv/uIvzJb+gx/8oE466SQBdN/5znd03XXX6SUveYne8pa3GGYcMdOjtbnO1bL/jlniS1/6kj7xiU8YcHznO9+paqP0wtdsxl3+XtT+8vf27dunf/qnfzI7AAB49erVBuRhx5ggAPfIBFFuL6YM3qc+zBUTExNqaGgwisokh5rF4Mv7i9kHAMb8gcyPO+64+Q1e5amKBEIG7JcYcGnSm8uDwxuEbXtU2fFbld35OdUUtkhOVkVLyvldinderWTX62Q5SxX48UM38YS23+gcKbxvzVyYae5dC4xdMj02rEJ6yrDf6clJ/fKuX2lyOq1sNq+CV9SKFctVdF1959vfVmN1lRLxuHIFX+PTGY2OjmjpymVyUlUqZNM6eeUyXX7hRWprX6DarsWK1TWqqqpKX/7aF/XZT35EyueVy0lN9XWqTTmqqa9R/8iIqqqrdOlFF2lmclK7d+xRlePITcW0eGG3jlt1jLoWLVXT0pWq71qkZE29UTw2B3TGVQ57r4GAUuRe5NARBqqEXiR5+bnHlTnwZWn8J4r7g3LJChckla85W4nFb5Rdc74sq7GUL6IEwEdxCDcb+GYD8Iknnmjk/elPf9qwwL/8y7/U1VdfrZqaGg0NDek///M/jf0SJnfeeefp7LPPNkAFqGC2ALgARFhef3+/zjrrLPMMYANLBNyxe5566qlG5vxNub/5zW9Mufx9zjnnmO9E9ufZYAY7//jHP65Xv/rVRjmwrd+2bZv5CZgtX77c1E0bsHOvWbPGsEwAE8a6Z88eY2ag7/yNOWPBggX6h3/4B6NoAOUtW7aY+mkLDBi5HThwwJgPNm3aZNjzySefbMwftJ/Pli5davpFH2C3yIodBrLDvnzaaacpmUyaNiFfZIKSO/bYYyvAUpHAvCUQ2oCNPTM84Q9zPPBbRio+oZmdn5Q1ebtSwaRJKJP1q1Ssu1hVy94hO3W8pBpZxgUs9EA4tLUtObJFpjyO+vLFnPLZKaWH+vTo/b/R6PikBkcn9ejGDcrns8ZqgYfDkiWLpFhCd/3n3dq+fbOampqVStVoYHhUViKuls4OeY6UzmbVVt+kF5xzns5Yf6JaFyyWW1un0eFhfehj1+rnd/xUTTW1yk5Oq9qNqbGuRtlCRuMTEzrtlJO1ZukyJRxXGzZsUiaf1/jMlFavWKZjly6RVfR0zEknq3PVOjUvWKqq+kbZdsldr8SEIUZhRF8pmi8oGoYfypH3J1ScuEP5/dfLTd+vmDLm3ZzVLqf9KsU6X2dClS0CNMy2IWTVRzY+zD2+u3fv1p//+Z8bcHrXu96ljo4O/fa3v9Vtt91mtuOA3MqVKw2wfve73xV2WIAT0OK9P/uzP9O5555rDrL+7d/+zYAKYAcY8R7gRDkLFy40YEfZfB/TBqDU29tr7KccTgFUADGMknJf8IIXGHAvZ678DgDDgF/zmteYtmNGoG4AGECmPY8//rixs27dutUokauuusrU8atf/UqbN282QAuo3n///cbUAtACwLThlltu0be//W0Dpu95z3sMAAOm99xzj2G5tB9lkUql9JznPMd89uCDDxpGjryoE/ml02mzs6AOFBZt43n6/JnPfMbI6tprr60A8Lyhp/KgWQsGgE2SrsMAHLLWQeWGv6/cns8pae2UyxXxvjRjrVBs+TuVaL5CgVVvkqhbfskKegiAS36zJn9CmIjGK3rKZdLqO7BXD997l/bv26XJXEFjmbyKnqe9u3YK79gVy5drbHxMHd2LNZ3NqKf/gGKxhLK5ojZt3qza5gZ1Ll5oDvn27etRR3uXzj/zTF128fO0fPlqWbG4fvSDH+ifP3adJieGtbCzQ0M9vbKLvhYvXGisCbZja+2qVRofHlHCdpXN5TUyPa1YTbW62jtUm4zJys1oYWebVh9zrFauO0Uti5crWYM5onS1UOlwKcpcbFi/SSxU4v9G8xQkf69yB78hDX1brndAsgryg5gKyVOUWPxWOfXPlWU1hFtui+O3KEz6v259jzRlIwDmOdgqh1wcDmHPPP/889XV1WVAZHBwUI8++qja29vNe7/+9a8NCHJwB5jG43GzhQds3vSmN+m5z32uYYowVUDtzW9+s9atW6cf/OAHuuGGGwwg8hygCEukXDwQYJif/exnDQPGvFBu+oj6ggnik5/8pAE76kYp8DeA/1d/9Ve6+OKLDRj/y7/8i7HPvuMd79Cf/Mmf6Pbbb9e///u/GyaK/Zh+0SfMAQAr7acNv/zlL03fUBz/+I//aNj09ddfb5j961//enPgR5sBUpTNnXfeqf/4j/8wn6E4AFZAeMmSJcaEQRu++c1v6sUvfrHpEwy4AsBHmpmVz59MApaPG1qUZ7L0lAnWzW/Q9M6PyJ7+ueL2pEkvWShUy2+5VIml75Jtr5McbgYO2Z4J3YgO8kpE2A+KBq8CL2+2+ls3btJ9v/2t+nr3qbo2pazxo42pr7dXQ319qkollaqqUlV1vY497kTlCgVt3rpZ+/YeVCKR0vD4kIYmh9S1aKFqG5r0xKNPKJGq1ulnnaHzzj5byxct10MPPaKf3HyzntjwsGpScTXV1yifzhjTQWtLs7KFvNafeLy6Ojtleb62bXpCruVoMpuV59hatGihASA3KMopYB+2tXrVOp1+zoXqXrVGsaoaE9ln/CNMbofQJHE40UXpNozopmgrI2/6t8rt/7zsqV/LJYWluZGuTWq/SvGuN8omV0QQDwG4FJ7MYSb+yEfzYhsOi4RpwigBSIATj4DLL7/cgGd0YDUwMGDMDPv37zcgw7MA8N/+7d+aXcgHPvABA4Ic5l1wwQXmOVh1c3Oz/uZv/saYBn76058aoAPcOfwD+CgXcwHP8/PHP/6xMW/QBkwDsxlwZAOmvQAaJgoADbMCQA/4wzg5qMOWjY37sssuM0ALc+c7MFFeeIJgA85ms6ZdeD7AwjmYg8XTJxguAMwBG+UD3CgObMWAMnLAawKFgNfgJnCNAAAgAElEQVQIzBdwpi+YZlBq1PuiF73IMGoAvQLARzNLK8+WS8AK/ELgK7xaPQQRIHVKhcEfqLDno4ppT+mqobgyzhqlVr5VTsPlsrwGk0zdfIPE67hPmbwRAFPoSMX/xVxaYwM9OrBnt2Es2WJRbsxSR1enTAiIk9DI8LDy+Zxi8bhWrVmjU04+U50LFunxDY+bCZ6IpVSVqtLdv/21br/zNtU1NZlDtZ2btiozk9a6449TR2eHRoZGNdw7KD+b0eBAj2HcyVhMrmWro61dL7/6ajnxuIq+pxUrV2rZ0hXa+CjeFw9q9559SlYnVFUdVyqZUl1VrTLT45ocH1V+JqPzzjhb5150kdqWrVC8ukG2RV6HsK/hxZuha11oQChdXBql3Qn6le3/pvzeG5TgQM5c8hRTtupUxZe8TW7thbLUGJouSgT66dydETFgFAhsb2RkRB/5yEfMNhsAPPPMMw3g8Bw2YcwDuKVhJwZ08Jp43/veZ5gjAAbYADIAKOATmTVgoTzz85//3Gz1YbgAMCCGaQNzBowT2yrbf2zRfI572JEAmM9huwBnxL4B4C984Qu66aabjAkCuzMHXigQ2ovJAcUC6APAgCb9jwAY7wQUxt/93d8ZEwkmDmzhlIXHRRREQT2w369+9asGgF/3utcZGfzwhz80LmrIB8ZLvzG5oJwqDLgCqP8dCViBlwt8O0yVGGb9Kirwdmlm+8cVH/uhHGdK3MDj+Y3yWl6squVvlZxVku9ydFzaOrNxLqWsjA6mLEvjI8O682e36YnHH9a+A3u0ZesWNbe1mhwOza1tyhc9NTS0qLWtXQsXLtLCRQu1ePEytba2yXHiGhobNvkbsM/hZbFpyxP6+o1f0+DYqHLytHXDJvnpjNavP1aBY2vXrt3qbm5XkM9r38G9mp6eUcJNqK66Vpde+kL9+Zveotr6BqXTM6qurVVdbZ1mpibV27tfWzft0OTkqLZsfUS59Iy8XFFuPKYDB/ar/2CPOhrrdczatVp/ymk65ewL1L1ktfEVNlfXE6ZtTC3RUEQueGR1g9ISRXifcvs+q9jkr+UEk6EftdUpp+tVirW/Sra7XFYQO3yCeXTk11QcAXDkBYG9F6DF1YsDJpgr7+Eryzb6yiuvNEyOgyzACZYIA8YsAVvEHsvfgA0AzPcxI8A62ZJjb40AGHPBz372M+PXi8kDlgojRQEAfnyXcn9H+1uWZjPgCICx0QLAl1xyiWG0mCUAQurmPVgt9aEgXv7ylxu7NyYIgJf5EgEwTBoAxg2NPmFiwJRCn+gbJojohV0buWBvBoABacAYswMMHeB/6KGHjDxPP/10833YMYdwHBxyCFfxgvjvwNEf33etwM8FJBMPk+5g4pxRceoOZbZfp1R+s+SE7lMZrVZq1TvlNr5YllUbZiYr+f1GiXZMvjB8ZX1P0yNjuvOOn+ubN3xdY1MTxougpq5GixYu0prVa9TY1KRCIW8AoWvBYtU31BqTQSIWkxVLmit9zHX05iri0D0rl88ad7VNO3fotrvu0CMP3Kf+3bu1ctkytS9eqN7eftW6cQ33DyhendTZ55yv7s4FWtDdrePWH6clS5crFoO5lmy1xlTCf0VNT04rk57Q/t3btH3bFg0NDpj+Pfzgo9q5baeCQk7yPdXW1ug5z71El7/8lVqyeo0sc7Bk8r2VLhAtIacpO1RQHjsEv1/53hsU9H1DrrfXRBIW/Rp5decpseTNclJnmQPNcCsSXUQ6/wnJaT2n/RwOsY0HoDh4wiSADRSbKbZaWN23vvUtfeMb3zA2TtjjXXfdZQ7DeB5QwdbJT8wXACx2WDwDYLF4EwB6uHgBgDBlmDWfwXYxE7ziFa8w5bLdB8w4SOM7HN6Vu73RzsgLIjJBYLPGREAbUQ6XXnqpqRsTBAduMF4Al3owQxB5BlgSYIHNGgDlPdqNRwL2bQ7HUAKwYxQJ7JkysTlzOEibsD1jooHB06Y//dM/NQAMuHKQ99a3vtXYvTGpcCiHDRgZ4SHxsY997JAbGjKczfLnP4qVJ//YJGByQQR4AhvzQSDL6dPM/i/K7vu8Epo0WdAKXlLFuherduW7JBc3G7bKMF5SjIWb7ij+AntodmZCt996q7ZufkKT+FS2tilZVWO2rUuWLlV7R6exswZBWnUpV7G4rWIxLS8/JflFxapa5CbaZdnVh+2rpEAr+WTu6e3RZ/7ti3r4wd9q26OPqrG+TkvXrlE2X1D/7r2aHB3XZS9+sd76lneoo73DuJxRn1EZh/w6w/wAJsm6lVE+MyA/Oy6/4GsqU1CWzGmepf17Bww73rV1u0bHRjUxNijbz+vMc8/Vc19ypZavPU5ugghA5FHKTVxKZxkmc8f9jpDsrLyp/1Ru32fkZu6Ry515nqOcu0zO4r9UrPklspzOsrtHjnzrc7kbGuw3ioTjfYAFJordFSYLgGFygPXyOVttTA9sqwEvtvywQXyFAUGAiO01TBbmhw0U0OYznsEuDCBiGsBfFq8BTA+wa/xwMTtQLoEQfP7a177W+CUzDuXRZYAdB3V8HtlkUQif//znTf0APYAK0GHjfvazn20UCS9AGBZOmTBcbNccmGHT5WAO8wr2WpgzfaONvAcrZmdAOym7tbXVmEwiswqKA4ZLJBz2cVgwdnX6xE/kiVxpB54htANzD7JFWeF9UnlVJDAfCVh+UAgsn8M0zuJIKPOIprZ9WKnpnymmogq2r6y6FV/yN0q2vlqB8AQohu5SZfenhed4ZE4LlM9O674H71MsEVNrXZOG9h6Qny9qxdq1al66RG4iLj8oyPemZRUn5eWnVShMKfDTKhZn5FtJ1TWslRvvVGCHWdpMWLTxkbU0NDaqf73hq/rNg/do84MPqbOlxSTXSXsF7Xhsg/xMTq94xav1nve8T02NTXO4x4WiCbNAFpTP9WpqYotcP60YiXIS9VKiWpaVkh+klJ72NTY6ZWzKAzu26Dd3/VKJuhqdffElOvH085SsqTNtNJAZJYePUl1GNnISGnkHle35ooKRmxTzeuUGnrkpOmi9Qonuv5CdPNZceR9eX3R0AAz4AVgEEfCCzcE4AR5smwA0IAHY4IrF35geOjs7DfDwPZ6D/cKmiaBjS87BGu9h38V7ghcHcZgTADD8bHk+8rAAsLDFRuXCLCkH+295lFvEElEMsEoOvGC8vGgL7Bugw34N88TnljwNHJRRFkyc9qAEOCegbHZTmCsAYPqJDPCgoN+YKPDOoF08g/0YsKZ9yAmgp2wAle9TL33ie7SFnQTP8R6f02fqoG+0A9lFcolyWVSS8swHgv64n7GKQTFwio4CBx/WaRUnblVm+4dVW9wZntbbjmbip6th7TWy4ueWosJKyWOifBFs6Y3bVXijMCaImcyMAdqk7ap/yzY99uPbjLdr65rVWnLqSarpalExIKH5jFTMKghysqyCZqb6ND09osbmE1RTt9p4WvgqhB4BBoTxJ/Z0+92/0rd+dJO2PvKwlrV2ScmkpvyCDm7foXhBOvuc83TNtdeptbm1lEqylJzblEN7Q1c5S1lNjG7XzNRO1dfWKO40mMASuXFZTo2cRIMcJTS0a78GNm7Sgc1PyKuu0pKzTlfb0uVqbGo16TCNLdgkio9c8Mpv4CAghUCLjPIjtyh38AuK5x4zNyvn/aQKVacrteSdcmsuVGARyTd/AI7Camdv7QGI8q3w7FwGfA4QwR6xGUev2dFn0QHVXNFg5Uy2PDwXZk2Zs8uN2ghYYR9GAXCgBdhhRoDFRi8O8AB4ABCbLszbKM2ylJHUz3NR0qFwVxWO8+znZveDvymfwzXKB+Cj1+wwaOoAaMv79FTlV4D3jxtUj6b3lu97GG4lc0Fmn7IHrpffe71SGjOHSlm/Tvm2q1W/9B2Sv9wcdhFqy7VCh8MGSI4b2lUP2YNhxCXvrGJ6Wtvv+IUe/8GthtGues6zdOJLXyIr6SjwCsZ2WsxNaWKsR9lMnzx/Wi0dJ6mmelnJ1S1j2LIxPAcx2W5Sj27dos997St67KGHFUyklaipVqqpXv379smZKerc08/U+665Rk1NjcrnM7IdT/FkTLFEXLYTl20nSknnsxod2qLcxF4lklVK1ixUKtlq2K/suOQklRka0303fkcDjz4mtyalk6+8UotOP112KimcqImQMwzdDm/oOJz9OFQYh+6Ys3x52UeV2fMZxSZvk6MJc0sG4cnxRX+hWMtVYZKeQ94UT+Mk7klGvxyY5srlcDST5r/7LICJTRrwhbk+//nP1/HHH28Abq7Q3/nUV26OKX/+/wIYzm7bM92mcuVb3vcne//J5Dlb+c5H7nM9M1c55W05mnbNRQieafk93X4+E9+zAgDY3OhGysnHNb3lQ4plblPMyki+o5y1UM7K9yjRcKUUsJ3noC4E4PCiztB1LUqqHp5rhffDcXNE6AUQqDA2qsdu+qEObHpEdatbtfzCC7Vo1XFy3WrjTzsz0aP+/Y8r8KdUV1+npvbVsjxXw8ODst2isrlJBX5RjhdTLFWt8Yyvr33vFj382GZt3/iEGpsb1LawW3u379QZ607SGWuP0YknrFHHgibIrEbGhuW4cdXUVqu2tk6ZXFGt7V2KpxLKTvdraniPckVPybqFampZpZhTX7prLqOeLY9r+89/rdF9w1p1zjladf4FSjY0m5s5fCIITRdLeYTn8N0NJ1HJOTroVf7glxUM3CDHD9NH5oNmqe1KJbvxCV4jSyVviKMc4bkm6+wiInZXzoj/pyc0DDjyQcacAPOdzUCPpuv/V8H3ydpVvjM5mn4eDXCW1z3f8X2q9pbvDo62zUcC5Kcqby7lVV7e0YD50bb7f+J5K/CLgWGzVlH+1K2a3nqdUv7jcjmlLyaUS52kmrXXSbGzzf1u5lYITvUBCQPAhy++9EsHclbghVemYcRwbEOwuVJuuqdPk4NbNZ29T/0Te9W96Bx1LblAqepO5dIDGut9RJZmVCw6Gp8uqioR0xObNqqpqVXDYyNq72iWE1iazmQ1nbX0wBO7tKt3TPv3HFA2O2Wi5Pr3HNQrrrhCF51+qhqri2ppqzYKYOuO3cLfmQxrjuVrYHBAx5xwkhqaW5R0AwW5SRWKvtzaBWpoWSnbrlJ6pl/p6cc0ObBBSb9bgVapaeEapRoaZNsxc21S0S8YFmzJlUOu2acMJAaEp1UY/r7yBz6vWGGjHOVVCKpVrLlQycXvkFt1hgT7fhrkN9oWM3HYus+HnfxvTGDqBIR5YVqYL0DMZndzKRej/+eRfP33ubieDMjKgePp9PlIQEX55eP+dBjtbKZ6NLuJp6rv6Y7JXPOz3Lw2m1D8Psf191G2YcBhRNeMcoNfUnHPp5QMDpr70XJejXKNL1b9qg9I1vIw3s0uhGwOn1VD/cKEO+YWDSu8K43Uk362qKH9BxWzpPr2FrkkQTGXY/ZotOeLGuj5uTK5FhXcs7R85WVqauxWdoIE7EMaG53WQw9vUUdHm3bs3KX1605RpuCpa0GnYm5SoxMTuvve32h4fFpD4xmlMwXV1CXV27dfmZEJvfH1r9LyRd3q7mpWKuloZmJaM+m8fMfW1PiECplJbdu2UXWNDcaXubm+SqtXLFLcqVWsYYliVc0a6N2m/t47VV21QXF7VM1tl6q68QrZbofkeSpMzGhsZExKOGroaFHMTcm2w5wYT/3Ky5u5VzN7P6XEzJ2KadrcJF2IH6/44ncqVneJZNj3EQt6SoDFvhsdKDFhCTjAK4FDtdAj5H/vKp1IUWBbZQFF6SePJLno8/LFzCEa/eSQEDDnIIyDx6jMZxro5tPGCDSifkY3dERBH0/XzHIkAEapcVDJoSAHhXifEIwy3xftxS7OgSMHocgT75DI/n4kWUaKlTYwHniM0Hfaxdzj76PtO3OE8eUglT7hWshhKeVQLuVHpqv59vP/0nOWX8rGY6tX6X0fl933DcWDMVlOoIzXIi16p6q6/syknAwdhYulHLkkpjF8o7S7Jow2NCfjkqWCr4Mbn9Cee38jxw7UuW6NWtceo5rWKY31fFTF9F3GDNA72KJk9QvVtfjFam7ukIqj6u89oIce3qz6xk6NT4zp2LVr1dTaprrGJjlOjfbu3a1rP3SthgcG1dXWpZrGRq1Yf4yqk3E1pHAXWmMO7ZrbOuQ4rrJTaSWSKWNPLuQyys+Mas+u7RoamtDoyKDq6h2dceYpqq/tkh9r1cDAdvUfuFmOdY/amvrlWDFVt7xMNfWv0dRATP1bt2lo+x7ZqWotO+c0teLZ4SZC0JybeJZYWaiwguJ2pfd9XrHR7yrmDxtmnrMWKLb4LYo1XSW5XeFdek/jFeUFxv+VSQvYwoqIDmNxcdqPixouW/+bIIwJAhswngm4uaEY5vuKgI2DPHyR+clBHn3nsAy/ZMqMcv/Ot9yjee6pdg7lCgL3OfrJCy8PFMTvQ+7UCegRKILbHf7O2Nbx+57vC0DDP5qk9AS14KKH33V0mDofAGaOkcyIgBcUAaYllADBM3jbRK/5lMUzKNgoRzMeLQTk4ALI77gS8qKPHKQe6TV7zOZi7MgAhfNkbL5cuc7Fvo80L2b32/I87nYnUOAJTW27Tonx2xW3siZ1ZNpapNSaj8ite56CoKZ0fQ7baO5fi+y/kXkzBGDDhcMEl8qMjWvbHXfoidtvV3VVtVpPOF6nXrlWUxMfVzF7r8mRm00n1T94ou7fuFrrTrpCp568WoGf1cbHN+qnP39MIyMTWrGkTevXr1RrW4NSVdXatPEJ/ce3bpSXzmjtshWyEzWakaPnPfs8jAwaGhtSS1uL2tva1NbSqpqqajnJuKbTaY0ODmhsaFiPb9yhXXvHlHB8Pf8FJ+vEU09QLpfQw49v0+C+27Ry0f3qaN+mqvikisU61bRcrWL6RXr8lo0a3rxZFuzg+Zdo6dlnKE7eWHOhaJTU/r9OhWhATSpLDSrf9w1ZvV+RW9xnTivzQYPU+WrFO98gxVcak8Z8OXA06IAskxW3LtgPfre4TcG8mLBk/QKU8bklYGCuRTBfk8R8npvteVG++PDFJciBxUnEG+0sL3O2J8JsibK4CbogVJigD+zIsDaS7wDq3H6BP+5c5oDZi+tIdc2u+2ieJ58GoIESJBKv3NPjSIAx1+ezx6y8fxxu4itN8AuBLCS4J3z8yUwihj6VvEai35knKAzcA4l2JGyb+fNUr/I2oQBxTaQMcmQA4gTh4G9+tEqWcukTvuS0h+hIxpeITVwd8RsHeImmnH2LylztfSoARnmR2wRigg94pOTnknc58M5V5pGUS/n3Lc8vBng1+Nm7NfHEP6o296BcmyitmDKJ9apZ9zFZyVNNspjotuRDt22asIGy+8tK2cDMte6lT7KDg9r0w1u0+Z7fqG5pq068YpFi1bfI9h6X46dlWwn1DZ2i6z4+I7fmDD332afq8hc9S9u2PKF/+PBNOtiTVV1NXJ3tKbW1xFVbl9TMdEYDIxPyC54SblzTM578/KROP7ZNmXRWmw5MK17frtamBi1obVBjY7WsmKOpqWkN9AxoaDSr3X1TGp3Ma3F7la557yvV2dWmn/7yEf3i7nvVVf+4XnvVlDrb90gBt1m0yE49VxMHTtPGH+9UbnRSxz77Aq288AIlmxrNHXiRGI4k/DBhO3bgm+Ud+KxiuU2yLezASeXrX6Tk4rfJrjpRlhJHBcBMOCY90WEwBECW7F7Rdo2FQbgswEemNHxry5lYNCmeCpzKAXUum96TAe5ciwHfXRQCixIPCBhs1J656onei36SaS3KckaYM94UmF1QPmyBI7Z5SPGV7MLl4xMtnqNp93yfjZ5DUcBK+RtmjmJ8Mnb1VIA7l7wj0CwfR2RAzgwiAcnZAQiX11deTgQys+/Jwz+aCEfYK4EyEQDPVjxRWbPPGzALoHhInERoNuAJiy5nj+V9nT33os+icqNseAT5RADMGJOOlLax24lSnVLHXHbwuQhD+dygz2TAIz8IUZmzZTvbrXP25+Xzorw/s+ft7HG0PA8AzsubvEVTWz6oWm2RDSMr1qpQe76q1/6TrNhaiai3kpfroXDZ0r0Q4fl+dFuwZdx1Q88IEub6Svf0as+mDYpVDyhj3aPJmQe1sHNaKXdKgWupb+RM/f11U+rt69Ky5pje8NKzlGqo0ye+dq929WLj8bRqSa283Jj6R9KynRoFdlKFgqdCMZBfmNGpSxx1+dvV3tGmx0bq9PB+X55dpVTMwkxrXMGIRmusqdJYWuqfJrubr5Udgd5y9fmaHJ3Sd+7YqO39gzrl2B694/VFdbXuNYl7/ES7csXF0tSxCtJEAnZq4brjlGzGhswhErbtUl7gp7Ddmklg9FVexalfKr/nU4plfyvHmjEKL5e6QKllfy2n9hxJVfMC4GhiYSf7+7//exOOy91kmBkiz4Jo0NnOEawBWMEY2LKzfQcMYRrkeYChEcDAVhKbGwEZBD3ALnmO3wnrjdhMtG2FkbD4KRfWg82PF4wbf1+i8PiM76IUKB9wYrtHcARMhu+zBWb7jMKI2jNXYAPbbHI6XHjhhSbPRARsbPkpBxaM/ZD6WfxRHgqYThSYQb3IhiAW/tE3FjQyYcGhyGBE0eKmXPpJG1nkbKn5nGeRLX2kPOqjD8iIOnif71Je1BfkGQXH8HxUF/JgXAAdnqE9kW0XuVLmbCWPrBgbyuO7RP+RJhQAJoSaF+NL3grGgvYiH3Yfc5kXotzGtAUAji5NxTYMw6Y99IvAl7kOUSmfnQlh8dhsYcK8R3+QBWYx2DXjw3v0lX6Wm8XoE3UxnvwOuWB3R+QjATEAMP+YnyTpZ64jF8pkjDBx0U6CZWgDY0g9BPcw96LoR97nOdYN4eWE8BOCHvmXMy+Ym9TJe9GaQKbMZcY1ypjHfKU/yDm6pIC/kQXPRW1BnsjDKD5MELaVljf0Dc3s/oRSzh7Zga9csVF+8xWqXvEeyVkS5oow4FLmUhVl+zqkzsquI+La9oDElsYXQkEho0LuHvXu+bQGBjYr7kiJuK+q2oQGxk7WNR+dUE9ft1rzEzq3u6DVZ56gmx4Y0eZeaWFXtd7w8pOUmTyoH96xVTv256QgITeWULFgyw2m9Jw1jhbMPKo165Zoh79Q37pnVCOZqlBleJ7o4/FranXReevVP+Lr1l/t0sRYRsd2ezpnaVz9u8f0QH9c/YG0/ph9etNri2pv6FUmV1CqodbkJE7F16q543VKJE+T5VbLM+HYJb8HY3148hy+h1iIkaCnIPuAMrs/qdj0L+RYk/ICR4XYqUos+ys59ReX7tib/yYVlkWiGoCIpDCwytmMpVyLMxlhEIAJ34mAknBbwn15HzsyCzaafAATC5z0k4Qj40LGYmfyMqn4jEVKekjMAjBu2sXEje5PY9GzHSW0mfBnfn/pS19qvg+rpQ6AkIXKQmLxoEwA0HKWQTJ4+skE53Oeo50AC+APANI/6scUQ34KFit9ol7aQU4JFBK5HliYKB9stETXIQ8UFW0j7Brgpk621ygQFhnvYdsEPGFm2E3pB2DAomOXwTiwhYbhw6wAUfpIuDVjQF+RNf0gjDm6cQSwoS7aA7gzdmy5Ka/8RZ/oI6CJjOk3/eMnCZIAYIDqgQceMHmPGWvqpU4SEmEnLg+YQcaAF/kyeAHAlEs0ICAIACEzwINwb8Z6NgNmrtN/2sv4slOhfWzx+cn84W5C+kd2OnKY8B55nuknc4i5AKmgbj7Hroy8sfmjxJAPLJs5B9sH3Ogn4fiRkkEh8R52bBQFuyPaT/mML2PLP4hAdDEAuUe4HYV5BPgiN3ZTPIfMaC/vAbCYzpApSoG5wZynrdRP+Dpt+9GPfmTGj/lCncxDgP7Q1VgFPwhca1LFns8rd+DzStj9hqVlvCYFXa9X7eI3SRZpBMsPhUrZvmadOEX3YYTX2YcJKYsl1oy9NzfzE433fkTF/D5NTlqamY6pqqZTQ+Mn64Of6VdPb6u689M6Ib5fK846Vj/ba2nDAem4Yzv1/refrRqnR3c+sFPb9udlWTWqStZp+/Yh7dyxQ2ctjaszs1XLVnfpoN2mHz84qcaOZepqb9L06JBsf0TPOrdbpxy/RBu2Z/WFr2/SwKCnk5fYOsYd0OiBGT2W6VSfFdPqtT266tKclneNyHJG1NDiqzohuclj1Nj5DrmJcyWRpyLMBhwmsA8Tqs9lgvhdGxwHmb5U2KKZ3Z9WfPwWudaoUVQF+1jFl75dTuOlsmwOa45sBY4YMBOT5DAsUCbck12PHoEyeW+ZxNGVQUxucj1w+wSJaDj9xsZKwATPsFhZHHwPcCR7GmBBIhoWNBMUdgbAAW4wHFgYE41JzaIhWU80oVn0THpyEGOnZIHRHiY2ddEensdMQQ4Hyo/MFAADwENbsHWygCgfsIJFAQqwIkCRhcAWFfsrzAcQoV7YGwuXRULyH1KlUjd5k6N8DzyLHGGSLD7aR59JLgRI8x2YIGHUgB62SJgcYEKbUBokjMcmCwNCVrAkDo8AfAAHObH9pSzaQl2ACbZXTAlksaMvABHPAw7RC7mTGAiwQknQVoCX3BS0B4WMGQAlSRswB6AwYMts5/n+Rz/6USOLcjMGypEMctRJO2B4KAzepwwAmj4ga/J4RLudqF3lAMzzADDyY6yQPWYR2kY7GMPPfe5zpt9s/wEpxgzmy1iwawLM+R59A2AZZ/qMaQOQBuQYfzLxMUbMF8gBAIwMUQQoOIgC5AJgJf0qzJo2MTbMAfrCPENhIxMUBLtKkjmRZ5u6mFMoNUx8jCd1ME/JvkfeFJQuc4MsgIAxSpn5wnz953/+Z7NDor1RvhArF/hBLBhX4cDH5PVer5g9bkJ+03677MVvU03naxSIcN4QDJ7cxnkYfqOgA3MkZ6LE8FDLKTP9fY33XCvH7pHnO8pOVWtkfKF+/eAC/eyeWg30J9UxParTEr1afqBchgcAACAASURBVM563bbH0mP7Pa1Y0aIP//3FanS3KJOd0oHeaU2M5pVyqnRwIK/Ht/WoPu7LH92nts5GZVPN6hksaM0xK7V4aYvyk8Oys4Nas7bNpJC8d0NGX7lpn/qHHZ21LKHj3X4N7ZvQfel25Vra1b14TGeu79G5J8GCepWsmg4zJsfXqaHz3YolnhVexVRKSmTkAg7Dgp80EKM0PUs3K1v+Hs3s+ZxiI9+Rq0ETyJK3lyu25C1ym14qy+Ha+vl7QgAWADDgB9iwaOd60T4mICCNZgb8YL28ogTrsEkOTjjJZqFG1/OwFSNJDkAdZRKjLhYmiX8AB0AS9sDE4/CJiRwBMIuGRcIWj4MOTAh4ZXCKDXhFOYejjGL0CSDg0IXcu/Sp3G5HP2AggBkLnH+AGaYBzBIsMBYC5WGWoW08z3swQRYNYEd/ACKYDvJg0QMAbJ1RGLAWmBtJevgdUGExktCIhQ0T50V5lItyipIOwZbpJ7sBfqJYogTx1AnYUwaAgGzJUAdgkAyJBQtLZ7GjPADvyIuC+ug3ZTIuUZ8ixYXcADrGjjGkfBQr4MIzsH6AmTFCQZXbSGcDMEAMg0Oe/A6jR2aUg+KYfbA4G4A5bEV5M56YJZhbsEd2RsgX4CWbHgoGRczY8TtyYL6i8JEVcwcAZj4AaAAjigZWivJCETJ2EAcUIcCK4mCO0Xbay44DNg8ww1oBbBQJz2EDph52VIwbAAqokkWPOUq/mKMoVULnkTnygAEzdxh3Dn+RFTJBCUducigt5ACAQ3JICmVwIx94QSwYVWbvdQoGv6K4PWPyiae1UPFl71Gy9WUKgjBZ+NEDcMkkYb6YVWb6Oxrv+SfZ7oDZhseCWu3ev0yfuj7QwPjJkletppE+rS3u1cqz1+qn+1w91mOrulb68Acu0+rug0poTI/ft0kj/cNK2IGStU16Yv+0qlqWabBnSPWplIYm0mqrcXXcyatU39Gk7NSQ3JkhdXU3KxfU6MbbDurHv57UxJSt81ckdKzdr959Y9oRXyJr0VLlvEEdt2KrrnrhqLra9svWtMnV6zlrVd/1HsWTz5ZF6kjDekliZMkOr7KYk7T+LgM2hFmyepU+cL3cwa+bxDyYMrJ2t9zFb1as5WqTGe1IAFx+uMLEhVUwqdHMMLXopt9yZsKEZgJEydUBYtguL5gGCwF7IVtQJiBMB+1PZjAmNaBDPly204DDzTffbBgAbIbJz8EfYAwQsuiZ3Bw+ARIwLravsBCAJAJgbqcgCTtgBOOILrYELGGpKAp+wsSNzMsCLfibxQeIRZ4R7AZgfjBC6kAxUC4ATB8BNhZitHVlwQK2bIthYryQAQwehka9sBrYOIsTAEDOAD5lwppgiSxIzCCAX3QJKWYUGCCypC18hwMubvoAQHixiAFE3ofJ0i62yzBDwAngnN1nvodCABz4DoufZ2g3QEUZKElYJPXCujAZRK5gjAPPogwZs6cCYPrKWGDqYCsP+AFeACNAfCQARrb0EfAEgLkcgH5RLvMWoGXu0lYYKfJjPqC4ATDMCMiC8QDs2DVQN/3ib2TF/GNrz1wiQ1/kex3lE0GpQABYE7zHWEYue5AW2kE2O74L6NJe+kybIBnlAMx8RhFHAAyoUjfKCNMcsqR+gB4SgzKmPOYlOxbm4CEA9nyupR9ReucHZI/coJhDCDIAvEzJ1f+gWMNlCoL6Q2Tq6BhwdNck4JRRZvpbGu+9VpYzZA6iEnZS+3qO0/s/UlTf8HGqj6e02p7WiuJBda5foNv2unqo11UhKOolL1itqy7tVGf9lHY/9rCGB3tUKI6osalK2w9mNa2VmhixVB/EtH3TNq1ckNLy45aqfc0KOVZWqeKU4m5Cg1PV+tL3dmnTLldevqDnrKvSUm+/ihlLu6wO7fWqNTgxqvNOP6DXXz2q9ubdsvy0CTzx7GPU0PVuxVPPKQFwKfFOKRPckS0GobnCRAxaw8r1fU1W3/VyC/sM181abbIXvlnxttfKckle/tQmiPJFCfiw6DAZAJho8+gOtnLQYvyYGLAMtm0wwyiJOKDJQmDCUBZMBwCGlTE5MRtECd5hVixe7Gl8D1AHpGBlgD8AC6NmO853o0MSQJx2ccACc4TVAtgsOFgKkz3aZtNOQGn2+/QbIAN4sb+W+4CiINg2AzYckqCM2MbTT56jnSwczCURAwaAqb8cgGFLKBAWLQwR0wrbTQAEeSFH/iFD+gPjhz0BDvQrOmyjneUADINCGXDLCIoAebBYGTcAme0qYIpiQ9FRH+2afXrOmNI2FCheLShMxmc2AwZAqJ/FD/BFsqXtyIOtMGyvnFzB1iJWz9afvymD78DGeQHyABjyps/lr9kMeDYAo+TpFwAMC4cNo/iYJ4wFfWHcmF+UheIGbDGtAOIRACM/wA8GzDyM7Lc8V+46h1kD2aIMqZexBwiZyygmFCoKBdaNzJmP5QDM3GE90RZ2RuyoICCMd6RYAGCICEyY57A1R2YWbPHsCtnlAfDM62iHam7EkD2u9I5rZI99S66bN3lws9Zypdb8o9zqCyXVRpkMnoIFzzZBhD7BYb5gECqtzNS3NdH7IQX2gCwbAE7oQN/J+ruPBNq5b7VqA0+nN+R0TNWEmlZ06xe9ju7ZlVPBc9TSYOuMU5p14TntaomPamRsr3p6nlBjo6+cV6XNO1Lq2RtTSxDT4N7damuMqbGrTiddeIaaOmrMIeCu3RO6f2NaD2wrajxdrbjSuvzUNrWObZOVCbQl36BHRlIaz2d16SUj+tOXD6qtaaeCgF2BqwAA7nyv4lUXyVJtKRIwTEIUejf8zjyc+w+/dFGpPabCwI1S7xflmMxznvJBq7TgzYq1v0aWi939yAUy2NE/Dp2YqLBBABK2hi0sOmRB8wMIvLCfsYCYHBzEwD4BGbbHMD62UmyDWWAsEHLfAswsEL7LBIRtUB6sDzsgrIpJycLCrBFNbuqAZdNO2BPlsKhZFLAP6mKbTP3Y1yI7LH8DjNjVWDiYCwABAAtAoT6YZHTVEQsN8GWCsx2lPhZzdB8coMj32ArCsgEZDtpgLmzFWUQopugQjff5DouKxcXiR7mxUPEUYZHBIlnQuPdRHiYXZAgDpn4WPWNCf/mJMqHfyAhZwYRg+IABDA/mTv/5m8WKPFj8kRKNbPj85BAKhcX3YcIoBra/gEh0ewiAyZjBIBkzxpL2sj0H2OjHbADGXIICjuz0zCvMGQAkygEliwyxkUa24KcCYJ5FFsgPZU6bADWYLaYAZI/cGTN8fWHHnA3QN8YcBY+yZBcBo2RXxVjTZ0wQMGDGgZ0CAIkNGRNXFIDEoRjzlzKRKUoQpRCxZ8pj/HgmmgcwfcYMUKdczHsofMwo/E0bIwBmTsF8mS/shugrskExskYiWzW7TtYURCWKULR8LxNYdlrb779Ok323yHXJ42Cr6CzQ2nOuUXXdaZKIMjkMBnOz4LkAmMM4sqfx3Rmlp76riZ4PmXBkuYFidkoDQyfomk/Y2rB9uWqLvs5rSKs7t0utxyzTjlS77t8zo4KfMInTHSerY1c3a2FLoERyRsXCkGJuWlPTBQ0O16q311FtsaBgelRdrXXmpuf1Z56ggutpaHRSuw9mtf1AQelirXw7oSo7rUvWtSi25WGlB6a1I7ZYj6abNelN6YoXjelVV/SptW6XfHyBgxIAd71XiacJwIbFlG7hsKwJZXbfpNyW62Xldwp/kWLQqMTav1Rq+atlJ2YffD45uEfbR9gPE4RtHDZKgAubH6YBxoD3AGFct2AMLEqAk0nGTyY/dtXo8IPJyqIBcNiCwTY5zOGwgoMuJjQ2PN6HZbKgqJ8tKUyOiCq+DxgzGVnQLHxYGFt2gAgzAYuPSclBCIDHFpD2wEpoM5ObuiLWCQDDwGA+9BEw5TOUQXRQBIsBoGFJLFyAGkUB86aN/I4tkrYBVixw2CB18RP5sIBhqtgQWfgAGwCKtwLfB4A5aItuykBevA/DAwxhYciU9+kHdmz6jkxYiByYcihGOZgTUEzIOToUggXTHkALNj87hJxdTwTcjAG2SRQpW2fayzgCnNF2HfkgF5QhYMJ40D9ALnoByrQPgMK8glKhfbQd+zbtYZ6hHAE7QIhdTuSqFymIyA2NPuKbzottPwqGfkAQmLeAPYqadmEyQSGgwABHdlLIHmWFfAB+ymIuAMooNBQcAA8rRV60G1mhTFGCzDPmI4qD+YntNjLfMHcBXMaAOULfmA+ML8BJnzCzMR58D1AG+KmX76AAeAbFiaKHaEQXAbCOKI/5gsJht8GYw9gBatYc8rWKXiawbUufuf5aPfDIr+Uah2kplarRu995rZZ1HSPLpJ58OgAc5ggOv5nWzPR3NdnzQTneQfmuJddJaXzyWH3ySynd+UCHqgu2XtBqqbn3fjWt6pJ16unaU0ipYFWbxDewTDew5NpZVVfbaqiPyVdO45Mz8gpVsv2YYvkpuSqqob5OM5msqhobNJVNazJdUK6YUEEJo2D8IFACw4Wb1uSdv1JuxNPG5Co9mKlRzp3QK6+a0hUX71NTzX4VjQnCVeBiggCAsQHXHTUDNkzVJL7HJzmjgTtvVN+tn5M9tleW7SttV6n7srep41mvU6zuyCaIuSAZgGXysz0FbKiTCQ+gMSEBPNgBEz1yyWLRwIp4D3sgLC5yEwM4YJAsVLZ+nCTzPcrDnkgdTMoo7JftOGDLszAIttYslijBOfWzWGBqADB1wQxgYbAZ/tFmlAbvAWT8M5O1dMAZbXExcQACLALaznfY2gFyMFuYIYcrHLSwEABK2A72Qj6jnQAEQB6xYUAMQGLhUw7ARr0AE9tlymMhUz5gy4IFsGFQAAQLjfeQIwDHIgd42KqipJA9gALAwGCRO+NCedRNmYAS9aBAYPe8j5IpD1aJbMcwLbbT1AFzR+Fi/qFelAPgyFhgIkFeAAP9ox7YN2VHJhzkynjTF0CceYO9E0BjHBl7xhzXMkCJg0nAEGVL28rtyMxBAJXdFECFDJkngCSMmn5TP+NB25EBzzJGlMtzmHzYuiM3lBkmMeYCY8Zn7OCQK31gfqJUGEuUHn1i7PiHVw1tZx7Qd8oDTCmPuQjgRkqPuhk72D5jgqKHYTO/mFuMH/Km/RAZ3gdUWQfImbYhE0gCfaBO+kD7UGTUSRkAOH228l42cOyEXv3+T+kHv3xMTpz73jw1Vnv6zqfeqzNWLf0vZ/HzY8CHY+RC94CsZqa/pYmeDypW7JfnFE16yKn0Kt1wU6tuu7tV/qR0cZ2lZUOPqHZRg2qfe4mG6hbJizXJcl25jqW4nTQsnbw33HYcc6VkLJAmplQcGpA/1Su7pl7xrhUqJGuV930TTFGUo0LBkYdPat5X0Sso7g2rvnebRm6/XZlJWw8nV+uRXELVTWm98spxPeesnapN9SlXzMkmNDi2Tg3d71U8BQAfnQkisuGFXtS+udZoz03/rr3/9gXF+noMAE/EY1r+52/X0itfp0RT2zzsGb/7SPmhHJqfBQzQMTEBTBYkPyOTBEDAdgwQY7GxGFi8jC8sJ0qWQ7ksboCOrR7lMcGYxPwNoAFQMCQWaHQAResoB5YCaAHOUdAF7BbWALDAGFkY1Ed7YWq0h7J4f67Mbiw8TC2UjVkDsI6ej5LeUD9tpY88y0KgDYAx7/Mc/cK8ALOClcB4eD+yLZfLNEoMg7x4JjK9UB7yjl7IL1IYvE9b6UOUXB758z7gCYtlTFi8KDGeBQxoX3SISl2UN1dSHMYhCmqhHciXcULB8EKOfJfnkBOypR+RrKIyIxNH5C3A39GOA5ChTYwN5TGPaGd0wIXsI5nTbvoEALP1hr1HN51E8wE/aMqjzwBZ5OdMW6iLeiN/3WgsGAdkRj/oH+2M5iCf8T2eZT7SR+Y+Cpk5zWfRPKDv1Esd1IuM+Zy6mSPsfFgDkbcJ7cSEwfyFiET+xlGCK+qkXXw/yiNhgLUUFBIF9aDE+A7P0l7G2iQRKvr5wLJies21N+g/bt8oK1FrHmxIZnXj/2vvO8DkKM5tT3dPT9jZHBVXCAkFcsaAUAAMiGCTDCZjGwM2AvPACS62cbgGg3EAY5Mv12RsMGByTjJYIIFAAuW80mpznNTpfaeqa7Z3tWFWb+FhmLYX7c50V1f/1XXq1F9//efa83DkHpO38UTmBsAiQrZn05yWRqLrQbRt/m+EM1thaxZCpoFuexz+96EqvPnuFCRaPBwQsjGt8QNEK3QUH/cVNFbsCsccA4Py8hEgHDIRCekwIxqiBt0ILrBlFTreW4DMxjVId2+BU16D8XNPhzZ+MtKuhozlImXLf51MClbKQcbOoNDegsJlb6HtxRfRYcXwfsl0rPCiKChpx+nHN+LQA1YhGm5EKmMLlWYjsguKGQVBABa5MWT82VA+4OACitSJc6DbKay6/z5svusuhOu3CvHR9kgEE787DxNOOR3h8sphA7DqRMEL+7ZVdiDwcwAM9P1An6uO2bdyQaBSPulgJ1bnK5bEaS5dIGRP9Kv29UMGzw/eK3ifICPurz7q+6DftO95fNc5heQ0lj5STiP72jHL7PzNNgPVZzifK9uosnu9Iz749f2sP9sHWWfQNv3ZT9kheO/goJHL9QO1u7IZBxX64QmgtbXj8Y1vfHObOOH+8UOWPFgdgu29Pe9t0H792Xuo/jPYNcH69PcMA3VmzXVtKnHiwt8+gNsfexeIFMFzPRTq3bjj6jPxtRl79ALggY3X1we8LQCnEo+hpe5XMK31sDMOzKgBK1SDO+8pw6tvT4PulGCvqIaJ6xZC11tR+dWj0TbhYNjhWqFmrEc4ndYQNsKIhnVEwiYKrQTqn/k7UvNfhGl1woq5aIsUYseTvoXSvWci5ZpIpV0kCcCZDJxMGlbGRdpKozi9HsaC59Dx5tvojFXjg9IpWOdFYJib8e0zWnHwXsthaq2wMy70cARadHeUjP4BwtE5gCdXjnNYJ+sTQkRXigukE/jorjvQfN89CDc3iXC2zngBJl30fzD+xFNglvbIpeeKxGLR01/4DLbGQC9esEMOdY++52YdUr78zzbXC4HSbRcRCXicBtMfxik7p3qcJvfHcgcD2AFf6EB9+rte1UhYyvME6+HqNP27ZL90h5DJB/Mj9B1cVMOrxwt2zJ7PemrYK0e0UMTy5bH6Canr/VKpVvQ/HWCbu7y/2qW6rWVytePQ5zHyozdIBp+dv3NGwoVbMsij5h6FCbUy616vw5cFC37W996DAVp/A1N/g1NfQOV1fUMzB3uP+gPkofqJ+j446MtlHyEj3yOWo2YYCoB/eMtj+N19r8E1S8RJEbsNN/7gRHzr2ENgyHBeiTc55amVL0QPA2Z2dhvp1Eto2XQ1Qs5HsLszCEXDQKwaDz1Wg3v/XoFwuBZ7lkQwdetyeJ3rUTF7fzh7HoFUdBLCZgSGAGADkVAM0bABM6qj1Emh7qH/gf36szD1JJKlEbRHCjDqsJNQO+cEJLQouhM2ErYHK5OBlbFgpV04VhKFnR+j45VHkPx4HdJV0/CuVoM1nS4qK+tw2XeYae1DeFYH92tDC8eA+H4oq7kcZljmagiCr6tyQQzQQtlOzIvYGIkuLLzxd+h87O+IURBTA5Jlxdjpez/AmGOOR6ioJ/SvvyJle/i5JUSUCR0bzLTmByOLAJTsX4EienfqIEwoZRPZzuK/29xagEfPW5b9Pggqsmr+fQLvC8/hlI7+OLEdeOpUzJk9WzCk3N6rbS2xzX1z6SF+Z8hkLBGWxlhWukTo+yMLpl8wqNDRq8gs2KkO4f+rOpj6M3CRaIXAiNg7YEaqyfS19wDjVz9Pp67v21Z9h+D+36LezdRf1M3Q5QRZPKf4nO7TTaCbJnTKiAmNQ1m2GPiySQN7knYFB8b+37zBG3a73oNc3pUBWLl8xf0sOP6gP9AMg1sEeFBMQvKjnuukKjJC+PX9L+KntzwFJyTzsurJJvzigrn44dlHISSUHrbvkIahhJEHK/0vtNT9HIbzDuyuFDQjhFBhKd56bxdcd5OBjs6JmFikYUa4DUbzShRPH43iQ05AV3w69EgRQlFXZD+LGWHEwiGYBSbKTReb/v5XtD7zNxjMaVEaQyoaQcV+R2DqceeiOxxHW3cayTQB2EbKzsBK2dCtNsS3voctz/0DmYYkWsun4a2uYmzqTOGAfRpw8bfbMbZ8GaxEBwzDBcw49KLZKK2+GKa5v1StUG8Ucw4J8MvFTrLDoLUZb1/7K6RefBaxRBLMspwZVYnpl12BmsPnQi/wGfYAZveX80SeDUaayLb1EwIpRWbRaAHA3L4m7IM021eI6saZdFosMnE2wgU5sk1x+IPF9pU+vKsUI7EsG6tWr8JHS5dmBUq5KDh9550RjUT6L1Sg50Cg5H/uI4yckfjQs80lAw2Ew3uWT//soWPTBRBBbCegTGLgHZSakSqfjFT+7n0MDfef/hNvzx17XhNP5Izh3wYjwmSaMrWtDcIFwWxetz29ABf/5gFkdGb4YtBCEy484SBcf9mpKAzlviW2Fypl842SHzJr2Xto2vQrGNZrsJJJOLaHSGEMW9r2xy+u17B0xWSUGsBBJW0Y3bUW0Wodo488Ed2V+8CLVAq/b9g0URAyEA2biBSEEQ95WPPMw2iZ/xw8PQMbNkwnhYqp+2KPr12E7sIqtDAZedpDJu0hZaeRySQQztQDH81Hw4svIZ2KYJk+DovS5ehyO3HaSe047SsbUB5eh0yiG6GYDk8vgVlyDEqqz4cR2kUAcHBqqcBvqMZiOB2tb29Yj3eu+SUy899AlAtbngd7wgTs/sOrUDljFrSASu9ASODLoPrjgC9j7890JKgpnjxUrXL5fnuH4N5lZ0vxt27ncucRP0fsh5GGEgtNgRv02mQ34CP35rA9l/sdKwvA/tiiTtjmss8bCPdm4wpohFivAmMFwEpFfajGHZnXbqi7jPj3QQAW5EjMcuTDkKzJ3kp3pOPQMYLH3lqB06/4C5IEYKH93o6jD5iMu371bVTHwsNgwGKSkd1GKxmwvynDXY6GDb+BkX4Krp1EqstBJG4ihen44x0FePa1yTAyMewRacFe9gYYoWaMnnsUvGmzYcVqEaKEeiSEmKEhFA2hIBZCYdhEYtNqrFrwMlraGuBaSZR1tcIwYtj5K+ciVLsLOtMZJNMO0mkdmUwajt2BSGItWl5+Eol3FqMLFXgH47HCLYYWbcAl5yXx5YNWIOpwt52NcJyBbeWIlZ6G4sqzoYcmAZov6yMG9IETsYuvA71aTZU6PlyEJddfA3fRQkQcDwnPhT11Z+z545+gYr8DoDG8Y6jDZxfC3j7ryBIMH5Zlw43EW9xPGf3hRy806+cBfD9Y30u3qeZwy87lvn51pEZqDxoGnGXKaj3u66Dfzp9lqKfq16r+7KPH5Ko/qHbwr/qPxt5A5bd5Dv/5xD8yXzjhxt+O5fM/eZEQ9R3sGInXdqg+9Al9L1s94AIUuckYgkqryIFa2ISy9JS/eXtVPY658DdocYokUtvd2HOHcvztD5dix/LcctP2TlUpWbMEH+UH2ojGTTfC7X4QOhJIdthCyNKMj8VDT5fgjodGIZMYh4laN2Y7G1CYqkPJl3ZHfM5cdJdOhhYpRihsosAwYEQNkaGsKBpDUSSMD955DctWLkZpWRGmFJaira4BxVP3QtHknYXaMRfi0mnAzljQ0k0I13+A+n8+Am9tI+qMMZiv12KTq2HChBZcdkEKu+/4Mex0PbSQBjPGrG5jUVRxAeKlTJQzFtBC/qslXQA9Ser7b9EsCPv+vvo3XsTy318HY9kKRFwq8nnw9v0S9vjRlSjbdTdoA4hq9ipdzXiFfSWoEExU8/b8NgAQigYa5Dv1lThnoN4wDOTzb5Ydj9QWbtkbh6jIYN8P79qe8VCh67aMtscn3VO2nEgGLdEXXPVs7GXW8SOei+6pIAD/hyJLnxwc2denH/MLskfA8Qc69fwKgHit32v6e6X72PkTQslPsFgpVSyHHfGcwkbcmCb5mngj+H/bYyZaHWvbunDixb/H4vUJaCETcC2Mimt47ObLse8Epkb0X75BF+H6H+0VCDP/QWfLvehsvAkhRhckXGSSrkios2TdOPzmzyY21k1HieNilrsFU1J1iI6Jo+IrR6B13CQkI+WAWQI9ZCIUMhA2dUTDIcRMHQ11a7G+bhXKayoxaewkOJ0WUnoEdiwGx7Jg2y4sC/AsC6WpzTAWv4HWF15Bpt3Ah/oY/Ds0Bu16F445zMY3v9aGsuhSpK1WxOKAEQZsfRrKR12OSMERAMqFACnTSsrUm/5GlUH6VdZhL6xvY/3jf8PaW26CuXETwp6Obl1H0XEnYOp3L0J8AuMUc3D7+A59F1IY1R/ysgugsst/klSrvwcO3m+4339a1/YdUPrl4/10T/V+K/5CWiNTs0rrK6kuBcRqZqQWS4Mt8km2yyeILP0Wva391IyG730vIkDhXr+MnIah/1QzqfBUfwE22w/91VXHnzVrNhfhPAMJx8NF192Le59aDITJeD2E3RRu+9lZOH02k49Iqw2+Wj0QAMuJiKYlYKdfRgMjIdxVRH90t3uAHoEb2Rl/vMPFK/MnQ7MLsIvViIPtzSjSW1F62F7YtNNYLEmGYBVPgRWtgAcTOkFKB0zNQdRJw0u1wgybsM1iWFoUFgzYrgfD4RIXo2+BYjeBfd3NiLz0HDIfrkM9KvC2NxYrwmXQC5tw8bkaZu+1AXDWIGSmUFjowNG422MGykddBtM8wI+AkJEHEoBzZ8CcdrndXVh6x5/Q/PD9iLS2iTGyKxzDpIsuxrivnYJQmYoKGOwVlW8mpzOuZwF2OzyrGZqXyk79slwtpzc9l047YgXlcrPP4DlqyqHs4Od2FjU14HohdKUiaOwIw3LpQpI6KdtOMz7PdpTTbIEVHmB6DgocCzEvDUPkCO+hCTk33lbdDwAAIABJREFUsDJhX7MNNm4ONaYO5/vh3Dc7LVBPJysvbKJmA+EISseMgR6JQXO8jOe5hoiPu/7Bl/CTPz8FK+RvMkgn8J3j98YNl54qNj8MDcDq7urpetwQ0vfpwnWXoLHuF0D6VRhIIZUIIdmlwYjW4pW3K3HH/cXo7ByFaiuNQ9w6TLQ2w5hcjJZ9d8D9G7eiqXQPeFV7wKKv2qVwJTVFuzE+nMHOpTrslIV6J44VKQMJ3YTuhYRKs6c5CHkJ7BVqxxFdK1D08mvINNv4wBiNhfpYNBoapk3vwrxzExhbugye14CSEg8RM4O0W4pI6ckorboAhj4FHnfF+QKcMiG7EigduGMFw9BSG9fjnet+Cef1VxFjaBx0JCurscuPrkDNYUdAj/kLfDnMNuS0OIV02/tINr8JWFtFZAT97jI6IgcmnXNP+IKfqNwkTDAlvBZyW7l0/Bhw3Bg+WBfFkwt1NCdigG6Kz3tcc8rV8Z8DwP0T0G0/zS5lCmV0+VbqjoZSO4kpbjsmel2IOSnh9xVOGaEm03cm0s/7Rb+73736uoz7eq2C3w/2nRocgncbrOzh3LenbNnWUrKBNnGhiUyIBlBRhRnnnYN4TS19wBmPgEIZ98fe+hjn/uQutLtROZ2ykpgxtQwP/fZijC6Re723DZhXL1XwcXorZigXhGTf9Whr+AvS7X8FtEYQ/BNtJpKJOJq7puIv94Tw0coa6Jko9rS3YF93K6LhDsTmTMdzIRsvdIThjjoQTuFOcJmT17KhtW/AYTtV4NApY6DbDpa12HhiXSfquVuNem1sbDeJcVozjjObseO7LyP2wXI02aV4Wx+NlaFKuGY7TjkxiiMOXotoaDliBd0oKnKhax4sbyKKq7+DguKTAb1KOtClk0s+tDCBVADp7StVL6oWiBkEWt6aj8U3XIvQ0g8RdTx0aTq86Ttj9x9cgfJ9DwBCpvRwDAHA8jWnGySFVOu7SDS+As+qF5nVpHtEsrD8MVIWCBCLIACLHEshAcDvro7ikbd0NHUzf0kEnlgrCBIT9Y4EZ4sjVb9Po5zBfAKKiDDslAtMBiqsbuyKNkzROxG1U9BcSQiout6v27/PIwTRpRcQBqN9/Guy3w/2nd8U25Da4Ad9rs/5vn49lDgD/9Q54FCeTWf+Fw22q8OrHoWZF52PwjETGAVhex6FJQF8vLkdJ1xyA1Y0ZeAZUcB1MCZm4+83XIQDpo2Vfkadk26p8yaHJk7s+7rTe4BHPK/vvOc/TG6eSb6Epi3XQ/OWgoKgbqoArQ1A2p2IF9+qwFMvFqCzqwI1Vjf2dRswzm2AWRtHcv+d8GRbK1Z5FUgVT4MXHQ0kbWTWL8dBk0ZhbHkpTMNAfUcnFqaL0RQbS/U1RPQEyqwmzChIYN+G1TDenA+0ZbAKo7BYG4VmM4Rx41vw9RMcTB6zHEWFjSgusWGGM3C8KPTwbJSNugRmZH94IjNcfwDc+5llW8hVYKqCyIuYfdvC2ocewPo7bkO4bhPIkTp0DfHDjsAuF1+G+KQpYgFOEOwhNr0oJwQ8G57VBNfaAnhJ2SaaI/3IQ600fxp99nN0DwkIalZBBqzcEjo8z0RHqgANHUVIu1HpF+bg2h9HUbsWP0e2UY+SjSrxdERdG6VON+JIQnO5VqESew0G5J8DowQ9T4J59rivvEgBCseNhU4hUUZBCADVgC7LxYW/vBsPvrYUHpWHmewm3YlrLzoW806ZiZAPCq7G/Gi+77NfAN7WgOL2oh42PG81Grf8AZnEkzC1ZuieiUSHjrbuAmyoH4/HnyrG6g2jgEwUOzhNmIYmFOgpxKaOQse0ajy1YQNW21EYhaOhuxFYTV1wUi7CpdVAKIx0uh165TikC8fC8pKoRAP2CidwoJdBaOGH0Opa0ewVYqVXiS16OdyCdsyZmcCMfTahqnQzisvSiEYsQLdguaMRLz0HReVnwwiNkxJLYlrfH7PkdFRtxpDslActLMQ7NQ1WSyM+/OMN6Hj6KUQ6O8UEpasgitpvno8dTjsTofJqcR5nJLkfBHkOi8GhO/iC//962QO+0twf5jN8Zt8ZjqpqcPDlu5F3+3yGG/GzUTWxOElccG1m2hVwwi1zdzz1Di694SGkyfQ4fUp349Bda3Df9d9FdTwiwIfnGb18n4reDf5s2eB3tKOr/Z9obbwRYXeZKItTuI4U0NZRgQX/HoXnXi1Bc+doxO00JrvNGG93IhTqRtXMCfjQtPDS5iY0WgZsPYpIbDzc0HiYVROhRWJwrRbY3Y2w7DTgNmFaQRuOLC1AfGkdMh+3Im0XYU2oHHVaGZK6h/G1jTj+qA5Mm7AOxWVdMAvolXXguCY8c3+UV1+ESMFMoVRMpefBALin80n1C24HFhMyl8rMBlrefQfvX/9r6EsWI+a4MlvbhAnY7UdXovKQWeDoKHbUDQd/Pxuv1Be6FsEIrW0iT77IjSn6QHY/4Bf7Henz9GI4dx3bc5kqz58mLVzTiJO//ydsaLXBLGmea6Mq5uC+ay/EnN1rJb8Tq//CCZE9csMLV+ThFW5pdyWa638Pu+tZkfCGPhKbysDpOOq31uCJZwvw5sJqZBIlqLa7MclrQrm+FpNnlqJk/6l4cnUbXl7bhZZQDfT4NBTEdkRJcZkASCCD1tb1gLUOY8Kb8eVJHg4q0rH+iaXYujyMens81hmVaDHCKC5txdzDujBr/y2oqWiCEekGmGHNDcH2xqCg/BQUlZ0J3WBSEdOf0qsk833fJzkrCHh+BVMmAMNjBjQba++7H+vuvhXmVhl+1sXUhTNmY+dLv4/inafBo89aAHBuFv1Cv9H5h89b4D/cAprrMluGmCgLsOiwgPN+eTcefX2lWAzilFu3Evje1w/Bz847BsVhAjBldUK9ZuG5wIW/H06sV2laJ9KJl9G29TbAWgDoXT4PjsJyS7F6w0TcfX8Uiz8qgZ7xUGtuxMFT1mHOCSUonlCNxfUFeHypiXc7J6PDmIJCW0dtUUisOfOJNnU2oCqyFoeMasDsKd2YVNqBzQub8fLTHt7eUIt6twpaOI1DDrZw0le6UTtqHUyjHR7kSq3jlsCIzUFJ9bkwwwcAGiND1BS0P/l5f1HFB2C5cusHIfkLNqm6dVhyw++QfOV5mCk+r46OgiJMOPvbmHjamQjXVPgSTsNjwMGkIAO9j59kspLsRDxAA/vLZiXmScMcWD6teg+3XoP1+0+jziOBO8OtZ3BH50jaaySe5T+1DM1xPU+yXwsuF4t0A3994T3Mu/YhJFxGEJhwrTSmjYnigevmYffaUsGCXU33ObBaYcgFgv090WJakgHQiK7Wv6Gr+QHAWwlDywj14bQdQzq9E55/pRT/eDolUknuOakJpx6RwORdU3B0A13JMnzUMB7PrZ+OBXUV2LKuAUglwTXnsGdj3LgoZk9vxqGT67FjdSPCZiOQiWDhOxE89loxlq0vRFmxixOPKcI+u29FafFmmGY7oGfgunHoob1QVHkGooVfho7qbDjXwBsk/IDzAADTB8wQOBEn7DnY8NwTWHHzTYiuWQ0TDpKeDnfyNOx62ZWoOOggaFHJsMX/cjBnsEMwzSMPlW6Pf/OHHYXJooPp8bYHCIMveH8dlxmwqKbAezG7mVKCZQJqJu6mQgFz/qooGlUf1pHXMn8sr2Uya5UwnvcMDi4j2en7bg9nHVSC7myy7FwaoZ+sWKy3Sr6tErUzuxqfv7+k6n0HMNaNWcV4LZMWMWE47TfSz69swOTmfHbei8mRlLpFf6AWzPilvh/Jev2nAun21luzXc8zxCqdTBHBd25lfQdO+9EteH9tMzwjBnguIkjh5xccjXknz0QsRD8wF+K4qknwHmhRqp9qCaLogLu3PN2C5q5Fe8NDSCeeg+ZuhmNraOsIoa0ljsbGSny80oZZ6GG/vWxMGdMK222FzXSZRhzd1lh81DQNb6ypxr/WRbGpqxgRuNjBbMEhYy3M2bMe46s+QtjcCsdNQNPp/KjEyjUVWPi+A0MLYYcxHqrL21FdkUJBcQJGxIBn7ITCshNRUHwUdL1WKCKrNbeBXzYFwJIly+ADtVNOR6apAUv//Hs0P/0kYh0dYhDrMExUzP0qpl14MWITJ0gziiVRsdqZU5uqTkQVAio/EMj4mVLbZacioFHahj9MEygS0ORY/lCVUGDM3L6UvKFqAFWECaRUJmDqSSoKUN+LUixBtVpeS5UGyuVQFpzqBdSaoxQM1ReYN5hyP0oVY6TqHAR2/k6bUcGBMj68NyVqqJyR6/2CgwSBnKoKTExOVQYqhfB7AijVKmgfKmkoDbW+AxvPJSAyry6lgQiMlL6hjluu9RmqzdTz815MD8rsdEwPStUH6vFRFig4QIn5seMISSElwqp05EbyXcql3p+3czTXpdfUTw8hnOUuLE/Hr+58Ftfd8wLSelwwMte2sN/kYtz+i29jl3EVAiR0kUSRF4kludwiTgUAuyJ8h4t5mkcV5hXobHkaye7XkEpuQirpIJMMw0oVwTCiiMS7UFDQCN1th+cQXGIIhcthRMYikTKxtiGKV9ftgHc2T0CRE8JuqfWozazFrGNrEB21Fpa3CpbVCtfLiOVGzS1DMl2ORNKEZ6dgmgmEwxZi8RjC8R0RKz0c8eJD4ekToIMx0dsuIvTXGXrlCvBzYMixzcbml1/EyptvhLZyuVh0pI3T1TWYPu9SjD7yaOhFdHHIfL6cWwwXgNmJqNv16KOPCvZEpQlK8FA+hyrBTLNIdV1qag3Gwvp7wQeaeqrPCTrMqUvAoCosQZSgT2C9+eabhZYaJbopThhkt7Qhtb2YwJuqFHPmzBHiiRwoKDZJ3TQq1VLdOZggvS9j3B53R/CZKKlELTEKjhIgqVVHCZlcjmA5ZKzUeVOKzQRzyuIQvAjGBC9KMFFRl7I+fcFX/c0ZAwckinmy/VgfgnDfmcf2ugSC13GAoJ3ZThwMKbhKDbW+gxTrxPOodsH3KCgzNJIDQy42/zydo3liVUwlU5QpJBjj8M6qrTjjytuwamtCBJTziDjt+K8LjsX3Tp6FuBmSAMxICT8T19DBN35IeiBiWuQxgAU4dejueB3dXW/A8BpEzobGRhtdHQnoRgdi8RSKiqIIh4tF4nYzNgXReARdzW/ASmzF+2sn4sUFtShqNlG7bjkydatx8LxTMfHonWBhCVLJj2HZ9cikOpFJpJGxotBQiNKSKAqKdCHWGQpNRkHRgYgVfgkwqgGP59CrLI8hXzQ/tETE4XKQcWXMo924GUtu/iPan34GMTJUTUd7SEfJzNnYZd6lKJq6Mzwm39FoTzm09U6S2P8r15elUFn4oosuEvWk3hpFJdnxKbdDgUAq5FJSO5uDd4A3eSBA62sHdX8CCxUuqKOmxAb5HX8IapQJJ/gqAO7rs6bI59VXXy2EMK+88krBFCmESOCmOi0FDVWd+rbBYHUdrL1U/dQ5HAio8EsNO9qOumF9QaivuYLTcc40yPapg0Ygpp2p9EHNM96LMxSqRHOgZDsQ4Pu2X9C+ZKN33323uIailixroPMHapdcgYozpxtuuEGIZbL+FCtV9woOskxaz/pQcZiznP5cUcF7Dtlfcq3g5/g8H4BVkmDJaLnwRgWJK295Crc++iYykP4nz05g19pC3H71t7DfxNFCSFIEVusy6likl+szc1b7fWRsgBLN4VZO/nhwdReOR8lMBh90IGMtQzqxDOmuzWhsbYFtWygsBKIxA1GzCHp4LGLx6TAj5Uh3vor2rf+LkNaARUtrccstUZQ3FOBgdAMtG1B16CE45KrLUFRbgHRyFTKpVchYdbCtTp9lM5lPDIUlpTALJiAW3w2GOV4IbnILKXNkbJPlbDDPgEh2RMpri9wXnmdAsxxseuEZrGDindWrxM43Gzq6K6uw0wUXYtxxJyBE+SEClu4K37rPgXOaUQTBjMqs1Fej/5UgQnVeHg8//LBQ/aVMOQFaTR8JNkoQkX5GJSRJMOHUlExZCUjyM6U+rPy7ZL5k22SQnJ5S6JH+X06heQ7Pf+ihhwRrotwP5Yd4DY+gX5PA9bOf/UywTwIwGTBBjHWg7zSoBqx8tUpUk/5aTu/pc+Xz8DqyZfX5YH1X+T6VkCRZoAJgukN48LlpI9aFtmC9lVqGAhi2AQGcEudkrpS7J0j1Fbwk+FIhmgBHF0ewbNaZPmIlSsl7clbBge3nP/+5GIR4kE2zjvxRrg0+K++l3BdBQU+ex3oroVSWy+9pM6VkzfbjIE3mThuQpZPxsg2V2KVyV9C+yp/P+tDuLJPnsw4sMyhR/znGzhF5NM31ZOCW2rUl4lgZRqAD/161FWf/9E6s3JyAZjBDmgfd7sTFp87EVefORVlBWI6CQjGDACs3dMhDsl3H/0Bs3PDPEbEBkngLV0R2k4ZI2MPFuQQ8twuelobnMYiLpYShaRHoOqfqIbjOGjRt/hOcJMPYHCxaMhXXXq9hbGsJZobaUNBdj3RpCWb+148wYe5hCMVMaG4CrtYFeGk/MQZ93ozmiEHTudU6JqI7VJxvz/72QD4VkUqu9zijHpmTCW6I4PZl2opu1u41q/Dhn25C5+uvIJ7gxgugWw+j5JBDMW3eJSicujNgGNIHL3zUkv8OPZvYtv2DAEzWRHcDO8ett94qGCXB+cQTTxQdiKyHYMBpJ9kWOxqleNhR+TndFgRTgjWVXcmkyZwpuU2myk7LcwhilPkmYyQT5me8Jz+j4gUZ0+233y4YHDs2pep5DX2a9AnTTUKp7p/+9KeijB//+MfiwehTbm1tFc9A+XIenC5//PHHgkWqBT+WwXNYP0qpc8pOUKAfk9/RBdD34DvLOtJelCHn4MF7UQqePmcOVgRg2oXf05/L81lv1pHPpmYRBGF+TvlxAiXrQibNcoIMkb9zsCKAEhAJWHwO1oFATGCj7dkGvAe/JwBTFp3l0qVE4GRdaAP6rfk370+ZeD4vP6MN2LZqwZP2ZnuzzmTjlHKnf11JpZOJsy1vvPFGPP7447jiiivEAMb7sAxKvlNqndp5dCnRL8/24OyKgxLrT/85y+TB7+jvV+A+Iij1OS5E86jA6WdskhxVikZqngPGFFx917O46YE3kHTDMOi3tdMYU6LjDz8+E8ceMA2mQQDV5URdJKxW4EHXAv/2/cPiLn7i8H7yigZt3KP4InMaSIDmSj5HeX7WimTnY+jYehs0j4lz4nh70RT87qYoatqLcXi4BeVtjUhZGVQfOQsHXnE54hN2FBshRJIaqZOSRdVs7lYxFPWmuNlpVM9OwmxVxZmBYGi5942DhUgOALe7A6sfuB91994Lo7kBUccR2dm6R4/FThd8B+OOPhZGMRPg+zMHfyu9KHc7FsnIwgiyPL75TalGy8745ptvCh/waaedJlgqAZWdm0B14IEHis5D3zE7G32NXJCh24DXs+OyQxJc6eJgZ6fUOEHrzjvvFIBC1kqA5RSWfkuCGTvy0UcfjX/84x+icyuJcAI+AZ6AxLrSx0uQIwMm6H3/+98XbJKsmfW8+OKLRb0JEs8//7wAeAIDAYu/E5jopqAbg2BAcOPnLP+73/0ujj322OzCn3IZsO5vvPGGABS14k/fLZk4n4ODFwceKjfT78kBh+z8pZdeEnWje4F+aRVdQuBjfSltT6bPwYQD2kBTdNb99ddfxxNPPIEdd9xRaNEp3zGBlC4K3j8IwGTNtNuDDz4ogO+www4Tgyfty+eaN2+eYKwc7F555RUB4hwMuCBIwCbgsgwCKAcp2orPwHZifej7ZZvThUSb0GXC+7FN2L68xx//+Edhs0svvVS0HduH7wAHKr4jvA9/pzvpyCOPHNJF8TnG1ZwfTfM8xhRIP6fiqCJ+1bMEO1yypR3fuOpuLFrdxBgnmd3HSuHwfSfgt9//OqaOLRdM1vDdEAqACeBZxutn5JIZpHorRGxbU1/ARIRzqeQeMvuEvDYNx92A5i1/htP1FAy9Aa5Xjpf+NRY3316Iqs4iHBFqwaiuZnhWBp1VxTjwR5dj0ty5CMXiMoSORfmxuSJNZhZEBwbg4GbTAHYHcVzCLzepiETLNpr+NR8f33wTsOQDRFxuwdbQbYRReswxmHrhhSjYYaKfV5j3lTlkRdiaioLILRAia0IFwARWsk1Oh8l+CJgEKbI2ggL9fOzIXAzi5/yMoEPW+ZOf/ERMjy+//HLB+jid5qIMGRA7IF0K7HxnnnmmKIcdkqBJ4CYj++1vfyuYJBfd2MEJENddd50AGYIp3QsECH5GUOOiG9keQYuDA//m4hUX5TgonH322QKk6UbhD6f2p59+ugA/AjLvyXLIgHk9F7d4T06luRjI+gdZMFkoozVYPp/rvPPOEy4FMsdrrrlGgDXdNwRVMlmeT5uw3hzICLJkeWSlLJe2o22oqkwQO+uss8T5HCQGOghU9LkSSK+//nrh8ybgcfDigiQBmM/N35ULgu3JOnMmQ0CkvXk9n4WMnTMT1ol15GBGhsrn4MFyCeZsb/4wwoLtTSAmgFLB+E9/+pM457LLLhP3pl3vuececS2fiW1MhvzrX/9a/M4BniyZbc3FU4I2ByyWy/Zhe+aPoS3gA7AEuywOCbbKhSQbjhbGHU8swFV/fhQtGVNwXb50Ybcb806bicvPOByVhTGRpCe4cEQQl5s7ZJhajwjHUABMNwSdqYzoFRukZXSASCzDsjJIpjagrekxGO58ZBIfw3XCePKlQvz1/nJUdBXgiGgHSt0OxKvLgJpRGDNrFvY48XjEKDcuwnIVssn69Uz4e7KW9SWh0u0QEFgMhn0oHwrdJb7GWGLNGiy55S/oevl5RBJt3EOHBDNoTJ6K6ZdcguoZs8Bs7z375uRvwglBJp6t49CNqM5QAExA4Uo1V/YXLVqESy65RLgeOMXldJnS6wTBk046SUwvyZwYQUGWyc5PtsRORhb2wx/+ULBnHs8884xgNwQunscOSrbM8snIeJDt0pdIXzMZsHJB0P/Ljk2GSvcBOyg7MMGEg0QQgLmYxwHigQcewKmnnipYGTs2FYwJ0AQfHmRbZOCsPwGYgEIw5MBDoOJ5LF/5vHkN2TnBj0BF9seQMx68nmBIICRwke2zTryW9eaUmuXz2Qj4BHbaiQfBmgtmHFSOO+44AYicPfQ9lL+eoEWw5+yCYEmfKZ+DAw7L5fPSznQ/KADmoMhoCM5oCIp04bA8sv2rrrpK1IEsnHVkvdke/JyDGwcuDpYsk2VzxsN2ImDedtttYtDi4EGbqUU4DuJ0DZHtTps2Tfi3+c6wbH5GAGbZZMEsj23BAZztTRuwvfLH0BbIuiAk+AZSKooPyIINNHZl8L3f3ItH31gOyxejdD0b5WYa1132NZx66N6Ih3s0zCRzFYkm/DSNSjHAVwUNyDlvW8WeZTv5nZzYS9lfxtdygSsB190Iz34L9WseRCbdjoefBB59YjwquyKYZTShINSJXU84BnuecgpiNTUwi4thcIGLAGxIeWjhjvAhuH9T9bgq5G/yeiW5LqRGs9LvBE4uvAFWSxNW3HsvtjzyCKLN9QiBfm2go7AUY884G5NOPwvRKnZef8eb/3giLC+bymWY9BcQ00qyU3Zoggg7CDsCmRKBlEyFB5koQYBskmyOrI8gRiZGpsUpOkGaAMN/VUgWryED4oLQ+eefL6asXBknGCsAJkMkM+WUmAyYHZLAQAAmkyIAEwQJJgQ9Aj0PBcAETAIwmTZD0QjArDeBSoGimt6Kt8PzxCDDcwkCdKkQhHlf/s7ygmBIsCD4EcxZpgJzulgIoPQz03Z0CZDJko0ztI4Mj3Uns6XbgG4JtdhE8KSrQrkeeD3dOcHQueBiKc9lu5C10g4cMPk92SwBeMaMGQIsyeQJnmS29N+yfNaPAMx24zX08fJ+HMzIwuly4HOxPThYse0J4vyOn3PGw4GWgMvBhOsDZPf8m35sAjDtxrI5K6BPngMw2531ZhkEYA5KBH/WheeyzvyXjJo2ZZ2HipIYGp4+/2cEFuEUY2XHl0tmcicXk/ToeGvZJsz75d34YFM3EIqIjRhIpbDXhALhipix+ySYYiOBL0BCsBOAogBVgvDwYaWnEXoyfrHMBOzMYrRsegzdiUbccs9WPP9SNYo7Dcwq7sDYGgM7zZ2NL51xGmIlZXJAcFw50/fTNGbrkkOlsqrHPgArbSuV4185L6h2sfGpx7Dq7rtgrF+PCBfluOtNDyE2+1BM/+73UDR1OjSRAtSP9/UVemlT6VHfNu64v1dRveCqc3PDg4qCIAsjuyWQEVjou+X0ksBBYGHnYwdlZASBRO2cI2iQSRMYOTUlcE+ZMkUwZ06JyarpkyWTokuCTJIATFCkL5HTdvpXeT0BmJ2ffkmC2DnnnCOAnqBBoCbAX3jhhcK/HGTAdCUQUHk/3otM+tprrxX3ZudnOQr8lP+SDJ6sm/GpBAq6QjgNVwCsbMXBhWyO/lcORGpQoCuFdScbp+2UX5q+VIKPioqgnViWAlflVybzJBjR3vQ70yZ8jmDcM90ZKlyNwMuBgUyUDJQgzik+wZSzFQ5gtAEBmGDMssjQWU/agoMg60E/LevHslkWWahiwPyXgzDbgHXj36xbXwDm/XktBwC6bgimdEGQ8TI6gi4FuoE4AyKrZhtwQCXrJ4PmtfSdcyML7c0Bk3VW7yXf3XxIWv+DieZ4KlutzzQFrTAE4eQE3fAg/Jr0wt72yBv45R3PoDHN6XJYxqwmmnDEfjvgmstPx/TxlTB9yWWCHH96BOly3akx0Kgn6yeAUIC8A89th52pw+IP3sM1v30By1bEoSddHH/QRJx+7pcxZvJYFFVVwTBlHDNVMSTrpc9bLg6KlyPXgTaw4Ea2KpcHXeb0FM/pZaTfd8lf/gB32QeI2o5w2TC3mjdxEqbMuxQ1sw6FHisQYWrCpy62HveoGsv6BP0bA1dOveAqRIir0QQ+MlrsI/7TAAASQklEQVSCK1ej2eE55WZnZqfh1JGLTQRPTi0Zm0uQUaFLZEOchhOsCW70GZIVk7UylphTcnZGgif9huzcdGVwKk92SQbFaSmBm+DOaTTPY6dmR+biFAGaIEyA5jScC2hkpQQ5Mm6CDd0bBB8yYLItsmoCJ9kx/bZk5QoM6bskOyeYMvKBTO7ee+8VsapkcGT2CgAIdHwODkp8Vrpq+D3rREbPwYZAReDkszAW+YwzzhDMkaBLe5KNMspBgTDtz3IJjmSSZORkgRx0CG4siwDJRTP61Tl4cDDhPTmTUIMXbcUZhRooCXD8jDYhwKkNEyybAy3LJejRXUPGy/sRRAnIfHYOtBw42fYcBPlusO2UP5+DFgGWLhUCL10g9P3zWjJtLqpyVsH60OdOu3FwYp35LtEnzXuT7bI9uEjJzzgI8t4czBT45gF4MAD2EwaraAApG8KYVBmvy03KZLPtSQ8/vfkR/PXpd9HlhYXkiuZaCNldOGHO7rjigq9g6uhyhJUrw0/0PuRMv2/demWwDua49X20GkPTLAGiBLgXX56P/77uPjS06HAzNk46aj9c9oOvo7QiLha+eBY7CeVjBCv3Ndwoi8KjNy/v0a3axmSKzEsPhpAZAfMt0NWSsdD6/ntYduutSCx6G1E7gRDdEa6OVPVo7HjWuag9/mSYlZVi4Oq5t9z9phbhelYEcxsWFAiT+dCHxw7IgwtQBEZOHzk9JXtatWqVADR2ZgIAWSAX5rg1lmDCECgCDf2J7PQEA4Ivv+dUnOBG5kV/JMFPAQJX1gmMBC+CNxk0V9wJuJzqEyAJPjyH5RDwCdgsm8yRHZ91Z13I/ngOGTqBjABNACZYsrMT8AniLINuAQ4ynGYTsPkvF/voJqALgUDJBUhO9cm8FRiwjgQllsfBiuFynBlwcYqDB8GFIER/K0GYrh0CDH3onBWQkdPF0PegTcicCf4EL9aTgwqfiwDMQY7PzHahq4DskXVhJAcBnMyU9qWPnYMpwYz/8m8CJwc/ls0Bi/fn32xbDli0m3ouMlcOrpw90Bb0pdOWvA8HEw44HGz4rrBc2pBgzAGPdaWLhbbjrInPymem+4f1YfQG3wPaiOyagMx70CfNcjm483zORhiHrmYeeQAeAIBFHLAQyyPTlVAkV+J9WREBXszdQMIWwsotbbjs+gfw0ntrYOkhMJcwv+QuudOO3A+Xn3MMpo4pE8nbyYB7YoxljOvQsKJ8vv4ONBGGJjO1Mf5XUlmeYwu5Fw4QWzc34+kX3sLK9VuF8N/sg/fGwQfvikhMbO+AzogKXqK0M7PUtz8OPAj7zHpTAkoInJISfJd8iOV33obk2/MRSXWLmjLRXCJeiOrjT8Lkc76JyPhaP1SaMwipqizkg+Q2FAkQ/hZmmRhiaParXmyCB38UyLBDsyORqRFk+B3BTvkweR3jUAnKPJdAwRAodjyyUzJYHnQ1sKMToAhCCsj4HQGFZfB8sjGCC+9FICFTZJkEdrIpLrwRdDjtpmuEDJqdk+eybgQo/q2SzpB9q+k9wZeDQDB2lnUmoNMXymtYD7oyVCQE78f7EhSUKyA4JeYgQ7CkTQj4HDzITlkGbUSAZ5QD/dT0dbI8ghOBjd8FXQvBVmKdWQ4HIdqWAw8PPjeBnm3C8gnWtAdZM4GTdqf9OWDSdqwXBwAV6sZ25H1VrC/Lpu+YbUKgpN1ZVw4gagMI78NBip+zvnx+2p12Y/mcsbAM2oiDF5kx60TWq8LjyNbJolkGXVxsf7YVbcb2JTCr/BC0Ie/POrJM1negHYyDvtxfoC81T1DDvlNgYpwEZQGZXFwSCWZkKNj8pRvw49/dj3dXb0VGL5CbGdwMIk43vn7UAfjBOUdhyiiCsAaZas2PIRDMuneimb4ALXEyCILK9SCzJGQP5WtmzLJfLxFQ5y9kyc7GkDBf1U9dGBwBBP5Khp0dHHp9lp0TyETsYuOIkiKnK4SMm8z3fXx89x1IvT0fsVS3nDVoOhKRCMpmzcbUb1+Iwmm7wA1xwFAhddL1QJeIvLeqWG7uh+A7OthiR3/fBReE+nvXCaicrrLTkwkTOOS4JweskWAz8rWT7ZNLeSO1oJPrM+R63vZgxVBlD/Ssg103HPsM99ztbfOhnnN7bPd5u0YC8OBcKwvAZMg+VuPptz7Cf930dyzbkobLxO2EE9dCxOvGyYfvjR994yhMGV0uFubkVg8/EC2QOS2opCqhMLufLmc7+0t+fr0kiA0bwsQFvhmCyn6+7F12t4Uvzyr8t64HL5UW4PvR/9yG9DsLUJBOisGDG7qTZgyx/fbFLuefj9K99gXCMamlR7mhnJ8u9xOH06n6ltr3FWCcKn2BnEoyVIssMxeQzL22+TPzFshbQAxsQwMwT6MXWKarpK4ema2la3j4xcX41W3PYM3WTrgaFWAJqRa3gOGoA6fhx984GnvsUIWYafjA47PSLNvrSXTTewvz0I6KEW2+LAAr6PadvFkAlmklxVKbz4Ttrk60LpiPj/73LlgfLEJBOiN22nHBMhUKIbr7Xpj27fNRfsCBQJSzBPqvJdv7lJ9uSFMFmQqn+fTzMYqAPkzG+DIsSeU/GLKw/Al5C+QtkLMFcgJgQo9Aa6E24ccKezocXcN9zyzCb+76J9Y0pGHrplSJ5bQ/ncL+U6tx2TmH4bA9d0JpYVSmgmRZImZLyXX31HU7+WvODzvgiT7uKpl3Ge/L2vgaHmLcoDuFoWwOMo3N2PTc01j76P3w1i5HgeUg5BlgSqFk2ER0t90w/VvnoexLBwMx5q7wxAAksm6IKff/e5VHsoQgANM3yNAyLjzxoO+XEQz0HeZZ8EhaPV9W3gI5MmA/TFXYi2Cc3XzgubA0A/c9twDX3fk0VjcmYGtMLGNAdw246SRqK01859RZOPmI/TGmrBhhQwJQ731zcpKvfCGfxBR9yMbO+n6VK0L6KEW0gmdAd2QejMS6NVj3j8ex+anHEW6pR9hfIGQSn2Q4ithue2L6t76FsgMOhMZws6w0EcPyRsZ/OuSzbOcJA/ns8r687TRo/rK8BYawQE4MWEWVCXabZYaOnxjHhKXpePTVxbj+f57Ex5vaYFNBgvLtMGA7aRQZFr46e09844SZ2GNSDYpiEX/TBsFcblOWgVhSSXioCID+nmn7faAyA4aIhmZwr/Ay+AuHdF7zOahc3NGCpoWLsPaRh9C14N8oSDBVkdw2nYKGZCyO+N77YOdvfgtle+8HhONSiUjzxGYWmWR92N7p/Auct0DeAp9jC+QEwBI2uF9WhkwJBsy8ByI6QiZktzQNr7y3Ctfc/jgWrmhEwg1BZ7yrwDIPhpXCzmOLcdaJh+DY2XugtqwQMQp8MpLA94syJEtuSmAQ18jM04dmb4LTizvT7UD2LZNrcgugCyeZQmLNWmx87p/Y+Pwz0OvqUOBRMVom8WG2t0RhMYpnzMS0M89C8a67wA3H5K4/35UsBxfp0shtj9vn+I3LP1reAnkLZC2QEwATdnXPkRsORM5ahlP5LFGjgrCf00ADFq1rwHV3P4kX/7UC7Rkma+eOM8oAadCsFKKhFGbuPRmnHX0wZu09GVVFMYQZKuG7jocLUEOpHgzV1ryeeXwZ6awzLpfP5WgivCy1pQ4Nb7yJdU8/hdTyD1GQSXH/n+DrTCKfMQxYFaMweu5xmMScExN2hGeQx8tQMyFbqhK6iYTr0pM+MkPLUE+W/z5vgbwFPusWyAmAs6FeWQYX3CzrkSj6MZ30Huio60jijodfxr1Pv4uNrSlk6EPVuSFCLms5mSRKYgYO/9J0nHj43jh4tx1QVRiDGQqJtJaBvGw9I0Wflatg6NRAIBx0SwwUbSfklLi3n1TdceBaKaQ316Hp3QVY98Jz6PxgMaJdHSCnDWnMkSH34KXDYegTJ2OHE7+OcUcdjVBFhZAVktnM/PhjRYFVnrNtBUM+6+9Hvn55C+Qt8AlaICcAln5ZGacrOZy/GU0BCher/CU0AT7cMw8Nz7y1HDfe+xzeXbEJXRahyRTfcXruEbXtbpTGHMzccyq+eug+2Hf6REyoKkIsYordPLrKUCx21Pm8MbB5rddmiyCvFPWR1FMt6KloZ5FULRCXLOrh2LA7u5FZtxEt7y3E2lefR/eKDxHp6kDEdWEQpF0dIS+ElGGgu6wYpfvtj+mnnoniPfaG5+d2YKSDTMoTQNrsCmauGR4+wdbOF523QN4CnykL5AbAOVS5FyMV/gS5n211Ywf+/OCLeOz197G5KY0MIjICQqC4LTMGZywUhYHaygjmztkbh+w7DZPGjcHo4gjiBGOyZz/TmnAR+Nuc+Ss/F/G1IlJMBpKJZD0Cr8lqyUalZ1d8K5LNO/BsC053N9Jbt6Bz/Wqse+NNtC9aDK1uM2JWAqZmCQCn64TXprUQ0uEC6LUTMOGrX0Xt3LkIjxott0OL+tAnTFdM3sGQw+uSPyVvgbwFct+IMbStuP9LQk/IX2si2DlwNQNdnoZ3PlyPWx94AW98uAEtXTZszZSy9PwRu3s9uI4ttjSXxTVMHFWOPaeMwZwD98GkcRWoLI2JWOJYSBeALH/8yGEZvCCXzgTAEpBteC4XCjUhZe85LryubtgdbbCam9C+cjk2LlqE5OpVyGzZCHR1I+ppYN40Qyd/ljva+FTpkAFnVA2qZszEpONORPH03aCZUQnQupJM4oPkAXjoNyV/Rt4CeQsoC4wYA5bZbmQGNbnWT/bIXcykqfQBa2hN23hhwRLc/ffXsXBFE9qSLiwqKwtOLFWIyVJdbrdzuKPOEpES5SUFGF1ZggmjyzFxTCkmjK3G+DHVGF0i3RWeYSCqO6hwuxFPJaBnANdxYCU7kWhtRkv9FnRv2gRr0yak6zcjs3Ur0N4Gw8qAGh8hGHKTCBWaBeRqcDQDqVAE6fJyVOy/DyYeeywq9thTaLgJxWRXRoO4ukzMw8dg1Ed+hS3fufIWyFsgVwuMHAD7/lp6XeW+ORn2Khek5N8yvtbAlq4UXl+4Eg8/+zYWLFmLpvaUzKymRwCNKS4FDItwYJEUiOBOULYtUWY0bCASMRE3PUTCJjQzjEq3A19GA/ZLbUFROgnHcuFZFtxUCl4mKX4Mz4apczFNgy5CznTozOXL5Dm6zP9maR4yZhRe1WixjXj8oYehcq99YZSUwzV8RQ7PgyEEQmXeZPmcvo5m3gOR67uXPy9vgS+8BUYQgH39t0Cic5VeR+nBCal2mlyEsgFNSQsfrtqMJ174N15buBLrGtuRyHDqzy3NUjGCLFPKWSi1DX8VjmXRxeAve9WkmvA1ZyOOSK1Gqd0pGlZsBdEEtxYJhYiSMpE6BwM/PZArY4DToRCcklLoteMx7uAZGHPgQSiePB16Yakfq6zSWcr8vWo5MpjJKI+9X/j+lDdA3gLDssAIAnDwvsHMYtkAX4mBghrL1D7ccEHfLcO61tS34YOVdXjuzfcw//2VaGpPozNpwxYsMyRCvCimKYPUZFIcGU9hi80eo5MtONXdhCMTK1HodPo5KTgEMIUOma4Mg2MwLnfuJTXAiphw40VAzWiMP2B/VO65D6p22RVmdQ1g0kct0Zohah59DP5iXk+QQw/8+kkmh2X8/Ml5C+Qt8MW2wIgBcCA6TKohiw/8IDAVkSDDF+AKRQuCpyG3NvtbdMlMkx6wqaETH63egOXrt2Dh0rV4b+lqtHamkHZCsKiWLBKsy51q0HgvD1XpDpzkbcWhiRUodrsBoUMs/SAEb8cw4JgmrFAE4ZpRqNl5V5RMmoyyHSeiaKedYFZXQYvEfL04f0FPZacQOYcVa5Z72vomDlK6FnkW/MXuUPmnz1tgOBb4BAA4MCnvlfoguzTny9UzbIsbG6TPWCYmlxsidOFQlTvo2iwHmxvbsbmxAxu3tqKusQ1bGlvR3tEGz3bh+L7b8rSFvZ1OTLE2I+JmoHkhsastZBqIlpUiXlOD2KgqRKpHITJqDKJV1dBjceG4FWKfvktC1l7qvDF8Leuq8OuoYqLFpmU/d7CILfZBOQ/Aw3n98ufmLfDFtsCIAXBPLjNCkYwBDh49sREkpfQXc3GNAEeglWKZJLNiNcyQChzCi+uHmvV1cASV2/i7yCwswtkoAa9L8s2FOxECrCR/gtzVFak1lVIzZYsEYRbxxqyb/INnZDd1MKCDrJs+7IBkUE+Why/2y5R/+rwF8hYYngVGEICHd+NtdSuGlylssLOVasdwa5Q/P2+BvAXyFvg0LfB/AQW7EV8h5JLzAAAAAElFTkSuQmCC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781050" y="123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3</xdr:row>
      <xdr:rowOff>180975</xdr:rowOff>
    </xdr:to>
    <xdr:sp macro="" textlink="">
      <xdr:nvSpPr>
        <xdr:cNvPr id="1026" name="AutoShape 2" descr="data:image/png;base64,iVBORw0KGgoAAAANSUhEUgAAAWAAAABoCAYAAADPRSqVAAAAAXNSR0IArs4c6QAAIABJREFUeF7snQe4ZVV5/t9dTru91+l9GIbeqyCiqKCIoMEaNSaxm8QSEw0J2GKPJaKxoAkqNgQVFBUkoPQyM0zvM7f3dvre+//81j575nhzYe4QTPLXc55n5t57zj6rfGut93vXt77vW1YQBIGegVdYiG/+WeIvq/TPVmB+5/+AH5Js87csX0H4RvhsYMkKLPO+efG7+Zxned8WreVbYR2UZ8vmu3w9CMxjPMEznhwF4nNqDGTzZfM53za/lNrlKwhsU0dg0aKwfktW6dtRM6jTl2yeoVY77HLUpWdAjpUiKhKoSOCPRwLWMwXAh0VWBqiH3gSlLAOKfOpEwGUA0ZIfYSFPWYCnpSAw8BbCpMFznvVKIM/PEAwByxDqQ0AGGAHlwHJKEAtIOyHoA/gBz/O7o8B3SsBeKt4PFYhsSgsBOVIBfGLTBKqxqTdSG0B7iMM8S5srr4oEKhKoSGA+EnjmANggUgmhDHMtoWqEoEEJIq0gZLkGtrwSeAGQliw+k2eYZwikgWwDuhlJ4/K9MfmFMVmFSakwpcCbke9nFAQZBSqEAOwDr3HZdkK2k5Ri1Qrcelluo+xYkyynXlK1AqUkxeSDzxaYGjJl0ybDwGHPJRA3SiHk0mHbgP2QA4eM3TOc2zLPVyB4PhOv8kxFAhUJQOieIRNESAl9ySqWzAmxiCIe5ocR8ALGbPWtYghlvmuAy7IB35wsZRR4I1KhR152v4rpHgWZfnnpfhWyg1IwIzfISirIMv/ypl7YLewX8LRsV0HgyldSvgUIN8hJtsqpapWT6pKbXCQnsUBWrF1ymhQENfJ919Bcm374gKmjwPYNKw85dgjAIRybFoeMuGR6wURS4cCVZVWRQEUC85XA7wGAo824UzId8DegzCtkuqHdNARhEMwKPCmYkDwAd4/86d3KjG9VIbtdjtcjx5uUG+Rlw44BeKsQ2nQjS+5/sWJjEJY8O5CPUdhzjI03sGx5tquiahRYrZLTqVjNUrn1q+XWrJKTWqrAblEQVMvyEwZMDabSYMN0Q3Zr9Ehk9jAm9BLjLzOlzHcAKs9VJFCRwB+vBJ45AC6TIdv66GUZE0JoVsAWG1pPYY+eZKUlf1ReZqeKY4+pMP6wlN4hyxuQZU3JtrIGcEOwBas5hPNl2eERWum8LcTGCBJN8aFpIHAwDURneuaUTgEHbYbNhgzZC1wFdp2KbreC6rVKNJ6oWN06OcklkgUY15h2G8ODYe1h2WF9funQLmTHh2zWf7zzqdLzigQqEjgKCTxjAGy2/8YKG9lAMUd44dkZzBfwNCCWk23NKPD6VZh6XNnhe+VPP6x4/oBi3rQcy1fRLgjgtv2i+b5tKGcIw17AoR3/YvI4XOMEzxy4YbMNW2AA3/JL9mPYdyAHO69h4nxWetIQ8FAxBIqpaCVUtOvlxxbJbThV8aaz5dQcK99pMzbjwCgQw4vlBHYI8hB6ow3wsgD7KzT4KOZf5dGKBP6oJfCMAbDvA2yRHwDMMAQ+O4iVQLIo2QBvj3Lj96kwfKc0tVGxYq8ce0pWUDDeEYFnq+iGFlZ5JdD1HQVOUr5dLzmNklsnP96oIFYry6mW7JQ5eLOMm5qnIMgq8LOyimmpOCm/OCGrMCqrOCHbm5EdZOXYOdl2IQTpIJDPmR/s1nNleQl5qlEuvlBWw0lKtJwvt/okBW6HfFWXvB0CWXwJbwo4tcWBIgeJmFkqr4oEKhKoSODIEniaABzZPcMKzDme+QcDBJRKbmIciPHPSSvwD6g49YDyfXeoMPWY3KBHSX9ajs8hl6fACeTBJn2YLYdnNfJgnsnFUtVSJauXykl1y7KbZMdqJKdWshKS5RoQPHz4FTJgmQO5nAI/J/lp+d6kVBxTceag8pO7ZGV3yir0yvZG5Pgzspx8iXWjBkJPh4LlqmDVyXMWKlZ/quKtz5ZTfYosF0bsljw1Qk8JY8c2fX8qL4jflduRh6fyREUCFQn8IUtgfgAcnauZsy3+gOtFh2ylUAqCIDD+mjM2Dtac0lZ/RF7mQWX6fiJNPKBYfrdse1KyPeEDZmODDQA7SwWrUcXYYllVa1TVuEZuaqWsxBJZbotkVcsCcBWXrJg5VAt9cg8HVJTDW+hiHEVJoBz4PW9c1hSMSYVBebk+Fad2Kzf2qJTdqrjXK9ebkUOghV2QXzJVKIiroHr58ZWym85Tou0iOclj5KvRmCVsA7pRsAlK57AXnjF9l2YQLnYVb+E/5OVU6VtFAkcngXkBcLmTAU5YIcCEAQiHMApojqLIfGLQCrK8fcoM3abcyG2KpTcr6U+YLX+ALZZgBs9SwW9U3u1UUL1cyaaT5Naul5VcJstplRXgs5sIgyowsJoaiT7DoyGy95Z3+DAYl7h5ySwSvh953IXmgpwU5CV/RkG+V0F2t4qTG5Qbe0RWZofiGpSjtGxTL9bjQEGQVMFqk197ghIdL1C87hxZ9kIFgombeLwSDpdCQ4xw/JKdGXZciug7ujGqPF2RQEUCf6ASmBcAh9bN0vGaQWMOvsLAijCi2JyUqcChlO3J1Zj86UeV7fuR/PFfKxbslatMeDxnTqxsFTwOvLpl152uWOvZsmvXyo4vltQkC9CFYRubcim4I0K3EvOdG4BnjxK22RJoGwAueS9YgXxMBirKph8+LB4/4lEpt0OFyYdUGPqtNPWE4taQHHvGsGkIdRDElbdqlUssk9t0oarani87eYwClAUgbMKro9g8fisDYN6vxGn8gS6lSrcqEjh6CcwDgIEmr5RPAbPDrFN+XLuMOxbvF2X5fSqO/Vozvd9XPP2QEsGIcSXz7VJ+Bq9KRatLFiyy7Xw5tWfIji9TYKUUWESmOXKMX5nxmQhDjEtb/BKPLQU+zMfpK2LNkWBK5gGjQw77TESGCmzHdgAzHpOf263i+IPKD90tpTcoFgzItbNyjMnEVdFylIWl152lVMflcmrOk2wCOkI3uDA9RTn7jRTX0Q9S5RsVCVQk8IcpgXkAcGj3Dd21IrerMOGOIXMBh2dsv3Oyvd3K9f5IhYEfySnuUNyakiNPHkERVlLZoEGqPkGJ1uco1nCmZBgvzDEZmgiMN0EY7Bseg/E6HF1mMNPYdWGv5QdvTzI4h4yvhyE2oqDRRxEMG9/eEis23gw+eSNG5Be2qjD2G+WH75KV3aCUxszBYej94CinKhWrTlSi42rFGi+QnI7S4WDk4lZKFBQ2PvSHrrwqEqhIoCIBwwPnE4ocHcKVRObBaGG7OI4Zs2Zeym9Utvd7KgzdroS/T44yxqsAwCkWa5V3V8huvVDx9ovlxFfJslvlBTEFNtv2UqKb3wllOHx09V8xq+xU8KmG8ZDxOsy8dsiGbHyKo1cpL5rxmgizq4WRHfwj6m5GgT+i4swm5Qd/LH/0bsX8HsWsrGxMF1agvJ1SwV2jWNvlirddKiu2wpgqwixtdinZUBjEHAJwBYQrq68igYoEjhKAS5YBk/gmdBlz5Sot5R5R7uA3VRz/hWLBoJwgJ4e0kVagnF8nVZ+nRPulsptOl+0sMNFllk1QA4lvSrzwUBBDyW3gcLxvGV6FRonSZv4oxm8OU0SUzvJQFrUSJBPcUeqosR8bmwL1TinI71J++B7lBn8sN/e44pqQbSLzLBWVUt5ZLqftMiXaL5cVX2UO7YxvsvEPBnzDMI6KIfgohq7yaEUCf8ASmB8DPpRskTSRYcYyk4kBl67sY0rv/5rsiTvkBv3wXdlEpfluaCNtfrYSHS+VnTpRshtkc8CGFwMw5BTD8GCeNzbk8GAPs0Vok5gV1FDaxh/9eEQAPJt9RtF7ZSWWzBzh8V8pvaXpKww5I8sfVnHyfmUGvydr8h4l/BHFjAcIwdUx5Zxuua0vUrL9Ktnx1WEEHWYVk+ktClSpMOCjH8PKNyoS+MOTwJMC8GGXrdAaGyVKP5TLgWiz7ENK7/+6grFfKqn+UqgvOcoShg3G2y9TrP1SBXG25LVyCJo4FEcWmgXCIIYwTDn0rAhtwKGvcSlx+9PgvAa/y8brUJL48jdLVDq0zh5+HfZ1DjPvhKw7zCUcKoZx+bD+gR/JG/mVEt4Bubi1lZLA56ylctsuV6LjClmAsJ0M/aJLOYb/8KZRpUcVCVQk8HQkYAB4NgCBXNGtECGQRb5TpeQ2Vl52fpOye69XceJnSniDJoUjJLYYxJWNrVai++WKN79Aii0xbmXhbRfh7hvGe9hZK0rpGPrM8vLNAVcJqgE93MZK91MQUBGaBiI7buglET0fkeQQwsOIPJNG0nizRdnMwkO+yIf5UPfM55GvbnQISPtKNmQjFzpAO6cV5LcpM/Aj+UO3KFnYacKbwWrPT5bMEZcr3nGFFF8hGSYc+gqXHPgOg34pm1BZjU9nLCvfqUigIoH/zyRwCIDL+V94dRCuZeAR4GWraIcpGe2AAIudyhz8qvzBm+QGfYqVbojI+il5sWOVWHi14k2XKHC6TfSayRNWdqZ2GIIimhpZdgl2CLkvaRZIwoONNQRIyyRPt2iXydmLmSO8gghgQ42U4PWQ9wSHgH7gG0CP8pXBr41fc+DLDrPomJy/5VnOwt9DU/AhYDdNLR3+mfM8FENaQWGXcoO3yOv/geLeDtl2xuwWfD+lnLtKsc6XK9Z+ueQukm+i+OhXyRxh7N+limiXMVNUfCWeqTUUXlH1P2fu+Z+u75mSU6Wc/z0JWEHgEXdbFlkWupiFbAzgdAwD9EiWTrxFsUfZgRuV7/umEt5uuSbVZKC8Esol1iux4LWKNT5Plt0hK3DD5DTmrrXDPgjl3S13wiBQIqyVikKLaT6X1cBQr2KuK9fkfXANOCfiCdXW1JRcbqMcw+iLUHF4uYJmpmeUy+fk+0W5rhQU4d0xNbe2y43jz3s4Qs5cVFQCwAiAS2EgpQg34Df06iAJD8BO0Inxfc7vV27wB/IHbpZT3CrXmjHfKfjVKiSOV3zBKxRvfp5kdyogaVBpN2AId+jyXGL5oaI5zOef/sQoNyE9/VIq36xIoCKB36cErCDIB1Jom4227GHCxZCJGtOB7xmPBtueUGHwZuX3f0Exb7Ns4zcbhFvu+DGG+TrNlyqwF8q2XAPcYXKeWQQ4NKQestJGrNdwP8wYXk4Tw6OampxSLj+l4ZFexS1LDTUNiidqlKiqUiaXl+3G1LlwgWJuXHbpfjeS+kymp9Szd4/qEnFVJ2IaGxlSoTCtifEpWXZKdU3tStTVqrapSQ21jSaXQ5g7IkzgbtziyloYpsPE5SzsL/Zcmg+BDllrTlZ+j/LYhAe+r3hxm2ylDasuBLXyak5TasHr5Naer8BqkYJYCOrknIii/aLbPdlxPA3W9mTs6/8yED+ZB+TR9n8+npTRInqqsilnthyP9LxRmU9jvH6fi7pS9v8/ErCCoBAcuqmilCzmkM3XXGBJqK4n2Vl56d9qevenlZi5S65NUpuYir6lgrNG8QWvUrz1BZKzyES1mVcpUXqZhXZOyZgk63gRFIvq7+/R2FifJodHVVddo94DezTct19To6MaHB5VY2ubFi9erPqmFjV0LlJr92K1trbLgWmb3XygLVs3SjPTGti9Xfv37Fb/cL8cp6CqeFzJWI26lqxQ26LFyni+Wjq61drVpYa6JtmOI49blssu44zuPw4hOEymEwalhMeRJsIv8OQEBam4Q9ne7ygYvFUxb68sO29sxnm7SWp8rpJdr5WdOsXcSVeyqpTMJeFhZLjjCBXW0bz+kLa+R9uXcvCNgNA3QTSloB6jUEPvnSOB8O8cPB/h+dmKrRy8K4B8NLP3j/tZK/BLKcwMYIYWz/AojO12eMcawchWcYum9n5JztitcvF4IKFNEFPO71as+xWKd7xMgbtUNlf52K7xE+b7YaBG+YHWYY+H6LzL9woaHxnS7l07VMymNTzYpx07dmnX3l3yijlV2bZ2bdupobExxVKu1ixdqAvOPEcnnHKhFG9Sc3eXGlsbZMdJAeRr5/YtagyKeuyeO/WDW27Vtv0HVCzm1VpbpeaaehNCUtvarGXLl+vYE06UnarSkqUr1blwmapq6mWXDgHDbcDhcOjDHiCRDbgkL54x/sBp+dlNyhy8UTYJiII+BY5vIgULVrfctj8xEXNhBCCmiJBnh7eGhOaeUHGVW56PPEFZ/H19ferp6Qlh3LaVy+WUz+fluq7q6+u1aNEi1dXVzVlYOWDMZpOzwWQ+QHbkFkuZTEZ79+7V+Pi4YrGYCoWCamtrTTv5OfsVtePJ2C7lbN++XY899pgSiYSe9axnmbKoZ2xszLzX1NRkZPNkAAlwT05OampqysiKfxF4z66fdvDcrl279Mgjj6hYLOqiiy7SihUcuFZeFQnMTwKWH5QsoYdcIcjZENqBDUCYg6ohZQa/Iu/gN5UqHpA47VegrN8oq+UlSi56nZRYZ076zXbd+MSGXgYmmZg5WQKwaRT3sx3Ol5CemVbPvt2aGhtWf89ebdm0Sbv3H9Dw2LiyxZzWrFihg3sPaNOW7QrijtKTw7ropON00XEnKhgpynJq1Xn8ep18yXOUam+RZ1u6//57tP/RBxRLj+t7t/5Ej+3rU6FYVEPM0brlK9Tc0a7Nu7arobZBjbW1WrViqU4+6VQlW9q1YPlqtbUtkBuLK3BKYdGlPiCK8FcOB8szn5UA2ZgppuXP3K/8vq/KnrpLjjVqlBlRf/nEiUos/DO5jRdLdrsw/RzyiigdeMLgDwdszI8KAwaA2S9+8QvdfPPNBnTOOOMMtbW1aefOndqxY4fWrl2rN7zhDTrmmGPmBKDZLHEuAJyL9R3pe0afzLFFn56e1saNG/W9731P9913n9avX68rrrhCp5xyihobSfN5mLEeSSlQx/DwsO644w59/etfV3d3t9797nebPt977736yle+olWrVumNb3yjAeG5lAjvobS+//3v69ZbbzVt4V/U9rkUAKB/991362tf+5ocx9H73/9+nXDCCfNbeZWnKhIwsBiw6Q79XcOtL/BL8h23BL45eTN3a3r3h5TMPKA4W20rUMGvVa7mXFUtf7OsqtNkWbCr8JqekMVFPrOhlwIMMXIJMz8DX8PDQxobHpAVFPX4ww/qkQfv09DIsPJyNJmekV8sqqulVfm8pz0DQzrQ16v0YJ9edPbpet7Z52nDbXdo3bKlOuHii9V2+rmq7lqswHXVP3hQH3nfu1STG9e2Xbv00N4+VTc1aXlbq5pTNSpaliYLOdXU1MrPplXjSK3NLTr1ggu0fN161de1qKN7keLV1Yf7RH8OMfnylGZhfoeS6EpmikEVx+9Q9uANimceVIyUl0QFqkF+/fOUWvhGWVUnmRzHdsR6DaKXv44MvuVAAnhs2LBBf/3Xf20Kee9732tAbXR0VF/+8pcNOL3tbW/TK1/5SsOIo9dc4DgXyywH2tmMeS4QPpLtFLY5MzOjL37xi/rXf/1XvexlL9Pb3/52tbS0GNY+H2CP+kB7YaBPPPGEPvzhD5vvXnPNNQaAH374Yd14441atmyZXvWqVxl2PVdfKAMW/pOf/MQoshe+8IV63vOeNydIRPLxPM8ouE996lM6ePCgPvShD1UAuAKrRyUBq2gAuHSwVMpfGx6+cRBHisY9Su/5gjT4HcXt/nCn7MVVsNcpvvStclsuURC0hEnJDUMMaWKYBrIU0RYlbzcMEVtvTiODA8qlJ5RLT+vhhx7Q3n17DYzt2LVLed+XnUho6+bNWrlwkWLxpPx4Qg8+9IimBvt12UUXqqm5Tfs3PKJz16/WCaedpsUnn6fahSvlJKsM+H/io9fp3p98V76X14a9/WpfsEArF3TKKXoamZhSVr4WdHcqn55R3JIaq6pU39aik045RSuXrVFda4eauhcpVd0Q3rhB0Mgh97HQpFLuNBZaK0LFYkwK/kFl+2+S1//viuEjbBUU+I7y9mK53a9RrP1KWe4iWSolIjJBKVGk3PzGMAKCyN7Jdvgv/uIvzJb+gx/8oE466SQBdN/5znd03XXX6SUveYne8pa3GGYcMdOjtbnO1bL/jlniS1/6kj7xiU8YcHznO9+paqP0wtdsxl3+XtT+8vf27dunf/qnfzI7AAB49erVBuRhx5ggAPfIBFFuL6YM3qc+zBUTExNqaGgwisokh5rF4Mv7i9kHAMb8gcyPO+64+Q1e5amKBEIG7JcYcGnSm8uDwxuEbXtU2fFbld35OdUUtkhOVkVLyvldinderWTX62Q5SxX48UM38YS23+gcKbxvzVyYae5dC4xdMj02rEJ6yrDf6clJ/fKuX2lyOq1sNq+CV9SKFctVdF1959vfVmN1lRLxuHIFX+PTGY2OjmjpymVyUlUqZNM6eeUyXX7hRWprX6DarsWK1TWqqqpKX/7aF/XZT35EyueVy0lN9XWqTTmqqa9R/8iIqqqrdOlFF2lmclK7d+xRlePITcW0eGG3jlt1jLoWLVXT0pWq71qkZE29UTw2B3TGVQ57r4GAUuRe5NARBqqEXiR5+bnHlTnwZWn8J4r7g3LJChckla85W4nFb5Rdc74sq7GUL6IEwEdxCDcb+GYD8Iknnmjk/elPf9qwwL/8y7/U1VdfrZqaGg0NDek///M/jf0SJnfeeefp7LPPNkAFqGC2ALgARFhef3+/zjrrLPMMYANLBNyxe5566qlG5vxNub/5zW9Mufx9zjnnmO9E9ufZYAY7//jHP65Xv/rVRjmwrd+2bZv5CZgtX77c1E0bsHOvWbPGsEwAE8a6Z88eY2ag7/yNOWPBggX6h3/4B6NoAOUtW7aY+mkLDBi5HThwwJgPNm3aZNjzySefbMwftJ/Pli5davpFH2C3yIodBrLDvnzaaacpmUyaNiFfZIKSO/bYYyvAUpHAvCUQ2oCNPTM84Q9zPPBbRio+oZmdn5Q1ebtSwaRJKJP1q1Ssu1hVy94hO3W8pBpZxgUs9EA4tLUtObJFpjyO+vLFnPLZKaWH+vTo/b/R6PikBkcn9ejGDcrns8ZqgYfDkiWLpFhCd/3n3dq+fbOampqVStVoYHhUViKuls4OeY6UzmbVVt+kF5xzns5Yf6JaFyyWW1un0eFhfehj1+rnd/xUTTW1yk5Oq9qNqbGuRtlCRuMTEzrtlJO1ZukyJRxXGzZsUiaf1/jMlFavWKZjly6RVfR0zEknq3PVOjUvWKqq+kbZdsldr8SEIUZhRF8pmi8oGoYfypH3J1ScuEP5/dfLTd+vmDLm3ZzVLqf9KsU6X2dClS0CNMy2IWTVRzY+zD2+u3fv1p//+Z8bcHrXu96ljo4O/fa3v9Vtt91mtuOA3MqVKw2wfve73xV2WIAT0OK9P/uzP9O5555rDrL+7d/+zYAKYAcY8R7gRDkLFy40YEfZfB/TBqDU29tr7KccTgFUADGMknJf8IIXGHAvZ678DgDDgF/zmteYtmNGoG4AGECmPY8//rixs27dutUokauuusrU8atf/UqbN282QAuo3n///cbUAtACwLThlltu0be//W0Dpu95z3sMAAOm99xzj2G5tB9lkUql9JznPMd89uCDDxpGjryoE/ml02mzs6AOFBZt43n6/JnPfMbI6tprr60A8Lyhp/KgWQsGgE2SrsMAHLLWQeWGv6/cns8pae2UyxXxvjRjrVBs+TuVaL5CgVVvkqhbfskKegiAS36zJn9CmIjGK3rKZdLqO7BXD997l/bv26XJXEFjmbyKnqe9u3YK79gVy5drbHxMHd2LNZ3NqKf/gGKxhLK5ojZt3qza5gZ1Ll5oDvn27etRR3uXzj/zTF128fO0fPlqWbG4fvSDH+ifP3adJieGtbCzQ0M9vbKLvhYvXGisCbZja+2qVRofHlHCdpXN5TUyPa1YTbW62jtUm4zJys1oYWebVh9zrFauO0Uti5crWYM5onS1UOlwKcpcbFi/SSxU4v9G8xQkf69yB78hDX1brndAsgryg5gKyVOUWPxWOfXPlWU1hFtui+O3KEz6v259jzRlIwDmOdgqh1wcDmHPPP/889XV1WVAZHBwUI8++qja29vNe7/+9a8NCHJwB5jG43GzhQds3vSmN+m5z32uYYowVUDtzW9+s9atW6cf/OAHuuGGGwwg8hygCEukXDwQYJif/exnDQPGvFBu+oj6ggnik5/8pAE76kYp8DeA/1d/9Ve6+OKLDRj/y7/8i7HPvuMd79Cf/Mmf6Pbbb9e///u/GyaK/Zh+0SfMAQAr7acNv/zlL03fUBz/+I//aNj09ddfb5j961//enPgR5sBUpTNnXfeqf/4j/8wn6E4AFZAeMmSJcaEQRu++c1v6sUvfrHpEwy4AsBHmpmVz59MApaPG1qUZ7L0lAnWzW/Q9M6PyJ7+ueL2pEkvWShUy2+5VIml75Jtr5McbgYO2Z4J3YgO8kpE2A+KBq8CL2+2+ls3btJ9v/2t+nr3qbo2pazxo42pr7dXQ319qkollaqqUlV1vY497kTlCgVt3rpZ+/YeVCKR0vD4kIYmh9S1aKFqG5r0xKNPKJGq1ulnnaHzzj5byxct10MPPaKf3HyzntjwsGpScTXV1yifzhjTQWtLs7KFvNafeLy6Ojtleb62bXpCruVoMpuV59hatGihASA3KMopYB+2tXrVOp1+zoXqXrVGsaoaE9ln/CNMbofQJHE40UXpNozopmgrI2/6t8rt/7zsqV/LJYWluZGuTWq/SvGuN8omV0QQDwG4FJ7MYSb+yEfzYhsOi4RpwigBSIATj4DLL7/cgGd0YDUwMGDMDPv37zcgw7MA8N/+7d+aXcgHPvABA4Ic5l1wwQXmOVh1c3Oz/uZv/saYBn76058aoAPcOfwD+CgXcwHP8/PHP/6xMW/QBkwDsxlwZAOmvQAaJgoADbMCQA/4wzg5qMOWjY37sssuM0ALc+c7MFFeeIJgA85ms6ZdeD7AwjmYg8XTJxguAMwBG+UD3CgObMWAMnLAawKFgNfgJnCNAAAgAElEQVQIzBdwpi+YZlBq1PuiF73IMGoAvQLARzNLK8+WS8AK/ELgK7xaPQQRIHVKhcEfqLDno4ppT+mqobgyzhqlVr5VTsPlsrwGk0zdfIPE67hPmbwRAFPoSMX/xVxaYwM9OrBnt2Es2WJRbsxSR1enTAiIk9DI8LDy+Zxi8bhWrVmjU04+U50LFunxDY+bCZ6IpVSVqtLdv/21br/zNtU1NZlDtZ2btiozk9a6449TR2eHRoZGNdw7KD+b0eBAj2HcyVhMrmWro61dL7/6ajnxuIq+pxUrV2rZ0hXa+CjeFw9q9559SlYnVFUdVyqZUl1VrTLT45ocH1V+JqPzzjhb5150kdqWrVC8ukG2RV6HsK/hxZuha11oQChdXBql3Qn6le3/pvzeG5TgQM5c8hRTtupUxZe8TW7thbLUGJouSgT66dydETFgFAhsb2RkRB/5yEfMNhsAPPPMMw3g8Bw2YcwDuKVhJwZ08Jp43/veZ5gjAAbYADIAKOATmTVgoTzz85//3Gz1YbgAMCCGaQNzBowT2yrbf2zRfI572JEAmM9huwBnxL4B4C984Qu66aabjAkCuzMHXigQ2ovJAcUC6APAgCb9jwAY7wQUxt/93d8ZEwkmDmzhlIXHRRREQT2w369+9asGgF/3utcZGfzwhz80LmrIB8ZLvzG5oJwqDLgCqP8dCViBlwt8O0yVGGb9Kirwdmlm+8cVH/uhHGdK3MDj+Y3yWl6squVvlZxVku9ydFzaOrNxLqWsjA6mLEvjI8O682e36YnHH9a+A3u0ZesWNbe1mhwOza1tyhc9NTS0qLWtXQsXLtLCRQu1ePEytba2yXHiGhobNvkbsM/hZbFpyxP6+o1f0+DYqHLytHXDJvnpjNavP1aBY2vXrt3qbm5XkM9r38G9mp6eUcJNqK66Vpde+kL9+Zveotr6BqXTM6qurVVdbZ1mpibV27tfWzft0OTkqLZsfUS59Iy8XFFuPKYDB/ar/2CPOhrrdczatVp/ymk65ewL1L1ktfEVNlfXE6ZtTC3RUEQueGR1g9ISRXifcvs+q9jkr+UEk6EftdUpp+tVirW/Sra7XFYQO3yCeXTk11QcAXDkBYG9F6DF1YsDJpgr7+Eryzb6yiuvNEyOgyzACZYIA8YsAVvEHsvfgA0AzPcxI8A62ZJjb40AGHPBz372M+PXi8kDlgojRQEAfnyXcn9H+1uWZjPgCICx0QLAl1xyiWG0mCUAQurmPVgt9aEgXv7ylxu7NyYIgJf5EgEwTBoAxg2NPmFiwJRCn+gbJojohV0buWBvBoABacAYswMMHeB/6KGHjDxPP/10833YMYdwHBxyCFfxgvjvwNEf33etwM8FJBMPk+5g4pxRceoOZbZfp1R+s+SE7lMZrVZq1TvlNr5YllUbZiYr+f1GiXZMvjB8ZX1P0yNjuvOOn+ubN3xdY1MTxougpq5GixYu0prVa9TY1KRCIW8AoWvBYtU31BqTQSIWkxVLmit9zHX05iri0D0rl88ad7VNO3fotrvu0CMP3Kf+3bu1ctkytS9eqN7eftW6cQ33DyhendTZ55yv7s4FWtDdrePWH6clS5crFoO5lmy1xlTCf0VNT04rk57Q/t3btH3bFg0NDpj+Pfzgo9q5baeCQk7yPdXW1ug5z71El7/8lVqyeo0sc7Bk8r2VLhAtIacpO1RQHjsEv1/53hsU9H1DrrfXRBIW/Rp5decpseTNclJnmQPNcCsSXUQ6/wnJaT2n/RwOsY0HoDh4wiSADRSbKbZaWN23vvUtfeMb3zA2TtjjXXfdZQ7DeB5QwdbJT8wXACx2WDwDYLF4EwB6uHgBgDBlmDWfwXYxE7ziFa8w5bLdB8w4SOM7HN6Vu73RzsgLIjJBYLPGREAbUQ6XXnqpqRsTBAduMF4Al3owQxB5BlgSYIHNGgDlPdqNRwL2bQ7HUAKwYxQJ7JkysTlzOEibsD1jooHB06Y//dM/NQAMuHKQ99a3vtXYvTGpcCiHDRgZ4SHxsY997JAbGjKczfLnP4qVJ//YJGByQQR4AhvzQSDL6dPM/i/K7vu8Epo0WdAKXlLFuherduW7JBc3G7bKMF5SjIWb7ij+AntodmZCt996q7ZufkKT+FS2tilZVWO2rUuWLlV7R6exswZBWnUpV7G4rWIxLS8/JflFxapa5CbaZdnVh+2rpEAr+WTu6e3RZ/7ti3r4wd9q26OPqrG+TkvXrlE2X1D/7r2aHB3XZS9+sd76lneoo73DuJxRn1EZh/w6w/wAJsm6lVE+MyA/Oy6/4GsqU1CWzGmepf17Bww73rV1u0bHRjUxNijbz+vMc8/Vc19ypZavPU5ugghA5FHKTVxKZxkmc8f9jpDsrLyp/1Ru32fkZu6Ry515nqOcu0zO4r9UrPklspzOsrtHjnzrc7kbGuw3ioTjfYAFJordFSYLgGFygPXyOVttTA9sqwEvtvywQXyFAUGAiO01TBbmhw0U0OYznsEuDCBiGsBfFq8BTA+wa/xwMTtQLoEQfP7a177W+CUzDuXRZYAdB3V8HtlkUQif//znTf0APYAK0GHjfvazn20UCS9AGBZOmTBcbNccmGHT5WAO8wr2WpgzfaONvAcrZmdAOym7tbXVmEwiswqKA4ZLJBz2cVgwdnX6xE/kiVxpB54htANzD7JFWeF9UnlVJDAfCVh+UAgsn8M0zuJIKPOIprZ9WKnpnymmogq2r6y6FV/yN0q2vlqB8AQohu5SZfenhed4ZE4LlM9O674H71MsEVNrXZOG9h6Qny9qxdq1al66RG4iLj8oyPemZRUn5eWnVShMKfDTKhZn5FtJ1TWslRvvVGCHWdpMWLTxkbU0NDaqf73hq/rNg/do84MPqbOlxSTXSXsF7Xhsg/xMTq94xav1nve8T02NTXO4x4WiCbNAFpTP9WpqYotcP60YiXIS9VKiWpaVkh+klJ72NTY6ZWzKAzu26Dd3/VKJuhqdffElOvH085SsqTNtNJAZJYePUl1GNnISGnkHle35ooKRmxTzeuUGnrkpOmi9Qonuv5CdPNZceR9eX3R0AAz4AVgEEfCCzcE4AR5smwA0IAHY4IrF35geOjs7DfDwPZ6D/cKmiaBjS87BGu9h38V7ghcHcZgTADD8bHk+8rAAsLDFRuXCLCkH+295lFvEElEMsEoOvGC8vGgL7Bugw34N88TnljwNHJRRFkyc9qAEOCegbHZTmCsAYPqJDPCgoN+YKPDOoF08g/0YsKZ9yAmgp2wAle9TL33ie7SFnQTP8R6f02fqoG+0A9lFcolyWVSS8swHgv64n7GKQTFwio4CBx/WaRUnblVm+4dVW9wZntbbjmbip6th7TWy4ueWosJKyWOifBFs6Y3bVXijMCaImcyMAdqk7ap/yzY99uPbjLdr65rVWnLqSarpalExIKH5jFTMKghysqyCZqb6ND09osbmE1RTt9p4WvgqhB4BBoTxJ/Z0+92/0rd+dJO2PvKwlrV2ScmkpvyCDm7foXhBOvuc83TNtdeptbm1lEqylJzblEN7Q1c5S1lNjG7XzNRO1dfWKO40mMASuXFZTo2cRIMcJTS0a78GNm7Sgc1PyKuu0pKzTlfb0uVqbGo16TCNLdgkio9c8Mpv4CAghUCLjPIjtyh38AuK5x4zNyvn/aQKVacrteSdcmsuVGARyTd/AI7Camdv7QGI8q3w7FwGfA4QwR6xGUev2dFn0QHVXNFg5Uy2PDwXZk2Zs8uN2ghYYR9GAXCgBdhhRoDFRi8O8AB4ABCbLszbKM2ylJHUz3NR0qFwVxWO8+znZveDvymfwzXKB+Cj1+wwaOoAaMv79FTlV4D3jxtUj6b3lu97GG4lc0Fmn7IHrpffe71SGjOHSlm/Tvm2q1W/9B2Sv9wcdhFqy7VCh8MGSI4b2lUP2YNhxCXvrGJ6Wtvv+IUe/8GthtGues6zdOJLXyIr6SjwCsZ2WsxNaWKsR9lMnzx/Wi0dJ6mmelnJ1S1j2LIxPAcx2W5Sj27dos997St67KGHFUyklaipVqqpXv379smZKerc08/U+665Rk1NjcrnM7IdT/FkTLFEXLYTl20nSknnsxod2qLcxF4lklVK1ixUKtlq2K/suOQklRka0303fkcDjz4mtyalk6+8UotOP112KimcqImQMwzdDm/oOJz9OFQYh+6Ys3x52UeV2fMZxSZvk6MJc0sG4cnxRX+hWMtVYZKeQ94UT+Mk7klGvxyY5srlcDST5r/7LICJTRrwhbk+//nP1/HHH28Abq7Q3/nUV26OKX/+/wIYzm7bM92mcuVb3vcne//J5Dlb+c5H7nM9M1c55W05mnbNRQieafk93X4+E9+zAgDY3OhGysnHNb3lQ4plblPMyki+o5y1UM7K9yjRcKUUsJ3noC4E4PCiztB1LUqqHp5rhffDcXNE6AUQqDA2qsdu+qEObHpEdatbtfzCC7Vo1XFy3WrjTzsz0aP+/Y8r8KdUV1+npvbVsjxXw8ODst2isrlJBX5RjhdTLFWt8Yyvr33vFj382GZt3/iEGpsb1LawW3u379QZ607SGWuP0YknrFHHgibIrEbGhuW4cdXUVqu2tk6ZXFGt7V2KpxLKTvdraniPckVPybqFampZpZhTX7prLqOeLY9r+89/rdF9w1p1zjladf4FSjY0m5s5fCIITRdLeYTn8N0NJ1HJOTroVf7glxUM3CDHD9NH5oNmqe1KJbvxCV4jSyVviKMc4bkm6+wiInZXzoj/pyc0DDjyQcacAPOdzUCPpuv/V8H3ydpVvjM5mn4eDXCW1z3f8X2q9pbvDo62zUcC5Kcqby7lVV7e0YD50bb7f+J5K/CLgWGzVlH+1K2a3nqdUv7jcjmlLyaUS52kmrXXSbGzzf1u5lYITvUBCQPAhy++9EsHclbghVemYcRwbEOwuVJuuqdPk4NbNZ29T/0Te9W96Bx1LblAqepO5dIDGut9RJZmVCw6Gp8uqioR0xObNqqpqVXDYyNq72iWE1iazmQ1nbX0wBO7tKt3TPv3HFA2O2Wi5Pr3HNQrrrhCF51+qhqri2ppqzYKYOuO3cLfmQxrjuVrYHBAx5xwkhqaW5R0AwW5SRWKvtzaBWpoWSnbrlJ6pl/p6cc0ObBBSb9bgVapaeEapRoaZNsxc21S0S8YFmzJlUOu2acMJAaEp1UY/r7yBz6vWGGjHOVVCKpVrLlQycXvkFt1hgT7fhrkN9oWM3HYus+HnfxvTGDqBIR5YVqYL0DMZndzKRej/+eRfP33ubieDMjKgePp9PlIQEX55eP+dBjtbKZ6NLuJp6rv6Y7JXPOz3Lw2m1D8Psf191G2YcBhRNeMcoNfUnHPp5QMDpr70XJejXKNL1b9qg9I1vIw3s0uhGwOn1VD/cKEO+YWDSu8K43Uk362qKH9BxWzpPr2FrkkQTGXY/ZotOeLGuj5uTK5FhXcs7R85WVqauxWdoIE7EMaG53WQw9vUUdHm3bs3KX1605RpuCpa0GnYm5SoxMTuvve32h4fFpD4xmlMwXV1CXV27dfmZEJvfH1r9LyRd3q7mpWKuloZmJaM+m8fMfW1PiECplJbdu2UXWNDcaXubm+SqtXLFLcqVWsYYliVc0a6N2m/t47VV21QXF7VM1tl6q68QrZbofkeSpMzGhsZExKOGroaFHMTcm2w5wYT/3Ky5u5VzN7P6XEzJ2KadrcJF2IH6/44ncqVneJZNj3EQt6SoDFvhsdKDFhCTjAK4FDtdAj5H/vKp1IUWBbZQFF6SePJLno8/LFzCEa/eSQEDDnIIyDx6jMZxro5tPGCDSifkY3dERBH0/XzHIkAEapcVDJoSAHhXifEIwy3xftxS7OgSMHocgT75DI/n4kWUaKlTYwHniM0Hfaxdzj76PtO3OE8eUglT7hWshhKeVQLuVHpqv59vP/0nOWX8rGY6tX6X0fl933DcWDMVlOoIzXIi16p6q6/syknAwdhYulHLkkpjF8o7S7Jow2NCfjkqWCr4Mbn9Cee38jxw7UuW6NWtceo5rWKY31fFTF9F3GDNA72KJk9QvVtfjFam7ukIqj6u89oIce3qz6xk6NT4zp2LVr1dTaprrGJjlOjfbu3a1rP3SthgcG1dXWpZrGRq1Yf4yqk3E1pHAXWmMO7ZrbOuQ4rrJTaSWSKWNPLuQyys+Mas+u7RoamtDoyKDq6h2dceYpqq/tkh9r1cDAdvUfuFmOdY/amvrlWDFVt7xMNfWv0dRATP1bt2lo+x7ZqWotO+c0teLZ4SZC0JybeJZYWaiwguJ2pfd9XrHR7yrmDxtmnrMWKLb4LYo1XSW5XeFdek/jFeUFxv+VSQvYwoqIDmNxcdqPixouW/+bIIwJAhswngm4uaEY5vuKgI2DPHyR+clBHn3nsAy/ZMqMcv/Ot9yjee6pdg7lCgL3OfrJCy8PFMTvQ+7UCegRKILbHf7O2Nbx+57vC0DDP5qk9AS14KKH33V0mDofAGaOkcyIgBcUAaYllADBM3jbRK/5lMUzKNgoRzMeLQTk4ALI77gS8qKPHKQe6TV7zOZi7MgAhfNkbL5cuc7Fvo80L2b32/I87nYnUOAJTW27Tonx2xW3siZ1ZNpapNSaj8ite56CoKZ0fQ7baO5fi+y/kXkzBGDDhcMEl8qMjWvbHXfoidtvV3VVtVpPOF6nXrlWUxMfVzF7r8mRm00n1T94ou7fuFrrTrpCp568WoGf1cbHN+qnP39MIyMTWrGkTevXr1RrW4NSVdXatPEJ/ce3bpSXzmjtshWyEzWakaPnPfs8jAwaGhtSS1uL2tva1NbSqpqqajnJuKbTaY0ODmhsaFiPb9yhXXvHlHB8Pf8FJ+vEU09QLpfQw49v0+C+27Ry0f3qaN+mqvikisU61bRcrWL6RXr8lo0a3rxZFuzg+Zdo6dlnKE7eWHOhaJTU/r9OhWhATSpLDSrf9w1ZvV+RW9xnTivzQYPU+WrFO98gxVcak8Z8OXA06IAskxW3LtgPfre4TcG8mLBk/QKU8bklYGCuRTBfk8R8npvteVG++PDFJciBxUnEG+0sL3O2J8JsibK4CbogVJigD+zIsDaS7wDq3H6BP+5c5oDZi+tIdc2u+2ieJ58GoIESJBKv3NPjSIAx1+ezx6y8fxxu4itN8AuBLCS4J3z8yUwihj6VvEai35knKAzcA4l2JGyb+fNUr/I2oQBxTaQMcmQA4gTh4G9+tEqWcukTvuS0h+hIxpeITVwd8RsHeImmnH2LylztfSoARnmR2wRigg94pOTnknc58M5V5pGUS/n3Lc8vBng1+Nm7NfHEP6o296BcmyitmDKJ9apZ9zFZyVNNspjotuRDt22asIGy+8tK2cDMte6lT7KDg9r0w1u0+Z7fqG5pq068YpFi1bfI9h6X46dlWwn1DZ2i6z4+I7fmDD332afq8hc9S9u2PKF/+PBNOtiTVV1NXJ3tKbW1xFVbl9TMdEYDIxPyC54SblzTM578/KROP7ZNmXRWmw5MK17frtamBi1obVBjY7WsmKOpqWkN9AxoaDSr3X1TGp3Ma3F7la557yvV2dWmn/7yEf3i7nvVVf+4XnvVlDrb90gBt1m0yE49VxMHTtPGH+9UbnRSxz77Aq288AIlmxrNHXiRGI4k/DBhO3bgm+Ud+KxiuU2yLezASeXrX6Tk4rfJrjpRlhJHBcBMOCY90WEwBECW7F7Rdo2FQbgswEemNHxry5lYNCmeCpzKAXUum96TAe5ciwHfXRQCixIPCBhs1J656onei36SaS3KckaYM94UmF1QPmyBI7Z5SPGV7MLl4xMtnqNp93yfjZ5DUcBK+RtmjmJ8Mnb1VIA7l7wj0CwfR2RAzgwiAcnZAQiX11deTgQys+/Jwz+aCEfYK4EyEQDPVjxRWbPPGzALoHhInERoNuAJiy5nj+V9nT33os+icqNseAT5RADMGJOOlLax24lSnVLHXHbwuQhD+dygz2TAIz8IUZmzZTvbrXP25+Xzorw/s+ft7HG0PA8AzsubvEVTWz6oWm2RDSMr1qpQe76q1/6TrNhaiai3kpfroXDZ0r0Q4fl+dFuwZdx1Q88IEub6Svf0as+mDYpVDyhj3aPJmQe1sHNaKXdKgWupb+RM/f11U+rt69Ky5pje8NKzlGqo0ye+dq929WLj8bRqSa283Jj6R9KynRoFdlKFgqdCMZBfmNGpSxx1+dvV3tGmx0bq9PB+X55dpVTMwkxrXMGIRmusqdJYWuqfJrubr5Udgd5y9fmaHJ3Sd+7YqO39gzrl2B694/VFdbXuNYl7/ES7csXF0tSxCtJEAnZq4brjlGzGhswhErbtUl7gp7Ddmklg9FVexalfKr/nU4plfyvHmjEKL5e6QKllfy2n9hxJVfMC4GhiYSf7+7//exOOy91kmBkiz4Jo0NnOEawBWMEY2LKzfQcMYRrkeYChEcDAVhKbGwEZBD3ALnmO3wnrjdhMtG2FkbD4KRfWg82PF4wbf1+i8PiM76IUKB9wYrtHcARMhu+zBWb7jMKI2jNXYAPbbHI6XHjhhSbPRARsbPkpBxaM/ZD6WfxRHgqYThSYQb3IhiAW/tE3FjQyYcGhyGBE0eKmXPpJG1nkbKn5nGeRLX2kPOqjD8iIOnif71Je1BfkGQXH8HxUF/JgXAAdnqE9kW0XuVLmbCWPrBgbyuO7RP+RJhQAJoSaF+NL3grGgvYiH3Yfc5kXotzGtAUAji5NxTYMw6Y99IvAl7kOUSmfnQlh8dhsYcK8R3+QBWYx2DXjw3v0lX6Wm8XoE3UxnvwOuWB3R+QjATEAMP+YnyTpZ64jF8pkjDBx0U6CZWgDY0g9BPcw96LoR97nOdYN4eWE8BOCHvmXMy+Ym9TJe9GaQKbMZcY1ypjHfKU/yDm6pIC/kQXPRW1BnsjDKD5MELaVljf0Dc3s/oRSzh7Zga9csVF+8xWqXvEeyVkS5oow4FLmUhVl+zqkzsquI+La9oDElsYXQkEho0LuHvXu+bQGBjYr7kiJuK+q2oQGxk7WNR+dUE9ft1rzEzq3u6DVZ56gmx4Y0eZeaWFXtd7w8pOUmTyoH96xVTv256QgITeWULFgyw2m9Jw1jhbMPKo165Zoh79Q37pnVCOZqlBleJ7o4/FranXReevVP+Lr1l/t0sRYRsd2ezpnaVz9u8f0QH9c/YG0/ph9etNri2pv6FUmV1CqodbkJE7F16q543VKJE+T5VbLM+HYJb8HY3148hy+h1iIkaCnIPuAMrs/qdj0L+RYk/ICR4XYqUos+ys59ReX7tib/yYVlkWiGoCIpDCwytmMpVyLMxlhEIAJ34mAknBbwn15HzsyCzaafAATC5z0k4Qj40LGYmfyMqn4jEVKekjMAjBu2sXEje5PY9GzHSW0mfBnfn/pS19qvg+rpQ6AkIXKQmLxoEwA0HKWQTJ4+skE53Oeo50AC+APANI/6scUQ34KFit9ol7aQU4JFBK5HliYKB9stETXIQ8UFW0j7Brgpk621ygQFhnvYdsEPGFm2E3pB2DAomOXwTiwhYbhw6wAUfpIuDVjQF+RNf0gjDm6cQSwoS7aA7gzdmy5Ka/8RZ/oI6CJjOk3/eMnCZIAYIDqgQceMHmPGWvqpU4SEmEnLg+YQcaAF/kyeAHAlEs0ICAIACEzwINwb8Z6NgNmrtN/2sv4slOhfWzx+cn84W5C+kd2OnKY8B55nuknc4i5AKmgbj7Hroy8sfmjxJAPLJs5B9sH3Ogn4fiRkkEh8R52bBQFuyPaT/mML2PLP4hAdDEAuUe4HYV5BPgiN3ZTPIfMaC/vAbCYzpApSoG5wZynrdRP+Dpt+9GPfmTGj/lCncxDgP7Q1VgFPwhca1LFns8rd+DzStj9hqVlvCYFXa9X7eI3SRZpBMsPhUrZvmadOEX3YYTX2YcJKYsl1oy9NzfzE433fkTF/D5NTlqamY6pqqZTQ+Mn64Of6VdPb6u689M6Ib5fK846Vj/ba2nDAem4Yzv1/refrRqnR3c+sFPb9udlWTWqStZp+/Yh7dyxQ2ctjaszs1XLVnfpoN2mHz84qcaOZepqb9L06JBsf0TPOrdbpxy/RBu2Z/WFr2/SwKCnk5fYOsYd0OiBGT2W6VSfFdPqtT266tKclneNyHJG1NDiqzohuclj1Nj5DrmJcyWRpyLMBhwmsA8Tqs9lgvhdGxwHmb5U2KKZ3Z9WfPwWudaoUVQF+1jFl75dTuOlsmwOa45sBY4YMBOT5DAsUCbck12PHoEyeW+ZxNGVQUxucj1w+wSJaDj9xsZKwATPsFhZHHwPcCR7GmBBIhoWNBMUdgbAAW4wHFgYE41JzaIhWU80oVn0THpyEGOnZIHRHiY2ddEensdMQQ4Hyo/MFAADwENbsHWygCgfsIJFAQqwIkCRhcAWFfsrzAcQoV7YGwuXRULyH1KlUjd5k6N8DzyLHGGSLD7aR59JLgRI8x2YIGHUgB62SJgcYEKbUBokjMcmCwNCVrAkDo8AfAAHObH9pSzaQl2ACbZXTAlksaMvABHPAw7RC7mTGAiwQknQVoCX3BS0B4WMGQAlSRswB6AwYMts5/n+Rz/6USOLcjMGypEMctRJO2B4KAzepwwAmj4ga/J4RLudqF3lAMzzADDyY6yQPWYR2kY7GMPPfe5zpt9s/wEpxgzmy1iwawLM+R59A2AZZ/qMaQOQBuQYfzLxMUbMF8gBAIwMUQQoOIgC5AJgJf0qzJo2MTbMAfrCPENhIxMUBLtKkjmRZ5u6mFMoNUx8jCd1ME/JvkfeFJQuc4MsgIAxSpn5wnz953/+Z7NDor1RvhArF/hBLBhX4cDH5PVer5g9bkJ+03677MVvU03naxSIcN4QDJ7cxnkYfqOgA3MkZ6LE8FDLKTP9fY33XCvH7pHnO8pOVWtkfKF+/eAC/eyeWg30J9UxParTEr1afqBchgcAACAASURBVM563bbH0mP7Pa1Y0aIP//3FanS3KJOd0oHeaU2M5pVyqnRwIK/Ht/WoPu7LH92nts5GZVPN6hksaM0xK7V4aYvyk8Oys4Nas7bNpJC8d0NGX7lpn/qHHZ21LKHj3X4N7ZvQfel25Vra1b14TGeu79G5J8GCepWsmg4zJsfXqaHz3YolnhVexVRKSmTkAg7Dgp80EKM0PUs3K1v+Hs3s+ZxiI9+Rq0ETyJK3lyu25C1ym14qy+Ha+vl7QgAWADDgB9iwaOd60T4mICCNZgb8YL28ogTrsEkOTjjJZqFG1/OwFSNJDkAdZRKjLhYmiX8AB0AS9sDE4/CJiRwBMIuGRcIWj4MOTAh4ZXCKDXhFOYejjGL0CSDg0IXcu/Sp3G5HP2AggBkLnH+AGaYBzBIsMBYC5WGWoW08z3swQRYNYEd/ACKYDvJg0QMAbJ1RGLAWmBtJevgdUGExktCIhQ0T50V5lItyipIOwZbpJ7sBfqJYogTx1AnYUwaAgGzJUAdgkAyJBQtLZ7GjPADvyIuC+ug3ZTIuUZ8ixYXcADrGjjGkfBQr4MIzsH6AmTFCQZXbSGcDMEAMg0Oe/A6jR2aUg+KYfbA4G4A5bEV5M56YJZhbsEd2RsgX4CWbHgoGRczY8TtyYL6i8JEVcwcAZj4AaAAjigZWivJCETJ2EAcUIcCK4mCO0Xbay44DNg8ww1oBbBQJz2EDph52VIwbAAqokkWPOUq/mKMoVULnkTnygAEzdxh3Dn+RFTJBCUducigt5ACAQ3JICmVwIx94QSwYVWbvdQoGv6K4PWPyiae1UPFl71Gy9WUKgjBZ+NEDcMkkYb6YVWb6Oxrv+SfZ7oDZhseCWu3ev0yfuj7QwPjJkletppE+rS3u1cqz1+qn+1w91mOrulb68Acu0+rug0poTI/ft0kj/cNK2IGStU16Yv+0qlqWabBnSPWplIYm0mqrcXXcyatU39Gk7NSQ3JkhdXU3KxfU6MbbDurHv57UxJSt81ckdKzdr959Y9oRXyJr0VLlvEEdt2KrrnrhqLra9svWtMnV6zlrVd/1HsWTz5ZF6kjDekliZMkOr7KYk7T+LgM2hFmyepU+cL3cwa+bxDyYMrJ2t9zFb1as5WqTGe1IAFx+uMLEhVUwqdHMMLXopt9yZsKEZgJEydUBYtguL5gGCwF7IVtQJiBMB+1PZjAmNaBDPly204DDzTffbBgAbIbJz8EfYAwQsuiZ3Bw+ARIwLravsBCAJAJgbqcgCTtgBOOILrYELGGpKAp+wsSNzMsCLfibxQeIRZ4R7AZgfjBC6kAxUC4ATB8BNhZitHVlwQK2bIthYryQAQwehka9sBrYOIsTAEDOAD5lwppgiSxIzCCAX3QJKWYUGCCypC18hwMubvoAQHixiAFE3ofJ0i62yzBDwAngnN1nvodCABz4DoufZ2g3QEUZKElYJPXCujAZRK5gjAPPogwZs6cCYPrKWGDqYCsP+AFeACNAfCQARrb0EfAEgLkcgH5RLvMWoGXu0lYYKfJjPqC4ATDMCMiC8QDs2DVQN/3ib2TF/GNrz1wiQ1/kex3lE0GpQABYE7zHWEYue5AW2kE2O74L6NJe+kybIBnlAMx8RhFHAAyoUjfKCNMcsqR+gB4SgzKmPOYlOxbm4CEA9nyupR9ReucHZI/coJhDCDIAvEzJ1f+gWMNlCoL6Q2Tq6BhwdNck4JRRZvpbGu+9VpYzZA6iEnZS+3qO0/s/UlTf8HGqj6e02p7WiuJBda5foNv2unqo11UhKOolL1itqy7tVGf9lHY/9rCGB3tUKI6osalK2w9mNa2VmhixVB/EtH3TNq1ckNLy45aqfc0KOVZWqeKU4m5Cg1PV+tL3dmnTLldevqDnrKvSUm+/ihlLu6wO7fWqNTgxqvNOP6DXXz2q9ubdsvy0CTzx7GPU0PVuxVPPKQFwKfFOKRPckS0GobnCRAxaw8r1fU1W3/VyC/sM181abbIXvlnxttfKckle/tQmiPJFCfiw6DAZAJho8+gOtnLQYvyYGLAMtm0wwyiJOKDJQmDCUBZMBwCGlTE5MRtECd5hVixe7Gl8D1AHpGBlgD8AC6NmO853o0MSQJx2ccACc4TVAtgsOFgKkz3aZtNOQGn2+/QbIAN4sb+W+4CiINg2AzYckqCM2MbTT56jnSwczCURAwaAqb8cgGFLKBAWLQwR0wrbTQAEeSFH/iFD+gPjhz0BDvQrOmyjneUADINCGXDLCIoAebBYGTcAme0qYIpiQ9FRH+2afXrOmNI2FCheLShMxmc2AwZAqJ/FD/BFsqXtyIOtMGyvnFzB1iJWz9afvymD78DGeQHyABjyps/lr9kMeDYAo+TpFwAMC4cNo/iYJ4wFfWHcmF+UheIGbDGtAOIRACM/wA8GzDyM7Lc8V+46h1kD2aIMqZexBwiZyygmFCoKBdaNzJmP5QDM3GE90RZ2RuyoICCMd6RYAGCICEyY57A1R2YWbPHsCtnlAfDM62iHam7EkD2u9I5rZI99S66bN3lws9Zypdb8o9zqCyXVRpkMnoIFzzZBhD7BYb5gECqtzNS3NdH7IQX2gCwbAE7oQN/J+ruPBNq5b7VqA0+nN+R0TNWEmlZ06xe9ju7ZlVPBc9TSYOuMU5p14TntaomPamRsr3p6nlBjo6+cV6XNO1Lq2RtTSxDT4N7damuMqbGrTiddeIaaOmrMIeCu3RO6f2NaD2wrajxdrbjSuvzUNrWObZOVCbQl36BHRlIaz2d16SUj+tOXD6qtaaeCgF2BqwAA7nyv4lUXyVJtKRIwTEIUejf8zjyc+w+/dFGpPabCwI1S7xflmMxznvJBq7TgzYq1v0aWi939yAUy2NE/Dp2YqLBBABK2hi0sOmRB8wMIvLCfsYCYHBzEwD4BGbbHMD62UmyDWWAsEHLfAswsEL7LBIRtUB6sDzsgrIpJycLCrBFNbuqAZdNO2BPlsKhZFLAP6mKbTP3Y1yI7LH8DjNjVWDiYCwABAAtAoT6YZHTVEQsN8GWCsx2lPhZzdB8coMj32ArCsgEZDtpgLmzFWUQopugQjff5DouKxcXiR7mxUPEUYZHBIlnQuPdRHiYXZAgDpn4WPWNCf/mJMqHfyAhZwYRg+IABDA/mTv/5m8WKPFj8kRKNbPj85BAKhcX3YcIoBra/gEh0ewiAyZjBIBkzxpL2sj0H2OjHbADGXIICjuz0zCvMGQAkygEliwyxkUa24KcCYJ5FFsgPZU6bADWYLaYAZI/cGTN8fWHHnA3QN8YcBY+yZBcBo2RXxVjTZ0wQMGDGgZ0CAIkNGRNXFIDEoRjzlzKRKUoQpRCxZ8pj/HgmmgcwfcYMUKdczHsofMwo/E0bIwBmTsF8mS/shugrskExskYiWzW7TtYURCWKULR8LxNYdlrb779Ok323yHXJ42Cr6CzQ2nOuUXXdaZKIMjkMBnOz4LkAmMM4sqfx3Rmlp76riZ4PmXBkuYFidkoDQyfomk/Y2rB9uWqLvs5rSKs7t0utxyzTjlS77t8zo4KfMInTHSerY1c3a2FLoERyRsXCkGJuWlPTBQ0O16q311FtsaBgelRdrXXmpuf1Z56ggutpaHRSuw9mtf1AQelirXw7oSo7rUvWtSi25WGlB6a1I7ZYj6abNelN6YoXjelVV/SptW6XfHyBgxIAd71XiacJwIbFlG7hsKwJZXbfpNyW62Xldwp/kWLQqMTav1Rq+atlJ2YffD45uEfbR9gPE4RtHDZKgAubH6YBxoD3AGFct2AMLEqAk0nGTyY/dtXo8IPJyqIBcNiCwTY5zOGwgoMuJjQ2PN6HZbKgqJ8tKUyOiCq+DxgzGVnQLHxYGFt2gAgzAYuPSclBCIDHFpD2wEpoM5ObuiLWCQDDwGA+9BEw5TOUQXRQBIsBoGFJLFyAGkUB86aN/I4tkrYBVixw2CB18RP5sIBhqtgQWfgAGwCKtwLfB4A5aItuykBevA/DAwxhYciU9+kHdmz6jkxYiByYcihGOZgTUEzIOToUggXTHkALNj87hJxdTwTcjAG2SRQpW2fayzgCnNF2HfkgF5QhYMJ40D9ALnoByrQPgMK8glKhfbQd+zbtYZ6hHAE7QIhdTuSqFymIyA2NPuKbzottPwqGfkAQmLeAPYqadmEyQSGgwABHdlLIHmWFfAB+ymIuAMooNBQcAA8rRV60G1mhTFGCzDPmI4qD+YntNjLfMHcBXMaAOULfmA+ML8BJnzCzMR58D1AG+KmX76AAeAbFiaKHaEQXAbCOKI/5gsJht8GYw9gBatYc8rWKXiawbUufuf5aPfDIr+Uah2kplarRu995rZZ1HSPLpJ58OgAc5ggOv5nWzPR3NdnzQTneQfmuJddJaXzyWH3ySynd+UCHqgu2XtBqqbn3fjWt6pJ16unaU0ipYFWbxDewTDew5NpZVVfbaqiPyVdO45Mz8gpVsv2YYvkpuSqqob5OM5msqhobNJVNazJdUK6YUEEJo2D8IFACw4Wb1uSdv1JuxNPG5Co9mKlRzp3QK6+a0hUX71NTzX4VjQnCVeBiggCAsQHXHTUDNkzVJL7HJzmjgTtvVN+tn5M9tleW7SttV6n7srep41mvU6zuyCaIuSAZgGXysz0FbKiTCQ+gMSEBPNgBEz1yyWLRwIp4D3sgLC5yEwM4YJAsVLZ+nCTzPcrDnkgdTMoo7JftOGDLszAIttYslijBOfWzWGBqADB1wQxgYbAZ/tFmlAbvAWT8M5O1dMAZbXExcQACLALaznfY2gFyMFuYIYcrHLSwEABK2A72Qj6jnQAEQB6xYUAMQGLhUw7ARr0AE9tlymMhUz5gy4IFsGFQAAQLjfeQIwDHIgd42KqipJA9gALAwGCRO+NCedRNmYAS9aBAYPe8j5IpD1aJbMcwLbbT1AFzR+Fi/qFelAPgyFhgIkFeAAP9ox7YN2VHJhzkynjTF0CceYO9E0BjHBl7xhzXMkCJg0nAEGVL28rtyMxBAJXdFECFDJkngCSMmn5TP+NB25EBzzJGlMtzmHzYuiM3lBkmMeYCY8Zn7OCQK31gfqJUGEuUHn1i7PiHVw1tZx7Qd8oDTCmPuQjgRkqPuhk72D5jgqKHYTO/mFuMH/Km/RAZ3gdUWQfImbYhE0gCfaBO+kD7UGTUSRkAOH228l42cOyEXv3+T+kHv3xMTpz73jw1Vnv6zqfeqzNWLf0vZ/HzY8CHY+RC94CsZqa/pYmeDypW7JfnFE16yKn0Kt1wU6tuu7tV/qR0cZ2lZUOPqHZRg2qfe4mG6hbJizXJcl25jqW4nTQsnbw33HYcc6VkLJAmplQcGpA/1Su7pl7xrhUqJGuV930TTFGUo0LBkYdPat5X0Sso7g2rvnebRm6/XZlJWw8nV+uRXELVTWm98spxPeesnapN9SlXzMkmNDi2Tg3d71U8BQAfnQkisuGFXtS+udZoz03/rr3/9gXF+noMAE/EY1r+52/X0itfp0RT2zzsGb/7SPmhHJqfBQzQMTEBTBYkPyOTBEDAdgwQY7GxGFi8jC8sJ0qWQ7ksboCOrR7lMcGYxPwNoAFQMCQWaHQAResoB5YCaAHOUdAF7BbWALDAGFkY1Ed7YWq0h7J4f67Mbiw8TC2UjVkDsI6ej5LeUD9tpY88y0KgDYAx7/Mc/cK8ALOClcB4eD+yLZfLNEoMg7x4JjK9UB7yjl7IL1IYvE9b6UOUXB758z7gCYtlTFi8KDGeBQxoX3SISl2UN1dSHMYhCmqhHciXcULB8EKOfJfnkBOypR+RrKIyIxNH5C3A39GOA5ChTYwN5TGPaGd0wIXsI5nTbvoEALP1hr1HN51E8wE/aMqjzwBZ5OdMW6iLeiN/3WgsGAdkRj/oH+2M5iCf8T2eZT7SR+Y+Cpk5zWfRPKDv1Esd1IuM+Zy6mSPsfFgDkbcJ7cSEwfyFiET+xlGCK+qkXXw/yiNhgLUUFBIF9aDE+A7P0l7G2iQRKvr5wLJies21N+g/bt8oK1FrHmxIZnXj/2vvO8DkKM5tT3dPT9jZHBVXCAkFcsaAUAAMiGCTDCZjGwM2AvPACS62cbgGg3EAY5Mv12RsMGByTjJYIIFAAuW80mpznNTpfaeqa7Z3tWFWb+FhmLYX7c50V1f/1XXq1F9//efa83DkHpO38UTmBsAiQrZn05yWRqLrQbRt/m+EM1thaxZCpoFuexz+96EqvPnuFCRaPBwQsjGt8QNEK3QUH/cVNFbsCsccA4Py8hEgHDIRCekwIxqiBt0ILrBlFTreW4DMxjVId2+BU16D8XNPhzZ+MtKuhozlImXLf51MClbKQcbOoNDegsJlb6HtxRfRYcXwfsl0rPCiKChpx+nHN+LQA1YhGm5EKmMLlWYjsguKGQVBABa5MWT82VA+4OACitSJc6DbKay6/z5svusuhOu3CvHR9kgEE787DxNOOR3h8sphA7DqRMEL+7ZVdiDwcwAM9P1An6uO2bdyQaBSPulgJ1bnK5bEaS5dIGRP9Kv29UMGzw/eK3ifICPurz7q+6DftO95fNc5heQ0lj5STiP72jHL7PzNNgPVZzifK9uosnu9Iz749f2sP9sHWWfQNv3ZT9kheO/goJHL9QO1u7IZBxX64QmgtbXj8Y1vfHObOOH+8UOWPFgdgu29Pe9t0H792Xuo/jPYNcH69PcMA3VmzXVtKnHiwt8+gNsfexeIFMFzPRTq3bjj6jPxtRl79ALggY3X1we8LQCnEo+hpe5XMK31sDMOzKgBK1SDO+8pw6tvT4PulGCvqIaJ6xZC11tR+dWj0TbhYNjhWqFmrEc4ndYQNsKIhnVEwiYKrQTqn/k7UvNfhGl1woq5aIsUYseTvoXSvWci5ZpIpV0kCcCZDJxMGlbGRdpKozi9HsaC59Dx5tvojFXjg9IpWOdFYJib8e0zWnHwXsthaq2wMy70cARadHeUjP4BwtE5gCdXjnNYJ+sTQkRXigukE/jorjvQfN89CDc3iXC2zngBJl30fzD+xFNglvbIpeeKxGLR01/4DLbGQC9esEMOdY++52YdUr78zzbXC4HSbRcRCXicBtMfxik7p3qcJvfHcgcD2AFf6EB9+rte1UhYyvME6+HqNP27ZL90h5DJB/Mj9B1cVMOrxwt2zJ7PemrYK0e0UMTy5bH6Canr/VKpVvQ/HWCbu7y/2qW6rWVytePQ5zHyozdIBp+dv3NGwoVbMsij5h6FCbUy616vw5cFC37W996DAVp/A1N/g1NfQOV1fUMzB3uP+gPkofqJ+j446MtlHyEj3yOWo2YYCoB/eMtj+N19r8E1S8RJEbsNN/7gRHzr2ENgyHBeiTc55amVL0QPA2Z2dhvp1Eto2XQ1Qs5HsLszCEXDQKwaDz1Wg3v/XoFwuBZ7lkQwdetyeJ3rUTF7fzh7HoFUdBLCZgSGAGADkVAM0bABM6qj1Emh7qH/gf36szD1JJKlEbRHCjDqsJNQO+cEJLQouhM2ErYHK5OBlbFgpV04VhKFnR+j45VHkPx4HdJV0/CuVoM1nS4qK+tw2XeYae1DeFYH92tDC8eA+H4oq7kcZljmagiCr6tyQQzQQtlOzIvYGIkuLLzxd+h87O+IURBTA5Jlxdjpez/AmGOOR6ioJ/SvvyJle/i5JUSUCR0bzLTmByOLAJTsX4EienfqIEwoZRPZzuK/29xagEfPW5b9Pggqsmr+fQLvC8/hlI7+OLEdeOpUzJk9WzCk3N6rbS2xzX1z6SF+Z8hkLBGWxlhWukTo+yMLpl8wqNDRq8gs2KkO4f+rOpj6M3CRaIXAiNg7YEaqyfS19wDjVz9Pp67v21Z9h+D+36LezdRf1M3Q5QRZPKf4nO7TTaCbJnTKiAmNQ1m2GPiySQN7knYFB8b+37zBG3a73oNc3pUBWLl8xf0sOP6gP9AMg1sEeFBMQvKjnuukKjJC+PX9L+KntzwFJyTzsurJJvzigrn44dlHISSUHrbvkIahhJEHK/0vtNT9HIbzDuyuFDQjhFBhKd56bxdcd5OBjs6JmFikYUa4DUbzShRPH43iQ05AV3w69EgRQlFXZD+LGWHEwiGYBSbKTReb/v5XtD7zNxjMaVEaQyoaQcV+R2DqceeiOxxHW3cayTQB2EbKzsBK2dCtNsS3voctz/0DmYYkWsun4a2uYmzqTOGAfRpw8bfbMbZ8GaxEBwzDBcw49KLZKK2+GKa5v1StUG8Ucw4J8MvFTrLDoLUZb1/7K6RefBaxRBLMspwZVYnpl12BmsPnQi/wGfYAZveX80SeDUaayLb1EwIpRWbRaAHA3L4m7IM021eI6saZdFosMnE2wgU5sk1x+IPF9pU+vKsUI7EsG6tWr8JHS5dmBUq5KDh9550RjUT6L1Sg50Cg5H/uI4yckfjQs80lAw2Ew3uWT//soWPTBRBBbCegTGLgHZSakSqfjFT+7n0MDfef/hNvzx17XhNP5Izh3wYjwmSaMrWtDcIFwWxetz29ABf/5gFkdGb4YtBCEy484SBcf9mpKAzlviW2Fypl842SHzJr2Xto2vQrGNZrsJJJOLaHSGEMW9r2xy+u17B0xWSUGsBBJW0Y3bUW0Wodo488Ed2V+8CLVAq/b9g0URAyEA2biBSEEQ95WPPMw2iZ/xw8PQMbNkwnhYqp+2KPr12E7sIqtDAZedpDJu0hZaeRySQQztQDH81Hw4svIZ2KYJk+DovS5ehyO3HaSe047SsbUB5eh0yiG6GYDk8vgVlyDEqqz4cR2kUAcHBqqcBvqMZiOB2tb29Yj3eu+SUy899AlAtbngd7wgTs/sOrUDljFrSASu9ASODLoPrjgC9j7890JKgpnjxUrXL5fnuH4N5lZ0vxt27ncucRP0fsh5GGEgtNgRv02mQ34CP35rA9l/sdKwvA/tiiTtjmss8bCPdm4wpohFivAmMFwEpFfajGHZnXbqi7jPj3QQAW5EjMcuTDkKzJ3kp3pOPQMYLH3lqB06/4C5IEYKH93o6jD5iMu371bVTHwsNgwGKSkd1GKxmwvynDXY6GDb+BkX4Krp1EqstBJG4ihen44x0FePa1yTAyMewRacFe9gYYoWaMnnsUvGmzYcVqEaKEeiSEmKEhFA2hIBZCYdhEYtNqrFrwMlraGuBaSZR1tcIwYtj5K+ciVLsLOtMZJNMO0mkdmUwajt2BSGItWl5+Eol3FqMLFXgH47HCLYYWbcAl5yXx5YNWIOpwt52NcJyBbeWIlZ6G4sqzoYcmAZov6yMG9IETsYuvA71aTZU6PlyEJddfA3fRQkQcDwnPhT11Z+z545+gYr8DoDG8Y6jDZxfC3j7ryBIMH5Zlw43EW9xPGf3hRy806+cBfD9Y30u3qeZwy87lvn51pEZqDxoGnGXKaj3u66Dfzp9lqKfq16r+7KPH5Ko/qHbwr/qPxt5A5bd5Dv/5xD8yXzjhxt+O5fM/eZEQ9R3sGInXdqg+9Al9L1s94AIUuckYgkqryIFa2ISy9JS/eXtVPY658DdocYokUtvd2HOHcvztD5dix/LcctP2TlUpWbMEH+UH2ojGTTfC7X4QOhJIdthCyNKMj8VDT5fgjodGIZMYh4laN2Y7G1CYqkPJl3ZHfM5cdJdOhhYpRihsosAwYEQNkaGsKBpDUSSMD955DctWLkZpWRGmFJaira4BxVP3QtHknYXaMRfi0mnAzljQ0k0I13+A+n8+Am9tI+qMMZiv12KTq2HChBZcdkEKu+/4Mex0PbSQBjPGrG5jUVRxAeKlTJQzFtBC/qslXQA9Ser7b9EsCPv+vvo3XsTy318HY9kKRFwq8nnw9v0S9vjRlSjbdTdoA4hq9ipdzXiFfSWoEExU8/b8NgAQigYa5Dv1lThnoN4wDOTzb5Ydj9QWbtkbh6jIYN8P79qe8VCh67aMtscn3VO2nEgGLdEXXPVs7GXW8SOei+6pIAD/hyJLnxwc2denH/MLskfA8Qc69fwKgHit32v6e6X72PkTQslPsFgpVSyHHfGcwkbcmCb5mngj+H/bYyZaHWvbunDixb/H4vUJaCETcC2Mimt47ObLse8Epkb0X75BF+H6H+0VCDP/QWfLvehsvAkhRhckXGSSrkios2TdOPzmzyY21k1HieNilrsFU1J1iI6Jo+IrR6B13CQkI+WAWQI9ZCIUMhA2dUTDIcRMHQ11a7G+bhXKayoxaewkOJ0WUnoEdiwGx7Jg2y4sC/AsC6WpzTAWv4HWF15Bpt3Ah/oY/Ds0Bu16F445zMY3v9aGsuhSpK1WxOKAEQZsfRrKR12OSMERAMqFACnTSsrUm/5GlUH6VdZhL6xvY/3jf8PaW26CuXETwp6Obl1H0XEnYOp3L0J8AuMUc3D7+A59F1IY1R/ysgugsst/klSrvwcO3m+4339a1/YdUPrl4/10T/V+K/5CWiNTs0rrK6kuBcRqZqQWS4Mt8km2yyeILP0Wva391IyG730vIkDhXr+MnIah/1QzqfBUfwE22w/91VXHnzVrNhfhPAMJx8NF192Le59aDITJeD2E3RRu+9lZOH02k49Iqw2+Wj0QAMuJiKYlYKdfRgMjIdxVRH90t3uAHoEb2Rl/vMPFK/MnQ7MLsIvViIPtzSjSW1F62F7YtNNYLEmGYBVPgRWtgAcTOkFKB0zNQdRJw0u1wgybsM1iWFoUFgzYrgfD4RIXo2+BYjeBfd3NiLz0HDIfrkM9KvC2NxYrwmXQC5tw8bkaZu+1AXDWIGSmUFjowNG422MGykddBtM8wI+AkJEHEoBzZ8CcdrndXVh6x5/Q/PD9iLS2iTGyKxzDpIsuxrivnYJQmYoKGOwVlW8mpzOuZwF2OzyrGZqXyk79slwtpzc9l047YgXlcrPP4DlqyqHs4Od2FjU14HohdKUiaOwIw3LpQpI6KdtOMz7PdpTTbIEVHmB6DgocCzEvDUPkCO+hCTk33lbdDwAAIABJREFUsDJhX7MNNm4ONaYO5/vh3Dc7LVBPJysvbKJmA+EISseMgR6JQXO8jOe5hoiPu/7Bl/CTPz8FK+RvMkgn8J3j98YNl54qNj8MDcDq7urpetwQ0vfpwnWXoLHuF0D6VRhIIZUIIdmlwYjW4pW3K3HH/cXo7ByFaiuNQ9w6TLQ2w5hcjJZ9d8D9G7eiqXQPeFV7wKKv2qVwJTVFuzE+nMHOpTrslIV6J44VKQMJ3YTuhYRKs6c5CHkJ7BVqxxFdK1D08mvINNv4wBiNhfpYNBoapk3vwrxzExhbugye14CSEg8RM4O0W4pI6ckorboAhj4FHnfF+QKcMiG7EigduGMFw9BSG9fjnet+Cef1VxFjaBx0JCurscuPrkDNYUdAj/kLfDnMNuS0OIV02/tINr8JWFtFZAT97jI6IgcmnXNP+IKfqNwkTDAlvBZyW7l0/Bhw3Bg+WBfFkwt1NCdigG6Kz3tcc8rV8Z8DwP0T0G0/zS5lCmV0+VbqjoZSO4kpbjsmel2IOSnh9xVOGaEm03cm0s/7Rb+73736uoz7eq2C3w/2nRocgncbrOzh3LenbNnWUrKBNnGhiUyIBlBRhRnnnYN4TS19wBmPgEIZ98fe+hjn/uQutLtROZ2ykpgxtQwP/fZijC6Re723DZhXL1XwcXorZigXhGTf9Whr+AvS7X8FtEYQ/BNtJpKJOJq7puIv94Tw0coa6Jko9rS3YF93K6LhDsTmTMdzIRsvdIThjjoQTuFOcJmT17KhtW/AYTtV4NApY6DbDpa12HhiXSfquVuNem1sbDeJcVozjjObseO7LyP2wXI02aV4Wx+NlaFKuGY7TjkxiiMOXotoaDliBd0oKnKhax4sbyKKq7+DguKTAb1KOtClk0s+tDCBVADp7StVL6oWiBkEWt6aj8U3XIvQ0g8RdTx0aTq86Ttj9x9cgfJ9DwBCpvRwDAHA8jWnGySFVOu7SDS+As+qF5nVpHtEsrD8MVIWCBCLIACLHEshAcDvro7ikbd0NHUzf0kEnlgrCBIT9Y4EZ4sjVb9Po5zBfAKKiDDslAtMBiqsbuyKNkzROxG1U9BcSQiout6v27/PIwTRpRcQBqN9/Guy3w/2nd8U25Da4Ad9rs/5vn49lDgD/9Q54FCeTWf+Fw22q8OrHoWZF52PwjETGAVhex6FJQF8vLkdJ1xyA1Y0ZeAZUcB1MCZm4+83XIQDpo2Vfkadk26p8yaHJk7s+7rTe4BHPK/vvOc/TG6eSb6Epi3XQ/OWgoKgbqoArQ1A2p2IF9+qwFMvFqCzqwI1Vjf2dRswzm2AWRtHcv+d8GRbK1Z5FUgVT4MXHQ0kbWTWL8dBk0ZhbHkpTMNAfUcnFqaL0RQbS/U1RPQEyqwmzChIYN+G1TDenA+0ZbAKo7BYG4VmM4Rx41vw9RMcTB6zHEWFjSgusWGGM3C8KPTwbJSNugRmZH94IjNcfwDc+5llW8hVYKqCyIuYfdvC2ocewPo7bkO4bhPIkTp0DfHDjsAuF1+G+KQpYgFOEOwhNr0oJwQ8G57VBNfaAnhJ2SaaI/3IQ600fxp99nN0DwkIalZBBqzcEjo8z0RHqgANHUVIu1HpF+bg2h9HUbsWP0e2UY+SjSrxdERdG6VON+JIQnO5VqESew0G5J8DowQ9T4J59rivvEgBCseNhU4hUUZBCADVgC7LxYW/vBsPvrYUHpWHmewm3YlrLzoW806ZiZAPCq7G/Gi+77NfAN7WgOL2oh42PG81Grf8AZnEkzC1ZuieiUSHjrbuAmyoH4/HnyrG6g2jgEwUOzhNmIYmFOgpxKaOQse0ajy1YQNW21EYhaOhuxFYTV1wUi7CpdVAKIx0uh165TikC8fC8pKoRAP2CidwoJdBaOGH0Opa0ewVYqVXiS16OdyCdsyZmcCMfTahqnQzisvSiEYsQLdguaMRLz0HReVnwwiNkxJLYlrfH7PkdFRtxpDslActLMQ7NQ1WSyM+/OMN6Hj6KUQ6O8UEpasgitpvno8dTjsTofJqcR5nJLkfBHkOi8GhO/iC//962QO+0twf5jN8Zt8ZjqpqcPDlu5F3+3yGG/GzUTWxOElccG1m2hVwwi1zdzz1Di694SGkyfQ4fUp349Bda3Df9d9FdTwiwIfnGb18n4reDf5s2eB3tKOr/Z9obbwRYXeZKItTuI4U0NZRgQX/HoXnXi1Bc+doxO00JrvNGG93IhTqRtXMCfjQtPDS5iY0WgZsPYpIbDzc0HiYVROhRWJwrRbY3Y2w7DTgNmFaQRuOLC1AfGkdMh+3Im0XYU2oHHVaGZK6h/G1jTj+qA5Mm7AOxWVdMAvolXXguCY8c3+UV1+ESMFMoVRMpefBALin80n1C24HFhMyl8rMBlrefQfvX/9r6EsWI+a4MlvbhAnY7UdXovKQWeDoKHbUDQd/Pxuv1Be6FsEIrW0iT77IjSn6QHY/4Bf7Henz9GI4dx3bc5kqz58mLVzTiJO//ydsaLXBLGmea6Mq5uC+ay/EnN1rJb8Tq//CCZE9csMLV+ThFW5pdyWa638Pu+tZkfCGPhKbysDpOOq31uCJZwvw5sJqZBIlqLa7MclrQrm+FpNnlqJk/6l4cnUbXl7bhZZQDfT4NBTEdkRJcZkASCCD1tb1gLUOY8Kb8eVJHg4q0rH+iaXYujyMens81hmVaDHCKC5txdzDujBr/y2oqWiCEekGmGHNDcH2xqCg/BQUlZ0J3WBSEdOf0qsk833fJzkrCHh+BVMmAMNjBjQba++7H+vuvhXmVhl+1sXUhTNmY+dLv4/inafBo89aAHBuFv1Cv9H5h89b4D/cAprrMluGmCgLsOiwgPN+eTcefX2lWAzilFu3Evje1w/Bz847BsVhAjBldUK9ZuG5wIW/H06sV2laJ9KJl9G29TbAWgDoXT4PjsJyS7F6w0TcfX8Uiz8qgZ7xUGtuxMFT1mHOCSUonlCNxfUFeHypiXc7J6PDmIJCW0dtUUisOfOJNnU2oCqyFoeMasDsKd2YVNqBzQub8fLTHt7eUIt6twpaOI1DDrZw0le6UTtqHUyjHR7kSq3jlsCIzUFJ9bkwwwcAGiND1BS0P/l5f1HFB2C5cusHIfkLNqm6dVhyw++QfOV5mCk+r46OgiJMOPvbmHjamQjXVPgSTsNjwMGkIAO9j59kspLsRDxAA/vLZiXmScMcWD6teg+3XoP1+0+jziOBO8OtZ3BH50jaaySe5T+1DM1xPU+yXwsuF4t0A3994T3Mu/YhJFxGEJhwrTSmjYnigevmYffaUsGCXU33ObBaYcgFgv090WJakgHQiK7Wv6Gr+QHAWwlDywj14bQdQzq9E55/pRT/eDolUknuOakJpx6RwORdU3B0A13JMnzUMB7PrZ+OBXUV2LKuAUglwTXnsGdj3LgoZk9vxqGT67FjdSPCZiOQiWDhOxE89loxlq0vRFmxixOPKcI+u29FafFmmGY7oGfgunHoob1QVHkGooVfho7qbDjXwBsk/IDzAADTB8wQOBEn7DnY8NwTWHHzTYiuWQ0TDpKeDnfyNOx62ZWoOOggaFHJsMX/cjBnsEMwzSMPlW6Pf/OHHYXJooPp8bYHCIMveH8dlxmwqKbAezG7mVKCZQJqJu6mQgFz/qooGlUf1pHXMn8sr2Uya5UwnvcMDi4j2en7bg9nHVSC7myy7FwaoZ+sWKy3Sr6tErUzuxqfv7+k6n0HMNaNWcV4LZMWMWE47TfSz69swOTmfHbei8mRlLpFf6AWzPilvh/Jev2nAun21luzXc8zxCqdTBHBd25lfQdO+9EteH9tMzwjBnguIkjh5xccjXknz0QsRD8wF+K4qknwHmhRqp9qCaLogLu3PN2C5q5Fe8NDSCeeg+ZuhmNraOsIoa0ljsbGSny80oZZ6GG/vWxMGdMK222FzXSZRhzd1lh81DQNb6ypxr/WRbGpqxgRuNjBbMEhYy3M2bMe46s+QtjcCsdNQNPp/KjEyjUVWPi+A0MLYYcxHqrL21FdkUJBcQJGxIBn7ITCshNRUHwUdL1WKCKrNbeBXzYFwJIly+ADtVNOR6apAUv//Hs0P/0kYh0dYhDrMExUzP0qpl14MWITJ0gziiVRsdqZU5uqTkQVAio/EMj4mVLbZacioFHahj9MEygS0ORY/lCVUGDM3L6UvKFqAFWECaRUJmDqSSoKUN+LUixBtVpeS5UGyuVQFpzqBdSaoxQM1ReYN5hyP0oVY6TqHAR2/k6bUcGBMj68NyVqqJyR6/2CgwSBnKoKTExOVQYqhfB7AijVKmgfKmkoDbW+AxvPJSAyry6lgQiMlL6hjluu9RmqzdTz815MD8rsdEwPStUH6vFRFig4QIn5seMISSElwqp05EbyXcql3p+3czTXpdfUTw8hnOUuLE/Hr+58Ftfd8wLSelwwMte2sN/kYtz+i29jl3EVAiR0kUSRF4kludwiTgUAuyJ8h4t5mkcV5hXobHkaye7XkEpuQirpIJMMw0oVwTCiiMS7UFDQCN1th+cQXGIIhcthRMYikTKxtiGKV9ftgHc2T0CRE8JuqfWozazFrGNrEB21Fpa3CpbVCtfLiOVGzS1DMl2ORNKEZ6dgmgmEwxZi8RjC8R0RKz0c8eJD4ekToIMx0dsuIvTXGXrlCvBzYMixzcbml1/EyptvhLZyuVh0pI3T1TWYPu9SjD7yaOhFdHHIfL6cWwwXgNmJqNv16KOPCvZEpQlK8FA+hyrBTLNIdV1qag3Gwvp7wQeaeqrPCTrMqUvAoCosQZSgT2C9+eabhZYaJbopThhkt7Qhtb2YwJuqFHPmzBHiiRwoKDZJ3TQq1VLdOZggvS9j3B53R/CZKKlELTEKjhIgqVVHCZlcjmA5ZKzUeVOKzQRzyuIQvAjGBC9KMFFRl7I+fcFX/c0ZAwckinmy/VgfgnDfmcf2ugSC13GAoJ3ZThwMKbhKDbW+gxTrxPOodsH3KCgzNJIDQy42/zydo3liVUwlU5QpJBjj8M6qrTjjytuwamtCBJTziDjt+K8LjsX3Tp6FuBmSAMxICT8T19DBN35IeiBiWuQxgAU4dejueB3dXW/A8BpEzobGRhtdHQnoRgdi8RSKiqIIh4tF4nYzNgXReARdzW/ASmzF+2sn4sUFtShqNlG7bjkydatx8LxTMfHonWBhCVLJj2HZ9cikOpFJpJGxotBQiNKSKAqKdCHWGQpNRkHRgYgVfgkwqgGP59CrLI8hXzQ/tETE4XKQcWXMo924GUtu/iPan34GMTJUTUd7SEfJzNnYZd6lKJq6Mzwm39FoTzm09U6S2P8r15elUFn4oosuEvWk3hpFJdnxKbdDgUAq5FJSO5uDd4A3eSBA62sHdX8CCxUuqKOmxAb5HX8IapQJJ/gqAO7rs6bI59VXXy2EMK+88krBFCmESOCmOi0FDVWd+rbBYHUdrL1U/dQ5HAio8EsNO9qOumF9QaivuYLTcc40yPapg0Ygpp2p9EHNM96LMxSqRHOgZDsQ4Pu2X9C+ZKN33323uIailixroPMHapdcgYozpxtuuEGIZbL+FCtV9woOskxaz/pQcZiznP5cUcF7Dtlfcq3g5/g8H4BVkmDJaLnwRgWJK295Crc++iYykP4nz05g19pC3H71t7DfxNFCSFIEVusy6likl+szc1b7fWRsgBLN4VZO/nhwdReOR8lMBh90IGMtQzqxDOmuzWhsbYFtWygsBKIxA1GzCHp4LGLx6TAj5Uh3vor2rf+LkNaARUtrccstUZQ3FOBgdAMtG1B16CE45KrLUFRbgHRyFTKpVchYdbCtTp9lM5lPDIUlpTALJiAW3w2GOV4IbnILKXNkbJPlbDDPgEh2RMpri9wXnmdAsxxseuEZrGDindWrxM43Gzq6K6uw0wUXYtxxJyBE+SEClu4K37rPgXOaUQTBjMqs1Fej/5UgQnVeHg8//LBQ/aVMOQFaTR8JNkoQkX5GJSRJMOHUlExZCUjyM6U+rPy7ZL5k22SQnJ5S6JH+X06heQ7Pf+ihhwRrotwP5Yd4DY+gX5PA9bOf/UywTwIwGTBBjHWg7zSoBqx8tUpUk/5aTu/pc+Xz8DqyZfX5YH1X+T6VkCRZoAJgukN48LlpI9aFtmC9lVqGAhi2AQGcEudkrpS7J0j1Fbwk+FIhmgBHF0ewbNaZPmIlSsl7clbBge3nP/+5GIR4kE2zjvxRrg0+K++l3BdBQU+ex3oroVSWy+9pM6VkzfbjIE3mThuQpZPxsg2V2KVyV9C+yp/P+tDuLJPnsw4sMyhR/znGzhF5NM31ZOCW2rUl4lgZRqAD/161FWf/9E6s3JyAZjBDmgfd7sTFp87EVefORVlBWI6CQjGDACs3dMhDsl3H/0Bs3PDPEbEBkngLV0R2k4ZI2MPFuQQ8twuelobnMYiLpYShaRHoOqfqIbjOGjRt/hOcJMPYHCxaMhXXXq9hbGsJZobaUNBdj3RpCWb+148wYe5hCMVMaG4CrtYFeGk/MQZ93ozmiEHTudU6JqI7VJxvz/72QD4VkUqu9zijHpmTCW6I4PZl2opu1u41q/Dhn25C5+uvIJ7gxgugWw+j5JBDMW3eJSicujNgGNIHL3zUkv8OPZvYtv2DAEzWRHcDO8ett94qGCXB+cQTTxQdiKyHYMBpJ9kWOxqleNhR+TndFgRTgjWVXcmkyZwpuU2myk7LcwhilPkmYyQT5me8Jz+j4gUZ0+233y4YHDs2pep5DX2a9AnTTUKp7p/+9KeijB//+MfiwehTbm1tFc9A+XIenC5//PHHgkWqBT+WwXNYP0qpc8pOUKAfk9/RBdD34DvLOtJelCHn4MF7UQqePmcOVgRg2oXf05/L81lv1pHPpmYRBGF+TvlxAiXrQibNcoIMkb9zsCKAEhAJWHwO1oFATGCj7dkGvAe/JwBTFp3l0qVE4GRdaAP6rfk370+ZeD4vP6MN2LZqwZP2ZnuzzmTjlHKnf11JpZOJsy1vvPFGPP7447jiiivEAMb7sAxKvlNqndp5dCnRL8/24OyKgxLrT/85y+TB7+jvV+A+Iij1OS5E86jA6WdskhxVikZqngPGFFx917O46YE3kHTDMOi3tdMYU6LjDz8+E8ceMA2mQQDV5URdJKxW4EHXAv/2/cPiLn7i8H7yigZt3KP4InMaSIDmSj5HeX7WimTnY+jYehs0j4lz4nh70RT87qYoatqLcXi4BeVtjUhZGVQfOQsHXnE54hN2FBshRJIaqZOSRdVs7lYxFPWmuNlpVM9OwmxVxZmBYGi5942DhUgOALe7A6sfuB91994Lo7kBUccR2dm6R4/FThd8B+OOPhZGMRPg+zMHfyu9KHc7FsnIwgiyPL75TalGy8745ptvCh/waaedJlgqAZWdm0B14IEHis5D3zE7G32NXJCh24DXs+OyQxJc6eJgZ6fUOEHrzjvvFIBC1kqA5RSWfkuCGTvy0UcfjX/84x+icyuJcAI+AZ6AxLrSx0uQIwMm6H3/+98XbJKsmfW8+OKLRb0JEs8//7wAeAIDAYu/E5jopqAbg2BAcOPnLP+73/0ujj322OzCn3IZsO5vvPGGABS14k/fLZk4n4ODFwceKjfT78kBh+z8pZdeEnWje4F+aRVdQuBjfSltT6bPwYQD2kBTdNb99ddfxxNPPIEdd9xRaNEp3zGBlC4K3j8IwGTNtNuDDz4ogO+www4Tgyfty+eaN2+eYKwc7F555RUB4hwMuCBIwCbgsgwCKAcp2orPwHZifej7ZZvThUSb0GXC+7FN2L68xx//+Edhs0svvVS0HduH7wAHKr4jvA9/pzvpyCOPHNJF8TnG1ZwfTfM8xhRIP6fiqCJ+1bMEO1yypR3fuOpuLFrdxBgnmd3HSuHwfSfgt9//OqaOLRdM1vDdEAqACeBZxutn5JIZpHorRGxbU1/ARIRzqeQeMvuEvDYNx92A5i1/htP1FAy9Aa5Xjpf+NRY3316Iqs4iHBFqwaiuZnhWBp1VxTjwR5dj0ty5CMXiMoSORfmxuSJNZhZEBwbg4GbTAHYHcVzCLzepiETLNpr+NR8f33wTsOQDRFxuwdbQbYRReswxmHrhhSjYYaKfV5j3lTlkRdiaioLILRAia0IFwARWsk1Oh8l+CJgEKbI2ggL9fOzIXAzi5/yMoEPW+ZOf/ERMjy+//HLB+jid5qIMGRA7IF0K7HxnnnmmKIcdkqBJ4CYj++1vfyuYJBfd2MEJENddd50AGYIp3QsECH5GUOOiG9keQYuDA//m4hUX5TgonH322QKk6UbhD6f2p59+ugA/AjLvyXLIgHk9F7d4T06luRjI+gdZMFkoozVYPp/rvPPOEy4FMsdrrrlGgDXdNwRVMlmeT5uw3hzICLJkeWSlLJe2o22oqkwQO+uss8T5HCQGOghU9LkSSK+//nrh8ybgcfDigiQBmM/N35ULgu3JOnMmQ0CkvXk9n4WMnTMT1ol15GBGhsrn4MFyCeZsb/4wwoLtTSAmgFLB+E9/+pM457LLLhP3pl3vuececS2fiW1MhvzrX/9a/M4BniyZbc3FU4I2ByyWy/Zhe+aPoS3gA7AEuywOCbbKhSQbjhbGHU8swFV/fhQtGVNwXb50Ybcb806bicvPOByVhTGRpCe4cEQQl5s7ZJhajwjHUABMNwSdqYzoFRukZXSASCzDsjJIpjagrekxGO58ZBIfw3XCePKlQvz1/nJUdBXgiGgHSt0OxKvLgJpRGDNrFvY48XjEKDcuwnIVssn69Uz4e7KW9SWh0u0QEFgMhn0oHwrdJb7GWGLNGiy55S/oevl5RBJt3EOHBDNoTJ6K6ZdcguoZs8Bs7z375uRvwglBJp6t49CNqM5QAExA4Uo1V/YXLVqESy65RLgeOMXldJnS6wTBk046SUwvyZwYQUGWyc5PtsRORhb2wx/+ULBnHs8884xgNwQunscOSrbM8snIeJDt0pdIXzMZsHJB0P/Ljk2GSvcBOyg7MMGEg0QQgLmYxwHigQcewKmnnipYGTs2FYwJ0AQfHmRbZOCsPwGYgEIw5MBDoOJ5LF/5vHkN2TnBj0BF9seQMx68nmBIICRwke2zTryW9eaUmuXz2Qj4BHbaiQfBmgtmHFSOO+44AYicPfQ9lL+eoEWw5+yCYEmfKZ+DAw7L5fPSznQ/KADmoMhoCM5oCIp04bA8sv2rrrpK1IEsnHVkvdke/JyDGwcuDpYsk2VzxsN2ImDedtttYtDi4EGbqUU4DuJ0DZHtTps2Tfi3+c6wbH5GAGbZZMEsj23BAZztTRuwvfLH0BbIuiAk+AZSKooPyIINNHZl8L3f3ItH31gOyxejdD0b5WYa1132NZx66N6Ih3s0zCRzFYkm/DSNSjHAVwUNyDlvW8WeZTv5nZzYS9lfxtdygSsB190Iz34L9WseRCbdjoefBB59YjwquyKYZTShINSJXU84BnuecgpiNTUwi4thcIGLAGxIeWjhjvAhuH9T9bgq5G/yeiW5LqRGs9LvBE4uvAFWSxNW3HsvtjzyCKLN9QiBfm2go7AUY884G5NOPwvRKnZef8eb/3giLC+bymWY9BcQ00qyU3Zoggg7CDsCmRKBlEyFB5koQYBskmyOrI8gRiZGpsUpOkGaAMN/VUgWryED4oLQ+eefL6asXBknGCsAJkMkM+WUmAyYHZLAQAAmkyIAEwQJJgQ9Aj0PBcAETAIwmTZD0QjArDeBSoGimt6Kt8PzxCDDcwkCdKkQhHlf/s7ygmBIsCD4EcxZpgJzulgIoPQz03Z0CZDJko0ztI4Mj3Uns6XbgG4JtdhE8KSrQrkeeD3dOcHQueBiKc9lu5C10g4cMPk92SwBeMaMGQIsyeQJnmS29N+yfNaPAMx24zX08fJ+HMzIwuly4HOxPThYse0J4vyOn3PGw4GWgMvBhOsDZPf8m35sAjDtxrI5K6BPngMw2531ZhkEYA5KBH/WheeyzvyXjJo2ZZ2HipIYGp4+/2cEFuEUY2XHl0tmcicXk/ToeGvZJsz75d34YFM3EIqIjRhIpbDXhALhipix+ySYYiOBL0BCsBOAogBVgvDwYaWnEXoyfrHMBOzMYrRsegzdiUbccs9WPP9SNYo7Dcwq7sDYGgM7zZ2NL51xGmIlZXJAcFw50/fTNGbrkkOlsqrHPgArbSuV4185L6h2sfGpx7Dq7rtgrF+PCBfluOtNDyE2+1BM/+73UDR1OjSRAtSP9/UVemlT6VHfNu64v1dRveCqc3PDg4qCIAsjuyWQEVjou+X0ksBBYGHnYwdlZASBRO2cI2iQSRMYOTUlcE+ZMkUwZ06JyarpkyWTokuCTJIATFCkL5HTdvpXeT0BmJ2ffkmC2DnnnCOAnqBBoCbAX3jhhcK/HGTAdCUQUHk/3otM+tprrxX3ZudnOQr8lP+SDJ6sm/GpBAq6QjgNVwCsbMXBhWyO/lcORGpQoCuFdScbp+2UX5q+VIKPioqgnViWAlflVybzJBjR3vQ70yZ8jmDcM90ZKlyNwMuBgUyUDJQgzik+wZSzFQ5gtAEBmGDMssjQWU/agoMg60E/LevHslkWWahiwPyXgzDbgHXj36xbXwDm/XktBwC6bgimdEGQ8TI6gi4FuoE4AyKrZhtwQCXrJ4PmtfSdcyML7c0Bk3VW7yXf3XxIWv+DieZ4KlutzzQFrTAE4eQE3fAg/Jr0wt72yBv45R3PoDHN6XJYxqwmmnDEfjvgmstPx/TxlTB9yWWCHH96BOly3akx0Kgn6yeAUIC8A89th52pw+IP3sM1v30By1bEoSddHH/QRJx+7pcxZvJYFFVVwTBlHDNVMSTrpc9bLg6KlyPXgTaw4Ea2KpcHXeb0FM/pZaTfd8lf/gB32QeI2o5w2TC3mjdxEqbMuxQ1sw6FHisQYWrCpy62HveoGsv6BP0bA1dOveAqRIir0QQ+MlrsI/7TAAASQklEQVSCK1ej2eE55WZnZqfh1JGLTQRPTi0Zm0uQUaFLZEOchhOsCW70GZIVk7UylphTcnZGgif9huzcdGVwKk92SQbFaSmBm+DOaTTPY6dmR+biFAGaIEyA5jScC2hkpQQ5Mm6CDd0bBB8yYLItsmoCJ9kx/bZk5QoM6bskOyeYMvKBTO7ee+8VsapkcGT2CgAIdHwODkp8Vrpq+D3rREbPwYZAReDkszAW+YwzzhDMkaBLe5KNMspBgTDtz3IJjmSSZORkgRx0CG4siwDJRTP61Tl4cDDhPTmTUIMXbcUZhRooCXD8jDYhwKkNEyybAy3LJejRXUPGy/sRRAnIfHYOtBw42fYcBPlusO2UP5+DFgGWLhUCL10g9P3zWjJtLqpyVsH60OdOu3FwYp35LtEnzXuT7bI9uEjJzzgI8t4czBT45gF4MAD2EwaraAApG8KYVBmvy03KZLPtSQ8/vfkR/PXpd9HlhYXkiuZaCNldOGHO7rjigq9g6uhyhJUrw0/0PuRMv2/demWwDua49X20GkPTLAGiBLgXX56P/77uPjS06HAzNk46aj9c9oOvo7QiLha+eBY7CeVjBCv3Ndwoi8KjNy/v0a3axmSKzEsPhpAZAfMt0NWSsdD6/ntYduutSCx6G1E7gRDdEa6OVPVo7HjWuag9/mSYlZVi4Oq5t9z9phbhelYEcxsWFAiT+dCHxw7IgwtQBEZOHzk9JXtatWqVADR2ZgIAWSAX5rg1lmDCECgCDf2J7PQEA4Ivv+dUnOBG5kV/JMFPAQJX1gmMBC+CNxk0V9wJuJzqEyAJPjyH5RDwCdgsm8yRHZ91Z13I/ngOGTqBjABNACZYsrMT8AniLINuAQ4ynGYTsPkvF/voJqALgUDJBUhO9cm8FRiwjgQllsfBiuFynBlwcYqDB8GFIER/K0GYrh0CDH3onBWQkdPF0PegTcicCf4EL9aTgwqfiwDMQY7PzHahq4DskXVhJAcBnMyU9qWPnYMpwYz/8m8CJwc/ls0Bi/fn32xbDli0m3ouMlcOrpw90Bb0pdOWvA8HEw44HGz4rrBc2pBgzAGPdaWLhbbjrInPymem+4f1YfQG3wPaiOyagMx70CfNcjm483zORhiHrmYeeQAeAIBFHLAQyyPTlVAkV+J9WREBXszdQMIWwsotbbjs+gfw0ntrYOkhMJcwv+QuudOO3A+Xn3MMpo4pE8nbyYB7YoxljOvQsKJ8vv4ONBGGJjO1Mf5XUlmeYwu5Fw4QWzc34+kX3sLK9VuF8N/sg/fGwQfvikhMbO+AzogKXqK0M7PUtz8OPAj7zHpTAkoInJISfJd8iOV33obk2/MRSXWLmjLRXCJeiOrjT8Lkc76JyPhaP1SaMwipqizkg+Q2FAkQ/hZmmRhiaParXmyCB38UyLBDsyORqRFk+B3BTvkweR3jUAnKPJdAwRAodjyyUzJYHnQ1sKMToAhCCsj4HQGFZfB8sjGCC+9FICFTZJkEdrIpLrwRdDjtpmuEDJqdk+eybgQo/q2SzpB9q+k9wZeDQDB2lnUmoNMXymtYD7oyVCQE78f7EhSUKyA4JeYgQ7CkTQj4HDzITlkGbUSAZ5QD/dT0dbI8ghOBjd8FXQvBVmKdWQ4HIdqWAw8PPjeBnm3C8gnWtAdZM4GTdqf9OWDSdqwXBwAV6sZ25H1VrC/Lpu+YbUKgpN1ZVw4gagMI78NBip+zvnx+2p12Y/mcsbAM2oiDF5kx60TWq8LjyNbJolkGXVxsf7YVbcb2JTCr/BC0Ie/POrJM1negHYyDvtxfoC81T1DDvlNgYpwEZQGZXFwSCWZkKNj8pRvw49/dj3dXb0VGL5CbGdwMIk43vn7UAfjBOUdhyiiCsAaZas2PIRDMuneimb4ALXEyCILK9SCzJGQP5WtmzLJfLxFQ5y9kyc7GkDBf1U9dGBwBBP5Khp0dHHp9lp0TyETsYuOIkiKnK4SMm8z3fXx89x1IvT0fsVS3nDVoOhKRCMpmzcbUb1+Iwmm7wA1xwFAhddL1QJeIvLeqWG7uh+A7OthiR3/fBReE+nvXCaicrrLTkwkTOOS4JweskWAz8rWT7ZNLeSO1oJPrM+R63vZgxVBlD/Ssg103HPsM99ztbfOhnnN7bPd5u0YC8OBcKwvAZMg+VuPptz7Cf930dyzbkobLxO2EE9dCxOvGyYfvjR994yhMGV0uFubkVg8/EC2QOS2opCqhMLufLmc7+0t+fr0kiA0bwsQFvhmCyn6+7F12t4Uvzyr8t64HL5UW4PvR/9yG9DsLUJBOisGDG7qTZgyx/fbFLuefj9K99gXCMamlR7mhnJ8u9xOH06n6ltr3FWCcKn2BnEoyVIssMxeQzL22+TPzFshbQAxsQwMwT6MXWKarpK4ema2la3j4xcX41W3PYM3WTrgaFWAJqRa3gOGoA6fhx984GnvsUIWYafjA47PSLNvrSXTTewvz0I6KEW2+LAAr6PadvFkAlmklxVKbz4Ttrk60LpiPj/73LlgfLEJBOiN22nHBMhUKIbr7Xpj27fNRfsCBQJSzBPqvJdv7lJ9uSFMFmQqn+fTzMYqAPkzG+DIsSeU/GLKw/Al5C+QtkLMFcgJgQo9Aa6E24ccKezocXcN9zyzCb+76J9Y0pGHrplSJ5bQ/ncL+U6tx2TmH4bA9d0JpYVSmgmRZImZLyXX31HU7+WvODzvgiT7uKpl3Ge/L2vgaHmLcoDuFoWwOMo3N2PTc01j76P3w1i5HgeUg5BlgSqFk2ER0t90w/VvnoexLBwMx5q7wxAAksm6IKff/e5VHsoQgANM3yNAyLjzxoO+XEQz0HeZZ8EhaPV9W3gI5MmA/TFXYi2Cc3XzgubA0A/c9twDX3fk0VjcmYGtMLGNAdw246SRqK01859RZOPmI/TGmrBhhQwJQ731zcpKvfCGfxBR9yMbO+n6VK0L6KEW0gmdAd2QejMS6NVj3j8ex+anHEW6pR9hfIGQSn2Q4ithue2L6t76FsgMOhMZws6w0EcPyRsZ/OuSzbOcJA/ns8r687TRo/rK8BYawQE4MWEWVCXabZYaOnxjHhKXpePTVxbj+f57Ex5vaYFNBgvLtMGA7aRQZFr46e09844SZ2GNSDYpiEX/TBsFcblOWgVhSSXioCID+nmn7faAyA4aIhmZwr/Ay+AuHdF7zOahc3NGCpoWLsPaRh9C14N8oSDBVkdw2nYKGZCyO+N77YOdvfgtle+8HhONSiUjzxGYWmWR92N7p/Auct0DeAp9jC+QEwBI2uF9WhkwJBsy8ByI6QiZktzQNr7y3Ctfc/jgWrmhEwg1BZ7yrwDIPhpXCzmOLcdaJh+DY2XugtqwQMQp8MpLA94syJEtuSmAQ18jM04dmb4LTizvT7UD2LZNrcgugCyeZQmLNWmx87p/Y+Pwz0OvqUOBRMVom8WG2t0RhMYpnzMS0M89C8a67wA3H5K4/35UsBxfp0shtj9vn+I3LP1reAnkLZC2QEwATdnXPkRsORM5ahlP5LFGjgrCf00ADFq1rwHV3P4kX/7UC7Rkma+eOM8oAadCsFKKhFGbuPRmnHX0wZu09GVVFMYQZKuG7jocLUEOpHgzV1ryeeXwZ6awzLpfP5WgivCy1pQ4Nb7yJdU8/hdTyD1GQSXH/n+DrTCKfMQxYFaMweu5xmMScExN2hGeQx8tQMyFbqhK6iYTr0pM+MkPLUE+W/z5vgbwFPusWyAmAs6FeWQYX3CzrkSj6MZ30Huio60jijodfxr1Pv4uNrSlk6EPVuSFCLms5mSRKYgYO/9J0nHj43jh4tx1QVRiDGQqJtJaBvGw9I0Wflatg6NRAIBx0SwwUbSfklLi3n1TdceBaKaQ316Hp3QVY98Jz6PxgMaJdHSCnDWnMkSH34KXDYegTJ2OHE7+OcUcdjVBFhZAVktnM/PhjRYFVnrNtBUM+6+9Hvn55C+Qt8AlaICcAln5ZGacrOZy/GU0BCher/CU0AT7cMw8Nz7y1HDfe+xzeXbEJXRahyRTfcXruEbXtbpTGHMzccyq+eug+2Hf6REyoKkIsYordPLrKUCx21Pm8MbB5rddmiyCvFPWR1FMt6KloZ5FULRCXLOrh2LA7u5FZtxEt7y3E2lefR/eKDxHp6kDEdWEQpF0dIS+ElGGgu6wYpfvtj+mnnoniPfaG5+d2YKSDTMoTQNrsCmauGR4+wdbOF523QN4CnykL5AbAOVS5FyMV/gS5n211Ywf+/OCLeOz197G5KY0MIjICQqC4LTMGZywUhYHaygjmztkbh+w7DZPGjcHo4gjiBGOyZz/TmnAR+Nuc+Ss/F/G1IlJMBpKJZD0Cr8lqyUalZ1d8K5LNO/BsC053N9Jbt6Bz/Wqse+NNtC9aDK1uM2JWAqZmCQCn64TXprUQ0uEC6LUTMOGrX0Xt3LkIjxott0OL+tAnTFdM3sGQw+uSPyVvgbwFct+IMbStuP9LQk/IX2si2DlwNQNdnoZ3PlyPWx94AW98uAEtXTZszZSy9PwRu3s9uI4ttjSXxTVMHFWOPaeMwZwD98GkcRWoLI2JWOJYSBeALH/8yGEZvCCXzgTAEpBteC4XCjUhZe85LryubtgdbbCam9C+cjk2LlqE5OpVyGzZCHR1I+ppYN40Qyd/ljva+FTpkAFnVA2qZszEpONORPH03aCZUQnQupJM4oPkAXjoNyV/Rt4CeQsoC4wYA5bZbmQGNbnWT/bIXcykqfQBa2hN23hhwRLc/ffXsXBFE9qSLiwqKwtOLFWIyVJdbrdzuKPOEpES5SUFGF1ZggmjyzFxTCkmjK3G+DHVGF0i3RWeYSCqO6hwuxFPJaBnANdxYCU7kWhtRkv9FnRv2gRr0yak6zcjs3Ur0N4Gw8qAGh8hGHKTCBWaBeRqcDQDqVAE6fJyVOy/DyYeeywq9thTaLgJxWRXRoO4ukzMw8dg1Ed+hS3fufIWyFsgVwuMHAD7/lp6XeW+ORn2Khek5N8yvtbAlq4UXl+4Eg8/+zYWLFmLpvaUzKymRwCNKS4FDItwYJEUiOBOULYtUWY0bCASMRE3PUTCJjQzjEq3A19GA/ZLbUFROgnHcuFZFtxUCl4mKX4Mz4apczFNgy5CznTozOXL5Dm6zP9maR4yZhRe1WixjXj8oYehcq99YZSUwzV8RQ7PgyEEQmXeZPmcvo5m3gOR67uXPy9vgS+8BUYQgH39t0Cic5VeR+nBCal2mlyEsgFNSQsfrtqMJ174N15buBLrGtuRyHDqzy3NUjGCLFPKWSi1DX8VjmXRxeAve9WkmvA1ZyOOSK1Gqd0pGlZsBdEEtxYJhYiSMpE6BwM/PZArY4DToRCcklLoteMx7uAZGHPgQSiePB16Yakfq6zSWcr8vWo5MpjJKI+9X/j+lDdA3gLDssAIAnDwvsHMYtkAX4mBghrL1D7ccEHfLcO61tS34YOVdXjuzfcw//2VaGpPozNpwxYsMyRCvCimKYPUZFIcGU9hi80eo5MtONXdhCMTK1HodPo5KTgEMIUOma4Mg2MwLnfuJTXAiphw40VAzWiMP2B/VO65D6p22RVmdQ1g0kct0Zohah59DP5iXk+QQw/8+kkmh2X8/Ml5C+Qt8MW2wIgBcCA6TKohiw/8IDAVkSDDF+AKRQuCpyG3NvtbdMlMkx6wqaETH63egOXrt2Dh0rV4b+lqtHamkHZCsKiWLBKsy51q0HgvD1XpDpzkbcWhiRUodrsBoUMs/SAEb8cw4JgmrFAE4ZpRqNl5V5RMmoyyHSeiaKedYFZXQYvEfL04f0FPZacQOYcVa5Z72vomDlK6FnkW/MXuUPmnz1tgOBb4BAA4MCnvlfoguzTny9UzbIsbG6TPWCYmlxsidOFQlTvo2iwHmxvbsbmxAxu3tqKusQ1bGlvR3tEGz3bh+L7b8rSFvZ1OTLE2I+JmoHkhsastZBqIlpUiXlOD2KgqRKpHITJqDKJV1dBjceG4FWKfvktC1l7qvDF8Leuq8OuoYqLFpmU/d7CILfZBOQ/Aw3n98ufmLfDFtsCIAXBPLjNCkYwBDh49sREkpfQXc3GNAEeglWKZJLNiNcyQChzCi+uHmvV1cASV2/i7yCwswtkoAa9L8s2FOxECrCR/gtzVFak1lVIzZYsEYRbxxqyb/INnZDd1MKCDrJs+7IBkUE+Why/2y5R/+rwF8hYYngVGEICHd+NtdSuGlylssLOVasdwa5Q/P2+BvAXyFvg0LfB/AQW7EV8h5JLzAAAAAElFTkSuQmCC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781050" y="123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142875</xdr:colOff>
      <xdr:row>1</xdr:row>
      <xdr:rowOff>76201</xdr:rowOff>
    </xdr:from>
    <xdr:to>
      <xdr:col>2</xdr:col>
      <xdr:colOff>1676400</xdr:colOff>
      <xdr:row>1</xdr:row>
      <xdr:rowOff>933451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55" t="48662" r="20079" b="19843"/>
        <a:stretch>
          <a:fillRect/>
        </a:stretch>
      </xdr:blipFill>
      <xdr:spPr bwMode="auto">
        <a:xfrm>
          <a:off x="257175" y="200026"/>
          <a:ext cx="2581275" cy="857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990601</xdr:colOff>
      <xdr:row>36</xdr:row>
      <xdr:rowOff>42333</xdr:rowOff>
    </xdr:from>
    <xdr:to>
      <xdr:col>2</xdr:col>
      <xdr:colOff>1001184</xdr:colOff>
      <xdr:row>42</xdr:row>
      <xdr:rowOff>433917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023FE5D-108C-AA78-2D23-D1B77BCAA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134" y="9592733"/>
          <a:ext cx="1085850" cy="1390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123826</xdr:colOff>
      <xdr:row>1</xdr:row>
      <xdr:rowOff>95250</xdr:rowOff>
    </xdr:from>
    <xdr:to>
      <xdr:col>2</xdr:col>
      <xdr:colOff>1247775</xdr:colOff>
      <xdr:row>1</xdr:row>
      <xdr:rowOff>790576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55" t="48662" r="20079" b="19843"/>
        <a:stretch>
          <a:fillRect/>
        </a:stretch>
      </xdr:blipFill>
      <xdr:spPr bwMode="auto">
        <a:xfrm>
          <a:off x="238126" y="219075"/>
          <a:ext cx="2171699" cy="69532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123826</xdr:colOff>
      <xdr:row>1</xdr:row>
      <xdr:rowOff>95250</xdr:rowOff>
    </xdr:from>
    <xdr:to>
      <xdr:col>2</xdr:col>
      <xdr:colOff>1009651</xdr:colOff>
      <xdr:row>1</xdr:row>
      <xdr:rowOff>790576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A78B9BF-DE96-467F-90C3-532F16B71EC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55" t="48662" r="20079" b="19843"/>
        <a:stretch>
          <a:fillRect/>
        </a:stretch>
      </xdr:blipFill>
      <xdr:spPr bwMode="auto">
        <a:xfrm>
          <a:off x="238126" y="219075"/>
          <a:ext cx="2266950" cy="69532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123826</xdr:colOff>
      <xdr:row>1</xdr:row>
      <xdr:rowOff>95250</xdr:rowOff>
    </xdr:from>
    <xdr:to>
      <xdr:col>2</xdr:col>
      <xdr:colOff>1314451</xdr:colOff>
      <xdr:row>1</xdr:row>
      <xdr:rowOff>790576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70BA6A9-9139-41FA-9DDC-C348BFB3EE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55" t="48662" r="20079" b="19843"/>
        <a:stretch>
          <a:fillRect/>
        </a:stretch>
      </xdr:blipFill>
      <xdr:spPr bwMode="auto">
        <a:xfrm>
          <a:off x="238126" y="219075"/>
          <a:ext cx="2266950" cy="69532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citaciones.sertet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6"/>
  <sheetViews>
    <sheetView tabSelected="1" zoomScale="90" zoomScaleNormal="130" workbookViewId="0">
      <selection activeCell="K45" sqref="K45"/>
    </sheetView>
  </sheetViews>
  <sheetFormatPr baseColWidth="10" defaultColWidth="11.44140625" defaultRowHeight="13.2" x14ac:dyDescent="0.25"/>
  <cols>
    <col min="1" max="1" width="1.6640625" style="23" customWidth="1"/>
    <col min="2" max="2" width="15.6640625" style="23" customWidth="1"/>
    <col min="3" max="3" width="43.88671875" style="23" customWidth="1"/>
    <col min="4" max="4" width="10.6640625" style="23" customWidth="1"/>
    <col min="5" max="7" width="15.6640625" style="23" customWidth="1"/>
    <col min="8" max="8" width="28.44140625" style="23" bestFit="1" customWidth="1"/>
    <col min="9" max="9" width="1.6640625" style="23" customWidth="1"/>
    <col min="10" max="10" width="11.44140625" style="23"/>
    <col min="11" max="11" width="16.6640625" style="23" bestFit="1" customWidth="1"/>
    <col min="12" max="12" width="14.5546875" style="23" bestFit="1" customWidth="1"/>
    <col min="13" max="16384" width="11.44140625" style="23"/>
  </cols>
  <sheetData>
    <row r="1" spans="1:11" ht="9.9" customHeight="1" thickBot="1" x14ac:dyDescent="0.3">
      <c r="A1" s="31"/>
      <c r="B1" s="31"/>
      <c r="C1" s="31"/>
      <c r="D1" s="31"/>
      <c r="E1" s="31"/>
      <c r="F1" s="31"/>
      <c r="G1" s="31"/>
      <c r="H1" s="31"/>
      <c r="I1" s="31"/>
    </row>
    <row r="2" spans="1:11" ht="80.099999999999994" customHeight="1" thickBot="1" x14ac:dyDescent="0.3">
      <c r="A2" s="31"/>
      <c r="B2" s="189"/>
      <c r="C2" s="190"/>
      <c r="D2" s="186" t="s">
        <v>112</v>
      </c>
      <c r="E2" s="187"/>
      <c r="F2" s="187"/>
      <c r="G2" s="187"/>
      <c r="H2" s="188"/>
      <c r="I2" s="31"/>
    </row>
    <row r="3" spans="1:11" ht="9.9" customHeight="1" thickBot="1" x14ac:dyDescent="0.3">
      <c r="A3" s="31"/>
      <c r="B3" s="192"/>
      <c r="C3" s="192"/>
      <c r="D3" s="192"/>
      <c r="E3" s="192"/>
      <c r="F3" s="192"/>
      <c r="G3" s="192"/>
      <c r="H3" s="192"/>
      <c r="I3" s="31"/>
    </row>
    <row r="4" spans="1:11" ht="20.100000000000001" customHeight="1" x14ac:dyDescent="0.25">
      <c r="A4" s="31"/>
      <c r="B4" s="78" t="s">
        <v>18</v>
      </c>
      <c r="C4" s="197" t="s">
        <v>185</v>
      </c>
      <c r="D4" s="197"/>
      <c r="E4" s="77" t="s">
        <v>51</v>
      </c>
      <c r="F4" s="108" t="s">
        <v>192</v>
      </c>
      <c r="G4" s="124" t="s">
        <v>59</v>
      </c>
      <c r="H4" s="109" t="s">
        <v>96</v>
      </c>
      <c r="I4" s="31"/>
    </row>
    <row r="5" spans="1:11" ht="20.100000000000001" customHeight="1" x14ac:dyDescent="0.25">
      <c r="A5" s="31"/>
      <c r="B5" s="79" t="s">
        <v>19</v>
      </c>
      <c r="C5" s="198" t="s">
        <v>111</v>
      </c>
      <c r="D5" s="198"/>
      <c r="E5" s="76" t="s">
        <v>122</v>
      </c>
      <c r="F5" s="136"/>
      <c r="G5" s="76" t="s">
        <v>57</v>
      </c>
      <c r="H5" s="137">
        <v>45610</v>
      </c>
      <c r="I5" s="31"/>
    </row>
    <row r="6" spans="1:11" ht="50.1" customHeight="1" x14ac:dyDescent="0.25">
      <c r="A6" s="31"/>
      <c r="B6" s="79" t="s">
        <v>180</v>
      </c>
      <c r="C6" s="203" t="s">
        <v>181</v>
      </c>
      <c r="D6" s="204"/>
      <c r="E6" s="204"/>
      <c r="F6" s="204"/>
      <c r="G6" s="204"/>
      <c r="H6" s="205"/>
      <c r="I6" s="31"/>
    </row>
    <row r="7" spans="1:11" ht="20.100000000000001" customHeight="1" thickBot="1" x14ac:dyDescent="0.3">
      <c r="A7" s="31"/>
      <c r="B7" s="80" t="s">
        <v>94</v>
      </c>
      <c r="C7" s="199" t="s">
        <v>123</v>
      </c>
      <c r="D7" s="199"/>
      <c r="E7" s="199"/>
      <c r="F7" s="199"/>
      <c r="G7" s="199"/>
      <c r="H7" s="200"/>
      <c r="I7" s="31"/>
    </row>
    <row r="8" spans="1:11" ht="9.9" customHeight="1" thickBot="1" x14ac:dyDescent="0.3">
      <c r="A8" s="31"/>
      <c r="B8" s="196"/>
      <c r="C8" s="196"/>
      <c r="D8" s="196"/>
      <c r="E8" s="196"/>
      <c r="F8" s="196"/>
      <c r="G8" s="196"/>
      <c r="H8" s="196"/>
      <c r="I8" s="31"/>
    </row>
    <row r="9" spans="1:11" ht="15" customHeight="1" x14ac:dyDescent="0.25">
      <c r="A9" s="31"/>
      <c r="B9" s="193" t="s">
        <v>58</v>
      </c>
      <c r="C9" s="194"/>
      <c r="D9" s="194"/>
      <c r="E9" s="194"/>
      <c r="F9" s="194"/>
      <c r="G9" s="194"/>
      <c r="H9" s="195"/>
      <c r="I9" s="31"/>
    </row>
    <row r="10" spans="1:11" ht="28.2" customHeight="1" x14ac:dyDescent="0.25">
      <c r="A10" s="31"/>
      <c r="B10" s="79" t="s">
        <v>17</v>
      </c>
      <c r="C10" s="269" t="s">
        <v>190</v>
      </c>
      <c r="D10" s="269"/>
      <c r="E10" s="81" t="s">
        <v>16</v>
      </c>
      <c r="F10" s="76" t="s">
        <v>186</v>
      </c>
      <c r="G10" s="81" t="s">
        <v>21</v>
      </c>
      <c r="H10" s="270">
        <v>3015502451</v>
      </c>
      <c r="I10" s="31"/>
    </row>
    <row r="11" spans="1:11" ht="15" customHeight="1" thickBot="1" x14ac:dyDescent="0.3">
      <c r="A11" s="31"/>
      <c r="B11" s="80" t="s">
        <v>22</v>
      </c>
      <c r="C11" s="201" t="s">
        <v>187</v>
      </c>
      <c r="D11" s="201"/>
      <c r="E11" s="82" t="s">
        <v>23</v>
      </c>
      <c r="F11" s="202" t="s">
        <v>188</v>
      </c>
      <c r="G11" s="199"/>
      <c r="H11" s="200"/>
      <c r="I11" s="31"/>
    </row>
    <row r="12" spans="1:11" ht="9.9" customHeight="1" thickBot="1" x14ac:dyDescent="0.3">
      <c r="A12" s="31"/>
      <c r="B12" s="191"/>
      <c r="C12" s="191"/>
      <c r="D12" s="191"/>
      <c r="E12" s="191"/>
      <c r="F12" s="191"/>
      <c r="G12" s="191"/>
      <c r="H12" s="191"/>
      <c r="I12" s="31"/>
    </row>
    <row r="13" spans="1:11" ht="15" customHeight="1" x14ac:dyDescent="0.25">
      <c r="A13" s="31"/>
      <c r="B13" s="172" t="s">
        <v>124</v>
      </c>
      <c r="C13" s="173"/>
      <c r="D13" s="173"/>
      <c r="E13" s="173"/>
      <c r="F13" s="173"/>
      <c r="G13" s="173"/>
      <c r="H13" s="174"/>
      <c r="I13" s="31"/>
    </row>
    <row r="14" spans="1:11" ht="15" customHeight="1" x14ac:dyDescent="0.25">
      <c r="A14" s="31"/>
      <c r="B14" s="106" t="s">
        <v>12</v>
      </c>
      <c r="C14" s="164" t="s">
        <v>157</v>
      </c>
      <c r="D14" s="164" t="s">
        <v>158</v>
      </c>
      <c r="E14" s="164" t="s">
        <v>159</v>
      </c>
      <c r="F14" s="164" t="s">
        <v>160</v>
      </c>
      <c r="G14" s="164" t="s">
        <v>161</v>
      </c>
      <c r="H14" s="165" t="s">
        <v>162</v>
      </c>
      <c r="I14" s="31"/>
    </row>
    <row r="15" spans="1:11" ht="15" customHeight="1" x14ac:dyDescent="0.25">
      <c r="A15" s="31"/>
      <c r="B15" s="157" t="s">
        <v>171</v>
      </c>
      <c r="C15" s="159" t="s">
        <v>163</v>
      </c>
      <c r="D15" s="158">
        <v>1</v>
      </c>
      <c r="E15" s="163">
        <v>1</v>
      </c>
      <c r="F15" s="160">
        <v>1</v>
      </c>
      <c r="G15" s="152">
        <v>7020000</v>
      </c>
      <c r="H15" s="35">
        <f>+D15*E15*F15*G15</f>
        <v>7020000</v>
      </c>
      <c r="I15" s="31"/>
      <c r="K15" s="155"/>
    </row>
    <row r="16" spans="1:11" ht="15" customHeight="1" x14ac:dyDescent="0.25">
      <c r="A16" s="31"/>
      <c r="B16" s="157" t="s">
        <v>172</v>
      </c>
      <c r="C16" s="159" t="s">
        <v>178</v>
      </c>
      <c r="D16" s="158">
        <v>1</v>
      </c>
      <c r="E16" s="163">
        <v>1</v>
      </c>
      <c r="F16" s="160">
        <v>1</v>
      </c>
      <c r="G16" s="152">
        <v>6490000</v>
      </c>
      <c r="H16" s="35">
        <f t="shared" ref="H16:H17" si="0">+D16*E16*F16*G16</f>
        <v>6490000</v>
      </c>
      <c r="I16" s="31"/>
      <c r="K16" s="155"/>
    </row>
    <row r="17" spans="1:12" ht="15" customHeight="1" x14ac:dyDescent="0.25">
      <c r="A17" s="31"/>
      <c r="B17" s="157" t="s">
        <v>173</v>
      </c>
      <c r="C17" s="159" t="s">
        <v>177</v>
      </c>
      <c r="D17" s="158">
        <v>1</v>
      </c>
      <c r="E17" s="163">
        <v>1</v>
      </c>
      <c r="F17" s="160">
        <v>1</v>
      </c>
      <c r="G17" s="152">
        <v>6490000</v>
      </c>
      <c r="H17" s="35">
        <f t="shared" si="0"/>
        <v>6490000</v>
      </c>
      <c r="I17" s="31"/>
      <c r="K17" s="155"/>
    </row>
    <row r="18" spans="1:12" ht="15" customHeight="1" x14ac:dyDescent="0.25">
      <c r="A18" s="31"/>
      <c r="B18" s="157" t="s">
        <v>174</v>
      </c>
      <c r="C18" s="159" t="s">
        <v>184</v>
      </c>
      <c r="D18" s="158">
        <v>1</v>
      </c>
      <c r="E18" s="163">
        <v>1</v>
      </c>
      <c r="F18" s="160">
        <v>1</v>
      </c>
      <c r="G18" s="152">
        <v>6490000</v>
      </c>
      <c r="H18" s="35">
        <f>+D18*E18*F18*G18</f>
        <v>6490000</v>
      </c>
      <c r="I18" s="31"/>
      <c r="K18" s="155"/>
    </row>
    <row r="19" spans="1:12" ht="15" customHeight="1" x14ac:dyDescent="0.25">
      <c r="A19" s="31"/>
      <c r="B19" s="157" t="s">
        <v>175</v>
      </c>
      <c r="C19" s="37" t="s">
        <v>176</v>
      </c>
      <c r="D19" s="153">
        <v>1</v>
      </c>
      <c r="E19" s="163">
        <v>1</v>
      </c>
      <c r="F19" s="36">
        <v>1</v>
      </c>
      <c r="G19" s="152">
        <v>6490000</v>
      </c>
      <c r="H19" s="35">
        <f t="shared" ref="H19" si="1">E19/D19*F19*G19</f>
        <v>6490000</v>
      </c>
      <c r="I19" s="31"/>
      <c r="K19" s="155"/>
      <c r="L19" s="161"/>
    </row>
    <row r="20" spans="1:12" ht="15" customHeight="1" thickBot="1" x14ac:dyDescent="0.3">
      <c r="A20" s="31"/>
      <c r="B20" s="154"/>
      <c r="C20" s="53" t="s">
        <v>0</v>
      </c>
      <c r="D20" s="117"/>
      <c r="E20" s="118"/>
      <c r="F20" s="117"/>
      <c r="G20" s="119"/>
      <c r="H20" s="56">
        <f>+SUM(H15:H19)</f>
        <v>32980000</v>
      </c>
      <c r="I20" s="31"/>
    </row>
    <row r="21" spans="1:12" ht="9.9" customHeight="1" thickBot="1" x14ac:dyDescent="0.3">
      <c r="A21" s="31"/>
      <c r="B21" s="178"/>
      <c r="C21" s="178"/>
      <c r="D21" s="178"/>
      <c r="E21" s="178"/>
      <c r="F21" s="178"/>
      <c r="G21" s="178"/>
      <c r="H21" s="178"/>
      <c r="I21" s="31"/>
    </row>
    <row r="22" spans="1:12" ht="15" customHeight="1" x14ac:dyDescent="0.25">
      <c r="A22" s="31"/>
      <c r="B22" s="175" t="s">
        <v>15</v>
      </c>
      <c r="C22" s="176"/>
      <c r="D22" s="176"/>
      <c r="E22" s="176"/>
      <c r="F22" s="176"/>
      <c r="G22" s="176"/>
      <c r="H22" s="177"/>
      <c r="I22" s="31"/>
    </row>
    <row r="23" spans="1:12" ht="15" customHeight="1" x14ac:dyDescent="0.25">
      <c r="A23" s="31"/>
      <c r="B23" s="32">
        <v>2.1</v>
      </c>
      <c r="C23" s="116" t="s">
        <v>5</v>
      </c>
      <c r="D23" s="182" t="s">
        <v>154</v>
      </c>
      <c r="E23" s="182"/>
      <c r="F23" s="182"/>
      <c r="G23" s="182"/>
      <c r="H23" s="125">
        <f>'2. FM'!E49</f>
        <v>2.25</v>
      </c>
      <c r="I23" s="31"/>
    </row>
    <row r="24" spans="1:12" ht="15" customHeight="1" thickBot="1" x14ac:dyDescent="0.3">
      <c r="A24" s="31"/>
      <c r="B24" s="38" t="s">
        <v>13</v>
      </c>
      <c r="C24" s="39" t="s">
        <v>4</v>
      </c>
      <c r="D24" s="40"/>
      <c r="E24" s="40"/>
      <c r="F24" s="40"/>
      <c r="G24" s="41"/>
      <c r="H24" s="42">
        <f>H20*H23</f>
        <v>74205000</v>
      </c>
      <c r="I24" s="31"/>
    </row>
    <row r="25" spans="1:12" ht="9.9" customHeight="1" thickBot="1" x14ac:dyDescent="0.3">
      <c r="A25" s="31"/>
      <c r="B25" s="184"/>
      <c r="C25" s="184"/>
      <c r="D25" s="184"/>
      <c r="E25" s="184"/>
      <c r="F25" s="184"/>
      <c r="G25" s="184"/>
      <c r="H25" s="184"/>
      <c r="I25" s="31"/>
    </row>
    <row r="26" spans="1:12" ht="15" customHeight="1" x14ac:dyDescent="0.25">
      <c r="A26" s="31"/>
      <c r="B26" s="175" t="s">
        <v>117</v>
      </c>
      <c r="C26" s="176"/>
      <c r="D26" s="176"/>
      <c r="E26" s="176"/>
      <c r="F26" s="176"/>
      <c r="G26" s="176"/>
      <c r="H26" s="177"/>
      <c r="I26" s="31"/>
    </row>
    <row r="27" spans="1:12" ht="20.100000000000001" customHeight="1" x14ac:dyDescent="0.25">
      <c r="A27" s="31"/>
      <c r="B27" s="139" t="s">
        <v>12</v>
      </c>
      <c r="C27" s="185" t="s">
        <v>6</v>
      </c>
      <c r="D27" s="185"/>
      <c r="E27" s="141" t="s">
        <v>1</v>
      </c>
      <c r="F27" s="140" t="s">
        <v>7</v>
      </c>
      <c r="G27" s="140" t="s">
        <v>2</v>
      </c>
      <c r="H27" s="142" t="s">
        <v>3</v>
      </c>
      <c r="I27" s="31"/>
    </row>
    <row r="28" spans="1:12" ht="75" customHeight="1" x14ac:dyDescent="0.25">
      <c r="A28" s="31"/>
      <c r="B28" s="32" t="s">
        <v>167</v>
      </c>
      <c r="C28" s="169" t="s">
        <v>164</v>
      </c>
      <c r="D28" s="169"/>
      <c r="E28" s="43">
        <v>1</v>
      </c>
      <c r="F28" s="36">
        <v>1</v>
      </c>
      <c r="G28" s="138">
        <v>6400000</v>
      </c>
      <c r="H28" s="35">
        <f t="shared" ref="H28:H32" si="2">+G28*F28*E28</f>
        <v>6400000</v>
      </c>
      <c r="I28" s="31"/>
    </row>
    <row r="29" spans="1:12" ht="30" customHeight="1" x14ac:dyDescent="0.25">
      <c r="A29" s="31"/>
      <c r="B29" s="32" t="s">
        <v>168</v>
      </c>
      <c r="C29" s="169" t="s">
        <v>166</v>
      </c>
      <c r="D29" s="169"/>
      <c r="E29" s="43">
        <v>1</v>
      </c>
      <c r="F29" s="36">
        <v>1</v>
      </c>
      <c r="G29" s="138">
        <v>6900000</v>
      </c>
      <c r="H29" s="35">
        <f t="shared" ref="H29:H30" si="3">+G29*F29*E29</f>
        <v>6900000</v>
      </c>
      <c r="I29" s="31"/>
    </row>
    <row r="30" spans="1:12" ht="50.1" customHeight="1" x14ac:dyDescent="0.25">
      <c r="A30" s="31"/>
      <c r="B30" s="32" t="s">
        <v>169</v>
      </c>
      <c r="C30" s="169" t="s">
        <v>165</v>
      </c>
      <c r="D30" s="169"/>
      <c r="E30" s="43">
        <v>1</v>
      </c>
      <c r="F30" s="36">
        <v>1</v>
      </c>
      <c r="G30" s="138">
        <v>6400000</v>
      </c>
      <c r="H30" s="35">
        <f t="shared" si="3"/>
        <v>6400000</v>
      </c>
      <c r="I30" s="31"/>
    </row>
    <row r="31" spans="1:12" ht="30" customHeight="1" x14ac:dyDescent="0.25">
      <c r="A31" s="31"/>
      <c r="B31" s="32" t="s">
        <v>170</v>
      </c>
      <c r="C31" s="169" t="s">
        <v>179</v>
      </c>
      <c r="D31" s="169"/>
      <c r="E31" s="43">
        <v>1</v>
      </c>
      <c r="F31" s="36">
        <v>1</v>
      </c>
      <c r="G31" s="138">
        <v>5000000</v>
      </c>
      <c r="H31" s="35">
        <f t="shared" si="2"/>
        <v>5000000</v>
      </c>
      <c r="I31" s="31"/>
    </row>
    <row r="32" spans="1:12" ht="15" customHeight="1" x14ac:dyDescent="0.25">
      <c r="A32" s="31"/>
      <c r="B32" s="32" t="s">
        <v>182</v>
      </c>
      <c r="C32" s="169" t="s">
        <v>183</v>
      </c>
      <c r="D32" s="169"/>
      <c r="E32" s="43">
        <v>1</v>
      </c>
      <c r="F32" s="36">
        <v>1</v>
      </c>
      <c r="G32" s="138">
        <v>6400000</v>
      </c>
      <c r="H32" s="35">
        <f t="shared" si="2"/>
        <v>6400000</v>
      </c>
      <c r="I32" s="31"/>
    </row>
    <row r="33" spans="1:12" ht="15" customHeight="1" thickBot="1" x14ac:dyDescent="0.3">
      <c r="A33" s="31"/>
      <c r="B33" s="38" t="s">
        <v>8</v>
      </c>
      <c r="C33" s="44" t="s">
        <v>118</v>
      </c>
      <c r="D33" s="45"/>
      <c r="E33" s="45"/>
      <c r="F33" s="45"/>
      <c r="G33" s="46"/>
      <c r="H33" s="42">
        <f>SUM(H28:H32)</f>
        <v>31100000</v>
      </c>
      <c r="I33" s="31"/>
    </row>
    <row r="34" spans="1:12" ht="9.9" customHeight="1" thickBot="1" x14ac:dyDescent="0.3">
      <c r="A34" s="31"/>
      <c r="B34" s="183"/>
      <c r="C34" s="183"/>
      <c r="D34" s="183"/>
      <c r="E34" s="183"/>
      <c r="F34" s="183"/>
      <c r="G34" s="183"/>
      <c r="H34" s="183"/>
      <c r="I34" s="31"/>
    </row>
    <row r="35" spans="1:12" ht="15" customHeight="1" x14ac:dyDescent="0.25">
      <c r="A35" s="31"/>
      <c r="B35" s="47" t="s">
        <v>9</v>
      </c>
      <c r="C35" s="48" t="s">
        <v>32</v>
      </c>
      <c r="D35" s="49"/>
      <c r="E35" s="49"/>
      <c r="F35" s="49"/>
      <c r="G35" s="50"/>
      <c r="H35" s="51">
        <f>+H33+H24</f>
        <v>105305000</v>
      </c>
      <c r="I35" s="31"/>
    </row>
    <row r="36" spans="1:12" ht="15" customHeight="1" thickBot="1" x14ac:dyDescent="0.3">
      <c r="A36" s="31"/>
      <c r="B36" s="52" t="s">
        <v>10</v>
      </c>
      <c r="C36" s="53" t="s">
        <v>11</v>
      </c>
      <c r="D36" s="54"/>
      <c r="E36" s="54"/>
      <c r="F36" s="54"/>
      <c r="G36" s="55"/>
      <c r="H36" s="56">
        <f>+H35*0.19</f>
        <v>20007950</v>
      </c>
      <c r="I36" s="31"/>
    </row>
    <row r="37" spans="1:12" ht="9.9" customHeight="1" thickBot="1" x14ac:dyDescent="0.3">
      <c r="A37" s="31"/>
      <c r="B37" s="57"/>
      <c r="C37" s="58"/>
      <c r="D37" s="59"/>
      <c r="E37" s="59"/>
      <c r="F37" s="59"/>
      <c r="G37" s="60"/>
      <c r="H37" s="61"/>
      <c r="I37" s="31"/>
    </row>
    <row r="38" spans="1:12" ht="20.100000000000001" customHeight="1" thickBot="1" x14ac:dyDescent="0.3">
      <c r="A38" s="31"/>
      <c r="B38" s="62"/>
      <c r="C38" s="63" t="s">
        <v>14</v>
      </c>
      <c r="D38" s="64"/>
      <c r="E38" s="64"/>
      <c r="F38" s="64"/>
      <c r="G38" s="150"/>
      <c r="H38" s="151">
        <f>ROUND((H35+H36),3)</f>
        <v>125312950</v>
      </c>
      <c r="I38" s="31"/>
      <c r="K38" s="161"/>
      <c r="L38" s="162"/>
    </row>
    <row r="39" spans="1:12" ht="9.9" customHeight="1" thickBot="1" x14ac:dyDescent="0.3">
      <c r="A39" s="31"/>
      <c r="B39" s="65"/>
      <c r="C39" s="65"/>
      <c r="D39" s="33"/>
      <c r="E39" s="33"/>
      <c r="F39" s="33"/>
      <c r="G39" s="34"/>
      <c r="H39" s="66"/>
      <c r="I39" s="31"/>
    </row>
    <row r="40" spans="1:12" x14ac:dyDescent="0.25">
      <c r="A40" s="31"/>
      <c r="B40" s="179" t="s">
        <v>25</v>
      </c>
      <c r="C40" s="67"/>
      <c r="D40" s="68"/>
      <c r="E40" s="33"/>
      <c r="F40" s="33"/>
      <c r="G40" s="34"/>
      <c r="H40" s="66"/>
      <c r="I40" s="31"/>
    </row>
    <row r="41" spans="1:12" x14ac:dyDescent="0.25">
      <c r="A41" s="31"/>
      <c r="B41" s="180"/>
      <c r="C41" s="69"/>
      <c r="D41" s="70"/>
      <c r="E41" s="31"/>
      <c r="F41" s="31"/>
      <c r="G41" s="31"/>
      <c r="H41" s="31"/>
      <c r="I41" s="31"/>
    </row>
    <row r="42" spans="1:12" x14ac:dyDescent="0.25">
      <c r="A42" s="31"/>
      <c r="B42" s="180"/>
      <c r="C42" s="69"/>
      <c r="D42" s="70"/>
      <c r="E42" s="31"/>
      <c r="F42" s="147" t="s">
        <v>146</v>
      </c>
      <c r="G42" s="181" t="s">
        <v>28</v>
      </c>
      <c r="H42" s="181"/>
      <c r="I42" s="31"/>
    </row>
    <row r="43" spans="1:12" ht="39.6" x14ac:dyDescent="0.25">
      <c r="A43" s="31"/>
      <c r="B43" s="71" t="s">
        <v>26</v>
      </c>
      <c r="C43" s="72" t="s">
        <v>190</v>
      </c>
      <c r="D43" s="70"/>
      <c r="E43" s="31"/>
      <c r="F43" s="148" t="s">
        <v>29</v>
      </c>
      <c r="G43" s="170" t="s">
        <v>152</v>
      </c>
      <c r="H43" s="171"/>
      <c r="I43" s="31"/>
    </row>
    <row r="44" spans="1:12" x14ac:dyDescent="0.25">
      <c r="A44" s="31"/>
      <c r="B44" s="73" t="s">
        <v>27</v>
      </c>
      <c r="C44" s="37" t="s">
        <v>189</v>
      </c>
      <c r="D44" s="70"/>
      <c r="E44" s="31"/>
      <c r="F44" s="148" t="s">
        <v>149</v>
      </c>
      <c r="G44" s="170" t="s">
        <v>30</v>
      </c>
      <c r="H44" s="171"/>
      <c r="I44" s="31"/>
    </row>
    <row r="45" spans="1:12" ht="27" thickBot="1" x14ac:dyDescent="0.3">
      <c r="A45" s="31"/>
      <c r="B45" s="74" t="s">
        <v>16</v>
      </c>
      <c r="C45" s="271" t="s">
        <v>193</v>
      </c>
      <c r="D45" s="75"/>
      <c r="E45" s="31"/>
      <c r="F45" s="148" t="s">
        <v>113</v>
      </c>
      <c r="G45" s="148" t="s">
        <v>114</v>
      </c>
      <c r="H45" s="148" t="s">
        <v>115</v>
      </c>
      <c r="I45" s="31"/>
    </row>
    <row r="46" spans="1:12" ht="9.9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</row>
  </sheetData>
  <mergeCells count="30">
    <mergeCell ref="C30:D30"/>
    <mergeCell ref="D2:H2"/>
    <mergeCell ref="B2:C2"/>
    <mergeCell ref="B12:H12"/>
    <mergeCell ref="B3:H3"/>
    <mergeCell ref="B9:H9"/>
    <mergeCell ref="B8:H8"/>
    <mergeCell ref="C4:D4"/>
    <mergeCell ref="C5:D5"/>
    <mergeCell ref="C7:H7"/>
    <mergeCell ref="C11:D11"/>
    <mergeCell ref="C10:D10"/>
    <mergeCell ref="F11:H11"/>
    <mergeCell ref="C6:H6"/>
    <mergeCell ref="C32:D32"/>
    <mergeCell ref="G44:H44"/>
    <mergeCell ref="G43:H43"/>
    <mergeCell ref="B13:H13"/>
    <mergeCell ref="B22:H22"/>
    <mergeCell ref="B21:H21"/>
    <mergeCell ref="B40:B42"/>
    <mergeCell ref="G42:H42"/>
    <mergeCell ref="D23:G23"/>
    <mergeCell ref="B34:H34"/>
    <mergeCell ref="B26:H26"/>
    <mergeCell ref="B25:H25"/>
    <mergeCell ref="C27:D27"/>
    <mergeCell ref="C28:D28"/>
    <mergeCell ref="C31:D31"/>
    <mergeCell ref="C29:D29"/>
  </mergeCells>
  <phoneticPr fontId="17" type="noConversion"/>
  <hyperlinks>
    <hyperlink ref="F11" r:id="rId1" xr:uid="{8705252F-C5D3-453E-A217-8F40A7134548}"/>
  </hyperlinks>
  <printOptions horizontalCentered="1"/>
  <pageMargins left="0.59055118110236227" right="0.59055118110236227" top="0.78740157480314965" bottom="0.78740157480314965" header="0.31496062992125984" footer="0.31496062992125984"/>
  <pageSetup scale="62" orientation="portrait" horizontalDpi="300" verticalDpi="300" r:id="rId2"/>
  <ignoredErrors>
    <ignoredError sqref="H35:H36 H38 H24 H15:H20 H28:H31" unlockedFormula="1"/>
  </ignoredErrors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89"/>
  <sheetViews>
    <sheetView view="pageBreakPreview" zoomScaleNormal="100" zoomScaleSheetLayoutView="100" workbookViewId="0">
      <selection activeCell="C51" sqref="C51:C53"/>
    </sheetView>
  </sheetViews>
  <sheetFormatPr baseColWidth="10" defaultRowHeight="14.4" x14ac:dyDescent="0.3"/>
  <cols>
    <col min="1" max="1" width="1.6640625" style="1" customWidth="1"/>
    <col min="2" max="2" width="15.6640625" style="1" customWidth="1"/>
    <col min="3" max="3" width="50.6640625" style="1" customWidth="1"/>
    <col min="4" max="4" width="25.6640625" style="1" customWidth="1"/>
    <col min="5" max="5" width="22.44140625" style="2" bestFit="1" customWidth="1"/>
    <col min="6" max="6" width="1.6640625" style="1" customWidth="1"/>
    <col min="7" max="257" width="11.44140625" style="1"/>
    <col min="258" max="258" width="1.6640625" style="1" customWidth="1"/>
    <col min="259" max="259" width="12.5546875" style="1" customWidth="1"/>
    <col min="260" max="260" width="75.33203125" style="1" customWidth="1"/>
    <col min="261" max="261" width="12.88671875" style="1" customWidth="1"/>
    <col min="262" max="262" width="1.6640625" style="1" customWidth="1"/>
    <col min="263" max="513" width="11.44140625" style="1"/>
    <col min="514" max="514" width="1.6640625" style="1" customWidth="1"/>
    <col min="515" max="515" width="12.5546875" style="1" customWidth="1"/>
    <col min="516" max="516" width="75.33203125" style="1" customWidth="1"/>
    <col min="517" max="517" width="12.88671875" style="1" customWidth="1"/>
    <col min="518" max="518" width="1.6640625" style="1" customWidth="1"/>
    <col min="519" max="769" width="11.44140625" style="1"/>
    <col min="770" max="770" width="1.6640625" style="1" customWidth="1"/>
    <col min="771" max="771" width="12.5546875" style="1" customWidth="1"/>
    <col min="772" max="772" width="75.33203125" style="1" customWidth="1"/>
    <col min="773" max="773" width="12.88671875" style="1" customWidth="1"/>
    <col min="774" max="774" width="1.6640625" style="1" customWidth="1"/>
    <col min="775" max="1025" width="11.44140625" style="1"/>
    <col min="1026" max="1026" width="1.6640625" style="1" customWidth="1"/>
    <col min="1027" max="1027" width="12.5546875" style="1" customWidth="1"/>
    <col min="1028" max="1028" width="75.33203125" style="1" customWidth="1"/>
    <col min="1029" max="1029" width="12.88671875" style="1" customWidth="1"/>
    <col min="1030" max="1030" width="1.6640625" style="1" customWidth="1"/>
    <col min="1031" max="1281" width="11.44140625" style="1"/>
    <col min="1282" max="1282" width="1.6640625" style="1" customWidth="1"/>
    <col min="1283" max="1283" width="12.5546875" style="1" customWidth="1"/>
    <col min="1284" max="1284" width="75.33203125" style="1" customWidth="1"/>
    <col min="1285" max="1285" width="12.88671875" style="1" customWidth="1"/>
    <col min="1286" max="1286" width="1.6640625" style="1" customWidth="1"/>
    <col min="1287" max="1537" width="11.44140625" style="1"/>
    <col min="1538" max="1538" width="1.6640625" style="1" customWidth="1"/>
    <col min="1539" max="1539" width="12.5546875" style="1" customWidth="1"/>
    <col min="1540" max="1540" width="75.33203125" style="1" customWidth="1"/>
    <col min="1541" max="1541" width="12.88671875" style="1" customWidth="1"/>
    <col min="1542" max="1542" width="1.6640625" style="1" customWidth="1"/>
    <col min="1543" max="1793" width="11.44140625" style="1"/>
    <col min="1794" max="1794" width="1.6640625" style="1" customWidth="1"/>
    <col min="1795" max="1795" width="12.5546875" style="1" customWidth="1"/>
    <col min="1796" max="1796" width="75.33203125" style="1" customWidth="1"/>
    <col min="1797" max="1797" width="12.88671875" style="1" customWidth="1"/>
    <col min="1798" max="1798" width="1.6640625" style="1" customWidth="1"/>
    <col min="1799" max="2049" width="11.44140625" style="1"/>
    <col min="2050" max="2050" width="1.6640625" style="1" customWidth="1"/>
    <col min="2051" max="2051" width="12.5546875" style="1" customWidth="1"/>
    <col min="2052" max="2052" width="75.33203125" style="1" customWidth="1"/>
    <col min="2053" max="2053" width="12.88671875" style="1" customWidth="1"/>
    <col min="2054" max="2054" width="1.6640625" style="1" customWidth="1"/>
    <col min="2055" max="2305" width="11.44140625" style="1"/>
    <col min="2306" max="2306" width="1.6640625" style="1" customWidth="1"/>
    <col min="2307" max="2307" width="12.5546875" style="1" customWidth="1"/>
    <col min="2308" max="2308" width="75.33203125" style="1" customWidth="1"/>
    <col min="2309" max="2309" width="12.88671875" style="1" customWidth="1"/>
    <col min="2310" max="2310" width="1.6640625" style="1" customWidth="1"/>
    <col min="2311" max="2561" width="11.44140625" style="1"/>
    <col min="2562" max="2562" width="1.6640625" style="1" customWidth="1"/>
    <col min="2563" max="2563" width="12.5546875" style="1" customWidth="1"/>
    <col min="2564" max="2564" width="75.33203125" style="1" customWidth="1"/>
    <col min="2565" max="2565" width="12.88671875" style="1" customWidth="1"/>
    <col min="2566" max="2566" width="1.6640625" style="1" customWidth="1"/>
    <col min="2567" max="2817" width="11.44140625" style="1"/>
    <col min="2818" max="2818" width="1.6640625" style="1" customWidth="1"/>
    <col min="2819" max="2819" width="12.5546875" style="1" customWidth="1"/>
    <col min="2820" max="2820" width="75.33203125" style="1" customWidth="1"/>
    <col min="2821" max="2821" width="12.88671875" style="1" customWidth="1"/>
    <col min="2822" max="2822" width="1.6640625" style="1" customWidth="1"/>
    <col min="2823" max="3073" width="11.44140625" style="1"/>
    <col min="3074" max="3074" width="1.6640625" style="1" customWidth="1"/>
    <col min="3075" max="3075" width="12.5546875" style="1" customWidth="1"/>
    <col min="3076" max="3076" width="75.33203125" style="1" customWidth="1"/>
    <col min="3077" max="3077" width="12.88671875" style="1" customWidth="1"/>
    <col min="3078" max="3078" width="1.6640625" style="1" customWidth="1"/>
    <col min="3079" max="3329" width="11.44140625" style="1"/>
    <col min="3330" max="3330" width="1.6640625" style="1" customWidth="1"/>
    <col min="3331" max="3331" width="12.5546875" style="1" customWidth="1"/>
    <col min="3332" max="3332" width="75.33203125" style="1" customWidth="1"/>
    <col min="3333" max="3333" width="12.88671875" style="1" customWidth="1"/>
    <col min="3334" max="3334" width="1.6640625" style="1" customWidth="1"/>
    <col min="3335" max="3585" width="11.44140625" style="1"/>
    <col min="3586" max="3586" width="1.6640625" style="1" customWidth="1"/>
    <col min="3587" max="3587" width="12.5546875" style="1" customWidth="1"/>
    <col min="3588" max="3588" width="75.33203125" style="1" customWidth="1"/>
    <col min="3589" max="3589" width="12.88671875" style="1" customWidth="1"/>
    <col min="3590" max="3590" width="1.6640625" style="1" customWidth="1"/>
    <col min="3591" max="3841" width="11.44140625" style="1"/>
    <col min="3842" max="3842" width="1.6640625" style="1" customWidth="1"/>
    <col min="3843" max="3843" width="12.5546875" style="1" customWidth="1"/>
    <col min="3844" max="3844" width="75.33203125" style="1" customWidth="1"/>
    <col min="3845" max="3845" width="12.88671875" style="1" customWidth="1"/>
    <col min="3846" max="3846" width="1.6640625" style="1" customWidth="1"/>
    <col min="3847" max="4097" width="11.44140625" style="1"/>
    <col min="4098" max="4098" width="1.6640625" style="1" customWidth="1"/>
    <col min="4099" max="4099" width="12.5546875" style="1" customWidth="1"/>
    <col min="4100" max="4100" width="75.33203125" style="1" customWidth="1"/>
    <col min="4101" max="4101" width="12.88671875" style="1" customWidth="1"/>
    <col min="4102" max="4102" width="1.6640625" style="1" customWidth="1"/>
    <col min="4103" max="4353" width="11.44140625" style="1"/>
    <col min="4354" max="4354" width="1.6640625" style="1" customWidth="1"/>
    <col min="4355" max="4355" width="12.5546875" style="1" customWidth="1"/>
    <col min="4356" max="4356" width="75.33203125" style="1" customWidth="1"/>
    <col min="4357" max="4357" width="12.88671875" style="1" customWidth="1"/>
    <col min="4358" max="4358" width="1.6640625" style="1" customWidth="1"/>
    <col min="4359" max="4609" width="11.44140625" style="1"/>
    <col min="4610" max="4610" width="1.6640625" style="1" customWidth="1"/>
    <col min="4611" max="4611" width="12.5546875" style="1" customWidth="1"/>
    <col min="4612" max="4612" width="75.33203125" style="1" customWidth="1"/>
    <col min="4613" max="4613" width="12.88671875" style="1" customWidth="1"/>
    <col min="4614" max="4614" width="1.6640625" style="1" customWidth="1"/>
    <col min="4615" max="4865" width="11.44140625" style="1"/>
    <col min="4866" max="4866" width="1.6640625" style="1" customWidth="1"/>
    <col min="4867" max="4867" width="12.5546875" style="1" customWidth="1"/>
    <col min="4868" max="4868" width="75.33203125" style="1" customWidth="1"/>
    <col min="4869" max="4869" width="12.88671875" style="1" customWidth="1"/>
    <col min="4870" max="4870" width="1.6640625" style="1" customWidth="1"/>
    <col min="4871" max="5121" width="11.44140625" style="1"/>
    <col min="5122" max="5122" width="1.6640625" style="1" customWidth="1"/>
    <col min="5123" max="5123" width="12.5546875" style="1" customWidth="1"/>
    <col min="5124" max="5124" width="75.33203125" style="1" customWidth="1"/>
    <col min="5125" max="5125" width="12.88671875" style="1" customWidth="1"/>
    <col min="5126" max="5126" width="1.6640625" style="1" customWidth="1"/>
    <col min="5127" max="5377" width="11.44140625" style="1"/>
    <col min="5378" max="5378" width="1.6640625" style="1" customWidth="1"/>
    <col min="5379" max="5379" width="12.5546875" style="1" customWidth="1"/>
    <col min="5380" max="5380" width="75.33203125" style="1" customWidth="1"/>
    <col min="5381" max="5381" width="12.88671875" style="1" customWidth="1"/>
    <col min="5382" max="5382" width="1.6640625" style="1" customWidth="1"/>
    <col min="5383" max="5633" width="11.44140625" style="1"/>
    <col min="5634" max="5634" width="1.6640625" style="1" customWidth="1"/>
    <col min="5635" max="5635" width="12.5546875" style="1" customWidth="1"/>
    <col min="5636" max="5636" width="75.33203125" style="1" customWidth="1"/>
    <col min="5637" max="5637" width="12.88671875" style="1" customWidth="1"/>
    <col min="5638" max="5638" width="1.6640625" style="1" customWidth="1"/>
    <col min="5639" max="5889" width="11.44140625" style="1"/>
    <col min="5890" max="5890" width="1.6640625" style="1" customWidth="1"/>
    <col min="5891" max="5891" width="12.5546875" style="1" customWidth="1"/>
    <col min="5892" max="5892" width="75.33203125" style="1" customWidth="1"/>
    <col min="5893" max="5893" width="12.88671875" style="1" customWidth="1"/>
    <col min="5894" max="5894" width="1.6640625" style="1" customWidth="1"/>
    <col min="5895" max="6145" width="11.44140625" style="1"/>
    <col min="6146" max="6146" width="1.6640625" style="1" customWidth="1"/>
    <col min="6147" max="6147" width="12.5546875" style="1" customWidth="1"/>
    <col min="6148" max="6148" width="75.33203125" style="1" customWidth="1"/>
    <col min="6149" max="6149" width="12.88671875" style="1" customWidth="1"/>
    <col min="6150" max="6150" width="1.6640625" style="1" customWidth="1"/>
    <col min="6151" max="6401" width="11.44140625" style="1"/>
    <col min="6402" max="6402" width="1.6640625" style="1" customWidth="1"/>
    <col min="6403" max="6403" width="12.5546875" style="1" customWidth="1"/>
    <col min="6404" max="6404" width="75.33203125" style="1" customWidth="1"/>
    <col min="6405" max="6405" width="12.88671875" style="1" customWidth="1"/>
    <col min="6406" max="6406" width="1.6640625" style="1" customWidth="1"/>
    <col min="6407" max="6657" width="11.44140625" style="1"/>
    <col min="6658" max="6658" width="1.6640625" style="1" customWidth="1"/>
    <col min="6659" max="6659" width="12.5546875" style="1" customWidth="1"/>
    <col min="6660" max="6660" width="75.33203125" style="1" customWidth="1"/>
    <col min="6661" max="6661" width="12.88671875" style="1" customWidth="1"/>
    <col min="6662" max="6662" width="1.6640625" style="1" customWidth="1"/>
    <col min="6663" max="6913" width="11.44140625" style="1"/>
    <col min="6914" max="6914" width="1.6640625" style="1" customWidth="1"/>
    <col min="6915" max="6915" width="12.5546875" style="1" customWidth="1"/>
    <col min="6916" max="6916" width="75.33203125" style="1" customWidth="1"/>
    <col min="6917" max="6917" width="12.88671875" style="1" customWidth="1"/>
    <col min="6918" max="6918" width="1.6640625" style="1" customWidth="1"/>
    <col min="6919" max="7169" width="11.44140625" style="1"/>
    <col min="7170" max="7170" width="1.6640625" style="1" customWidth="1"/>
    <col min="7171" max="7171" width="12.5546875" style="1" customWidth="1"/>
    <col min="7172" max="7172" width="75.33203125" style="1" customWidth="1"/>
    <col min="7173" max="7173" width="12.88671875" style="1" customWidth="1"/>
    <col min="7174" max="7174" width="1.6640625" style="1" customWidth="1"/>
    <col min="7175" max="7425" width="11.44140625" style="1"/>
    <col min="7426" max="7426" width="1.6640625" style="1" customWidth="1"/>
    <col min="7427" max="7427" width="12.5546875" style="1" customWidth="1"/>
    <col min="7428" max="7428" width="75.33203125" style="1" customWidth="1"/>
    <col min="7429" max="7429" width="12.88671875" style="1" customWidth="1"/>
    <col min="7430" max="7430" width="1.6640625" style="1" customWidth="1"/>
    <col min="7431" max="7681" width="11.44140625" style="1"/>
    <col min="7682" max="7682" width="1.6640625" style="1" customWidth="1"/>
    <col min="7683" max="7683" width="12.5546875" style="1" customWidth="1"/>
    <col min="7684" max="7684" width="75.33203125" style="1" customWidth="1"/>
    <col min="7685" max="7685" width="12.88671875" style="1" customWidth="1"/>
    <col min="7686" max="7686" width="1.6640625" style="1" customWidth="1"/>
    <col min="7687" max="7937" width="11.44140625" style="1"/>
    <col min="7938" max="7938" width="1.6640625" style="1" customWidth="1"/>
    <col min="7939" max="7939" width="12.5546875" style="1" customWidth="1"/>
    <col min="7940" max="7940" width="75.33203125" style="1" customWidth="1"/>
    <col min="7941" max="7941" width="12.88671875" style="1" customWidth="1"/>
    <col min="7942" max="7942" width="1.6640625" style="1" customWidth="1"/>
    <col min="7943" max="8193" width="11.44140625" style="1"/>
    <col min="8194" max="8194" width="1.6640625" style="1" customWidth="1"/>
    <col min="8195" max="8195" width="12.5546875" style="1" customWidth="1"/>
    <col min="8196" max="8196" width="75.33203125" style="1" customWidth="1"/>
    <col min="8197" max="8197" width="12.88671875" style="1" customWidth="1"/>
    <col min="8198" max="8198" width="1.6640625" style="1" customWidth="1"/>
    <col min="8199" max="8449" width="11.44140625" style="1"/>
    <col min="8450" max="8450" width="1.6640625" style="1" customWidth="1"/>
    <col min="8451" max="8451" width="12.5546875" style="1" customWidth="1"/>
    <col min="8452" max="8452" width="75.33203125" style="1" customWidth="1"/>
    <col min="8453" max="8453" width="12.88671875" style="1" customWidth="1"/>
    <col min="8454" max="8454" width="1.6640625" style="1" customWidth="1"/>
    <col min="8455" max="8705" width="11.44140625" style="1"/>
    <col min="8706" max="8706" width="1.6640625" style="1" customWidth="1"/>
    <col min="8707" max="8707" width="12.5546875" style="1" customWidth="1"/>
    <col min="8708" max="8708" width="75.33203125" style="1" customWidth="1"/>
    <col min="8709" max="8709" width="12.88671875" style="1" customWidth="1"/>
    <col min="8710" max="8710" width="1.6640625" style="1" customWidth="1"/>
    <col min="8711" max="8961" width="11.44140625" style="1"/>
    <col min="8962" max="8962" width="1.6640625" style="1" customWidth="1"/>
    <col min="8963" max="8963" width="12.5546875" style="1" customWidth="1"/>
    <col min="8964" max="8964" width="75.33203125" style="1" customWidth="1"/>
    <col min="8965" max="8965" width="12.88671875" style="1" customWidth="1"/>
    <col min="8966" max="8966" width="1.6640625" style="1" customWidth="1"/>
    <col min="8967" max="9217" width="11.44140625" style="1"/>
    <col min="9218" max="9218" width="1.6640625" style="1" customWidth="1"/>
    <col min="9219" max="9219" width="12.5546875" style="1" customWidth="1"/>
    <col min="9220" max="9220" width="75.33203125" style="1" customWidth="1"/>
    <col min="9221" max="9221" width="12.88671875" style="1" customWidth="1"/>
    <col min="9222" max="9222" width="1.6640625" style="1" customWidth="1"/>
    <col min="9223" max="9473" width="11.44140625" style="1"/>
    <col min="9474" max="9474" width="1.6640625" style="1" customWidth="1"/>
    <col min="9475" max="9475" width="12.5546875" style="1" customWidth="1"/>
    <col min="9476" max="9476" width="75.33203125" style="1" customWidth="1"/>
    <col min="9477" max="9477" width="12.88671875" style="1" customWidth="1"/>
    <col min="9478" max="9478" width="1.6640625" style="1" customWidth="1"/>
    <col min="9479" max="9729" width="11.44140625" style="1"/>
    <col min="9730" max="9730" width="1.6640625" style="1" customWidth="1"/>
    <col min="9731" max="9731" width="12.5546875" style="1" customWidth="1"/>
    <col min="9732" max="9732" width="75.33203125" style="1" customWidth="1"/>
    <col min="9733" max="9733" width="12.88671875" style="1" customWidth="1"/>
    <col min="9734" max="9734" width="1.6640625" style="1" customWidth="1"/>
    <col min="9735" max="9985" width="11.44140625" style="1"/>
    <col min="9986" max="9986" width="1.6640625" style="1" customWidth="1"/>
    <col min="9987" max="9987" width="12.5546875" style="1" customWidth="1"/>
    <col min="9988" max="9988" width="75.33203125" style="1" customWidth="1"/>
    <col min="9989" max="9989" width="12.88671875" style="1" customWidth="1"/>
    <col min="9990" max="9990" width="1.6640625" style="1" customWidth="1"/>
    <col min="9991" max="10241" width="11.44140625" style="1"/>
    <col min="10242" max="10242" width="1.6640625" style="1" customWidth="1"/>
    <col min="10243" max="10243" width="12.5546875" style="1" customWidth="1"/>
    <col min="10244" max="10244" width="75.33203125" style="1" customWidth="1"/>
    <col min="10245" max="10245" width="12.88671875" style="1" customWidth="1"/>
    <col min="10246" max="10246" width="1.6640625" style="1" customWidth="1"/>
    <col min="10247" max="10497" width="11.44140625" style="1"/>
    <col min="10498" max="10498" width="1.6640625" style="1" customWidth="1"/>
    <col min="10499" max="10499" width="12.5546875" style="1" customWidth="1"/>
    <col min="10500" max="10500" width="75.33203125" style="1" customWidth="1"/>
    <col min="10501" max="10501" width="12.88671875" style="1" customWidth="1"/>
    <col min="10502" max="10502" width="1.6640625" style="1" customWidth="1"/>
    <col min="10503" max="10753" width="11.44140625" style="1"/>
    <col min="10754" max="10754" width="1.6640625" style="1" customWidth="1"/>
    <col min="10755" max="10755" width="12.5546875" style="1" customWidth="1"/>
    <col min="10756" max="10756" width="75.33203125" style="1" customWidth="1"/>
    <col min="10757" max="10757" width="12.88671875" style="1" customWidth="1"/>
    <col min="10758" max="10758" width="1.6640625" style="1" customWidth="1"/>
    <col min="10759" max="11009" width="11.44140625" style="1"/>
    <col min="11010" max="11010" width="1.6640625" style="1" customWidth="1"/>
    <col min="11011" max="11011" width="12.5546875" style="1" customWidth="1"/>
    <col min="11012" max="11012" width="75.33203125" style="1" customWidth="1"/>
    <col min="11013" max="11013" width="12.88671875" style="1" customWidth="1"/>
    <col min="11014" max="11014" width="1.6640625" style="1" customWidth="1"/>
    <col min="11015" max="11265" width="11.44140625" style="1"/>
    <col min="11266" max="11266" width="1.6640625" style="1" customWidth="1"/>
    <col min="11267" max="11267" width="12.5546875" style="1" customWidth="1"/>
    <col min="11268" max="11268" width="75.33203125" style="1" customWidth="1"/>
    <col min="11269" max="11269" width="12.88671875" style="1" customWidth="1"/>
    <col min="11270" max="11270" width="1.6640625" style="1" customWidth="1"/>
    <col min="11271" max="11521" width="11.44140625" style="1"/>
    <col min="11522" max="11522" width="1.6640625" style="1" customWidth="1"/>
    <col min="11523" max="11523" width="12.5546875" style="1" customWidth="1"/>
    <col min="11524" max="11524" width="75.33203125" style="1" customWidth="1"/>
    <col min="11525" max="11525" width="12.88671875" style="1" customWidth="1"/>
    <col min="11526" max="11526" width="1.6640625" style="1" customWidth="1"/>
    <col min="11527" max="11777" width="11.44140625" style="1"/>
    <col min="11778" max="11778" width="1.6640625" style="1" customWidth="1"/>
    <col min="11779" max="11779" width="12.5546875" style="1" customWidth="1"/>
    <col min="11780" max="11780" width="75.33203125" style="1" customWidth="1"/>
    <col min="11781" max="11781" width="12.88671875" style="1" customWidth="1"/>
    <col min="11782" max="11782" width="1.6640625" style="1" customWidth="1"/>
    <col min="11783" max="12033" width="11.44140625" style="1"/>
    <col min="12034" max="12034" width="1.6640625" style="1" customWidth="1"/>
    <col min="12035" max="12035" width="12.5546875" style="1" customWidth="1"/>
    <col min="12036" max="12036" width="75.33203125" style="1" customWidth="1"/>
    <col min="12037" max="12037" width="12.88671875" style="1" customWidth="1"/>
    <col min="12038" max="12038" width="1.6640625" style="1" customWidth="1"/>
    <col min="12039" max="12289" width="11.44140625" style="1"/>
    <col min="12290" max="12290" width="1.6640625" style="1" customWidth="1"/>
    <col min="12291" max="12291" width="12.5546875" style="1" customWidth="1"/>
    <col min="12292" max="12292" width="75.33203125" style="1" customWidth="1"/>
    <col min="12293" max="12293" width="12.88671875" style="1" customWidth="1"/>
    <col min="12294" max="12294" width="1.6640625" style="1" customWidth="1"/>
    <col min="12295" max="12545" width="11.44140625" style="1"/>
    <col min="12546" max="12546" width="1.6640625" style="1" customWidth="1"/>
    <col min="12547" max="12547" width="12.5546875" style="1" customWidth="1"/>
    <col min="12548" max="12548" width="75.33203125" style="1" customWidth="1"/>
    <col min="12549" max="12549" width="12.88671875" style="1" customWidth="1"/>
    <col min="12550" max="12550" width="1.6640625" style="1" customWidth="1"/>
    <col min="12551" max="12801" width="11.44140625" style="1"/>
    <col min="12802" max="12802" width="1.6640625" style="1" customWidth="1"/>
    <col min="12803" max="12803" width="12.5546875" style="1" customWidth="1"/>
    <col min="12804" max="12804" width="75.33203125" style="1" customWidth="1"/>
    <col min="12805" max="12805" width="12.88671875" style="1" customWidth="1"/>
    <col min="12806" max="12806" width="1.6640625" style="1" customWidth="1"/>
    <col min="12807" max="13057" width="11.44140625" style="1"/>
    <col min="13058" max="13058" width="1.6640625" style="1" customWidth="1"/>
    <col min="13059" max="13059" width="12.5546875" style="1" customWidth="1"/>
    <col min="13060" max="13060" width="75.33203125" style="1" customWidth="1"/>
    <col min="13061" max="13061" width="12.88671875" style="1" customWidth="1"/>
    <col min="13062" max="13062" width="1.6640625" style="1" customWidth="1"/>
    <col min="13063" max="13313" width="11.44140625" style="1"/>
    <col min="13314" max="13314" width="1.6640625" style="1" customWidth="1"/>
    <col min="13315" max="13315" width="12.5546875" style="1" customWidth="1"/>
    <col min="13316" max="13316" width="75.33203125" style="1" customWidth="1"/>
    <col min="13317" max="13317" width="12.88671875" style="1" customWidth="1"/>
    <col min="13318" max="13318" width="1.6640625" style="1" customWidth="1"/>
    <col min="13319" max="13569" width="11.44140625" style="1"/>
    <col min="13570" max="13570" width="1.6640625" style="1" customWidth="1"/>
    <col min="13571" max="13571" width="12.5546875" style="1" customWidth="1"/>
    <col min="13572" max="13572" width="75.33203125" style="1" customWidth="1"/>
    <col min="13573" max="13573" width="12.88671875" style="1" customWidth="1"/>
    <col min="13574" max="13574" width="1.6640625" style="1" customWidth="1"/>
    <col min="13575" max="13825" width="11.44140625" style="1"/>
    <col min="13826" max="13826" width="1.6640625" style="1" customWidth="1"/>
    <col min="13827" max="13827" width="12.5546875" style="1" customWidth="1"/>
    <col min="13828" max="13828" width="75.33203125" style="1" customWidth="1"/>
    <col min="13829" max="13829" width="12.88671875" style="1" customWidth="1"/>
    <col min="13830" max="13830" width="1.6640625" style="1" customWidth="1"/>
    <col min="13831" max="14081" width="11.44140625" style="1"/>
    <col min="14082" max="14082" width="1.6640625" style="1" customWidth="1"/>
    <col min="14083" max="14083" width="12.5546875" style="1" customWidth="1"/>
    <col min="14084" max="14084" width="75.33203125" style="1" customWidth="1"/>
    <col min="14085" max="14085" width="12.88671875" style="1" customWidth="1"/>
    <col min="14086" max="14086" width="1.6640625" style="1" customWidth="1"/>
    <col min="14087" max="14337" width="11.44140625" style="1"/>
    <col min="14338" max="14338" width="1.6640625" style="1" customWidth="1"/>
    <col min="14339" max="14339" width="12.5546875" style="1" customWidth="1"/>
    <col min="14340" max="14340" width="75.33203125" style="1" customWidth="1"/>
    <col min="14341" max="14341" width="12.88671875" style="1" customWidth="1"/>
    <col min="14342" max="14342" width="1.6640625" style="1" customWidth="1"/>
    <col min="14343" max="14593" width="11.44140625" style="1"/>
    <col min="14594" max="14594" width="1.6640625" style="1" customWidth="1"/>
    <col min="14595" max="14595" width="12.5546875" style="1" customWidth="1"/>
    <col min="14596" max="14596" width="75.33203125" style="1" customWidth="1"/>
    <col min="14597" max="14597" width="12.88671875" style="1" customWidth="1"/>
    <col min="14598" max="14598" width="1.6640625" style="1" customWidth="1"/>
    <col min="14599" max="14849" width="11.44140625" style="1"/>
    <col min="14850" max="14850" width="1.6640625" style="1" customWidth="1"/>
    <col min="14851" max="14851" width="12.5546875" style="1" customWidth="1"/>
    <col min="14852" max="14852" width="75.33203125" style="1" customWidth="1"/>
    <col min="14853" max="14853" width="12.88671875" style="1" customWidth="1"/>
    <col min="14854" max="14854" width="1.6640625" style="1" customWidth="1"/>
    <col min="14855" max="15105" width="11.44140625" style="1"/>
    <col min="15106" max="15106" width="1.6640625" style="1" customWidth="1"/>
    <col min="15107" max="15107" width="12.5546875" style="1" customWidth="1"/>
    <col min="15108" max="15108" width="75.33203125" style="1" customWidth="1"/>
    <col min="15109" max="15109" width="12.88671875" style="1" customWidth="1"/>
    <col min="15110" max="15110" width="1.6640625" style="1" customWidth="1"/>
    <col min="15111" max="15361" width="11.44140625" style="1"/>
    <col min="15362" max="15362" width="1.6640625" style="1" customWidth="1"/>
    <col min="15363" max="15363" width="12.5546875" style="1" customWidth="1"/>
    <col min="15364" max="15364" width="75.33203125" style="1" customWidth="1"/>
    <col min="15365" max="15365" width="12.88671875" style="1" customWidth="1"/>
    <col min="15366" max="15366" width="1.6640625" style="1" customWidth="1"/>
    <col min="15367" max="15617" width="11.44140625" style="1"/>
    <col min="15618" max="15618" width="1.6640625" style="1" customWidth="1"/>
    <col min="15619" max="15619" width="12.5546875" style="1" customWidth="1"/>
    <col min="15620" max="15620" width="75.33203125" style="1" customWidth="1"/>
    <col min="15621" max="15621" width="12.88671875" style="1" customWidth="1"/>
    <col min="15622" max="15622" width="1.6640625" style="1" customWidth="1"/>
    <col min="15623" max="15873" width="11.44140625" style="1"/>
    <col min="15874" max="15874" width="1.6640625" style="1" customWidth="1"/>
    <col min="15875" max="15875" width="12.5546875" style="1" customWidth="1"/>
    <col min="15876" max="15876" width="75.33203125" style="1" customWidth="1"/>
    <col min="15877" max="15877" width="12.88671875" style="1" customWidth="1"/>
    <col min="15878" max="15878" width="1.6640625" style="1" customWidth="1"/>
    <col min="15879" max="16129" width="11.44140625" style="1"/>
    <col min="16130" max="16130" width="1.6640625" style="1" customWidth="1"/>
    <col min="16131" max="16131" width="12.5546875" style="1" customWidth="1"/>
    <col min="16132" max="16132" width="75.33203125" style="1" customWidth="1"/>
    <col min="16133" max="16133" width="12.88671875" style="1" customWidth="1"/>
    <col min="16134" max="16134" width="1.6640625" style="1" customWidth="1"/>
    <col min="16135" max="16384" width="11.44140625" style="1"/>
  </cols>
  <sheetData>
    <row r="1" spans="2:9" ht="9.9" customHeight="1" thickBot="1" x14ac:dyDescent="0.35"/>
    <row r="2" spans="2:9" ht="68.25" customHeight="1" x14ac:dyDescent="0.3">
      <c r="B2" s="15"/>
      <c r="C2" s="206" t="s">
        <v>24</v>
      </c>
      <c r="D2" s="206"/>
      <c r="E2" s="207"/>
    </row>
    <row r="3" spans="2:9" ht="20.100000000000001" customHeight="1" thickBot="1" x14ac:dyDescent="0.35">
      <c r="B3" s="96" t="s">
        <v>18</v>
      </c>
      <c r="C3" s="100" t="s">
        <v>50</v>
      </c>
      <c r="D3" s="101" t="s">
        <v>19</v>
      </c>
      <c r="E3" s="102" t="s">
        <v>20</v>
      </c>
    </row>
    <row r="4" spans="2:9" ht="9.9" customHeight="1" thickBot="1" x14ac:dyDescent="0.35">
      <c r="B4" s="20"/>
      <c r="C4" s="208"/>
      <c r="D4" s="208"/>
      <c r="E4" s="16"/>
    </row>
    <row r="5" spans="2:9" ht="15" customHeight="1" x14ac:dyDescent="0.3">
      <c r="B5" s="94" t="s">
        <v>90</v>
      </c>
      <c r="C5" s="19" t="s">
        <v>190</v>
      </c>
      <c r="D5" s="97" t="s">
        <v>101</v>
      </c>
      <c r="E5" s="18" t="s">
        <v>192</v>
      </c>
    </row>
    <row r="6" spans="2:9" ht="15" customHeight="1" x14ac:dyDescent="0.3">
      <c r="B6" s="95" t="s">
        <v>16</v>
      </c>
      <c r="C6" s="14" t="s">
        <v>191</v>
      </c>
      <c r="D6" s="98" t="s">
        <v>97</v>
      </c>
      <c r="E6" s="110" t="s">
        <v>96</v>
      </c>
    </row>
    <row r="7" spans="2:9" ht="15" customHeight="1" thickBot="1" x14ac:dyDescent="0.35">
      <c r="B7" s="96" t="s">
        <v>52</v>
      </c>
      <c r="C7" s="17" t="s">
        <v>188</v>
      </c>
      <c r="D7" s="99" t="s">
        <v>57</v>
      </c>
      <c r="E7" s="83">
        <v>45610</v>
      </c>
    </row>
    <row r="8" spans="2:9" ht="9.9" customHeight="1" thickBot="1" x14ac:dyDescent="0.35">
      <c r="B8" s="13"/>
      <c r="C8" s="214"/>
      <c r="D8" s="214"/>
      <c r="E8" s="12"/>
    </row>
    <row r="9" spans="2:9" ht="35.1" customHeight="1" thickBot="1" x14ac:dyDescent="0.35">
      <c r="B9" s="123" t="s">
        <v>94</v>
      </c>
      <c r="C9" s="217" t="s">
        <v>156</v>
      </c>
      <c r="D9" s="217"/>
      <c r="E9" s="218"/>
    </row>
    <row r="10" spans="2:9" ht="9.9" customHeight="1" thickBot="1" x14ac:dyDescent="0.35">
      <c r="B10" s="13"/>
      <c r="C10" s="122"/>
      <c r="D10" s="122"/>
      <c r="E10" s="12"/>
    </row>
    <row r="11" spans="2:9" ht="15" customHeight="1" thickBot="1" x14ac:dyDescent="0.35">
      <c r="B11" s="105">
        <v>1</v>
      </c>
      <c r="C11" s="212" t="s">
        <v>53</v>
      </c>
      <c r="D11" s="212"/>
      <c r="E11" s="104">
        <f>+ROUND((100%),2)</f>
        <v>1</v>
      </c>
    </row>
    <row r="12" spans="2:9" ht="9.9" customHeight="1" thickBot="1" x14ac:dyDescent="0.35">
      <c r="B12" s="166"/>
      <c r="C12" s="166"/>
      <c r="D12" s="166"/>
      <c r="E12" s="166"/>
    </row>
    <row r="13" spans="2:9" ht="15" customHeight="1" x14ac:dyDescent="0.3">
      <c r="B13" s="114">
        <v>2</v>
      </c>
      <c r="C13" s="213" t="s">
        <v>91</v>
      </c>
      <c r="D13" s="213"/>
      <c r="E13" s="9"/>
      <c r="I13"/>
    </row>
    <row r="14" spans="2:9" ht="15" customHeight="1" x14ac:dyDescent="0.3">
      <c r="B14" s="103" t="s">
        <v>33</v>
      </c>
      <c r="C14" s="210" t="s">
        <v>55</v>
      </c>
      <c r="D14" s="211"/>
      <c r="E14" s="6">
        <v>8.3299999999999999E-2</v>
      </c>
      <c r="H14" s="126"/>
    </row>
    <row r="15" spans="2:9" ht="15" customHeight="1" x14ac:dyDescent="0.3">
      <c r="B15" s="103" t="s">
        <v>34</v>
      </c>
      <c r="C15" s="210" t="s">
        <v>35</v>
      </c>
      <c r="D15" s="211"/>
      <c r="E15" s="6">
        <v>8.3299999999999999E-2</v>
      </c>
      <c r="H15" s="126"/>
    </row>
    <row r="16" spans="2:9" ht="15" customHeight="1" x14ac:dyDescent="0.3">
      <c r="B16" s="103" t="s">
        <v>36</v>
      </c>
      <c r="C16" s="210" t="s">
        <v>37</v>
      </c>
      <c r="D16" s="211"/>
      <c r="E16" s="6">
        <v>0.01</v>
      </c>
      <c r="H16" s="126"/>
    </row>
    <row r="17" spans="2:8" ht="15" customHeight="1" x14ac:dyDescent="0.3">
      <c r="B17" s="103" t="s">
        <v>38</v>
      </c>
      <c r="C17" s="210" t="s">
        <v>39</v>
      </c>
      <c r="D17" s="211"/>
      <c r="E17" s="6">
        <v>8.5000000000000006E-2</v>
      </c>
      <c r="H17" s="126"/>
    </row>
    <row r="18" spans="2:8" ht="15" customHeight="1" x14ac:dyDescent="0.3">
      <c r="B18" s="103" t="s">
        <v>40</v>
      </c>
      <c r="C18" s="210" t="s">
        <v>41</v>
      </c>
      <c r="D18" s="211"/>
      <c r="E18" s="6">
        <v>0.12</v>
      </c>
      <c r="H18" s="126"/>
    </row>
    <row r="19" spans="2:8" ht="15" customHeight="1" x14ac:dyDescent="0.3">
      <c r="B19" s="103" t="s">
        <v>42</v>
      </c>
      <c r="C19" s="210" t="s">
        <v>64</v>
      </c>
      <c r="D19" s="211"/>
      <c r="E19" s="6">
        <v>0.01</v>
      </c>
      <c r="H19" s="126"/>
    </row>
    <row r="20" spans="2:8" ht="15" customHeight="1" x14ac:dyDescent="0.3">
      <c r="B20" s="103" t="s">
        <v>44</v>
      </c>
      <c r="C20" s="210" t="s">
        <v>46</v>
      </c>
      <c r="D20" s="211"/>
      <c r="E20" s="6">
        <v>4.1700000000000001E-2</v>
      </c>
      <c r="H20" s="126"/>
    </row>
    <row r="21" spans="2:8" ht="15" customHeight="1" x14ac:dyDescent="0.3">
      <c r="B21" s="103" t="s">
        <v>47</v>
      </c>
      <c r="C21" s="210" t="s">
        <v>43</v>
      </c>
      <c r="D21" s="211"/>
      <c r="E21" s="6">
        <v>0.02</v>
      </c>
      <c r="H21" s="126"/>
    </row>
    <row r="22" spans="2:8" ht="15" customHeight="1" x14ac:dyDescent="0.3">
      <c r="B22" s="103" t="s">
        <v>48</v>
      </c>
      <c r="C22" s="210" t="s">
        <v>45</v>
      </c>
      <c r="D22" s="211"/>
      <c r="E22" s="6">
        <v>0.03</v>
      </c>
      <c r="H22" s="126"/>
    </row>
    <row r="23" spans="2:8" ht="15" customHeight="1" x14ac:dyDescent="0.3">
      <c r="B23" s="103" t="s">
        <v>49</v>
      </c>
      <c r="C23" s="210" t="s">
        <v>54</v>
      </c>
      <c r="D23" s="211"/>
      <c r="E23" s="6">
        <v>0.04</v>
      </c>
      <c r="H23" s="126"/>
    </row>
    <row r="24" spans="2:8" ht="15" customHeight="1" x14ac:dyDescent="0.3">
      <c r="B24" s="103" t="s">
        <v>66</v>
      </c>
      <c r="C24" s="210" t="s">
        <v>132</v>
      </c>
      <c r="D24" s="211"/>
      <c r="E24" s="111">
        <v>0.06</v>
      </c>
      <c r="H24" s="126"/>
    </row>
    <row r="25" spans="2:8" ht="15" customHeight="1" x14ac:dyDescent="0.3">
      <c r="B25" s="103" t="s">
        <v>131</v>
      </c>
      <c r="C25" s="210" t="s">
        <v>133</v>
      </c>
      <c r="D25" s="211"/>
      <c r="E25" s="6">
        <v>6.9599999999999995E-2</v>
      </c>
      <c r="H25" s="126"/>
    </row>
    <row r="26" spans="2:8" ht="15" customHeight="1" thickBot="1" x14ac:dyDescent="0.35">
      <c r="B26" s="91"/>
      <c r="C26" s="219" t="s">
        <v>120</v>
      </c>
      <c r="D26" s="219"/>
      <c r="E26" s="92">
        <f>ROUND((SUM(E14:E25)),3)</f>
        <v>0.65300000000000002</v>
      </c>
      <c r="H26" s="127"/>
    </row>
    <row r="27" spans="2:8" ht="9.9" customHeight="1" thickBot="1" x14ac:dyDescent="0.35">
      <c r="B27" s="7"/>
      <c r="C27" s="216"/>
      <c r="D27" s="216"/>
      <c r="E27" s="8"/>
    </row>
    <row r="28" spans="2:8" ht="15" customHeight="1" x14ac:dyDescent="0.3">
      <c r="B28" s="114">
        <v>3</v>
      </c>
      <c r="C28" s="215" t="s">
        <v>119</v>
      </c>
      <c r="D28" s="215"/>
      <c r="E28" s="9"/>
    </row>
    <row r="29" spans="2:8" ht="15" customHeight="1" x14ac:dyDescent="0.3">
      <c r="B29" s="103" t="s">
        <v>47</v>
      </c>
      <c r="C29" s="210" t="s">
        <v>142</v>
      </c>
      <c r="D29" s="211"/>
      <c r="E29" s="131">
        <v>0.05</v>
      </c>
    </row>
    <row r="30" spans="2:8" ht="15" customHeight="1" x14ac:dyDescent="0.3">
      <c r="B30" s="103" t="s">
        <v>48</v>
      </c>
      <c r="C30" s="210" t="s">
        <v>144</v>
      </c>
      <c r="D30" s="211"/>
      <c r="E30" s="131">
        <v>0.03</v>
      </c>
    </row>
    <row r="31" spans="2:8" ht="15" customHeight="1" x14ac:dyDescent="0.3">
      <c r="B31" s="103" t="s">
        <v>49</v>
      </c>
      <c r="C31" s="210" t="s">
        <v>143</v>
      </c>
      <c r="D31" s="211"/>
      <c r="E31" s="131">
        <v>0.04</v>
      </c>
    </row>
    <row r="32" spans="2:8" ht="15" customHeight="1" x14ac:dyDescent="0.3">
      <c r="B32" s="103" t="s">
        <v>116</v>
      </c>
      <c r="C32" s="210" t="s">
        <v>127</v>
      </c>
      <c r="D32" s="211"/>
      <c r="E32" s="131">
        <v>0.03</v>
      </c>
    </row>
    <row r="33" spans="2:10" ht="15" customHeight="1" x14ac:dyDescent="0.3">
      <c r="B33" s="103" t="s">
        <v>125</v>
      </c>
      <c r="C33" s="210" t="s">
        <v>141</v>
      </c>
      <c r="D33" s="211"/>
      <c r="E33" s="131">
        <v>0.03</v>
      </c>
    </row>
    <row r="34" spans="2:10" ht="15" customHeight="1" x14ac:dyDescent="0.3">
      <c r="B34" s="103" t="s">
        <v>126</v>
      </c>
      <c r="C34" s="210" t="s">
        <v>155</v>
      </c>
      <c r="D34" s="211"/>
      <c r="E34" s="131">
        <v>0.03</v>
      </c>
    </row>
    <row r="35" spans="2:10" ht="15" customHeight="1" x14ac:dyDescent="0.3">
      <c r="B35" s="103" t="s">
        <v>139</v>
      </c>
      <c r="C35" s="210" t="s">
        <v>129</v>
      </c>
      <c r="D35" s="211"/>
      <c r="E35" s="131">
        <v>0.03</v>
      </c>
    </row>
    <row r="36" spans="2:10" ht="15" customHeight="1" x14ac:dyDescent="0.3">
      <c r="B36" s="103" t="s">
        <v>140</v>
      </c>
      <c r="C36" s="210" t="s">
        <v>93</v>
      </c>
      <c r="D36" s="211"/>
      <c r="E36" s="131">
        <v>0.03</v>
      </c>
    </row>
    <row r="37" spans="2:10" ht="15" customHeight="1" x14ac:dyDescent="0.3">
      <c r="B37" s="103" t="s">
        <v>145</v>
      </c>
      <c r="C37" s="210" t="s">
        <v>128</v>
      </c>
      <c r="D37" s="211"/>
      <c r="E37" s="131">
        <v>0.03</v>
      </c>
    </row>
    <row r="38" spans="2:10" ht="15" customHeight="1" thickBot="1" x14ac:dyDescent="0.35">
      <c r="B38" s="91"/>
      <c r="C38" s="219" t="s">
        <v>121</v>
      </c>
      <c r="D38" s="219"/>
      <c r="E38" s="130">
        <f>ROUND((SUM(E29:E37)),3)</f>
        <v>0.3</v>
      </c>
      <c r="I38" s="127"/>
      <c r="J38" s="127"/>
    </row>
    <row r="39" spans="2:10" ht="9.9" customHeight="1" thickBot="1" x14ac:dyDescent="0.35">
      <c r="B39" s="10"/>
      <c r="C39" s="232"/>
      <c r="D39" s="232"/>
      <c r="E39" s="11"/>
    </row>
    <row r="40" spans="2:10" ht="15" customHeight="1" x14ac:dyDescent="0.3">
      <c r="B40" s="90">
        <v>4</v>
      </c>
      <c r="C40" s="173" t="s">
        <v>134</v>
      </c>
      <c r="D40" s="173"/>
      <c r="E40" s="107"/>
    </row>
    <row r="41" spans="2:10" ht="15" customHeight="1" x14ac:dyDescent="0.3">
      <c r="B41" s="128" t="s">
        <v>66</v>
      </c>
      <c r="C41" s="231" t="s">
        <v>136</v>
      </c>
      <c r="D41" s="231"/>
      <c r="E41" s="167">
        <v>0.03</v>
      </c>
    </row>
    <row r="42" spans="2:10" ht="15" customHeight="1" x14ac:dyDescent="0.3">
      <c r="B42" s="128" t="s">
        <v>131</v>
      </c>
      <c r="C42" s="231" t="s">
        <v>135</v>
      </c>
      <c r="D42" s="231"/>
      <c r="E42" s="167">
        <v>0.03</v>
      </c>
    </row>
    <row r="43" spans="2:10" ht="15" customHeight="1" thickBot="1" x14ac:dyDescent="0.35">
      <c r="B43" s="129"/>
      <c r="C43" s="227" t="s">
        <v>153</v>
      </c>
      <c r="D43" s="227"/>
      <c r="E43" s="168">
        <f>ROUND((SUM(E41:E42)),3)</f>
        <v>0.06</v>
      </c>
    </row>
    <row r="44" spans="2:10" ht="9.9" customHeight="1" thickBot="1" x14ac:dyDescent="0.35">
      <c r="B44" s="10"/>
      <c r="C44" s="14"/>
      <c r="D44" s="14"/>
      <c r="E44" s="11"/>
    </row>
    <row r="45" spans="2:10" ht="15" customHeight="1" thickBot="1" x14ac:dyDescent="0.35">
      <c r="B45" s="105">
        <v>5</v>
      </c>
      <c r="C45" s="230" t="s">
        <v>130</v>
      </c>
      <c r="D45" s="230"/>
      <c r="E45" s="121">
        <v>0</v>
      </c>
    </row>
    <row r="46" spans="2:10" ht="9.9" customHeight="1" thickBot="1" x14ac:dyDescent="0.35">
      <c r="B46" s="14"/>
      <c r="C46" s="120"/>
      <c r="D46" s="120"/>
      <c r="E46" s="11"/>
    </row>
    <row r="47" spans="2:10" ht="15" customHeight="1" thickBot="1" x14ac:dyDescent="0.35">
      <c r="B47" s="105">
        <v>6</v>
      </c>
      <c r="C47" s="230" t="s">
        <v>92</v>
      </c>
      <c r="D47" s="230"/>
      <c r="E47" s="104">
        <f>'4. IMPUESTOS'!E22</f>
        <v>0.23499999999999999</v>
      </c>
    </row>
    <row r="48" spans="2:10" ht="9.9" customHeight="1" thickBot="1" x14ac:dyDescent="0.35">
      <c r="B48" s="10"/>
      <c r="C48" s="228"/>
      <c r="D48" s="228"/>
      <c r="E48" s="12"/>
    </row>
    <row r="49" spans="2:11" ht="15" customHeight="1" thickBot="1" x14ac:dyDescent="0.35">
      <c r="B49" s="115">
        <v>7</v>
      </c>
      <c r="C49" s="229" t="s">
        <v>5</v>
      </c>
      <c r="D49" s="229"/>
      <c r="E49" s="156">
        <f>ROUND((E11+E26+E38+E43+E45+E47),2)</f>
        <v>2.25</v>
      </c>
      <c r="H49" s="149"/>
      <c r="I49" s="127"/>
      <c r="K49" s="26"/>
    </row>
    <row r="50" spans="2:11" ht="9.9" customHeight="1" x14ac:dyDescent="0.3">
      <c r="B50" s="24"/>
      <c r="C50" s="209"/>
      <c r="D50" s="209"/>
      <c r="E50" s="25"/>
    </row>
    <row r="51" spans="2:11" ht="15" customHeight="1" x14ac:dyDescent="0.3">
      <c r="B51" s="224" t="s">
        <v>148</v>
      </c>
      <c r="C51" s="221"/>
      <c r="D51" s="220" t="s">
        <v>147</v>
      </c>
      <c r="E51" s="220"/>
    </row>
    <row r="52" spans="2:11" ht="24.9" customHeight="1" x14ac:dyDescent="0.3">
      <c r="B52" s="225"/>
      <c r="C52" s="222"/>
      <c r="D52" s="144" t="s">
        <v>151</v>
      </c>
      <c r="E52" s="145" t="s">
        <v>28</v>
      </c>
    </row>
    <row r="53" spans="2:11" ht="15" customHeight="1" x14ac:dyDescent="0.3">
      <c r="B53" s="226"/>
      <c r="C53" s="223"/>
      <c r="D53" s="144" t="s">
        <v>29</v>
      </c>
      <c r="E53" s="145" t="s">
        <v>150</v>
      </c>
    </row>
    <row r="54" spans="2:11" ht="15" customHeight="1" x14ac:dyDescent="0.3">
      <c r="B54" s="27" t="s">
        <v>27</v>
      </c>
      <c r="C54" s="28"/>
      <c r="D54" s="144" t="s">
        <v>115</v>
      </c>
      <c r="E54" s="146" t="s">
        <v>31</v>
      </c>
    </row>
    <row r="55" spans="2:11" ht="15" customHeight="1" x14ac:dyDescent="0.3">
      <c r="B55" s="29" t="s">
        <v>56</v>
      </c>
      <c r="C55" s="30"/>
      <c r="D55" s="144" t="s">
        <v>113</v>
      </c>
      <c r="E55" s="144" t="s">
        <v>114</v>
      </c>
    </row>
    <row r="56" spans="2:11" ht="9.9" customHeight="1" x14ac:dyDescent="0.3">
      <c r="D56" s="3"/>
      <c r="E56" s="4"/>
    </row>
    <row r="57" spans="2:11" ht="18" customHeight="1" x14ac:dyDescent="0.3"/>
    <row r="58" spans="2:11" ht="18" customHeight="1" x14ac:dyDescent="0.3"/>
    <row r="59" spans="2:11" ht="18" customHeight="1" x14ac:dyDescent="0.3"/>
    <row r="60" spans="2:11" ht="18" customHeight="1" x14ac:dyDescent="0.3"/>
    <row r="61" spans="2:11" ht="18" customHeight="1" x14ac:dyDescent="0.3"/>
    <row r="62" spans="2:11" ht="18" customHeight="1" x14ac:dyDescent="0.3"/>
    <row r="63" spans="2:11" ht="18" customHeight="1" x14ac:dyDescent="0.3"/>
    <row r="64" spans="2:11" ht="18" customHeight="1" x14ac:dyDescent="0.3"/>
    <row r="65" ht="18" customHeight="1" x14ac:dyDescent="0.3"/>
    <row r="66" ht="18" customHeight="1" x14ac:dyDescent="0.3"/>
    <row r="67" ht="18" customHeight="1" x14ac:dyDescent="0.3"/>
    <row r="68" ht="18" customHeight="1" x14ac:dyDescent="0.3"/>
    <row r="69" ht="18" customHeight="1" x14ac:dyDescent="0.3"/>
    <row r="70" ht="18" customHeight="1" x14ac:dyDescent="0.3"/>
    <row r="71" ht="18" customHeight="1" x14ac:dyDescent="0.3"/>
    <row r="72" ht="18" customHeight="1" x14ac:dyDescent="0.3"/>
    <row r="73" ht="18" customHeight="1" x14ac:dyDescent="0.3"/>
    <row r="74" ht="18" customHeight="1" x14ac:dyDescent="0.3"/>
    <row r="75" ht="18" customHeight="1" x14ac:dyDescent="0.3"/>
    <row r="76" ht="18" customHeight="1" x14ac:dyDescent="0.3"/>
    <row r="77" ht="18" customHeight="1" x14ac:dyDescent="0.3"/>
    <row r="78" ht="18" customHeight="1" x14ac:dyDescent="0.3"/>
    <row r="79" ht="18" customHeight="1" x14ac:dyDescent="0.3"/>
    <row r="80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18" customHeight="1" x14ac:dyDescent="0.3"/>
    <row r="86" ht="18" customHeight="1" x14ac:dyDescent="0.3"/>
    <row r="87" ht="18" customHeight="1" x14ac:dyDescent="0.3"/>
    <row r="88" ht="18" customHeight="1" x14ac:dyDescent="0.3"/>
    <row r="89" ht="18" customHeight="1" x14ac:dyDescent="0.3"/>
  </sheetData>
  <sheetProtection algorithmName="SHA-512" hashValue="xY5eSrXF2yTpiMBMUmx4/3cmUlDRbIs4zTd/vQsOa2Pti/0P0CxcLwb2RJ5BM06xI8Q+onGwPlbQR9G2aKLaJg==" saltValue="GeOXQM9Y2puGdwCXlg0tZw==" spinCount="100000" sheet="1" objects="1" scenarios="1"/>
  <protectedRanges>
    <protectedRange sqref="E45:E47" name="Rango5"/>
    <protectedRange sqref="E29:E36" name="Rango3"/>
    <protectedRange sqref="C5:C7" name="Rango1"/>
    <protectedRange sqref="E5:E7" name="Rango2"/>
    <protectedRange sqref="E37" name="Rango4"/>
  </protectedRanges>
  <mergeCells count="44">
    <mergeCell ref="C38:D38"/>
    <mergeCell ref="C33:D33"/>
    <mergeCell ref="C47:D47"/>
    <mergeCell ref="C40:D40"/>
    <mergeCell ref="C41:D41"/>
    <mergeCell ref="C42:D42"/>
    <mergeCell ref="C45:D45"/>
    <mergeCell ref="C39:D39"/>
    <mergeCell ref="C36:D36"/>
    <mergeCell ref="D51:E51"/>
    <mergeCell ref="C51:C53"/>
    <mergeCell ref="B51:B53"/>
    <mergeCell ref="C43:D43"/>
    <mergeCell ref="C48:D48"/>
    <mergeCell ref="C49:D49"/>
    <mergeCell ref="C15:D15"/>
    <mergeCell ref="C18:D18"/>
    <mergeCell ref="C9:E9"/>
    <mergeCell ref="C26:D26"/>
    <mergeCell ref="C35:D35"/>
    <mergeCell ref="C14:D14"/>
    <mergeCell ref="C29:D29"/>
    <mergeCell ref="C32:D32"/>
    <mergeCell ref="C22:D22"/>
    <mergeCell ref="C23:D23"/>
    <mergeCell ref="C24:D24"/>
    <mergeCell ref="C30:D30"/>
    <mergeCell ref="C31:D31"/>
    <mergeCell ref="C2:E2"/>
    <mergeCell ref="C4:D4"/>
    <mergeCell ref="C50:D50"/>
    <mergeCell ref="C25:D25"/>
    <mergeCell ref="C11:D11"/>
    <mergeCell ref="C13:D13"/>
    <mergeCell ref="C19:D19"/>
    <mergeCell ref="C20:D20"/>
    <mergeCell ref="C21:D21"/>
    <mergeCell ref="C16:D16"/>
    <mergeCell ref="C17:D17"/>
    <mergeCell ref="C8:D8"/>
    <mergeCell ref="C37:D37"/>
    <mergeCell ref="C28:D28"/>
    <mergeCell ref="C27:D27"/>
    <mergeCell ref="C34:D34"/>
  </mergeCells>
  <phoneticPr fontId="17" type="noConversion"/>
  <printOptions horizontalCentered="1" verticalCentered="1"/>
  <pageMargins left="0" right="0" top="0" bottom="0" header="0" footer="0"/>
  <pageSetup scale="85" orientation="portrait" horizontalDpi="300" r:id="rId1"/>
  <headerFooter alignWithMargins="0"/>
  <ignoredErrors>
    <ignoredError sqref="B14:B25 B29:B37 B41:B42" numberStoredAsText="1"/>
    <ignoredError sqref="E4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64519-A642-4F97-8814-11A880DB44F9}">
  <dimension ref="B1:E59"/>
  <sheetViews>
    <sheetView view="pageBreakPreview" zoomScaleNormal="100" workbookViewId="0">
      <selection activeCell="I23" sqref="I23"/>
    </sheetView>
  </sheetViews>
  <sheetFormatPr baseColWidth="10" defaultRowHeight="14.4" x14ac:dyDescent="0.3"/>
  <cols>
    <col min="1" max="1" width="1.6640625" style="1" customWidth="1"/>
    <col min="2" max="2" width="20.6640625" style="1" customWidth="1"/>
    <col min="3" max="3" width="45.6640625" style="1" customWidth="1"/>
    <col min="4" max="4" width="23.6640625" style="1" customWidth="1"/>
    <col min="5" max="5" width="22.44140625" style="2" bestFit="1" customWidth="1"/>
    <col min="6" max="6" width="1.6640625" style="1" customWidth="1"/>
    <col min="7" max="257" width="11.44140625" style="1"/>
    <col min="258" max="258" width="1.6640625" style="1" customWidth="1"/>
    <col min="259" max="259" width="12.5546875" style="1" customWidth="1"/>
    <col min="260" max="260" width="75.33203125" style="1" customWidth="1"/>
    <col min="261" max="261" width="12.88671875" style="1" customWidth="1"/>
    <col min="262" max="262" width="1.6640625" style="1" customWidth="1"/>
    <col min="263" max="513" width="11.44140625" style="1"/>
    <col min="514" max="514" width="1.6640625" style="1" customWidth="1"/>
    <col min="515" max="515" width="12.5546875" style="1" customWidth="1"/>
    <col min="516" max="516" width="75.33203125" style="1" customWidth="1"/>
    <col min="517" max="517" width="12.88671875" style="1" customWidth="1"/>
    <col min="518" max="518" width="1.6640625" style="1" customWidth="1"/>
    <col min="519" max="769" width="11.44140625" style="1"/>
    <col min="770" max="770" width="1.6640625" style="1" customWidth="1"/>
    <col min="771" max="771" width="12.5546875" style="1" customWidth="1"/>
    <col min="772" max="772" width="75.33203125" style="1" customWidth="1"/>
    <col min="773" max="773" width="12.88671875" style="1" customWidth="1"/>
    <col min="774" max="774" width="1.6640625" style="1" customWidth="1"/>
    <col min="775" max="1025" width="11.44140625" style="1"/>
    <col min="1026" max="1026" width="1.6640625" style="1" customWidth="1"/>
    <col min="1027" max="1027" width="12.5546875" style="1" customWidth="1"/>
    <col min="1028" max="1028" width="75.33203125" style="1" customWidth="1"/>
    <col min="1029" max="1029" width="12.88671875" style="1" customWidth="1"/>
    <col min="1030" max="1030" width="1.6640625" style="1" customWidth="1"/>
    <col min="1031" max="1281" width="11.44140625" style="1"/>
    <col min="1282" max="1282" width="1.6640625" style="1" customWidth="1"/>
    <col min="1283" max="1283" width="12.5546875" style="1" customWidth="1"/>
    <col min="1284" max="1284" width="75.33203125" style="1" customWidth="1"/>
    <col min="1285" max="1285" width="12.88671875" style="1" customWidth="1"/>
    <col min="1286" max="1286" width="1.6640625" style="1" customWidth="1"/>
    <col min="1287" max="1537" width="11.44140625" style="1"/>
    <col min="1538" max="1538" width="1.6640625" style="1" customWidth="1"/>
    <col min="1539" max="1539" width="12.5546875" style="1" customWidth="1"/>
    <col min="1540" max="1540" width="75.33203125" style="1" customWidth="1"/>
    <col min="1541" max="1541" width="12.88671875" style="1" customWidth="1"/>
    <col min="1542" max="1542" width="1.6640625" style="1" customWidth="1"/>
    <col min="1543" max="1793" width="11.44140625" style="1"/>
    <col min="1794" max="1794" width="1.6640625" style="1" customWidth="1"/>
    <col min="1795" max="1795" width="12.5546875" style="1" customWidth="1"/>
    <col min="1796" max="1796" width="75.33203125" style="1" customWidth="1"/>
    <col min="1797" max="1797" width="12.88671875" style="1" customWidth="1"/>
    <col min="1798" max="1798" width="1.6640625" style="1" customWidth="1"/>
    <col min="1799" max="2049" width="11.44140625" style="1"/>
    <col min="2050" max="2050" width="1.6640625" style="1" customWidth="1"/>
    <col min="2051" max="2051" width="12.5546875" style="1" customWidth="1"/>
    <col min="2052" max="2052" width="75.33203125" style="1" customWidth="1"/>
    <col min="2053" max="2053" width="12.88671875" style="1" customWidth="1"/>
    <col min="2054" max="2054" width="1.6640625" style="1" customWidth="1"/>
    <col min="2055" max="2305" width="11.44140625" style="1"/>
    <col min="2306" max="2306" width="1.6640625" style="1" customWidth="1"/>
    <col min="2307" max="2307" width="12.5546875" style="1" customWidth="1"/>
    <col min="2308" max="2308" width="75.33203125" style="1" customWidth="1"/>
    <col min="2309" max="2309" width="12.88671875" style="1" customWidth="1"/>
    <col min="2310" max="2310" width="1.6640625" style="1" customWidth="1"/>
    <col min="2311" max="2561" width="11.44140625" style="1"/>
    <col min="2562" max="2562" width="1.6640625" style="1" customWidth="1"/>
    <col min="2563" max="2563" width="12.5546875" style="1" customWidth="1"/>
    <col min="2564" max="2564" width="75.33203125" style="1" customWidth="1"/>
    <col min="2565" max="2565" width="12.88671875" style="1" customWidth="1"/>
    <col min="2566" max="2566" width="1.6640625" style="1" customWidth="1"/>
    <col min="2567" max="2817" width="11.44140625" style="1"/>
    <col min="2818" max="2818" width="1.6640625" style="1" customWidth="1"/>
    <col min="2819" max="2819" width="12.5546875" style="1" customWidth="1"/>
    <col min="2820" max="2820" width="75.33203125" style="1" customWidth="1"/>
    <col min="2821" max="2821" width="12.88671875" style="1" customWidth="1"/>
    <col min="2822" max="2822" width="1.6640625" style="1" customWidth="1"/>
    <col min="2823" max="3073" width="11.44140625" style="1"/>
    <col min="3074" max="3074" width="1.6640625" style="1" customWidth="1"/>
    <col min="3075" max="3075" width="12.5546875" style="1" customWidth="1"/>
    <col min="3076" max="3076" width="75.33203125" style="1" customWidth="1"/>
    <col min="3077" max="3077" width="12.88671875" style="1" customWidth="1"/>
    <col min="3078" max="3078" width="1.6640625" style="1" customWidth="1"/>
    <col min="3079" max="3329" width="11.44140625" style="1"/>
    <col min="3330" max="3330" width="1.6640625" style="1" customWidth="1"/>
    <col min="3331" max="3331" width="12.5546875" style="1" customWidth="1"/>
    <col min="3332" max="3332" width="75.33203125" style="1" customWidth="1"/>
    <col min="3333" max="3333" width="12.88671875" style="1" customWidth="1"/>
    <col min="3334" max="3334" width="1.6640625" style="1" customWidth="1"/>
    <col min="3335" max="3585" width="11.44140625" style="1"/>
    <col min="3586" max="3586" width="1.6640625" style="1" customWidth="1"/>
    <col min="3587" max="3587" width="12.5546875" style="1" customWidth="1"/>
    <col min="3588" max="3588" width="75.33203125" style="1" customWidth="1"/>
    <col min="3589" max="3589" width="12.88671875" style="1" customWidth="1"/>
    <col min="3590" max="3590" width="1.6640625" style="1" customWidth="1"/>
    <col min="3591" max="3841" width="11.44140625" style="1"/>
    <col min="3842" max="3842" width="1.6640625" style="1" customWidth="1"/>
    <col min="3843" max="3843" width="12.5546875" style="1" customWidth="1"/>
    <col min="3844" max="3844" width="75.33203125" style="1" customWidth="1"/>
    <col min="3845" max="3845" width="12.88671875" style="1" customWidth="1"/>
    <col min="3846" max="3846" width="1.6640625" style="1" customWidth="1"/>
    <col min="3847" max="4097" width="11.44140625" style="1"/>
    <col min="4098" max="4098" width="1.6640625" style="1" customWidth="1"/>
    <col min="4099" max="4099" width="12.5546875" style="1" customWidth="1"/>
    <col min="4100" max="4100" width="75.33203125" style="1" customWidth="1"/>
    <col min="4101" max="4101" width="12.88671875" style="1" customWidth="1"/>
    <col min="4102" max="4102" width="1.6640625" style="1" customWidth="1"/>
    <col min="4103" max="4353" width="11.44140625" style="1"/>
    <col min="4354" max="4354" width="1.6640625" style="1" customWidth="1"/>
    <col min="4355" max="4355" width="12.5546875" style="1" customWidth="1"/>
    <col min="4356" max="4356" width="75.33203125" style="1" customWidth="1"/>
    <col min="4357" max="4357" width="12.88671875" style="1" customWidth="1"/>
    <col min="4358" max="4358" width="1.6640625" style="1" customWidth="1"/>
    <col min="4359" max="4609" width="11.44140625" style="1"/>
    <col min="4610" max="4610" width="1.6640625" style="1" customWidth="1"/>
    <col min="4611" max="4611" width="12.5546875" style="1" customWidth="1"/>
    <col min="4612" max="4612" width="75.33203125" style="1" customWidth="1"/>
    <col min="4613" max="4613" width="12.88671875" style="1" customWidth="1"/>
    <col min="4614" max="4614" width="1.6640625" style="1" customWidth="1"/>
    <col min="4615" max="4865" width="11.44140625" style="1"/>
    <col min="4866" max="4866" width="1.6640625" style="1" customWidth="1"/>
    <col min="4867" max="4867" width="12.5546875" style="1" customWidth="1"/>
    <col min="4868" max="4868" width="75.33203125" style="1" customWidth="1"/>
    <col min="4869" max="4869" width="12.88671875" style="1" customWidth="1"/>
    <col min="4870" max="4870" width="1.6640625" style="1" customWidth="1"/>
    <col min="4871" max="5121" width="11.44140625" style="1"/>
    <col min="5122" max="5122" width="1.6640625" style="1" customWidth="1"/>
    <col min="5123" max="5123" width="12.5546875" style="1" customWidth="1"/>
    <col min="5124" max="5124" width="75.33203125" style="1" customWidth="1"/>
    <col min="5125" max="5125" width="12.88671875" style="1" customWidth="1"/>
    <col min="5126" max="5126" width="1.6640625" style="1" customWidth="1"/>
    <col min="5127" max="5377" width="11.44140625" style="1"/>
    <col min="5378" max="5378" width="1.6640625" style="1" customWidth="1"/>
    <col min="5379" max="5379" width="12.5546875" style="1" customWidth="1"/>
    <col min="5380" max="5380" width="75.33203125" style="1" customWidth="1"/>
    <col min="5381" max="5381" width="12.88671875" style="1" customWidth="1"/>
    <col min="5382" max="5382" width="1.6640625" style="1" customWidth="1"/>
    <col min="5383" max="5633" width="11.44140625" style="1"/>
    <col min="5634" max="5634" width="1.6640625" style="1" customWidth="1"/>
    <col min="5635" max="5635" width="12.5546875" style="1" customWidth="1"/>
    <col min="5636" max="5636" width="75.33203125" style="1" customWidth="1"/>
    <col min="5637" max="5637" width="12.88671875" style="1" customWidth="1"/>
    <col min="5638" max="5638" width="1.6640625" style="1" customWidth="1"/>
    <col min="5639" max="5889" width="11.44140625" style="1"/>
    <col min="5890" max="5890" width="1.6640625" style="1" customWidth="1"/>
    <col min="5891" max="5891" width="12.5546875" style="1" customWidth="1"/>
    <col min="5892" max="5892" width="75.33203125" style="1" customWidth="1"/>
    <col min="5893" max="5893" width="12.88671875" style="1" customWidth="1"/>
    <col min="5894" max="5894" width="1.6640625" style="1" customWidth="1"/>
    <col min="5895" max="6145" width="11.44140625" style="1"/>
    <col min="6146" max="6146" width="1.6640625" style="1" customWidth="1"/>
    <col min="6147" max="6147" width="12.5546875" style="1" customWidth="1"/>
    <col min="6148" max="6148" width="75.33203125" style="1" customWidth="1"/>
    <col min="6149" max="6149" width="12.88671875" style="1" customWidth="1"/>
    <col min="6150" max="6150" width="1.6640625" style="1" customWidth="1"/>
    <col min="6151" max="6401" width="11.44140625" style="1"/>
    <col min="6402" max="6402" width="1.6640625" style="1" customWidth="1"/>
    <col min="6403" max="6403" width="12.5546875" style="1" customWidth="1"/>
    <col min="6404" max="6404" width="75.33203125" style="1" customWidth="1"/>
    <col min="6405" max="6405" width="12.88671875" style="1" customWidth="1"/>
    <col min="6406" max="6406" width="1.6640625" style="1" customWidth="1"/>
    <col min="6407" max="6657" width="11.44140625" style="1"/>
    <col min="6658" max="6658" width="1.6640625" style="1" customWidth="1"/>
    <col min="6659" max="6659" width="12.5546875" style="1" customWidth="1"/>
    <col min="6660" max="6660" width="75.33203125" style="1" customWidth="1"/>
    <col min="6661" max="6661" width="12.88671875" style="1" customWidth="1"/>
    <col min="6662" max="6662" width="1.6640625" style="1" customWidth="1"/>
    <col min="6663" max="6913" width="11.44140625" style="1"/>
    <col min="6914" max="6914" width="1.6640625" style="1" customWidth="1"/>
    <col min="6915" max="6915" width="12.5546875" style="1" customWidth="1"/>
    <col min="6916" max="6916" width="75.33203125" style="1" customWidth="1"/>
    <col min="6917" max="6917" width="12.88671875" style="1" customWidth="1"/>
    <col min="6918" max="6918" width="1.6640625" style="1" customWidth="1"/>
    <col min="6919" max="7169" width="11.44140625" style="1"/>
    <col min="7170" max="7170" width="1.6640625" style="1" customWidth="1"/>
    <col min="7171" max="7171" width="12.5546875" style="1" customWidth="1"/>
    <col min="7172" max="7172" width="75.33203125" style="1" customWidth="1"/>
    <col min="7173" max="7173" width="12.88671875" style="1" customWidth="1"/>
    <col min="7174" max="7174" width="1.6640625" style="1" customWidth="1"/>
    <col min="7175" max="7425" width="11.44140625" style="1"/>
    <col min="7426" max="7426" width="1.6640625" style="1" customWidth="1"/>
    <col min="7427" max="7427" width="12.5546875" style="1" customWidth="1"/>
    <col min="7428" max="7428" width="75.33203125" style="1" customWidth="1"/>
    <col min="7429" max="7429" width="12.88671875" style="1" customWidth="1"/>
    <col min="7430" max="7430" width="1.6640625" style="1" customWidth="1"/>
    <col min="7431" max="7681" width="11.44140625" style="1"/>
    <col min="7682" max="7682" width="1.6640625" style="1" customWidth="1"/>
    <col min="7683" max="7683" width="12.5546875" style="1" customWidth="1"/>
    <col min="7684" max="7684" width="75.33203125" style="1" customWidth="1"/>
    <col min="7685" max="7685" width="12.88671875" style="1" customWidth="1"/>
    <col min="7686" max="7686" width="1.6640625" style="1" customWidth="1"/>
    <col min="7687" max="7937" width="11.44140625" style="1"/>
    <col min="7938" max="7938" width="1.6640625" style="1" customWidth="1"/>
    <col min="7939" max="7939" width="12.5546875" style="1" customWidth="1"/>
    <col min="7940" max="7940" width="75.33203125" style="1" customWidth="1"/>
    <col min="7941" max="7941" width="12.88671875" style="1" customWidth="1"/>
    <col min="7942" max="7942" width="1.6640625" style="1" customWidth="1"/>
    <col min="7943" max="8193" width="11.44140625" style="1"/>
    <col min="8194" max="8194" width="1.6640625" style="1" customWidth="1"/>
    <col min="8195" max="8195" width="12.5546875" style="1" customWidth="1"/>
    <col min="8196" max="8196" width="75.33203125" style="1" customWidth="1"/>
    <col min="8197" max="8197" width="12.88671875" style="1" customWidth="1"/>
    <col min="8198" max="8198" width="1.6640625" style="1" customWidth="1"/>
    <col min="8199" max="8449" width="11.44140625" style="1"/>
    <col min="8450" max="8450" width="1.6640625" style="1" customWidth="1"/>
    <col min="8451" max="8451" width="12.5546875" style="1" customWidth="1"/>
    <col min="8452" max="8452" width="75.33203125" style="1" customWidth="1"/>
    <col min="8453" max="8453" width="12.88671875" style="1" customWidth="1"/>
    <col min="8454" max="8454" width="1.6640625" style="1" customWidth="1"/>
    <col min="8455" max="8705" width="11.44140625" style="1"/>
    <col min="8706" max="8706" width="1.6640625" style="1" customWidth="1"/>
    <col min="8707" max="8707" width="12.5546875" style="1" customWidth="1"/>
    <col min="8708" max="8708" width="75.33203125" style="1" customWidth="1"/>
    <col min="8709" max="8709" width="12.88671875" style="1" customWidth="1"/>
    <col min="8710" max="8710" width="1.6640625" style="1" customWidth="1"/>
    <col min="8711" max="8961" width="11.44140625" style="1"/>
    <col min="8962" max="8962" width="1.6640625" style="1" customWidth="1"/>
    <col min="8963" max="8963" width="12.5546875" style="1" customWidth="1"/>
    <col min="8964" max="8964" width="75.33203125" style="1" customWidth="1"/>
    <col min="8965" max="8965" width="12.88671875" style="1" customWidth="1"/>
    <col min="8966" max="8966" width="1.6640625" style="1" customWidth="1"/>
    <col min="8967" max="9217" width="11.44140625" style="1"/>
    <col min="9218" max="9218" width="1.6640625" style="1" customWidth="1"/>
    <col min="9219" max="9219" width="12.5546875" style="1" customWidth="1"/>
    <col min="9220" max="9220" width="75.33203125" style="1" customWidth="1"/>
    <col min="9221" max="9221" width="12.88671875" style="1" customWidth="1"/>
    <col min="9222" max="9222" width="1.6640625" style="1" customWidth="1"/>
    <col min="9223" max="9473" width="11.44140625" style="1"/>
    <col min="9474" max="9474" width="1.6640625" style="1" customWidth="1"/>
    <col min="9475" max="9475" width="12.5546875" style="1" customWidth="1"/>
    <col min="9476" max="9476" width="75.33203125" style="1" customWidth="1"/>
    <col min="9477" max="9477" width="12.88671875" style="1" customWidth="1"/>
    <col min="9478" max="9478" width="1.6640625" style="1" customWidth="1"/>
    <col min="9479" max="9729" width="11.44140625" style="1"/>
    <col min="9730" max="9730" width="1.6640625" style="1" customWidth="1"/>
    <col min="9731" max="9731" width="12.5546875" style="1" customWidth="1"/>
    <col min="9732" max="9732" width="75.33203125" style="1" customWidth="1"/>
    <col min="9733" max="9733" width="12.88671875" style="1" customWidth="1"/>
    <col min="9734" max="9734" width="1.6640625" style="1" customWidth="1"/>
    <col min="9735" max="9985" width="11.44140625" style="1"/>
    <col min="9986" max="9986" width="1.6640625" style="1" customWidth="1"/>
    <col min="9987" max="9987" width="12.5546875" style="1" customWidth="1"/>
    <col min="9988" max="9988" width="75.33203125" style="1" customWidth="1"/>
    <col min="9989" max="9989" width="12.88671875" style="1" customWidth="1"/>
    <col min="9990" max="9990" width="1.6640625" style="1" customWidth="1"/>
    <col min="9991" max="10241" width="11.44140625" style="1"/>
    <col min="10242" max="10242" width="1.6640625" style="1" customWidth="1"/>
    <col min="10243" max="10243" width="12.5546875" style="1" customWidth="1"/>
    <col min="10244" max="10244" width="75.33203125" style="1" customWidth="1"/>
    <col min="10245" max="10245" width="12.88671875" style="1" customWidth="1"/>
    <col min="10246" max="10246" width="1.6640625" style="1" customWidth="1"/>
    <col min="10247" max="10497" width="11.44140625" style="1"/>
    <col min="10498" max="10498" width="1.6640625" style="1" customWidth="1"/>
    <col min="10499" max="10499" width="12.5546875" style="1" customWidth="1"/>
    <col min="10500" max="10500" width="75.33203125" style="1" customWidth="1"/>
    <col min="10501" max="10501" width="12.88671875" style="1" customWidth="1"/>
    <col min="10502" max="10502" width="1.6640625" style="1" customWidth="1"/>
    <col min="10503" max="10753" width="11.44140625" style="1"/>
    <col min="10754" max="10754" width="1.6640625" style="1" customWidth="1"/>
    <col min="10755" max="10755" width="12.5546875" style="1" customWidth="1"/>
    <col min="10756" max="10756" width="75.33203125" style="1" customWidth="1"/>
    <col min="10757" max="10757" width="12.88671875" style="1" customWidth="1"/>
    <col min="10758" max="10758" width="1.6640625" style="1" customWidth="1"/>
    <col min="10759" max="11009" width="11.44140625" style="1"/>
    <col min="11010" max="11010" width="1.6640625" style="1" customWidth="1"/>
    <col min="11011" max="11011" width="12.5546875" style="1" customWidth="1"/>
    <col min="11012" max="11012" width="75.33203125" style="1" customWidth="1"/>
    <col min="11013" max="11013" width="12.88671875" style="1" customWidth="1"/>
    <col min="11014" max="11014" width="1.6640625" style="1" customWidth="1"/>
    <col min="11015" max="11265" width="11.44140625" style="1"/>
    <col min="11266" max="11266" width="1.6640625" style="1" customWidth="1"/>
    <col min="11267" max="11267" width="12.5546875" style="1" customWidth="1"/>
    <col min="11268" max="11268" width="75.33203125" style="1" customWidth="1"/>
    <col min="11269" max="11269" width="12.88671875" style="1" customWidth="1"/>
    <col min="11270" max="11270" width="1.6640625" style="1" customWidth="1"/>
    <col min="11271" max="11521" width="11.44140625" style="1"/>
    <col min="11522" max="11522" width="1.6640625" style="1" customWidth="1"/>
    <col min="11523" max="11523" width="12.5546875" style="1" customWidth="1"/>
    <col min="11524" max="11524" width="75.33203125" style="1" customWidth="1"/>
    <col min="11525" max="11525" width="12.88671875" style="1" customWidth="1"/>
    <col min="11526" max="11526" width="1.6640625" style="1" customWidth="1"/>
    <col min="11527" max="11777" width="11.44140625" style="1"/>
    <col min="11778" max="11778" width="1.6640625" style="1" customWidth="1"/>
    <col min="11779" max="11779" width="12.5546875" style="1" customWidth="1"/>
    <col min="11780" max="11780" width="75.33203125" style="1" customWidth="1"/>
    <col min="11781" max="11781" width="12.88671875" style="1" customWidth="1"/>
    <col min="11782" max="11782" width="1.6640625" style="1" customWidth="1"/>
    <col min="11783" max="12033" width="11.44140625" style="1"/>
    <col min="12034" max="12034" width="1.6640625" style="1" customWidth="1"/>
    <col min="12035" max="12035" width="12.5546875" style="1" customWidth="1"/>
    <col min="12036" max="12036" width="75.33203125" style="1" customWidth="1"/>
    <col min="12037" max="12037" width="12.88671875" style="1" customWidth="1"/>
    <col min="12038" max="12038" width="1.6640625" style="1" customWidth="1"/>
    <col min="12039" max="12289" width="11.44140625" style="1"/>
    <col min="12290" max="12290" width="1.6640625" style="1" customWidth="1"/>
    <col min="12291" max="12291" width="12.5546875" style="1" customWidth="1"/>
    <col min="12292" max="12292" width="75.33203125" style="1" customWidth="1"/>
    <col min="12293" max="12293" width="12.88671875" style="1" customWidth="1"/>
    <col min="12294" max="12294" width="1.6640625" style="1" customWidth="1"/>
    <col min="12295" max="12545" width="11.44140625" style="1"/>
    <col min="12546" max="12546" width="1.6640625" style="1" customWidth="1"/>
    <col min="12547" max="12547" width="12.5546875" style="1" customWidth="1"/>
    <col min="12548" max="12548" width="75.33203125" style="1" customWidth="1"/>
    <col min="12549" max="12549" width="12.88671875" style="1" customWidth="1"/>
    <col min="12550" max="12550" width="1.6640625" style="1" customWidth="1"/>
    <col min="12551" max="12801" width="11.44140625" style="1"/>
    <col min="12802" max="12802" width="1.6640625" style="1" customWidth="1"/>
    <col min="12803" max="12803" width="12.5546875" style="1" customWidth="1"/>
    <col min="12804" max="12804" width="75.33203125" style="1" customWidth="1"/>
    <col min="12805" max="12805" width="12.88671875" style="1" customWidth="1"/>
    <col min="12806" max="12806" width="1.6640625" style="1" customWidth="1"/>
    <col min="12807" max="13057" width="11.44140625" style="1"/>
    <col min="13058" max="13058" width="1.6640625" style="1" customWidth="1"/>
    <col min="13059" max="13059" width="12.5546875" style="1" customWidth="1"/>
    <col min="13060" max="13060" width="75.33203125" style="1" customWidth="1"/>
    <col min="13061" max="13061" width="12.88671875" style="1" customWidth="1"/>
    <col min="13062" max="13062" width="1.6640625" style="1" customWidth="1"/>
    <col min="13063" max="13313" width="11.44140625" style="1"/>
    <col min="13314" max="13314" width="1.6640625" style="1" customWidth="1"/>
    <col min="13315" max="13315" width="12.5546875" style="1" customWidth="1"/>
    <col min="13316" max="13316" width="75.33203125" style="1" customWidth="1"/>
    <col min="13317" max="13317" width="12.88671875" style="1" customWidth="1"/>
    <col min="13318" max="13318" width="1.6640625" style="1" customWidth="1"/>
    <col min="13319" max="13569" width="11.44140625" style="1"/>
    <col min="13570" max="13570" width="1.6640625" style="1" customWidth="1"/>
    <col min="13571" max="13571" width="12.5546875" style="1" customWidth="1"/>
    <col min="13572" max="13572" width="75.33203125" style="1" customWidth="1"/>
    <col min="13573" max="13573" width="12.88671875" style="1" customWidth="1"/>
    <col min="13574" max="13574" width="1.6640625" style="1" customWidth="1"/>
    <col min="13575" max="13825" width="11.44140625" style="1"/>
    <col min="13826" max="13826" width="1.6640625" style="1" customWidth="1"/>
    <col min="13827" max="13827" width="12.5546875" style="1" customWidth="1"/>
    <col min="13828" max="13828" width="75.33203125" style="1" customWidth="1"/>
    <col min="13829" max="13829" width="12.88671875" style="1" customWidth="1"/>
    <col min="13830" max="13830" width="1.6640625" style="1" customWidth="1"/>
    <col min="13831" max="14081" width="11.44140625" style="1"/>
    <col min="14082" max="14082" width="1.6640625" style="1" customWidth="1"/>
    <col min="14083" max="14083" width="12.5546875" style="1" customWidth="1"/>
    <col min="14084" max="14084" width="75.33203125" style="1" customWidth="1"/>
    <col min="14085" max="14085" width="12.88671875" style="1" customWidth="1"/>
    <col min="14086" max="14086" width="1.6640625" style="1" customWidth="1"/>
    <col min="14087" max="14337" width="11.44140625" style="1"/>
    <col min="14338" max="14338" width="1.6640625" style="1" customWidth="1"/>
    <col min="14339" max="14339" width="12.5546875" style="1" customWidth="1"/>
    <col min="14340" max="14340" width="75.33203125" style="1" customWidth="1"/>
    <col min="14341" max="14341" width="12.88671875" style="1" customWidth="1"/>
    <col min="14342" max="14342" width="1.6640625" style="1" customWidth="1"/>
    <col min="14343" max="14593" width="11.44140625" style="1"/>
    <col min="14594" max="14594" width="1.6640625" style="1" customWidth="1"/>
    <col min="14595" max="14595" width="12.5546875" style="1" customWidth="1"/>
    <col min="14596" max="14596" width="75.33203125" style="1" customWidth="1"/>
    <col min="14597" max="14597" width="12.88671875" style="1" customWidth="1"/>
    <col min="14598" max="14598" width="1.6640625" style="1" customWidth="1"/>
    <col min="14599" max="14849" width="11.44140625" style="1"/>
    <col min="14850" max="14850" width="1.6640625" style="1" customWidth="1"/>
    <col min="14851" max="14851" width="12.5546875" style="1" customWidth="1"/>
    <col min="14852" max="14852" width="75.33203125" style="1" customWidth="1"/>
    <col min="14853" max="14853" width="12.88671875" style="1" customWidth="1"/>
    <col min="14854" max="14854" width="1.6640625" style="1" customWidth="1"/>
    <col min="14855" max="15105" width="11.44140625" style="1"/>
    <col min="15106" max="15106" width="1.6640625" style="1" customWidth="1"/>
    <col min="15107" max="15107" width="12.5546875" style="1" customWidth="1"/>
    <col min="15108" max="15108" width="75.33203125" style="1" customWidth="1"/>
    <col min="15109" max="15109" width="12.88671875" style="1" customWidth="1"/>
    <col min="15110" max="15110" width="1.6640625" style="1" customWidth="1"/>
    <col min="15111" max="15361" width="11.44140625" style="1"/>
    <col min="15362" max="15362" width="1.6640625" style="1" customWidth="1"/>
    <col min="15363" max="15363" width="12.5546875" style="1" customWidth="1"/>
    <col min="15364" max="15364" width="75.33203125" style="1" customWidth="1"/>
    <col min="15365" max="15365" width="12.88671875" style="1" customWidth="1"/>
    <col min="15366" max="15366" width="1.6640625" style="1" customWidth="1"/>
    <col min="15367" max="15617" width="11.44140625" style="1"/>
    <col min="15618" max="15618" width="1.6640625" style="1" customWidth="1"/>
    <col min="15619" max="15619" width="12.5546875" style="1" customWidth="1"/>
    <col min="15620" max="15620" width="75.33203125" style="1" customWidth="1"/>
    <col min="15621" max="15621" width="12.88671875" style="1" customWidth="1"/>
    <col min="15622" max="15622" width="1.6640625" style="1" customWidth="1"/>
    <col min="15623" max="15873" width="11.44140625" style="1"/>
    <col min="15874" max="15874" width="1.6640625" style="1" customWidth="1"/>
    <col min="15875" max="15875" width="12.5546875" style="1" customWidth="1"/>
    <col min="15876" max="15876" width="75.33203125" style="1" customWidth="1"/>
    <col min="15877" max="15877" width="12.88671875" style="1" customWidth="1"/>
    <col min="15878" max="15878" width="1.6640625" style="1" customWidth="1"/>
    <col min="15879" max="16129" width="11.44140625" style="1"/>
    <col min="16130" max="16130" width="1.6640625" style="1" customWidth="1"/>
    <col min="16131" max="16131" width="12.5546875" style="1" customWidth="1"/>
    <col min="16132" max="16132" width="75.33203125" style="1" customWidth="1"/>
    <col min="16133" max="16133" width="12.88671875" style="1" customWidth="1"/>
    <col min="16134" max="16134" width="1.6640625" style="1" customWidth="1"/>
    <col min="16135" max="16384" width="11.44140625" style="1"/>
  </cols>
  <sheetData>
    <row r="1" spans="2:5" ht="9.9" customHeight="1" thickBot="1" x14ac:dyDescent="0.35"/>
    <row r="2" spans="2:5" ht="68.25" customHeight="1" x14ac:dyDescent="0.3">
      <c r="B2" s="15"/>
      <c r="C2" s="236" t="s">
        <v>24</v>
      </c>
      <c r="D2" s="236"/>
      <c r="E2" s="237"/>
    </row>
    <row r="3" spans="2:5" ht="20.100000000000001" customHeight="1" thickBot="1" x14ac:dyDescent="0.35">
      <c r="B3" s="96" t="s">
        <v>18</v>
      </c>
      <c r="C3" s="100" t="s">
        <v>60</v>
      </c>
      <c r="D3" s="101" t="s">
        <v>19</v>
      </c>
      <c r="E3" s="102" t="s">
        <v>20</v>
      </c>
    </row>
    <row r="4" spans="2:5" ht="9.9" customHeight="1" thickBot="1" x14ac:dyDescent="0.35">
      <c r="B4" s="20"/>
      <c r="C4" s="208"/>
      <c r="D4" s="208"/>
      <c r="E4" s="16"/>
    </row>
    <row r="5" spans="2:5" ht="15" customHeight="1" thickBot="1" x14ac:dyDescent="0.35">
      <c r="B5" s="133" t="s">
        <v>57</v>
      </c>
      <c r="C5" s="143">
        <f>'1. OFERTA CONSULTORÍA'!H5</f>
        <v>45610</v>
      </c>
      <c r="D5" s="134" t="s">
        <v>97</v>
      </c>
      <c r="E5" s="135" t="s">
        <v>96</v>
      </c>
    </row>
    <row r="6" spans="2:5" ht="9.9" customHeight="1" thickBot="1" x14ac:dyDescent="0.35">
      <c r="B6" s="13"/>
      <c r="C6" s="238"/>
      <c r="D6" s="238"/>
      <c r="E6" s="12"/>
    </row>
    <row r="7" spans="2:5" ht="15" customHeight="1" thickBot="1" x14ac:dyDescent="0.35">
      <c r="B7" s="240" t="s">
        <v>62</v>
      </c>
      <c r="C7" s="241"/>
      <c r="D7" s="241"/>
      <c r="E7" s="242"/>
    </row>
    <row r="8" spans="2:5" ht="9.9" customHeight="1" thickBot="1" x14ac:dyDescent="0.35">
      <c r="B8" s="14"/>
      <c r="C8" s="14"/>
      <c r="D8" s="14"/>
      <c r="E8" s="14"/>
    </row>
    <row r="9" spans="2:5" ht="15" customHeight="1" x14ac:dyDescent="0.3">
      <c r="B9" s="90">
        <v>1</v>
      </c>
      <c r="C9" s="243" t="s">
        <v>63</v>
      </c>
      <c r="D9" s="244"/>
      <c r="E9" s="113">
        <v>1</v>
      </c>
    </row>
    <row r="10" spans="2:5" ht="15" customHeight="1" x14ac:dyDescent="0.3">
      <c r="B10" s="87">
        <v>2</v>
      </c>
      <c r="C10" s="234" t="s">
        <v>91</v>
      </c>
      <c r="D10" s="239"/>
      <c r="E10" s="84"/>
    </row>
    <row r="11" spans="2:5" ht="15" customHeight="1" x14ac:dyDescent="0.3">
      <c r="B11" s="5" t="s">
        <v>33</v>
      </c>
      <c r="C11" s="210" t="s">
        <v>55</v>
      </c>
      <c r="D11" s="211"/>
      <c r="E11" s="6">
        <v>8.3299999999999999E-2</v>
      </c>
    </row>
    <row r="12" spans="2:5" ht="15" customHeight="1" x14ac:dyDescent="0.3">
      <c r="B12" s="5" t="s">
        <v>34</v>
      </c>
      <c r="C12" s="210" t="s">
        <v>35</v>
      </c>
      <c r="D12" s="211"/>
      <c r="E12" s="6">
        <v>8.3299999999999999E-2</v>
      </c>
    </row>
    <row r="13" spans="2:5" ht="15" customHeight="1" x14ac:dyDescent="0.3">
      <c r="B13" s="5" t="s">
        <v>36</v>
      </c>
      <c r="C13" s="210" t="s">
        <v>37</v>
      </c>
      <c r="D13" s="211"/>
      <c r="E13" s="6">
        <v>0.01</v>
      </c>
    </row>
    <row r="14" spans="2:5" ht="15" customHeight="1" x14ac:dyDescent="0.3">
      <c r="B14" s="5" t="s">
        <v>38</v>
      </c>
      <c r="C14" s="210" t="s">
        <v>39</v>
      </c>
      <c r="D14" s="211"/>
      <c r="E14" s="6">
        <v>8.5000000000000006E-2</v>
      </c>
    </row>
    <row r="15" spans="2:5" ht="15" customHeight="1" x14ac:dyDescent="0.3">
      <c r="B15" s="5" t="s">
        <v>40</v>
      </c>
      <c r="C15" s="210" t="s">
        <v>41</v>
      </c>
      <c r="D15" s="211"/>
      <c r="E15" s="6">
        <v>0.12</v>
      </c>
    </row>
    <row r="16" spans="2:5" ht="15" customHeight="1" x14ac:dyDescent="0.3">
      <c r="B16" s="5" t="s">
        <v>42</v>
      </c>
      <c r="C16" s="210" t="s">
        <v>64</v>
      </c>
      <c r="D16" s="211"/>
      <c r="E16" s="6">
        <v>0.01</v>
      </c>
    </row>
    <row r="17" spans="2:5" ht="15" customHeight="1" x14ac:dyDescent="0.3">
      <c r="B17" s="5" t="s">
        <v>44</v>
      </c>
      <c r="C17" s="210" t="s">
        <v>46</v>
      </c>
      <c r="D17" s="211"/>
      <c r="E17" s="6">
        <v>4.1700000000000001E-2</v>
      </c>
    </row>
    <row r="18" spans="2:5" ht="15" customHeight="1" x14ac:dyDescent="0.3">
      <c r="B18" s="86">
        <v>3</v>
      </c>
      <c r="C18" s="234" t="s">
        <v>61</v>
      </c>
      <c r="D18" s="235"/>
      <c r="E18" s="84"/>
    </row>
    <row r="19" spans="2:5" ht="15" customHeight="1" x14ac:dyDescent="0.3">
      <c r="B19" s="5" t="s">
        <v>47</v>
      </c>
      <c r="C19" s="210" t="s">
        <v>43</v>
      </c>
      <c r="D19" s="211"/>
      <c r="E19" s="6">
        <f>2%</f>
        <v>0.02</v>
      </c>
    </row>
    <row r="20" spans="2:5" ht="15" customHeight="1" x14ac:dyDescent="0.3">
      <c r="B20" s="5" t="s">
        <v>48</v>
      </c>
      <c r="C20" s="210" t="s">
        <v>45</v>
      </c>
      <c r="D20" s="211"/>
      <c r="E20" s="6">
        <f>3%</f>
        <v>0.03</v>
      </c>
    </row>
    <row r="21" spans="2:5" ht="15" customHeight="1" x14ac:dyDescent="0.3">
      <c r="B21" s="5" t="s">
        <v>49</v>
      </c>
      <c r="C21" s="210" t="s">
        <v>54</v>
      </c>
      <c r="D21" s="211"/>
      <c r="E21" s="6">
        <f>4%</f>
        <v>0.04</v>
      </c>
    </row>
    <row r="22" spans="2:5" ht="15" customHeight="1" x14ac:dyDescent="0.3">
      <c r="B22" s="85">
        <v>4</v>
      </c>
      <c r="C22" s="234" t="s">
        <v>65</v>
      </c>
      <c r="D22" s="235"/>
      <c r="E22" s="89"/>
    </row>
    <row r="23" spans="2:5" ht="15" customHeight="1" x14ac:dyDescent="0.3">
      <c r="B23" s="5" t="s">
        <v>138</v>
      </c>
      <c r="C23" s="210" t="s">
        <v>132</v>
      </c>
      <c r="D23" s="211"/>
      <c r="E23" s="6">
        <v>0.06</v>
      </c>
    </row>
    <row r="24" spans="2:5" ht="15" customHeight="1" x14ac:dyDescent="0.3">
      <c r="B24" s="5" t="s">
        <v>66</v>
      </c>
      <c r="C24" s="210" t="s">
        <v>133</v>
      </c>
      <c r="D24" s="211"/>
      <c r="E24" s="6">
        <v>6.9599999999999995E-2</v>
      </c>
    </row>
    <row r="25" spans="2:5" ht="15" customHeight="1" thickBot="1" x14ac:dyDescent="0.35">
      <c r="B25" s="21"/>
      <c r="C25" s="233" t="s">
        <v>67</v>
      </c>
      <c r="D25" s="233"/>
      <c r="E25" s="22">
        <f>ROUND((SUM(E11:E24)),3)</f>
        <v>0.65300000000000002</v>
      </c>
    </row>
    <row r="26" spans="2:5" ht="9.9" customHeight="1" thickBot="1" x14ac:dyDescent="0.35">
      <c r="B26" s="7"/>
      <c r="C26" s="216"/>
      <c r="D26" s="216"/>
      <c r="E26" s="8"/>
    </row>
    <row r="27" spans="2:5" ht="18" customHeight="1" x14ac:dyDescent="0.3"/>
    <row r="28" spans="2:5" ht="18" customHeight="1" x14ac:dyDescent="0.3"/>
    <row r="29" spans="2:5" ht="18" customHeight="1" x14ac:dyDescent="0.3"/>
    <row r="30" spans="2:5" ht="18" customHeight="1" x14ac:dyDescent="0.3"/>
    <row r="31" spans="2:5" ht="18" customHeight="1" x14ac:dyDescent="0.3"/>
    <row r="32" spans="2:5" ht="18" customHeight="1" x14ac:dyDescent="0.3"/>
    <row r="33" ht="18" customHeight="1" x14ac:dyDescent="0.3"/>
    <row r="34" ht="18" customHeight="1" x14ac:dyDescent="0.3"/>
    <row r="35" ht="18" customHeight="1" x14ac:dyDescent="0.3"/>
    <row r="36" ht="18" customHeight="1" x14ac:dyDescent="0.3"/>
    <row r="37" ht="18" customHeight="1" x14ac:dyDescent="0.3"/>
    <row r="38" ht="18" customHeight="1" x14ac:dyDescent="0.3"/>
    <row r="39" ht="18" customHeight="1" x14ac:dyDescent="0.3"/>
    <row r="40" ht="18" customHeight="1" x14ac:dyDescent="0.3"/>
    <row r="41" ht="18" customHeight="1" x14ac:dyDescent="0.3"/>
    <row r="42" ht="18" customHeight="1" x14ac:dyDescent="0.3"/>
    <row r="43" ht="18" customHeight="1" x14ac:dyDescent="0.3"/>
    <row r="44" ht="18" customHeight="1" x14ac:dyDescent="0.3"/>
    <row r="45" ht="18" customHeight="1" x14ac:dyDescent="0.3"/>
    <row r="46" ht="18" customHeight="1" x14ac:dyDescent="0.3"/>
    <row r="47" ht="18" customHeight="1" x14ac:dyDescent="0.3"/>
    <row r="48" ht="18" customHeight="1" x14ac:dyDescent="0.3"/>
    <row r="49" ht="18" customHeight="1" x14ac:dyDescent="0.3"/>
    <row r="50" ht="18" customHeight="1" x14ac:dyDescent="0.3"/>
    <row r="51" ht="18" customHeight="1" x14ac:dyDescent="0.3"/>
    <row r="52" ht="18" customHeight="1" x14ac:dyDescent="0.3"/>
    <row r="53" ht="18" customHeight="1" x14ac:dyDescent="0.3"/>
    <row r="54" ht="18" customHeight="1" x14ac:dyDescent="0.3"/>
    <row r="55" ht="18" customHeight="1" x14ac:dyDescent="0.3"/>
    <row r="56" ht="18" customHeight="1" x14ac:dyDescent="0.3"/>
    <row r="57" ht="18" customHeight="1" x14ac:dyDescent="0.3"/>
    <row r="58" ht="18" customHeight="1" x14ac:dyDescent="0.3"/>
    <row r="59" ht="18" customHeight="1" x14ac:dyDescent="0.3"/>
  </sheetData>
  <sheetProtection algorithmName="SHA-512" hashValue="5DxCj511Y3x+hc+YLyd+zypseRl+5ApibRuzG9zjNYNTCZopu6clrTnvy4ZsO2NJ+3HYqNPNmaD/8vvzKzZBxw==" saltValue="sh5yGi84kY83K5wdMgQZIQ==" spinCount="100000" sheet="1" objects="1" scenarios="1" selectLockedCells="1" selectUnlockedCells="1"/>
  <protectedRanges>
    <protectedRange sqref="C5" name="Rango1_1"/>
    <protectedRange sqref="E5" name="Rango2_1"/>
  </protectedRanges>
  <mergeCells count="22">
    <mergeCell ref="C2:E2"/>
    <mergeCell ref="C4:D4"/>
    <mergeCell ref="C6:D6"/>
    <mergeCell ref="C10:D10"/>
    <mergeCell ref="C11:D11"/>
    <mergeCell ref="B7:E7"/>
    <mergeCell ref="C9:D9"/>
    <mergeCell ref="C25:D25"/>
    <mergeCell ref="C26:D26"/>
    <mergeCell ref="C12:D12"/>
    <mergeCell ref="C13:D13"/>
    <mergeCell ref="C14:D14"/>
    <mergeCell ref="C15:D15"/>
    <mergeCell ref="C19:D19"/>
    <mergeCell ref="C18:D18"/>
    <mergeCell ref="C17:D17"/>
    <mergeCell ref="C22:D22"/>
    <mergeCell ref="C16:D16"/>
    <mergeCell ref="C21:D21"/>
    <mergeCell ref="C24:D24"/>
    <mergeCell ref="C20:D20"/>
    <mergeCell ref="C23:D23"/>
  </mergeCells>
  <phoneticPr fontId="17" type="noConversion"/>
  <printOptions horizontalCentered="1" verticalCentered="1"/>
  <pageMargins left="0" right="0" top="0" bottom="0" header="0" footer="0"/>
  <pageSetup scale="90" orientation="portrait" horizont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64604-BA71-4657-BD04-BB6251472742}">
  <dimension ref="B1:F58"/>
  <sheetViews>
    <sheetView view="pageBreakPreview" zoomScaleNormal="100" workbookViewId="0">
      <selection activeCell="B5" sqref="B5:E5"/>
    </sheetView>
  </sheetViews>
  <sheetFormatPr baseColWidth="10" defaultRowHeight="14.4" x14ac:dyDescent="0.3"/>
  <cols>
    <col min="1" max="1" width="1.6640625" style="1" customWidth="1"/>
    <col min="2" max="2" width="16.109375" style="1" bestFit="1" customWidth="1"/>
    <col min="3" max="3" width="45.6640625" style="1" customWidth="1"/>
    <col min="4" max="4" width="26.5546875" style="1" customWidth="1"/>
    <col min="5" max="5" width="20.6640625" style="2" customWidth="1"/>
    <col min="6" max="6" width="1.6640625" style="1" customWidth="1"/>
    <col min="7" max="7" width="11.44140625" style="1"/>
    <col min="8" max="8" width="12.88671875" style="1" customWidth="1"/>
    <col min="9" max="257" width="11.44140625" style="1"/>
    <col min="258" max="258" width="1.6640625" style="1" customWidth="1"/>
    <col min="259" max="259" width="12.5546875" style="1" customWidth="1"/>
    <col min="260" max="260" width="75.33203125" style="1" customWidth="1"/>
    <col min="261" max="261" width="12.88671875" style="1" customWidth="1"/>
    <col min="262" max="262" width="1.6640625" style="1" customWidth="1"/>
    <col min="263" max="513" width="11.44140625" style="1"/>
    <col min="514" max="514" width="1.6640625" style="1" customWidth="1"/>
    <col min="515" max="515" width="12.5546875" style="1" customWidth="1"/>
    <col min="516" max="516" width="75.33203125" style="1" customWidth="1"/>
    <col min="517" max="517" width="12.88671875" style="1" customWidth="1"/>
    <col min="518" max="518" width="1.6640625" style="1" customWidth="1"/>
    <col min="519" max="769" width="11.44140625" style="1"/>
    <col min="770" max="770" width="1.6640625" style="1" customWidth="1"/>
    <col min="771" max="771" width="12.5546875" style="1" customWidth="1"/>
    <col min="772" max="772" width="75.33203125" style="1" customWidth="1"/>
    <col min="773" max="773" width="12.88671875" style="1" customWidth="1"/>
    <col min="774" max="774" width="1.6640625" style="1" customWidth="1"/>
    <col min="775" max="1025" width="11.44140625" style="1"/>
    <col min="1026" max="1026" width="1.6640625" style="1" customWidth="1"/>
    <col min="1027" max="1027" width="12.5546875" style="1" customWidth="1"/>
    <col min="1028" max="1028" width="75.33203125" style="1" customWidth="1"/>
    <col min="1029" max="1029" width="12.88671875" style="1" customWidth="1"/>
    <col min="1030" max="1030" width="1.6640625" style="1" customWidth="1"/>
    <col min="1031" max="1281" width="11.44140625" style="1"/>
    <col min="1282" max="1282" width="1.6640625" style="1" customWidth="1"/>
    <col min="1283" max="1283" width="12.5546875" style="1" customWidth="1"/>
    <col min="1284" max="1284" width="75.33203125" style="1" customWidth="1"/>
    <col min="1285" max="1285" width="12.88671875" style="1" customWidth="1"/>
    <col min="1286" max="1286" width="1.6640625" style="1" customWidth="1"/>
    <col min="1287" max="1537" width="11.44140625" style="1"/>
    <col min="1538" max="1538" width="1.6640625" style="1" customWidth="1"/>
    <col min="1539" max="1539" width="12.5546875" style="1" customWidth="1"/>
    <col min="1540" max="1540" width="75.33203125" style="1" customWidth="1"/>
    <col min="1541" max="1541" width="12.88671875" style="1" customWidth="1"/>
    <col min="1542" max="1542" width="1.6640625" style="1" customWidth="1"/>
    <col min="1543" max="1793" width="11.44140625" style="1"/>
    <col min="1794" max="1794" width="1.6640625" style="1" customWidth="1"/>
    <col min="1795" max="1795" width="12.5546875" style="1" customWidth="1"/>
    <col min="1796" max="1796" width="75.33203125" style="1" customWidth="1"/>
    <col min="1797" max="1797" width="12.88671875" style="1" customWidth="1"/>
    <col min="1798" max="1798" width="1.6640625" style="1" customWidth="1"/>
    <col min="1799" max="2049" width="11.44140625" style="1"/>
    <col min="2050" max="2050" width="1.6640625" style="1" customWidth="1"/>
    <col min="2051" max="2051" width="12.5546875" style="1" customWidth="1"/>
    <col min="2052" max="2052" width="75.33203125" style="1" customWidth="1"/>
    <col min="2053" max="2053" width="12.88671875" style="1" customWidth="1"/>
    <col min="2054" max="2054" width="1.6640625" style="1" customWidth="1"/>
    <col min="2055" max="2305" width="11.44140625" style="1"/>
    <col min="2306" max="2306" width="1.6640625" style="1" customWidth="1"/>
    <col min="2307" max="2307" width="12.5546875" style="1" customWidth="1"/>
    <col min="2308" max="2308" width="75.33203125" style="1" customWidth="1"/>
    <col min="2309" max="2309" width="12.88671875" style="1" customWidth="1"/>
    <col min="2310" max="2310" width="1.6640625" style="1" customWidth="1"/>
    <col min="2311" max="2561" width="11.44140625" style="1"/>
    <col min="2562" max="2562" width="1.6640625" style="1" customWidth="1"/>
    <col min="2563" max="2563" width="12.5546875" style="1" customWidth="1"/>
    <col min="2564" max="2564" width="75.33203125" style="1" customWidth="1"/>
    <col min="2565" max="2565" width="12.88671875" style="1" customWidth="1"/>
    <col min="2566" max="2566" width="1.6640625" style="1" customWidth="1"/>
    <col min="2567" max="2817" width="11.44140625" style="1"/>
    <col min="2818" max="2818" width="1.6640625" style="1" customWidth="1"/>
    <col min="2819" max="2819" width="12.5546875" style="1" customWidth="1"/>
    <col min="2820" max="2820" width="75.33203125" style="1" customWidth="1"/>
    <col min="2821" max="2821" width="12.88671875" style="1" customWidth="1"/>
    <col min="2822" max="2822" width="1.6640625" style="1" customWidth="1"/>
    <col min="2823" max="3073" width="11.44140625" style="1"/>
    <col min="3074" max="3074" width="1.6640625" style="1" customWidth="1"/>
    <col min="3075" max="3075" width="12.5546875" style="1" customWidth="1"/>
    <col min="3076" max="3076" width="75.33203125" style="1" customWidth="1"/>
    <col min="3077" max="3077" width="12.88671875" style="1" customWidth="1"/>
    <col min="3078" max="3078" width="1.6640625" style="1" customWidth="1"/>
    <col min="3079" max="3329" width="11.44140625" style="1"/>
    <col min="3330" max="3330" width="1.6640625" style="1" customWidth="1"/>
    <col min="3331" max="3331" width="12.5546875" style="1" customWidth="1"/>
    <col min="3332" max="3332" width="75.33203125" style="1" customWidth="1"/>
    <col min="3333" max="3333" width="12.88671875" style="1" customWidth="1"/>
    <col min="3334" max="3334" width="1.6640625" style="1" customWidth="1"/>
    <col min="3335" max="3585" width="11.44140625" style="1"/>
    <col min="3586" max="3586" width="1.6640625" style="1" customWidth="1"/>
    <col min="3587" max="3587" width="12.5546875" style="1" customWidth="1"/>
    <col min="3588" max="3588" width="75.33203125" style="1" customWidth="1"/>
    <col min="3589" max="3589" width="12.88671875" style="1" customWidth="1"/>
    <col min="3590" max="3590" width="1.6640625" style="1" customWidth="1"/>
    <col min="3591" max="3841" width="11.44140625" style="1"/>
    <col min="3842" max="3842" width="1.6640625" style="1" customWidth="1"/>
    <col min="3843" max="3843" width="12.5546875" style="1" customWidth="1"/>
    <col min="3844" max="3844" width="75.33203125" style="1" customWidth="1"/>
    <col min="3845" max="3845" width="12.88671875" style="1" customWidth="1"/>
    <col min="3846" max="3846" width="1.6640625" style="1" customWidth="1"/>
    <col min="3847" max="4097" width="11.44140625" style="1"/>
    <col min="4098" max="4098" width="1.6640625" style="1" customWidth="1"/>
    <col min="4099" max="4099" width="12.5546875" style="1" customWidth="1"/>
    <col min="4100" max="4100" width="75.33203125" style="1" customWidth="1"/>
    <col min="4101" max="4101" width="12.88671875" style="1" customWidth="1"/>
    <col min="4102" max="4102" width="1.6640625" style="1" customWidth="1"/>
    <col min="4103" max="4353" width="11.44140625" style="1"/>
    <col min="4354" max="4354" width="1.6640625" style="1" customWidth="1"/>
    <col min="4355" max="4355" width="12.5546875" style="1" customWidth="1"/>
    <col min="4356" max="4356" width="75.33203125" style="1" customWidth="1"/>
    <col min="4357" max="4357" width="12.88671875" style="1" customWidth="1"/>
    <col min="4358" max="4358" width="1.6640625" style="1" customWidth="1"/>
    <col min="4359" max="4609" width="11.44140625" style="1"/>
    <col min="4610" max="4610" width="1.6640625" style="1" customWidth="1"/>
    <col min="4611" max="4611" width="12.5546875" style="1" customWidth="1"/>
    <col min="4612" max="4612" width="75.33203125" style="1" customWidth="1"/>
    <col min="4613" max="4613" width="12.88671875" style="1" customWidth="1"/>
    <col min="4614" max="4614" width="1.6640625" style="1" customWidth="1"/>
    <col min="4615" max="4865" width="11.44140625" style="1"/>
    <col min="4866" max="4866" width="1.6640625" style="1" customWidth="1"/>
    <col min="4867" max="4867" width="12.5546875" style="1" customWidth="1"/>
    <col min="4868" max="4868" width="75.33203125" style="1" customWidth="1"/>
    <col min="4869" max="4869" width="12.88671875" style="1" customWidth="1"/>
    <col min="4870" max="4870" width="1.6640625" style="1" customWidth="1"/>
    <col min="4871" max="5121" width="11.44140625" style="1"/>
    <col min="5122" max="5122" width="1.6640625" style="1" customWidth="1"/>
    <col min="5123" max="5123" width="12.5546875" style="1" customWidth="1"/>
    <col min="5124" max="5124" width="75.33203125" style="1" customWidth="1"/>
    <col min="5125" max="5125" width="12.88671875" style="1" customWidth="1"/>
    <col min="5126" max="5126" width="1.6640625" style="1" customWidth="1"/>
    <col min="5127" max="5377" width="11.44140625" style="1"/>
    <col min="5378" max="5378" width="1.6640625" style="1" customWidth="1"/>
    <col min="5379" max="5379" width="12.5546875" style="1" customWidth="1"/>
    <col min="5380" max="5380" width="75.33203125" style="1" customWidth="1"/>
    <col min="5381" max="5381" width="12.88671875" style="1" customWidth="1"/>
    <col min="5382" max="5382" width="1.6640625" style="1" customWidth="1"/>
    <col min="5383" max="5633" width="11.44140625" style="1"/>
    <col min="5634" max="5634" width="1.6640625" style="1" customWidth="1"/>
    <col min="5635" max="5635" width="12.5546875" style="1" customWidth="1"/>
    <col min="5636" max="5636" width="75.33203125" style="1" customWidth="1"/>
    <col min="5637" max="5637" width="12.88671875" style="1" customWidth="1"/>
    <col min="5638" max="5638" width="1.6640625" style="1" customWidth="1"/>
    <col min="5639" max="5889" width="11.44140625" style="1"/>
    <col min="5890" max="5890" width="1.6640625" style="1" customWidth="1"/>
    <col min="5891" max="5891" width="12.5546875" style="1" customWidth="1"/>
    <col min="5892" max="5892" width="75.33203125" style="1" customWidth="1"/>
    <col min="5893" max="5893" width="12.88671875" style="1" customWidth="1"/>
    <col min="5894" max="5894" width="1.6640625" style="1" customWidth="1"/>
    <col min="5895" max="6145" width="11.44140625" style="1"/>
    <col min="6146" max="6146" width="1.6640625" style="1" customWidth="1"/>
    <col min="6147" max="6147" width="12.5546875" style="1" customWidth="1"/>
    <col min="6148" max="6148" width="75.33203125" style="1" customWidth="1"/>
    <col min="6149" max="6149" width="12.88671875" style="1" customWidth="1"/>
    <col min="6150" max="6150" width="1.6640625" style="1" customWidth="1"/>
    <col min="6151" max="6401" width="11.44140625" style="1"/>
    <col min="6402" max="6402" width="1.6640625" style="1" customWidth="1"/>
    <col min="6403" max="6403" width="12.5546875" style="1" customWidth="1"/>
    <col min="6404" max="6404" width="75.33203125" style="1" customWidth="1"/>
    <col min="6405" max="6405" width="12.88671875" style="1" customWidth="1"/>
    <col min="6406" max="6406" width="1.6640625" style="1" customWidth="1"/>
    <col min="6407" max="6657" width="11.44140625" style="1"/>
    <col min="6658" max="6658" width="1.6640625" style="1" customWidth="1"/>
    <col min="6659" max="6659" width="12.5546875" style="1" customWidth="1"/>
    <col min="6660" max="6660" width="75.33203125" style="1" customWidth="1"/>
    <col min="6661" max="6661" width="12.88671875" style="1" customWidth="1"/>
    <col min="6662" max="6662" width="1.6640625" style="1" customWidth="1"/>
    <col min="6663" max="6913" width="11.44140625" style="1"/>
    <col min="6914" max="6914" width="1.6640625" style="1" customWidth="1"/>
    <col min="6915" max="6915" width="12.5546875" style="1" customWidth="1"/>
    <col min="6916" max="6916" width="75.33203125" style="1" customWidth="1"/>
    <col min="6917" max="6917" width="12.88671875" style="1" customWidth="1"/>
    <col min="6918" max="6918" width="1.6640625" style="1" customWidth="1"/>
    <col min="6919" max="7169" width="11.44140625" style="1"/>
    <col min="7170" max="7170" width="1.6640625" style="1" customWidth="1"/>
    <col min="7171" max="7171" width="12.5546875" style="1" customWidth="1"/>
    <col min="7172" max="7172" width="75.33203125" style="1" customWidth="1"/>
    <col min="7173" max="7173" width="12.88671875" style="1" customWidth="1"/>
    <col min="7174" max="7174" width="1.6640625" style="1" customWidth="1"/>
    <col min="7175" max="7425" width="11.44140625" style="1"/>
    <col min="7426" max="7426" width="1.6640625" style="1" customWidth="1"/>
    <col min="7427" max="7427" width="12.5546875" style="1" customWidth="1"/>
    <col min="7428" max="7428" width="75.33203125" style="1" customWidth="1"/>
    <col min="7429" max="7429" width="12.88671875" style="1" customWidth="1"/>
    <col min="7430" max="7430" width="1.6640625" style="1" customWidth="1"/>
    <col min="7431" max="7681" width="11.44140625" style="1"/>
    <col min="7682" max="7682" width="1.6640625" style="1" customWidth="1"/>
    <col min="7683" max="7683" width="12.5546875" style="1" customWidth="1"/>
    <col min="7684" max="7684" width="75.33203125" style="1" customWidth="1"/>
    <col min="7685" max="7685" width="12.88671875" style="1" customWidth="1"/>
    <col min="7686" max="7686" width="1.6640625" style="1" customWidth="1"/>
    <col min="7687" max="7937" width="11.44140625" style="1"/>
    <col min="7938" max="7938" width="1.6640625" style="1" customWidth="1"/>
    <col min="7939" max="7939" width="12.5546875" style="1" customWidth="1"/>
    <col min="7940" max="7940" width="75.33203125" style="1" customWidth="1"/>
    <col min="7941" max="7941" width="12.88671875" style="1" customWidth="1"/>
    <col min="7942" max="7942" width="1.6640625" style="1" customWidth="1"/>
    <col min="7943" max="8193" width="11.44140625" style="1"/>
    <col min="8194" max="8194" width="1.6640625" style="1" customWidth="1"/>
    <col min="8195" max="8195" width="12.5546875" style="1" customWidth="1"/>
    <col min="8196" max="8196" width="75.33203125" style="1" customWidth="1"/>
    <col min="8197" max="8197" width="12.88671875" style="1" customWidth="1"/>
    <col min="8198" max="8198" width="1.6640625" style="1" customWidth="1"/>
    <col min="8199" max="8449" width="11.44140625" style="1"/>
    <col min="8450" max="8450" width="1.6640625" style="1" customWidth="1"/>
    <col min="8451" max="8451" width="12.5546875" style="1" customWidth="1"/>
    <col min="8452" max="8452" width="75.33203125" style="1" customWidth="1"/>
    <col min="8453" max="8453" width="12.88671875" style="1" customWidth="1"/>
    <col min="8454" max="8454" width="1.6640625" style="1" customWidth="1"/>
    <col min="8455" max="8705" width="11.44140625" style="1"/>
    <col min="8706" max="8706" width="1.6640625" style="1" customWidth="1"/>
    <col min="8707" max="8707" width="12.5546875" style="1" customWidth="1"/>
    <col min="8708" max="8708" width="75.33203125" style="1" customWidth="1"/>
    <col min="8709" max="8709" width="12.88671875" style="1" customWidth="1"/>
    <col min="8710" max="8710" width="1.6640625" style="1" customWidth="1"/>
    <col min="8711" max="8961" width="11.44140625" style="1"/>
    <col min="8962" max="8962" width="1.6640625" style="1" customWidth="1"/>
    <col min="8963" max="8963" width="12.5546875" style="1" customWidth="1"/>
    <col min="8964" max="8964" width="75.33203125" style="1" customWidth="1"/>
    <col min="8965" max="8965" width="12.88671875" style="1" customWidth="1"/>
    <col min="8966" max="8966" width="1.6640625" style="1" customWidth="1"/>
    <col min="8967" max="9217" width="11.44140625" style="1"/>
    <col min="9218" max="9218" width="1.6640625" style="1" customWidth="1"/>
    <col min="9219" max="9219" width="12.5546875" style="1" customWidth="1"/>
    <col min="9220" max="9220" width="75.33203125" style="1" customWidth="1"/>
    <col min="9221" max="9221" width="12.88671875" style="1" customWidth="1"/>
    <col min="9222" max="9222" width="1.6640625" style="1" customWidth="1"/>
    <col min="9223" max="9473" width="11.44140625" style="1"/>
    <col min="9474" max="9474" width="1.6640625" style="1" customWidth="1"/>
    <col min="9475" max="9475" width="12.5546875" style="1" customWidth="1"/>
    <col min="9476" max="9476" width="75.33203125" style="1" customWidth="1"/>
    <col min="9477" max="9477" width="12.88671875" style="1" customWidth="1"/>
    <col min="9478" max="9478" width="1.6640625" style="1" customWidth="1"/>
    <col min="9479" max="9729" width="11.44140625" style="1"/>
    <col min="9730" max="9730" width="1.6640625" style="1" customWidth="1"/>
    <col min="9731" max="9731" width="12.5546875" style="1" customWidth="1"/>
    <col min="9732" max="9732" width="75.33203125" style="1" customWidth="1"/>
    <col min="9733" max="9733" width="12.88671875" style="1" customWidth="1"/>
    <col min="9734" max="9734" width="1.6640625" style="1" customWidth="1"/>
    <col min="9735" max="9985" width="11.44140625" style="1"/>
    <col min="9986" max="9986" width="1.6640625" style="1" customWidth="1"/>
    <col min="9987" max="9987" width="12.5546875" style="1" customWidth="1"/>
    <col min="9988" max="9988" width="75.33203125" style="1" customWidth="1"/>
    <col min="9989" max="9989" width="12.88671875" style="1" customWidth="1"/>
    <col min="9990" max="9990" width="1.6640625" style="1" customWidth="1"/>
    <col min="9991" max="10241" width="11.44140625" style="1"/>
    <col min="10242" max="10242" width="1.6640625" style="1" customWidth="1"/>
    <col min="10243" max="10243" width="12.5546875" style="1" customWidth="1"/>
    <col min="10244" max="10244" width="75.33203125" style="1" customWidth="1"/>
    <col min="10245" max="10245" width="12.88671875" style="1" customWidth="1"/>
    <col min="10246" max="10246" width="1.6640625" style="1" customWidth="1"/>
    <col min="10247" max="10497" width="11.44140625" style="1"/>
    <col min="10498" max="10498" width="1.6640625" style="1" customWidth="1"/>
    <col min="10499" max="10499" width="12.5546875" style="1" customWidth="1"/>
    <col min="10500" max="10500" width="75.33203125" style="1" customWidth="1"/>
    <col min="10501" max="10501" width="12.88671875" style="1" customWidth="1"/>
    <col min="10502" max="10502" width="1.6640625" style="1" customWidth="1"/>
    <col min="10503" max="10753" width="11.44140625" style="1"/>
    <col min="10754" max="10754" width="1.6640625" style="1" customWidth="1"/>
    <col min="10755" max="10755" width="12.5546875" style="1" customWidth="1"/>
    <col min="10756" max="10756" width="75.33203125" style="1" customWidth="1"/>
    <col min="10757" max="10757" width="12.88671875" style="1" customWidth="1"/>
    <col min="10758" max="10758" width="1.6640625" style="1" customWidth="1"/>
    <col min="10759" max="11009" width="11.44140625" style="1"/>
    <col min="11010" max="11010" width="1.6640625" style="1" customWidth="1"/>
    <col min="11011" max="11011" width="12.5546875" style="1" customWidth="1"/>
    <col min="11012" max="11012" width="75.33203125" style="1" customWidth="1"/>
    <col min="11013" max="11013" width="12.88671875" style="1" customWidth="1"/>
    <col min="11014" max="11014" width="1.6640625" style="1" customWidth="1"/>
    <col min="11015" max="11265" width="11.44140625" style="1"/>
    <col min="11266" max="11266" width="1.6640625" style="1" customWidth="1"/>
    <col min="11267" max="11267" width="12.5546875" style="1" customWidth="1"/>
    <col min="11268" max="11268" width="75.33203125" style="1" customWidth="1"/>
    <col min="11269" max="11269" width="12.88671875" style="1" customWidth="1"/>
    <col min="11270" max="11270" width="1.6640625" style="1" customWidth="1"/>
    <col min="11271" max="11521" width="11.44140625" style="1"/>
    <col min="11522" max="11522" width="1.6640625" style="1" customWidth="1"/>
    <col min="11523" max="11523" width="12.5546875" style="1" customWidth="1"/>
    <col min="11524" max="11524" width="75.33203125" style="1" customWidth="1"/>
    <col min="11525" max="11525" width="12.88671875" style="1" customWidth="1"/>
    <col min="11526" max="11526" width="1.6640625" style="1" customWidth="1"/>
    <col min="11527" max="11777" width="11.44140625" style="1"/>
    <col min="11778" max="11778" width="1.6640625" style="1" customWidth="1"/>
    <col min="11779" max="11779" width="12.5546875" style="1" customWidth="1"/>
    <col min="11780" max="11780" width="75.33203125" style="1" customWidth="1"/>
    <col min="11781" max="11781" width="12.88671875" style="1" customWidth="1"/>
    <col min="11782" max="11782" width="1.6640625" style="1" customWidth="1"/>
    <col min="11783" max="12033" width="11.44140625" style="1"/>
    <col min="12034" max="12034" width="1.6640625" style="1" customWidth="1"/>
    <col min="12035" max="12035" width="12.5546875" style="1" customWidth="1"/>
    <col min="12036" max="12036" width="75.33203125" style="1" customWidth="1"/>
    <col min="12037" max="12037" width="12.88671875" style="1" customWidth="1"/>
    <col min="12038" max="12038" width="1.6640625" style="1" customWidth="1"/>
    <col min="12039" max="12289" width="11.44140625" style="1"/>
    <col min="12290" max="12290" width="1.6640625" style="1" customWidth="1"/>
    <col min="12291" max="12291" width="12.5546875" style="1" customWidth="1"/>
    <col min="12292" max="12292" width="75.33203125" style="1" customWidth="1"/>
    <col min="12293" max="12293" width="12.88671875" style="1" customWidth="1"/>
    <col min="12294" max="12294" width="1.6640625" style="1" customWidth="1"/>
    <col min="12295" max="12545" width="11.44140625" style="1"/>
    <col min="12546" max="12546" width="1.6640625" style="1" customWidth="1"/>
    <col min="12547" max="12547" width="12.5546875" style="1" customWidth="1"/>
    <col min="12548" max="12548" width="75.33203125" style="1" customWidth="1"/>
    <col min="12549" max="12549" width="12.88671875" style="1" customWidth="1"/>
    <col min="12550" max="12550" width="1.6640625" style="1" customWidth="1"/>
    <col min="12551" max="12801" width="11.44140625" style="1"/>
    <col min="12802" max="12802" width="1.6640625" style="1" customWidth="1"/>
    <col min="12803" max="12803" width="12.5546875" style="1" customWidth="1"/>
    <col min="12804" max="12804" width="75.33203125" style="1" customWidth="1"/>
    <col min="12805" max="12805" width="12.88671875" style="1" customWidth="1"/>
    <col min="12806" max="12806" width="1.6640625" style="1" customWidth="1"/>
    <col min="12807" max="13057" width="11.44140625" style="1"/>
    <col min="13058" max="13058" width="1.6640625" style="1" customWidth="1"/>
    <col min="13059" max="13059" width="12.5546875" style="1" customWidth="1"/>
    <col min="13060" max="13060" width="75.33203125" style="1" customWidth="1"/>
    <col min="13061" max="13061" width="12.88671875" style="1" customWidth="1"/>
    <col min="13062" max="13062" width="1.6640625" style="1" customWidth="1"/>
    <col min="13063" max="13313" width="11.44140625" style="1"/>
    <col min="13314" max="13314" width="1.6640625" style="1" customWidth="1"/>
    <col min="13315" max="13315" width="12.5546875" style="1" customWidth="1"/>
    <col min="13316" max="13316" width="75.33203125" style="1" customWidth="1"/>
    <col min="13317" max="13317" width="12.88671875" style="1" customWidth="1"/>
    <col min="13318" max="13318" width="1.6640625" style="1" customWidth="1"/>
    <col min="13319" max="13569" width="11.44140625" style="1"/>
    <col min="13570" max="13570" width="1.6640625" style="1" customWidth="1"/>
    <col min="13571" max="13571" width="12.5546875" style="1" customWidth="1"/>
    <col min="13572" max="13572" width="75.33203125" style="1" customWidth="1"/>
    <col min="13573" max="13573" width="12.88671875" style="1" customWidth="1"/>
    <col min="13574" max="13574" width="1.6640625" style="1" customWidth="1"/>
    <col min="13575" max="13825" width="11.44140625" style="1"/>
    <col min="13826" max="13826" width="1.6640625" style="1" customWidth="1"/>
    <col min="13827" max="13827" width="12.5546875" style="1" customWidth="1"/>
    <col min="13828" max="13828" width="75.33203125" style="1" customWidth="1"/>
    <col min="13829" max="13829" width="12.88671875" style="1" customWidth="1"/>
    <col min="13830" max="13830" width="1.6640625" style="1" customWidth="1"/>
    <col min="13831" max="14081" width="11.44140625" style="1"/>
    <col min="14082" max="14082" width="1.6640625" style="1" customWidth="1"/>
    <col min="14083" max="14083" width="12.5546875" style="1" customWidth="1"/>
    <col min="14084" max="14084" width="75.33203125" style="1" customWidth="1"/>
    <col min="14085" max="14085" width="12.88671875" style="1" customWidth="1"/>
    <col min="14086" max="14086" width="1.6640625" style="1" customWidth="1"/>
    <col min="14087" max="14337" width="11.44140625" style="1"/>
    <col min="14338" max="14338" width="1.6640625" style="1" customWidth="1"/>
    <col min="14339" max="14339" width="12.5546875" style="1" customWidth="1"/>
    <col min="14340" max="14340" width="75.33203125" style="1" customWidth="1"/>
    <col min="14341" max="14341" width="12.88671875" style="1" customWidth="1"/>
    <col min="14342" max="14342" width="1.6640625" style="1" customWidth="1"/>
    <col min="14343" max="14593" width="11.44140625" style="1"/>
    <col min="14594" max="14594" width="1.6640625" style="1" customWidth="1"/>
    <col min="14595" max="14595" width="12.5546875" style="1" customWidth="1"/>
    <col min="14596" max="14596" width="75.33203125" style="1" customWidth="1"/>
    <col min="14597" max="14597" width="12.88671875" style="1" customWidth="1"/>
    <col min="14598" max="14598" width="1.6640625" style="1" customWidth="1"/>
    <col min="14599" max="14849" width="11.44140625" style="1"/>
    <col min="14850" max="14850" width="1.6640625" style="1" customWidth="1"/>
    <col min="14851" max="14851" width="12.5546875" style="1" customWidth="1"/>
    <col min="14852" max="14852" width="75.33203125" style="1" customWidth="1"/>
    <col min="14853" max="14853" width="12.88671875" style="1" customWidth="1"/>
    <col min="14854" max="14854" width="1.6640625" style="1" customWidth="1"/>
    <col min="14855" max="15105" width="11.44140625" style="1"/>
    <col min="15106" max="15106" width="1.6640625" style="1" customWidth="1"/>
    <col min="15107" max="15107" width="12.5546875" style="1" customWidth="1"/>
    <col min="15108" max="15108" width="75.33203125" style="1" customWidth="1"/>
    <col min="15109" max="15109" width="12.88671875" style="1" customWidth="1"/>
    <col min="15110" max="15110" width="1.6640625" style="1" customWidth="1"/>
    <col min="15111" max="15361" width="11.44140625" style="1"/>
    <col min="15362" max="15362" width="1.6640625" style="1" customWidth="1"/>
    <col min="15363" max="15363" width="12.5546875" style="1" customWidth="1"/>
    <col min="15364" max="15364" width="75.33203125" style="1" customWidth="1"/>
    <col min="15365" max="15365" width="12.88671875" style="1" customWidth="1"/>
    <col min="15366" max="15366" width="1.6640625" style="1" customWidth="1"/>
    <col min="15367" max="15617" width="11.44140625" style="1"/>
    <col min="15618" max="15618" width="1.6640625" style="1" customWidth="1"/>
    <col min="15619" max="15619" width="12.5546875" style="1" customWidth="1"/>
    <col min="15620" max="15620" width="75.33203125" style="1" customWidth="1"/>
    <col min="15621" max="15621" width="12.88671875" style="1" customWidth="1"/>
    <col min="15622" max="15622" width="1.6640625" style="1" customWidth="1"/>
    <col min="15623" max="15873" width="11.44140625" style="1"/>
    <col min="15874" max="15874" width="1.6640625" style="1" customWidth="1"/>
    <col min="15875" max="15875" width="12.5546875" style="1" customWidth="1"/>
    <col min="15876" max="15876" width="75.33203125" style="1" customWidth="1"/>
    <col min="15877" max="15877" width="12.88671875" style="1" customWidth="1"/>
    <col min="15878" max="15878" width="1.6640625" style="1" customWidth="1"/>
    <col min="15879" max="16129" width="11.44140625" style="1"/>
    <col min="16130" max="16130" width="1.6640625" style="1" customWidth="1"/>
    <col min="16131" max="16131" width="12.5546875" style="1" customWidth="1"/>
    <col min="16132" max="16132" width="75.33203125" style="1" customWidth="1"/>
    <col min="16133" max="16133" width="12.88671875" style="1" customWidth="1"/>
    <col min="16134" max="16134" width="1.6640625" style="1" customWidth="1"/>
    <col min="16135" max="16384" width="11.44140625" style="1"/>
  </cols>
  <sheetData>
    <row r="1" spans="2:5" ht="9.9" customHeight="1" thickBot="1" x14ac:dyDescent="0.35"/>
    <row r="2" spans="2:5" ht="68.25" customHeight="1" x14ac:dyDescent="0.3">
      <c r="B2" s="15"/>
      <c r="C2" s="236" t="s">
        <v>24</v>
      </c>
      <c r="D2" s="236"/>
      <c r="E2" s="237"/>
    </row>
    <row r="3" spans="2:5" ht="20.100000000000001" customHeight="1" thickBot="1" x14ac:dyDescent="0.35">
      <c r="B3" s="96" t="s">
        <v>18</v>
      </c>
      <c r="C3" s="100" t="s">
        <v>137</v>
      </c>
      <c r="D3" s="101" t="s">
        <v>19</v>
      </c>
      <c r="E3" s="102" t="s">
        <v>20</v>
      </c>
    </row>
    <row r="4" spans="2:5" ht="9.9" customHeight="1" thickBot="1" x14ac:dyDescent="0.35">
      <c r="B4" s="132"/>
      <c r="C4" s="208"/>
      <c r="D4" s="208"/>
      <c r="E4" s="16"/>
    </row>
    <row r="5" spans="2:5" ht="15" customHeight="1" thickBot="1" x14ac:dyDescent="0.35">
      <c r="B5" s="133" t="s">
        <v>57</v>
      </c>
      <c r="C5" s="143">
        <f>'1. OFERTA CONSULTORÍA'!H5</f>
        <v>45610</v>
      </c>
      <c r="D5" s="134" t="s">
        <v>97</v>
      </c>
      <c r="E5" s="135" t="s">
        <v>96</v>
      </c>
    </row>
    <row r="6" spans="2:5" ht="9.9" customHeight="1" thickBot="1" x14ac:dyDescent="0.35">
      <c r="B6" s="13"/>
      <c r="C6" s="238"/>
      <c r="D6" s="238"/>
      <c r="E6" s="12"/>
    </row>
    <row r="7" spans="2:5" ht="39.9" customHeight="1" thickBot="1" x14ac:dyDescent="0.35">
      <c r="B7" s="88" t="s">
        <v>94</v>
      </c>
      <c r="C7" s="245" t="s">
        <v>95</v>
      </c>
      <c r="D7" s="245"/>
      <c r="E7" s="246"/>
    </row>
    <row r="8" spans="2:5" ht="9.9" customHeight="1" thickBot="1" x14ac:dyDescent="0.35">
      <c r="B8" s="14"/>
      <c r="C8" s="14"/>
      <c r="D8" s="14"/>
      <c r="E8" s="14"/>
    </row>
    <row r="9" spans="2:5" ht="15" customHeight="1" x14ac:dyDescent="0.3">
      <c r="B9" s="90">
        <v>1</v>
      </c>
      <c r="C9" s="173" t="s">
        <v>68</v>
      </c>
      <c r="D9" s="173"/>
      <c r="E9" s="107" t="s">
        <v>88</v>
      </c>
    </row>
    <row r="10" spans="2:5" ht="15" customHeight="1" x14ac:dyDescent="0.3">
      <c r="B10" s="5" t="s">
        <v>69</v>
      </c>
      <c r="C10" s="210" t="s">
        <v>75</v>
      </c>
      <c r="D10" s="211"/>
      <c r="E10" s="6">
        <v>0</v>
      </c>
    </row>
    <row r="11" spans="2:5" ht="15" customHeight="1" x14ac:dyDescent="0.3">
      <c r="B11" s="5" t="s">
        <v>70</v>
      </c>
      <c r="C11" s="210" t="s">
        <v>100</v>
      </c>
      <c r="D11" s="211"/>
      <c r="E11" s="6">
        <f>E28</f>
        <v>0.02</v>
      </c>
    </row>
    <row r="12" spans="2:5" ht="15" customHeight="1" x14ac:dyDescent="0.3">
      <c r="B12" s="5" t="s">
        <v>110</v>
      </c>
      <c r="C12" s="210" t="s">
        <v>86</v>
      </c>
      <c r="D12" s="211"/>
      <c r="E12" s="6">
        <v>0.15</v>
      </c>
    </row>
    <row r="13" spans="2:5" ht="15" customHeight="1" x14ac:dyDescent="0.3">
      <c r="B13" s="5" t="s">
        <v>71</v>
      </c>
      <c r="C13" s="210" t="s">
        <v>98</v>
      </c>
      <c r="D13" s="211"/>
      <c r="E13" s="6">
        <v>0.01</v>
      </c>
    </row>
    <row r="14" spans="2:5" ht="15" customHeight="1" x14ac:dyDescent="0.3">
      <c r="B14" s="5" t="s">
        <v>72</v>
      </c>
      <c r="C14" s="210" t="s">
        <v>99</v>
      </c>
      <c r="D14" s="211"/>
      <c r="E14" s="6">
        <v>0</v>
      </c>
    </row>
    <row r="15" spans="2:5" ht="15" customHeight="1" x14ac:dyDescent="0.3">
      <c r="B15" s="5" t="s">
        <v>73</v>
      </c>
      <c r="C15" s="210" t="s">
        <v>76</v>
      </c>
      <c r="D15" s="211"/>
      <c r="E15" s="6">
        <v>5.0000000000000001E-3</v>
      </c>
    </row>
    <row r="16" spans="2:5" ht="15" customHeight="1" x14ac:dyDescent="0.3">
      <c r="B16" s="5" t="s">
        <v>74</v>
      </c>
      <c r="C16" s="210" t="s">
        <v>81</v>
      </c>
      <c r="D16" s="211"/>
      <c r="E16" s="6">
        <v>0</v>
      </c>
    </row>
    <row r="17" spans="2:6" ht="15" customHeight="1" x14ac:dyDescent="0.3">
      <c r="B17" s="5" t="s">
        <v>77</v>
      </c>
      <c r="C17" s="210" t="s">
        <v>82</v>
      </c>
      <c r="D17" s="211"/>
      <c r="E17" s="6">
        <v>0</v>
      </c>
    </row>
    <row r="18" spans="2:6" ht="15" customHeight="1" x14ac:dyDescent="0.3">
      <c r="B18" s="5" t="s">
        <v>78</v>
      </c>
      <c r="C18" s="210" t="s">
        <v>83</v>
      </c>
      <c r="D18" s="211"/>
      <c r="E18" s="111">
        <v>0</v>
      </c>
    </row>
    <row r="19" spans="2:6" ht="15" customHeight="1" x14ac:dyDescent="0.3">
      <c r="B19" s="5" t="s">
        <v>79</v>
      </c>
      <c r="C19" s="210" t="s">
        <v>84</v>
      </c>
      <c r="D19" s="211"/>
      <c r="E19" s="6">
        <v>0</v>
      </c>
    </row>
    <row r="20" spans="2:6" ht="15" customHeight="1" x14ac:dyDescent="0.3">
      <c r="B20" s="5" t="s">
        <v>80</v>
      </c>
      <c r="C20" s="210" t="s">
        <v>102</v>
      </c>
      <c r="D20" s="211"/>
      <c r="E20" s="6">
        <v>0.05</v>
      </c>
    </row>
    <row r="21" spans="2:6" ht="15" customHeight="1" x14ac:dyDescent="0.3">
      <c r="B21" s="5" t="s">
        <v>87</v>
      </c>
      <c r="C21" s="210" t="s">
        <v>85</v>
      </c>
      <c r="D21" s="211"/>
      <c r="E21" s="6">
        <v>0</v>
      </c>
    </row>
    <row r="22" spans="2:6" ht="15" customHeight="1" x14ac:dyDescent="0.3">
      <c r="B22" s="106"/>
      <c r="C22" s="239" t="s">
        <v>89</v>
      </c>
      <c r="D22" s="239"/>
      <c r="E22" s="112">
        <f>ROUND((SUM(E10:E21)),3)</f>
        <v>0.23499999999999999</v>
      </c>
    </row>
    <row r="23" spans="2:6" ht="9.9" customHeight="1" thickBot="1" x14ac:dyDescent="0.35">
      <c r="B23" s="95"/>
      <c r="C23" s="268"/>
      <c r="D23" s="268"/>
      <c r="E23" s="93"/>
    </row>
    <row r="24" spans="2:6" ht="9.9" customHeight="1" thickBot="1" x14ac:dyDescent="0.35">
      <c r="B24" s="7"/>
      <c r="C24" s="216"/>
      <c r="D24" s="216"/>
      <c r="E24" s="8"/>
    </row>
    <row r="25" spans="2:6" ht="18" customHeight="1" x14ac:dyDescent="0.3"/>
    <row r="26" spans="2:6" ht="18" customHeight="1" x14ac:dyDescent="0.3"/>
    <row r="27" spans="2:6" ht="18" customHeight="1" x14ac:dyDescent="0.3">
      <c r="B27" s="249" t="s">
        <v>109</v>
      </c>
      <c r="C27" s="249"/>
      <c r="D27" s="249"/>
      <c r="E27" s="249"/>
      <c r="F27" s="249"/>
    </row>
    <row r="28" spans="2:6" ht="95.1" customHeight="1" x14ac:dyDescent="0.3">
      <c r="B28" s="250" t="s">
        <v>103</v>
      </c>
      <c r="C28" s="250"/>
      <c r="D28" s="250"/>
      <c r="E28" s="260">
        <v>0.02</v>
      </c>
      <c r="F28" s="261"/>
    </row>
    <row r="29" spans="2:6" ht="60" customHeight="1" x14ac:dyDescent="0.3">
      <c r="B29" s="251" t="s">
        <v>104</v>
      </c>
      <c r="C29" s="251"/>
      <c r="D29" s="251"/>
      <c r="E29" s="262">
        <v>0.06</v>
      </c>
      <c r="F29" s="263"/>
    </row>
    <row r="30" spans="2:6" ht="60" customHeight="1" x14ac:dyDescent="0.3">
      <c r="B30" s="252" t="s">
        <v>105</v>
      </c>
      <c r="C30" s="252"/>
      <c r="D30" s="252"/>
      <c r="E30" s="264"/>
      <c r="F30" s="265"/>
    </row>
    <row r="31" spans="2:6" ht="60" customHeight="1" x14ac:dyDescent="0.3">
      <c r="B31" s="253" t="s">
        <v>106</v>
      </c>
      <c r="C31" s="253"/>
      <c r="D31" s="253"/>
      <c r="E31" s="264"/>
      <c r="F31" s="265"/>
    </row>
    <row r="32" spans="2:6" ht="60" customHeight="1" x14ac:dyDescent="0.3">
      <c r="B32" s="254" t="s">
        <v>107</v>
      </c>
      <c r="C32" s="255"/>
      <c r="D32" s="256"/>
      <c r="E32" s="266"/>
      <c r="F32" s="267"/>
    </row>
    <row r="33" spans="2:6" ht="60" customHeight="1" x14ac:dyDescent="0.3">
      <c r="B33" s="257" t="s">
        <v>108</v>
      </c>
      <c r="C33" s="258"/>
      <c r="D33" s="259"/>
      <c r="E33" s="247">
        <v>0.1</v>
      </c>
      <c r="F33" s="248"/>
    </row>
    <row r="34" spans="2:6" ht="18" customHeight="1" x14ac:dyDescent="0.3"/>
    <row r="35" spans="2:6" ht="18" customHeight="1" x14ac:dyDescent="0.3"/>
    <row r="36" spans="2:6" ht="18" customHeight="1" x14ac:dyDescent="0.3"/>
    <row r="37" spans="2:6" ht="18" customHeight="1" x14ac:dyDescent="0.3"/>
    <row r="38" spans="2:6" ht="18" customHeight="1" x14ac:dyDescent="0.3"/>
    <row r="39" spans="2:6" ht="18" customHeight="1" x14ac:dyDescent="0.3"/>
    <row r="40" spans="2:6" ht="18" customHeight="1" x14ac:dyDescent="0.3"/>
    <row r="41" spans="2:6" ht="18" customHeight="1" x14ac:dyDescent="0.3"/>
    <row r="42" spans="2:6" ht="18" customHeight="1" x14ac:dyDescent="0.3"/>
    <row r="43" spans="2:6" ht="18" customHeight="1" x14ac:dyDescent="0.3"/>
    <row r="44" spans="2:6" ht="18" customHeight="1" x14ac:dyDescent="0.3"/>
    <row r="45" spans="2:6" ht="18" customHeight="1" x14ac:dyDescent="0.3"/>
    <row r="46" spans="2:6" ht="18" customHeight="1" x14ac:dyDescent="0.3"/>
    <row r="47" spans="2:6" ht="18" customHeight="1" x14ac:dyDescent="0.3"/>
    <row r="48" spans="2:6" ht="18" customHeight="1" x14ac:dyDescent="0.3"/>
    <row r="49" ht="18" customHeight="1" x14ac:dyDescent="0.3"/>
    <row r="50" ht="18" customHeight="1" x14ac:dyDescent="0.3"/>
    <row r="51" ht="18" customHeight="1" x14ac:dyDescent="0.3"/>
    <row r="52" ht="18" customHeight="1" x14ac:dyDescent="0.3"/>
    <row r="53" ht="18" customHeight="1" x14ac:dyDescent="0.3"/>
    <row r="54" ht="18" customHeight="1" x14ac:dyDescent="0.3"/>
    <row r="55" ht="18" customHeight="1" x14ac:dyDescent="0.3"/>
    <row r="56" ht="18" customHeight="1" x14ac:dyDescent="0.3"/>
    <row r="57" ht="18" customHeight="1" x14ac:dyDescent="0.3"/>
    <row r="58" ht="18" customHeight="1" x14ac:dyDescent="0.3"/>
  </sheetData>
  <sheetProtection algorithmName="SHA-512" hashValue="0gFXxRrUu19YSiZYf9DyZWIQ1HZg+pV6QQOFdwngcwh+P0Tx3Fz0tZ5n2hwMuZ2qWa4srmc04FZnGl4x1vlmxg==" saltValue="UK4+Uva0qIGHtQlDKwA0wg==" spinCount="100000" sheet="1" objects="1" scenarios="1" selectLockedCells="1" selectUnlockedCells="1"/>
  <protectedRanges>
    <protectedRange sqref="C5" name="Rango1"/>
    <protectedRange sqref="E5" name="Rango2"/>
  </protectedRanges>
  <mergeCells count="30">
    <mergeCell ref="C24:D24"/>
    <mergeCell ref="C22:D22"/>
    <mergeCell ref="E33:F33"/>
    <mergeCell ref="B27:F27"/>
    <mergeCell ref="B28:D28"/>
    <mergeCell ref="B29:D29"/>
    <mergeCell ref="B30:D30"/>
    <mergeCell ref="B31:D31"/>
    <mergeCell ref="B32:D32"/>
    <mergeCell ref="B33:D33"/>
    <mergeCell ref="E28:F28"/>
    <mergeCell ref="E29:F32"/>
    <mergeCell ref="C23:D23"/>
    <mergeCell ref="C2:E2"/>
    <mergeCell ref="C4:D4"/>
    <mergeCell ref="C6:D6"/>
    <mergeCell ref="C7:E7"/>
    <mergeCell ref="C9:D9"/>
    <mergeCell ref="C13:D13"/>
    <mergeCell ref="C14:D14"/>
    <mergeCell ref="C15:D15"/>
    <mergeCell ref="C10:D10"/>
    <mergeCell ref="C11:D11"/>
    <mergeCell ref="C12:D12"/>
    <mergeCell ref="C16:D16"/>
    <mergeCell ref="C17:D17"/>
    <mergeCell ref="C18:D18"/>
    <mergeCell ref="C19:D19"/>
    <mergeCell ref="C21:D21"/>
    <mergeCell ref="C20:D20"/>
  </mergeCells>
  <phoneticPr fontId="17" type="noConversion"/>
  <printOptions horizontalCentered="1" verticalCentered="1"/>
  <pageMargins left="0" right="0" top="0" bottom="0" header="0" footer="0"/>
  <pageSetup scale="90" orientation="portrait" horizontalDpi="300" r:id="rId1"/>
  <headerFooter alignWithMargins="0"/>
  <ignoredErrors>
    <ignoredError xmlns:x16r3="http://schemas.microsoft.com/office/spreadsheetml/2018/08/main" sqref="C5" x16r3:misleadingForma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1. OFERTA CONSULTORÍA</vt:lpstr>
      <vt:lpstr>2. FM</vt:lpstr>
      <vt:lpstr>3. PRESTACIONES</vt:lpstr>
      <vt:lpstr>4. IMPUESTOS</vt:lpstr>
      <vt:lpstr>'1. OFERTA CONSULTORÍA'!Área_de_impresión</vt:lpstr>
      <vt:lpstr>'2. FM'!Área_de_impresión</vt:lpstr>
      <vt:lpstr>'3. PRESTACIONES'!Área_de_impresión</vt:lpstr>
      <vt:lpstr>'4. IMPUESTOS'!Área_de_impresión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Jesús David Madera Torres</cp:lastModifiedBy>
  <cp:lastPrinted>2024-11-14T17:37:57Z</cp:lastPrinted>
  <dcterms:created xsi:type="dcterms:W3CDTF">2020-05-11T23:14:33Z</dcterms:created>
  <dcterms:modified xsi:type="dcterms:W3CDTF">2024-11-14T17:44:02Z</dcterms:modified>
</cp:coreProperties>
</file>