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44085170" ContentType="image/p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aria Consuelo Mora\Desktop\"/>
    </mc:Choice>
  </mc:AlternateContent>
  <bookViews>
    <workbookView xWindow="0" yWindow="0" windowWidth="20490" windowHeight="6855" tabRatio="786"/>
  </bookViews>
  <sheets>
    <sheet name="DATOS DEL PROCESO" sheetId="1" r:id="rId1"/>
    <sheet name="resumen" sheetId="56" r:id="rId2"/>
    <sheet name="CONSORCIO INTERCO" sheetId="22" r:id="rId3"/>
    <sheet name="HIPSITEC SA" sheetId="11" r:id="rId4"/>
    <sheet name="CONSORCIO GRUPO 3 RB" sheetId="21" r:id="rId5"/>
    <sheet name="2C INGENIEROS SA" sheetId="38" r:id="rId6"/>
    <sheet name="CONSORCIO V&amp;M 010" sheetId="48" r:id="rId7"/>
    <sheet name="ut intervent" sheetId="49" r:id="rId8"/>
    <sheet name="CONSORCIO INTRA I 2020" sheetId="50" r:id="rId9"/>
    <sheet name="GNG INGENIERIA S.A.S" sheetId="51" r:id="rId10"/>
    <sheet name="CONSORCIO INTERCONEXIONES" sheetId="52" r:id="rId11"/>
    <sheet name="INGENIERIA MASTER SAS" sheetId="53" r:id="rId12"/>
    <sheet name="ING INGENIERIA SAS" sheetId="54" r:id="rId13"/>
    <sheet name="CONSORCIO INTERDESARROLLO 010." sheetId="55" r:id="rId1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5" i="48" l="1"/>
  <c r="C25" i="56" l="1"/>
  <c r="C24" i="56"/>
  <c r="C20" i="56"/>
  <c r="C18" i="56"/>
  <c r="C16" i="56"/>
  <c r="C26" i="56"/>
  <c r="C23" i="56"/>
  <c r="C22" i="56"/>
  <c r="C21" i="56"/>
  <c r="C19" i="56"/>
  <c r="C15" i="56"/>
  <c r="K18" i="56" l="1"/>
  <c r="K16" i="56"/>
  <c r="K17" i="56"/>
  <c r="K20" i="56"/>
  <c r="K21" i="56"/>
  <c r="K22" i="56"/>
  <c r="K23" i="56"/>
  <c r="K24" i="56"/>
  <c r="K25" i="56"/>
  <c r="K26" i="56"/>
  <c r="K15" i="56"/>
  <c r="C17" i="56"/>
  <c r="C10" i="56"/>
  <c r="C5" i="56"/>
  <c r="C6" i="56"/>
  <c r="C7" i="56"/>
  <c r="C8" i="56"/>
  <c r="C4" i="56"/>
  <c r="C11" i="55" l="1"/>
  <c r="C11" i="54"/>
  <c r="C11" i="53"/>
  <c r="C11" i="52"/>
  <c r="D49" i="52"/>
  <c r="D53" i="52"/>
  <c r="D51" i="52"/>
  <c r="D50" i="52"/>
  <c r="D48" i="52"/>
  <c r="C11" i="51"/>
  <c r="C11" i="50"/>
  <c r="C11" i="49"/>
  <c r="C11" i="48"/>
  <c r="C11" i="38"/>
  <c r="C11" i="21"/>
  <c r="C11" i="11"/>
  <c r="C11" i="22"/>
  <c r="B10" i="56"/>
  <c r="D53" i="55"/>
  <c r="D52" i="55"/>
  <c r="D51" i="55"/>
  <c r="D50" i="55"/>
  <c r="D49" i="55"/>
  <c r="D48" i="55"/>
  <c r="E46" i="55"/>
  <c r="D46" i="55"/>
  <c r="E45" i="55"/>
  <c r="D45" i="55"/>
  <c r="E44" i="55"/>
  <c r="D44" i="55"/>
  <c r="E43" i="55"/>
  <c r="D43" i="55"/>
  <c r="E42" i="55"/>
  <c r="D42" i="55"/>
  <c r="E41" i="55"/>
  <c r="D41" i="55"/>
  <c r="C16" i="55"/>
  <c r="C15" i="55"/>
  <c r="C14" i="55"/>
  <c r="C13" i="55"/>
  <c r="C12" i="55"/>
  <c r="C7" i="55"/>
  <c r="D45" i="54"/>
  <c r="D44" i="54"/>
  <c r="D43" i="54"/>
  <c r="D42" i="54"/>
  <c r="D41" i="54"/>
  <c r="D40" i="54"/>
  <c r="C16" i="54"/>
  <c r="C15" i="54"/>
  <c r="C14" i="54"/>
  <c r="C13" i="54"/>
  <c r="C12" i="54"/>
  <c r="C7" i="54"/>
  <c r="D45" i="53"/>
  <c r="D44" i="53"/>
  <c r="D43" i="53"/>
  <c r="D42" i="53"/>
  <c r="D41" i="53"/>
  <c r="D40" i="53"/>
  <c r="C16" i="53"/>
  <c r="C15" i="53"/>
  <c r="C14" i="53"/>
  <c r="C13" i="53"/>
  <c r="C12" i="53"/>
  <c r="C7" i="53"/>
  <c r="G41" i="52"/>
  <c r="G42" i="52"/>
  <c r="G43" i="52"/>
  <c r="G44" i="52"/>
  <c r="G45" i="52"/>
  <c r="G46" i="52"/>
  <c r="D52" i="52"/>
  <c r="F46" i="52"/>
  <c r="E46" i="52"/>
  <c r="D46" i="52"/>
  <c r="F45" i="52"/>
  <c r="E45" i="52"/>
  <c r="D45" i="52"/>
  <c r="F44" i="52"/>
  <c r="E44" i="52"/>
  <c r="D44" i="52"/>
  <c r="F43" i="52"/>
  <c r="E43" i="52"/>
  <c r="D43" i="52"/>
  <c r="F42" i="52"/>
  <c r="E42" i="52"/>
  <c r="D42" i="52"/>
  <c r="F41" i="52"/>
  <c r="E41" i="52"/>
  <c r="D41" i="52"/>
  <c r="C16" i="52"/>
  <c r="C15" i="52"/>
  <c r="C14" i="52"/>
  <c r="C13" i="52"/>
  <c r="C12" i="52"/>
  <c r="C7" i="52"/>
  <c r="B4" i="52"/>
  <c r="D45" i="51"/>
  <c r="D44" i="51"/>
  <c r="D43" i="51"/>
  <c r="D42" i="51"/>
  <c r="D41" i="51"/>
  <c r="D40" i="51"/>
  <c r="C16" i="51"/>
  <c r="C15" i="51"/>
  <c r="C14" i="51"/>
  <c r="C13" i="51"/>
  <c r="C12" i="51"/>
  <c r="C7" i="51"/>
  <c r="D53" i="50"/>
  <c r="D52" i="50"/>
  <c r="D51" i="50"/>
  <c r="D50" i="50"/>
  <c r="D49" i="50"/>
  <c r="D48" i="50"/>
  <c r="E46" i="50"/>
  <c r="D46" i="50"/>
  <c r="E45" i="50"/>
  <c r="D45" i="50"/>
  <c r="E44" i="50"/>
  <c r="D44" i="50"/>
  <c r="E43" i="50"/>
  <c r="D43" i="50"/>
  <c r="E42" i="50"/>
  <c r="D42" i="50"/>
  <c r="E41" i="50"/>
  <c r="D41" i="50"/>
  <c r="C16" i="50"/>
  <c r="C15" i="50"/>
  <c r="C14" i="50"/>
  <c r="C13" i="50"/>
  <c r="C12" i="50"/>
  <c r="C7" i="50"/>
  <c r="D53" i="49"/>
  <c r="D52" i="49"/>
  <c r="D51" i="49"/>
  <c r="D50" i="49"/>
  <c r="D49" i="49"/>
  <c r="D48" i="49"/>
  <c r="E46" i="49"/>
  <c r="D46" i="49"/>
  <c r="E45" i="49"/>
  <c r="D45" i="49"/>
  <c r="E44" i="49"/>
  <c r="D44" i="49"/>
  <c r="E43" i="49"/>
  <c r="D43" i="49"/>
  <c r="E42" i="49"/>
  <c r="D42" i="49"/>
  <c r="E41" i="49"/>
  <c r="D41" i="49"/>
  <c r="C16" i="49"/>
  <c r="C15" i="49"/>
  <c r="C14" i="49"/>
  <c r="C13" i="49"/>
  <c r="C12" i="49"/>
  <c r="C7" i="49"/>
  <c r="D53" i="48"/>
  <c r="D52" i="48"/>
  <c r="D51" i="48"/>
  <c r="D50" i="48"/>
  <c r="D49" i="48"/>
  <c r="D48" i="48"/>
  <c r="E46" i="48"/>
  <c r="D46" i="48"/>
  <c r="D45" i="48"/>
  <c r="E44" i="48"/>
  <c r="D44" i="48"/>
  <c r="E43" i="48"/>
  <c r="D43" i="48"/>
  <c r="E42" i="48"/>
  <c r="D42" i="48"/>
  <c r="E41" i="48"/>
  <c r="D41" i="48"/>
  <c r="C16" i="48"/>
  <c r="C15" i="48"/>
  <c r="C14" i="48"/>
  <c r="C13" i="48"/>
  <c r="C12" i="48"/>
  <c r="C7" i="48"/>
  <c r="D41" i="22"/>
  <c r="D58" i="48" l="1"/>
  <c r="D60" i="48"/>
  <c r="D62" i="48"/>
  <c r="D58" i="49"/>
  <c r="D60" i="49"/>
  <c r="D62" i="49"/>
  <c r="D58" i="50"/>
  <c r="D60" i="50"/>
  <c r="D62" i="50"/>
  <c r="D50" i="51"/>
  <c r="D52" i="51"/>
  <c r="D54" i="51"/>
  <c r="D59" i="52"/>
  <c r="D61" i="52"/>
  <c r="D51" i="53"/>
  <c r="D53" i="53"/>
  <c r="D51" i="54"/>
  <c r="D53" i="54"/>
  <c r="D59" i="55"/>
  <c r="D61" i="55"/>
  <c r="D59" i="48"/>
  <c r="D61" i="48"/>
  <c r="D59" i="49"/>
  <c r="D61" i="49"/>
  <c r="D59" i="50"/>
  <c r="D61" i="50"/>
  <c r="D51" i="51"/>
  <c r="D53" i="51"/>
  <c r="D58" i="52"/>
  <c r="D60" i="52"/>
  <c r="D62" i="52"/>
  <c r="D50" i="53"/>
  <c r="D52" i="53"/>
  <c r="D54" i="53"/>
  <c r="D50" i="54"/>
  <c r="D52" i="54"/>
  <c r="D54" i="54"/>
  <c r="D58" i="55"/>
  <c r="D60" i="55"/>
  <c r="D62" i="55"/>
  <c r="D45" i="38"/>
  <c r="D44" i="38"/>
  <c r="D43" i="38"/>
  <c r="D42" i="38"/>
  <c r="D41" i="38"/>
  <c r="D40" i="38"/>
  <c r="C16" i="38"/>
  <c r="C15" i="38"/>
  <c r="C14" i="38"/>
  <c r="D52" i="38" s="1"/>
  <c r="C13" i="38"/>
  <c r="C12" i="38"/>
  <c r="C7" i="38"/>
  <c r="D50" i="38" l="1"/>
  <c r="D54" i="38"/>
  <c r="D51" i="38"/>
  <c r="D53" i="38"/>
  <c r="B4" i="22"/>
  <c r="C7" i="21" l="1"/>
  <c r="C7" i="22"/>
  <c r="C16" i="21"/>
  <c r="C15" i="21"/>
  <c r="C14" i="21"/>
  <c r="C13" i="21"/>
  <c r="C12" i="21"/>
  <c r="C16" i="22" l="1"/>
  <c r="C15" i="22"/>
  <c r="C14" i="22"/>
  <c r="C13" i="22"/>
  <c r="C12" i="22"/>
  <c r="D49" i="51" l="1"/>
  <c r="B58" i="51" s="1"/>
  <c r="D57" i="50"/>
  <c r="B68" i="50" s="1"/>
  <c r="D57" i="49"/>
  <c r="B68" i="49" s="1"/>
  <c r="D57" i="48"/>
  <c r="B68" i="48" s="1"/>
  <c r="D57" i="55"/>
  <c r="B68" i="55" s="1"/>
  <c r="D49" i="54"/>
  <c r="B58" i="54" s="1"/>
  <c r="D49" i="53"/>
  <c r="B58" i="53" s="1"/>
  <c r="D57" i="52"/>
  <c r="D49" i="38"/>
  <c r="B58" i="38" s="1"/>
  <c r="D53" i="22"/>
  <c r="D62" i="22" s="1"/>
  <c r="D52" i="22"/>
  <c r="D61" i="22" s="1"/>
  <c r="D51" i="22"/>
  <c r="D60" i="22" s="1"/>
  <c r="D50" i="22"/>
  <c r="D59" i="22" s="1"/>
  <c r="D49" i="22"/>
  <c r="D58" i="22" s="1"/>
  <c r="D48" i="22"/>
  <c r="D57" i="22" s="1"/>
  <c r="F46" i="22"/>
  <c r="E46" i="22"/>
  <c r="D46" i="22"/>
  <c r="F45" i="22"/>
  <c r="E45" i="22"/>
  <c r="D45" i="22"/>
  <c r="F44" i="22"/>
  <c r="E44" i="22"/>
  <c r="D44" i="22"/>
  <c r="F43" i="22"/>
  <c r="E43" i="22"/>
  <c r="D43" i="22"/>
  <c r="F42" i="22"/>
  <c r="E42" i="22"/>
  <c r="D42" i="22"/>
  <c r="F41" i="22"/>
  <c r="E41" i="22"/>
  <c r="D53" i="21" l="1"/>
  <c r="D62" i="21" s="1"/>
  <c r="D52" i="21"/>
  <c r="D61" i="21" s="1"/>
  <c r="D51" i="21"/>
  <c r="D60" i="21" s="1"/>
  <c r="D50" i="21"/>
  <c r="D59" i="21" s="1"/>
  <c r="D49" i="21"/>
  <c r="D58" i="21" s="1"/>
  <c r="D48" i="21"/>
  <c r="D57" i="21" s="1"/>
  <c r="E46" i="21"/>
  <c r="D46" i="21"/>
  <c r="E45" i="21"/>
  <c r="D45" i="21"/>
  <c r="E44" i="21"/>
  <c r="D44" i="21"/>
  <c r="E43" i="21"/>
  <c r="D43" i="21"/>
  <c r="E42" i="21"/>
  <c r="D42" i="21"/>
  <c r="E41" i="21"/>
  <c r="D41" i="21"/>
  <c r="B68" i="21" l="1"/>
  <c r="C7" i="11" l="1"/>
  <c r="C16" i="11" l="1"/>
  <c r="C15" i="11"/>
  <c r="C14" i="11"/>
  <c r="C13" i="11"/>
  <c r="C12" i="11"/>
  <c r="D45" i="11"/>
  <c r="D44" i="11"/>
  <c r="D43" i="11"/>
  <c r="D42" i="11"/>
  <c r="D41" i="11"/>
  <c r="D40" i="11"/>
  <c r="D53" i="11" l="1"/>
  <c r="D50" i="11"/>
  <c r="D54" i="11"/>
  <c r="D51" i="11"/>
  <c r="D52" i="11"/>
  <c r="D49" i="11"/>
  <c r="B58" i="11" l="1"/>
</calcChain>
</file>

<file path=xl/sharedStrings.xml><?xml version="1.0" encoding="utf-8"?>
<sst xmlns="http://schemas.openxmlformats.org/spreadsheetml/2006/main" count="935" uniqueCount="144">
  <si>
    <t>OBJETO</t>
  </si>
  <si>
    <t>REQUISITOS DE CAPACIDAD FINANCIERA Y ORGANIZACIONAL</t>
  </si>
  <si>
    <t>POE</t>
  </si>
  <si>
    <t xml:space="preserve">INDICE DE LIQUIDEZ REQUERIDO                                                                            </t>
  </si>
  <si>
    <t xml:space="preserve">NIVEL DE ENDEUDAMIENTO REQUERIDO                                                         </t>
  </si>
  <si>
    <t xml:space="preserve">RENTABILIDAD DEL PATRIMONIO                                                                        </t>
  </si>
  <si>
    <t xml:space="preserve">RENTABILIDAD DEL ACTIVO                                                                                   </t>
  </si>
  <si>
    <t xml:space="preserve">COBERTURA DE INTERESES                                                                                    </t>
  </si>
  <si>
    <t>RESUMEN DE HABILITACION</t>
  </si>
  <si>
    <t>OFERENTE</t>
  </si>
  <si>
    <t>CONDICIÓN</t>
  </si>
  <si>
    <t>CAPITAL DE TRABAJO REQUERIDO DE VALOR TOTAL CONTRATO</t>
  </si>
  <si>
    <t>INDICADOR</t>
  </si>
  <si>
    <t>REQUERIMIENTO</t>
  </si>
  <si>
    <t>OBSERVACIONES</t>
  </si>
  <si>
    <t>EVALUACIÓN</t>
  </si>
  <si>
    <t>DOCUMENTO REGISTRO UNICO DE PROPONENTES - RUP</t>
  </si>
  <si>
    <t>SI</t>
  </si>
  <si>
    <t>NO</t>
  </si>
  <si>
    <t>OFERENTE PRURAL</t>
  </si>
  <si>
    <t>NIT.</t>
  </si>
  <si>
    <t>Clase de persona/sociedad</t>
  </si>
  <si>
    <t>Fecha de expedición certificado</t>
  </si>
  <si>
    <t xml:space="preserve">Fecha de Inscripción o renovación </t>
  </si>
  <si>
    <t>Corte información financiera</t>
  </si>
  <si>
    <t>RUP VIGENTE Y EN FIRME</t>
  </si>
  <si>
    <t>VERIFICACION DEL DOCUMENTO RUP</t>
  </si>
  <si>
    <t>DATOS  FINANCIEROS TOMADOS DE CERTIFICADO RUP</t>
  </si>
  <si>
    <t>Activo corriente</t>
  </si>
  <si>
    <t>Activo total</t>
  </si>
  <si>
    <t>Pasivo corriente</t>
  </si>
  <si>
    <t>Pasivo total</t>
  </si>
  <si>
    <t>Patrimonio</t>
  </si>
  <si>
    <t>Utilidad Operacional</t>
  </si>
  <si>
    <t>Gasto Intereses</t>
  </si>
  <si>
    <t>Capital de trabajo</t>
  </si>
  <si>
    <t>Liquidez</t>
  </si>
  <si>
    <t>Nivel de Endeudamiento</t>
  </si>
  <si>
    <t>Rentabilidad del Patrimonio</t>
  </si>
  <si>
    <t>Rentabilidad del Activo</t>
  </si>
  <si>
    <t>Cobertura de Intereses</t>
  </si>
  <si>
    <t>RESULTADOS</t>
  </si>
  <si>
    <t>EVALUACIÓN DE REQUISITOS FINANCIEROS</t>
  </si>
  <si>
    <t>NÚMERO DE PROCESO</t>
  </si>
  <si>
    <t>LA VALIDACIÓN DE REQUISITOS FINANCIEROS Y ORGANIZACIONALES DEL OFERENTE CONCLUYE EN QUE EL MISMO</t>
  </si>
  <si>
    <t>JURIDICA</t>
  </si>
  <si>
    <t>VIGENTE Y EN FIRME</t>
  </si>
  <si>
    <t>CALCULO DEL INDICADOR</t>
  </si>
  <si>
    <t>CUMPLE</t>
  </si>
  <si>
    <t>≥ 2%</t>
  </si>
  <si>
    <t>12/31/2018</t>
  </si>
  <si>
    <t>INTEGRANTES</t>
  </si>
  <si>
    <t>PORCENTAJE DE PARTICIPACION</t>
  </si>
  <si>
    <t xml:space="preserve">VIGENTE Y EN FIRME </t>
  </si>
  <si>
    <t>CALCULO DEL INDICADOR POR INTEGRANTE</t>
  </si>
  <si>
    <t>CALCULO DEL INDICADOR PONDERADO*</t>
  </si>
  <si>
    <t>* EL CALCULO PONDERADO PARA OFERENTE PLURAL  ES SOBRE EL PORCENTAJE DE PARTICIPACION DE SUS INTEGRANTES, A EXCEPCION DEL CAPITAL DE TRABAJO EL CUAL SE CALCULA POR SUMATORIA SIMPLE.</t>
  </si>
  <si>
    <t>CAB 004-2020</t>
  </si>
  <si>
    <t>≥ 1.3</t>
  </si>
  <si>
    <t>≤ 70%</t>
  </si>
  <si>
    <t>CONSORCIO INTER-CONNECTIONS</t>
  </si>
  <si>
    <t>CARLOS JULIO ARIAS LOPEZ</t>
  </si>
  <si>
    <t>C&amp;E ENGINEERING S.A.S</t>
  </si>
  <si>
    <t xml:space="preserve">PROJECTING DESIGNING AND BUILDING LTDA </t>
  </si>
  <si>
    <t xml:space="preserve">901.260.795-1 </t>
  </si>
  <si>
    <t>HIPSITEC SA</t>
  </si>
  <si>
    <t>CONSORCIO GRUPO 3 RB</t>
  </si>
  <si>
    <t xml:space="preserve">RIGOBERTO LOPEZ P. INGENIERIA S.A.S </t>
  </si>
  <si>
    <t xml:space="preserve">SINTH S.A.S </t>
  </si>
  <si>
    <t>2C INGENIEROS SA</t>
  </si>
  <si>
    <t>CONSORCIO V&amp;M 010</t>
  </si>
  <si>
    <t>VIASTOP S.A.S</t>
  </si>
  <si>
    <t xml:space="preserve">MEDINA &amp; RIVERA INGENIEROS ASOCIADOS S.A.S </t>
  </si>
  <si>
    <t>UT INTERVENTORÍA CONEXIONES INTRADOMICILIARIAS</t>
  </si>
  <si>
    <t>SUDANDINA DE INGENIERÍA S. A. S</t>
  </si>
  <si>
    <t>IAN CONSULTORES S. A. S</t>
  </si>
  <si>
    <t xml:space="preserve">901.367.762-8 </t>
  </si>
  <si>
    <t>CONSORCIO INTRA I 2020</t>
  </si>
  <si>
    <t xml:space="preserve">CONSICIVIL S.A.S </t>
  </si>
  <si>
    <t xml:space="preserve">Ricardo Arturo Marín </t>
  </si>
  <si>
    <t>GNG INGENIERIA S.A.S</t>
  </si>
  <si>
    <t>CONSORCIO INTERCONEXIONES</t>
  </si>
  <si>
    <t xml:space="preserve">CLEMENTE ALFREDO BUITRAGO AMARILLO </t>
  </si>
  <si>
    <t xml:space="preserve">BALER INGENIERIA SAS </t>
  </si>
  <si>
    <t xml:space="preserve">GEAGOR SAS </t>
  </si>
  <si>
    <t xml:space="preserve">EDISON SEGUNDO DUQUE GUZMAN </t>
  </si>
  <si>
    <t>INGENIERIA MASTER SAS</t>
  </si>
  <si>
    <t>900.915.689-6</t>
  </si>
  <si>
    <t>ING INGENIERIA SAS</t>
  </si>
  <si>
    <t>CONSORCIO INTERDESARROLLO 010.</t>
  </si>
  <si>
    <t xml:space="preserve">JORGE ALVARO SANCHEZ BLANCO </t>
  </si>
  <si>
    <t xml:space="preserve">ARM CONSULTING LTDA </t>
  </si>
  <si>
    <t xml:space="preserve">CONSORCIO V&amp;M 010 </t>
  </si>
  <si>
    <t>GNG INGENIERIA S.A.S.</t>
  </si>
  <si>
    <t>CONSORCIO INTERDESARROLLO 010</t>
  </si>
  <si>
    <t>CME 010 2020</t>
  </si>
  <si>
    <t>INTERVENTORIA TÉCNICA, ADMINISTRATIVA, DE CONTROL FINANCIERO, PRESUPUESTAL, SOCIAL Y AMBIENTAL PARA EL CHEQUEO, VALIDACIÓN DE PROTOTIPOS, DIAGNÓSTICO, CONCERTACIÓN, INTERVENCIÓN Y GESTIÓN SOCIAL PARA LA EJECUCIÓN DEL PROGRAMA DE CONEXIONES INTRADOMICILIARIAS, EN LOS MUNICIPIOS DE MARÍA LA BAJA (BOLÍVAR) SABANAS DE SAN ANGEL (MAGDALENA), ASTREA (CESAR), TADÓ (CHOCÓ) y ATRATO</t>
  </si>
  <si>
    <t>40%* POE</t>
  </si>
  <si>
    <t>≥ 3%</t>
  </si>
  <si>
    <t>900.590.82</t>
  </si>
  <si>
    <t>CME 010-2020</t>
  </si>
  <si>
    <t>900.611.91</t>
  </si>
  <si>
    <t>CONSORCIO SE PRESENTA SOLO A GRUPO 3. SE EVALUA SOBRE UN POE DE 231,630,235,24 PESOS.</t>
  </si>
  <si>
    <t>NATURAL</t>
  </si>
  <si>
    <t>SEGÚN GRUPOS A LOS QUE APLIQUE EL CONTRATISTA</t>
  </si>
  <si>
    <t>CAPITAL TRABAJO</t>
  </si>
  <si>
    <t>LQ</t>
  </si>
  <si>
    <t>END</t>
  </si>
  <si>
    <t>RP</t>
  </si>
  <si>
    <t>RA</t>
  </si>
  <si>
    <t>CI</t>
  </si>
  <si>
    <t>GRUPO1</t>
  </si>
  <si>
    <t>GRUPO2</t>
  </si>
  <si>
    <t>GRUPO3</t>
  </si>
  <si>
    <t>GRUPO4</t>
  </si>
  <si>
    <t>GRUPO5</t>
  </si>
  <si>
    <t>TOTAL POE</t>
  </si>
  <si>
    <t>POE POR GRUPO</t>
  </si>
  <si>
    <t>REQUISITO MINIMO.</t>
  </si>
  <si>
    <t>SE PRESENTA A GRUPOS:</t>
  </si>
  <si>
    <t>TODOS</t>
  </si>
  <si>
    <t>1 Y 2</t>
  </si>
  <si>
    <t>4 Y 5</t>
  </si>
  <si>
    <t>1 Y3</t>
  </si>
  <si>
    <t>1, 2 Y 3</t>
  </si>
  <si>
    <t>40% POE POR GRUPO</t>
  </si>
  <si>
    <t xml:space="preserve">UT INTERVENTORÍA CONEXIONES </t>
  </si>
  <si>
    <t>REQUISITO CAPITAL TRAB</t>
  </si>
  <si>
    <t>otros indicadores</t>
  </si>
  <si>
    <t>Requisito indicadores</t>
  </si>
  <si>
    <t>IND.</t>
  </si>
  <si>
    <t>CALIFICACIÓN</t>
  </si>
  <si>
    <t>CONSORCIO SE PRESENTA A TODOS LOS GRUPO, POR LO TANTO SE EVALUA SOBRE POE GRUPO 4. NOTA: C&amp;E ENGINEERING S.A.S FUE CONSTITUIDA EN EL 2019.</t>
  </si>
  <si>
    <t>CONSORCIO SE PRESENTA A TODOS LOS GRUPOS. SE EVALUA SOBRE POE DEL GRUPO 4.</t>
  </si>
  <si>
    <t>EMRPESA SE PRESENTA A TODOS LOS GRUPO. SE EVALUA SOBRE POE DEL GRUPO 4.</t>
  </si>
  <si>
    <t xml:space="preserve">CONSORCIO SE PRESENTA A TODOS LOS GRUPOS, SE CALCULA SOBRE POE DEL GRUPO 4. </t>
  </si>
  <si>
    <t>CONSORCIO SE PRESENTA A TODOS LOS GRUPOS. SE CALCULA SOBRE POE DEL GRUPO 4.</t>
  </si>
  <si>
    <t>EMPRESA SE PRESENTA A GRUPOS 1 Y 2, POR LO TANTO SE EVALUA SOBRE POE DEL GRUPO 1.</t>
  </si>
  <si>
    <t>EMPRESA SE PRESENTA A GRUPOS 1 Y 2, POR LO TANTO SE EVALUA SOBRE POE GRUPO 1.</t>
  </si>
  <si>
    <t>CONSORCIO SE PRESENTA A GRUPOS 4 Y 5. SE EVALUA SOBRE POE DEL GRUPO 4. NOTA: EMPRESA SUDANDINA FUE CONSTITUIDA EN EL AÑO 2020.</t>
  </si>
  <si>
    <t>EMPRESA SE PRESENTA A GRUPOS 1 Y 3. SE CALCULA INDICADOR SOBRE POE DEL GRUPO 1.</t>
  </si>
  <si>
    <t>EMPRESA SE PRESENTA A GRUPOS 1 ,2, Y 3. SE CALCULA SOBRE POE DEL GRUPO 1.</t>
  </si>
  <si>
    <t>CONSORCIO SE PRESENTA A TODOS LOS GRUPOS. POR LO TANTO SE EVALUA RESPECTO A POE DEL GRUPO 4.NOTA: EMPRESA MEDINA &amp;RIVERA NO PRESENTA RUP A CORTE DE 2018, POR LO TANTO NO SE PUEDE VERIFICAR INFORMACIÓN FINANCIERA DEL CONSORCIO.</t>
  </si>
  <si>
    <t>cumple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</si>
</sst>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4" formatCode="_-&quot;$&quot;* #,##0.00_-;\-&quot;$&quot;* #,##0.00_-;_-&quot;$&quot;* &quot;-&quot;??_-;_-@_-"/>
    <numFmt numFmtId="43" formatCode="_-* #,##0.00_-;\-* #,##0.00_-;_-* &quot;-&quot;??_-;_-@_-"/>
    <numFmt numFmtId="164" formatCode="[$$-240A]\ #,##0.00"/>
    <numFmt numFmtId="165" formatCode="[$$-240A]\ #,##0"/>
    <numFmt numFmtId="166" formatCode="[$$-240A]\ #,##0.000"/>
    <numFmt numFmtId="167" formatCode="0.000"/>
    <numFmt numFmtId="168" formatCode="_-[$$-2C0A]\ * #,##0.00_-;\-[$$-2C0A]\ * #,##0.00_-;_-[$$-2C0A]\ * &quot;-&quot;??_-;_-@_-"/>
    <numFmt numFmtId="169" formatCode="0.00000"/>
    <numFmt numFmtId="170" formatCode="0.0000"/>
  </numFmts>
  <fonts count="3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72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name val="Arial"/>
      <family val="2"/>
    </font>
    <font>
      <sz val="20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u/>
      <sz val="28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0"/>
      <name val="Calibri"/>
      <family val="2"/>
      <scheme val="minor"/>
    </font>
    <font>
      <sz val="26"/>
      <color theme="1"/>
      <name val="Calibri"/>
      <family val="2"/>
      <scheme val="minor"/>
    </font>
    <font>
      <b/>
      <u/>
      <sz val="3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name val="Calibri"/>
      <family val="2"/>
      <scheme val="minor"/>
    </font>
    <font>
      <sz val="16"/>
      <name val="Calibri"/>
      <family val="2"/>
      <scheme val="minor"/>
    </font>
    <font>
      <b/>
      <sz val="16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26"/>
      <name val="Calibri"/>
      <family val="2"/>
      <scheme val="minor"/>
    </font>
    <font>
      <b/>
      <sz val="16"/>
      <name val="Arial"/>
      <family val="2"/>
    </font>
    <font>
      <b/>
      <sz val="18"/>
      <name val="Calibri"/>
      <family val="2"/>
      <scheme val="minor"/>
    </font>
    <font>
      <sz val="9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43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44" fontId="18" fillId="0" borderId="0" applyFont="0" applyFill="0" applyBorder="0" applyAlignment="0" applyProtection="0"/>
  </cellStyleXfs>
  <cellXfs count="297">
    <xf numFmtId="0" fontId="0" fillId="0" borderId="0" xfId="0"/>
    <xf numFmtId="0" fontId="0" fillId="0" borderId="3" xfId="0" applyFont="1" applyBorder="1" applyAlignment="1">
      <alignment horizontal="center" vertical="center"/>
    </xf>
    <xf numFmtId="9" fontId="0" fillId="0" borderId="3" xfId="0" applyNumberFormat="1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  <xf numFmtId="2" fontId="4" fillId="0" borderId="8" xfId="0" applyNumberFormat="1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2" fontId="4" fillId="0" borderId="10" xfId="0" applyNumberFormat="1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9" xfId="0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0" fillId="0" borderId="3" xfId="0" applyBorder="1" applyAlignment="1">
      <alignment vertical="center"/>
    </xf>
    <xf numFmtId="0" fontId="2" fillId="4" borderId="3" xfId="0" applyFont="1" applyFill="1" applyBorder="1" applyAlignment="1">
      <alignment horizontal="center" vertical="center"/>
    </xf>
    <xf numFmtId="168" fontId="4" fillId="0" borderId="8" xfId="0" applyNumberFormat="1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14" fontId="0" fillId="2" borderId="3" xfId="0" applyNumberFormat="1" applyFill="1" applyBorder="1" applyAlignment="1">
      <alignment horizontal="center" vertical="center"/>
    </xf>
    <xf numFmtId="165" fontId="0" fillId="0" borderId="22" xfId="0" applyNumberFormat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/>
    <xf numFmtId="0" fontId="4" fillId="8" borderId="3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9" fontId="0" fillId="8" borderId="3" xfId="2" applyFont="1" applyFill="1" applyBorder="1" applyAlignment="1">
      <alignment horizontal="center" vertical="center"/>
    </xf>
    <xf numFmtId="14" fontId="0" fillId="8" borderId="3" xfId="0" applyNumberFormat="1" applyFill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165" fontId="0" fillId="0" borderId="3" xfId="0" applyNumberForma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66" fontId="13" fillId="0" borderId="3" xfId="0" applyNumberFormat="1" applyFont="1" applyBorder="1" applyAlignment="1">
      <alignment horizontal="center" vertical="center"/>
    </xf>
    <xf numFmtId="167" fontId="13" fillId="0" borderId="3" xfId="0" applyNumberFormat="1" applyFont="1" applyBorder="1" applyAlignment="1">
      <alignment horizontal="center" vertical="center"/>
    </xf>
    <xf numFmtId="170" fontId="13" fillId="0" borderId="3" xfId="0" applyNumberFormat="1" applyFont="1" applyBorder="1" applyAlignment="1">
      <alignment horizontal="center" vertical="center"/>
    </xf>
    <xf numFmtId="164" fontId="0" fillId="0" borderId="0" xfId="0" applyNumberFormat="1"/>
    <xf numFmtId="0" fontId="21" fillId="0" borderId="0" xfId="0" applyFont="1" applyAlignment="1">
      <alignment vertical="center"/>
    </xf>
    <xf numFmtId="0" fontId="21" fillId="0" borderId="0" xfId="0" applyFont="1"/>
    <xf numFmtId="0" fontId="21" fillId="0" borderId="3" xfId="0" applyFont="1" applyBorder="1" applyAlignment="1">
      <alignment vertical="center"/>
    </xf>
    <xf numFmtId="0" fontId="22" fillId="3" borderId="3" xfId="0" applyFont="1" applyFill="1" applyBorder="1" applyAlignment="1">
      <alignment horizontal="center" vertical="center"/>
    </xf>
    <xf numFmtId="0" fontId="25" fillId="4" borderId="3" xfId="0" applyFont="1" applyFill="1" applyBorder="1" applyAlignment="1">
      <alignment horizontal="center" vertical="center"/>
    </xf>
    <xf numFmtId="0" fontId="26" fillId="2" borderId="3" xfId="0" applyFont="1" applyFill="1" applyBorder="1" applyAlignment="1">
      <alignment horizontal="center" vertical="center" wrapText="1"/>
    </xf>
    <xf numFmtId="0" fontId="25" fillId="2" borderId="3" xfId="0" applyFont="1" applyFill="1" applyBorder="1" applyAlignment="1">
      <alignment horizontal="center" vertical="center" wrapText="1"/>
    </xf>
    <xf numFmtId="2" fontId="25" fillId="0" borderId="3" xfId="0" applyNumberFormat="1" applyFont="1" applyBorder="1" applyAlignment="1">
      <alignment horizontal="center" vertical="center"/>
    </xf>
    <xf numFmtId="0" fontId="25" fillId="8" borderId="3" xfId="0" applyFont="1" applyFill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/>
    </xf>
    <xf numFmtId="9" fontId="30" fillId="8" borderId="3" xfId="2" applyFont="1" applyFill="1" applyBorder="1" applyAlignment="1">
      <alignment horizontal="center" vertical="center"/>
    </xf>
    <xf numFmtId="0" fontId="30" fillId="0" borderId="3" xfId="0" applyFont="1" applyBorder="1" applyAlignment="1">
      <alignment horizontal="center" vertical="center"/>
    </xf>
    <xf numFmtId="0" fontId="32" fillId="2" borderId="3" xfId="0" applyFont="1" applyFill="1" applyBorder="1" applyAlignment="1">
      <alignment horizontal="center" vertical="center"/>
    </xf>
    <xf numFmtId="14" fontId="33" fillId="10" borderId="3" xfId="0" applyNumberFormat="1" applyFont="1" applyFill="1" applyBorder="1" applyAlignment="1">
      <alignment horizontal="center"/>
    </xf>
    <xf numFmtId="14" fontId="16" fillId="2" borderId="3" xfId="0" applyNumberFormat="1" applyFont="1" applyFill="1" applyBorder="1" applyAlignment="1">
      <alignment horizontal="center"/>
    </xf>
    <xf numFmtId="14" fontId="32" fillId="2" borderId="3" xfId="0" applyNumberFormat="1" applyFont="1" applyFill="1" applyBorder="1" applyAlignment="1">
      <alignment horizontal="center" vertical="center"/>
    </xf>
    <xf numFmtId="165" fontId="16" fillId="2" borderId="3" xfId="0" applyNumberFormat="1" applyFont="1" applyFill="1" applyBorder="1" applyAlignment="1">
      <alignment horizontal="center" vertical="center"/>
    </xf>
    <xf numFmtId="166" fontId="16" fillId="2" borderId="3" xfId="0" applyNumberFormat="1" applyFont="1" applyFill="1" applyBorder="1" applyAlignment="1">
      <alignment horizontal="center" vertical="center"/>
    </xf>
    <xf numFmtId="167" fontId="16" fillId="2" borderId="3" xfId="0" applyNumberFormat="1" applyFont="1" applyFill="1" applyBorder="1" applyAlignment="1">
      <alignment horizontal="center" vertical="center"/>
    </xf>
    <xf numFmtId="0" fontId="16" fillId="2" borderId="3" xfId="1" applyNumberFormat="1" applyFont="1" applyFill="1" applyBorder="1" applyAlignment="1">
      <alignment horizontal="center" vertical="center"/>
    </xf>
    <xf numFmtId="0" fontId="30" fillId="0" borderId="0" xfId="0" applyFont="1" applyAlignment="1">
      <alignment vertical="center"/>
    </xf>
    <xf numFmtId="164" fontId="21" fillId="0" borderId="0" xfId="0" applyNumberFormat="1" applyFont="1"/>
    <xf numFmtId="0" fontId="29" fillId="0" borderId="3" xfId="0" applyFont="1" applyBorder="1" applyAlignment="1">
      <alignment horizontal="center" vertical="center" wrapText="1"/>
    </xf>
    <xf numFmtId="0" fontId="0" fillId="8" borderId="0" xfId="0" applyFill="1"/>
    <xf numFmtId="0" fontId="0" fillId="8" borderId="3" xfId="0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3" fontId="20" fillId="8" borderId="3" xfId="0" applyNumberFormat="1" applyFont="1" applyFill="1" applyBorder="1" applyAlignment="1">
      <alignment horizontal="center"/>
    </xf>
    <xf numFmtId="3" fontId="36" fillId="10" borderId="0" xfId="0" applyNumberFormat="1" applyFont="1" applyFill="1" applyAlignment="1">
      <alignment horizontal="center"/>
    </xf>
    <xf numFmtId="3" fontId="31" fillId="10" borderId="3" xfId="0" applyNumberFormat="1" applyFont="1" applyFill="1" applyBorder="1" applyAlignment="1">
      <alignment horizontal="center"/>
    </xf>
    <xf numFmtId="3" fontId="13" fillId="0" borderId="3" xfId="0" applyNumberFormat="1" applyFont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9" fillId="0" borderId="3" xfId="0" applyFont="1" applyBorder="1" applyAlignment="1">
      <alignment horizontal="center" vertical="center"/>
    </xf>
    <xf numFmtId="0" fontId="22" fillId="3" borderId="3" xfId="0" applyFont="1" applyFill="1" applyBorder="1" applyAlignment="1">
      <alignment horizontal="center" vertical="center"/>
    </xf>
    <xf numFmtId="0" fontId="30" fillId="0" borderId="3" xfId="0" applyFont="1" applyBorder="1" applyAlignment="1">
      <alignment horizontal="center" vertical="center"/>
    </xf>
    <xf numFmtId="166" fontId="17" fillId="2" borderId="3" xfId="0" applyNumberFormat="1" applyFont="1" applyFill="1" applyBorder="1" applyAlignment="1">
      <alignment horizontal="center" vertical="center"/>
    </xf>
    <xf numFmtId="169" fontId="17" fillId="2" borderId="3" xfId="0" applyNumberFormat="1" applyFont="1" applyFill="1" applyBorder="1" applyAlignment="1">
      <alignment horizontal="center" vertical="center"/>
    </xf>
    <xf numFmtId="167" fontId="17" fillId="2" borderId="3" xfId="0" applyNumberFormat="1" applyFont="1" applyFill="1" applyBorder="1" applyAlignment="1">
      <alignment horizontal="center" vertical="center"/>
    </xf>
    <xf numFmtId="0" fontId="21" fillId="0" borderId="3" xfId="0" applyFont="1" applyBorder="1"/>
    <xf numFmtId="0" fontId="25" fillId="8" borderId="3" xfId="0" applyFont="1" applyFill="1" applyBorder="1" applyAlignment="1">
      <alignment wrapText="1"/>
    </xf>
    <xf numFmtId="9" fontId="21" fillId="8" borderId="3" xfId="0" applyNumberFormat="1" applyFont="1" applyFill="1" applyBorder="1"/>
    <xf numFmtId="14" fontId="33" fillId="4" borderId="3" xfId="0" applyNumberFormat="1" applyFont="1" applyFill="1" applyBorder="1" applyAlignment="1">
      <alignment horizontal="center"/>
    </xf>
    <xf numFmtId="4" fontId="0" fillId="0" borderId="0" xfId="0" applyNumberFormat="1"/>
    <xf numFmtId="14" fontId="7" fillId="2" borderId="3" xfId="0" applyNumberFormat="1" applyFont="1" applyFill="1" applyBorder="1" applyAlignment="1">
      <alignment horizontal="center"/>
    </xf>
    <xf numFmtId="164" fontId="25" fillId="11" borderId="3" xfId="0" applyNumberFormat="1" applyFont="1" applyFill="1" applyBorder="1" applyAlignment="1">
      <alignment horizontal="center" vertical="center"/>
    </xf>
    <xf numFmtId="0" fontId="4" fillId="11" borderId="3" xfId="0" applyFont="1" applyFill="1" applyBorder="1" applyAlignment="1">
      <alignment horizontal="center" vertical="center"/>
    </xf>
    <xf numFmtId="164" fontId="4" fillId="11" borderId="3" xfId="0" applyNumberFormat="1" applyFont="1" applyFill="1" applyBorder="1" applyAlignment="1">
      <alignment horizontal="center" vertical="center"/>
    </xf>
    <xf numFmtId="166" fontId="17" fillId="11" borderId="3" xfId="0" applyNumberFormat="1" applyFont="1" applyFill="1" applyBorder="1" applyAlignment="1">
      <alignment horizontal="center" vertical="center"/>
    </xf>
    <xf numFmtId="169" fontId="17" fillId="11" borderId="3" xfId="0" applyNumberFormat="1" applyFont="1" applyFill="1" applyBorder="1" applyAlignment="1">
      <alignment horizontal="center" vertical="center"/>
    </xf>
    <xf numFmtId="167" fontId="17" fillId="11" borderId="3" xfId="0" applyNumberFormat="1" applyFont="1" applyFill="1" applyBorder="1" applyAlignment="1">
      <alignment horizontal="center" vertical="center"/>
    </xf>
    <xf numFmtId="14" fontId="1" fillId="9" borderId="3" xfId="0" applyNumberFormat="1" applyFont="1" applyFill="1" applyBorder="1" applyAlignment="1">
      <alignment horizontal="center" vertical="center"/>
    </xf>
    <xf numFmtId="14" fontId="1" fillId="11" borderId="3" xfId="0" applyNumberFormat="1" applyFont="1" applyFill="1" applyBorder="1" applyAlignment="1">
      <alignment horizontal="center" vertical="center"/>
    </xf>
    <xf numFmtId="14" fontId="16" fillId="2" borderId="3" xfId="0" applyNumberFormat="1" applyFont="1" applyFill="1" applyBorder="1" applyAlignment="1">
      <alignment horizontal="center" vertical="center"/>
    </xf>
    <xf numFmtId="14" fontId="14" fillId="2" borderId="3" xfId="0" applyNumberFormat="1" applyFont="1" applyFill="1" applyBorder="1" applyAlignment="1">
      <alignment horizontal="center" vertical="center"/>
    </xf>
    <xf numFmtId="14" fontId="3" fillId="2" borderId="3" xfId="0" applyNumberFormat="1" applyFont="1" applyFill="1" applyBorder="1" applyAlignment="1">
      <alignment horizontal="center" vertical="center"/>
    </xf>
    <xf numFmtId="3" fontId="37" fillId="10" borderId="3" xfId="0" applyNumberFormat="1" applyFont="1" applyFill="1" applyBorder="1" applyAlignment="1">
      <alignment horizontal="center"/>
    </xf>
    <xf numFmtId="3" fontId="25" fillId="4" borderId="3" xfId="0" applyNumberFormat="1" applyFont="1" applyFill="1" applyBorder="1"/>
    <xf numFmtId="0" fontId="21" fillId="0" borderId="3" xfId="0" applyFont="1" applyBorder="1" applyAlignment="1">
      <alignment horizontal="center"/>
    </xf>
    <xf numFmtId="14" fontId="21" fillId="4" borderId="3" xfId="0" applyNumberFormat="1" applyFont="1" applyFill="1" applyBorder="1"/>
    <xf numFmtId="14" fontId="21" fillId="0" borderId="3" xfId="0" applyNumberFormat="1" applyFont="1" applyBorder="1"/>
    <xf numFmtId="44" fontId="21" fillId="0" borderId="3" xfId="3" applyFont="1" applyBorder="1"/>
    <xf numFmtId="0" fontId="0" fillId="0" borderId="3" xfId="0" applyBorder="1"/>
    <xf numFmtId="44" fontId="0" fillId="2" borderId="3" xfId="3" applyFont="1" applyFill="1" applyBorder="1" applyAlignment="1">
      <alignment vertical="center" wrapText="1"/>
    </xf>
    <xf numFmtId="44" fontId="0" fillId="2" borderId="3" xfId="3" applyFont="1" applyFill="1" applyBorder="1" applyAlignment="1">
      <alignment vertical="center"/>
    </xf>
    <xf numFmtId="44" fontId="0" fillId="2" borderId="3" xfId="3" applyFont="1" applyFill="1" applyBorder="1" applyAlignment="1">
      <alignment wrapText="1"/>
    </xf>
    <xf numFmtId="0" fontId="0" fillId="0" borderId="37" xfId="0" applyFill="1" applyBorder="1"/>
    <xf numFmtId="0" fontId="0" fillId="4" borderId="0" xfId="0" applyFill="1"/>
    <xf numFmtId="0" fontId="0" fillId="4" borderId="0" xfId="0" applyFill="1" applyAlignment="1">
      <alignment horizontal="center"/>
    </xf>
    <xf numFmtId="2" fontId="38" fillId="0" borderId="3" xfId="0" applyNumberFormat="1" applyFont="1" applyBorder="1"/>
    <xf numFmtId="0" fontId="0" fillId="0" borderId="22" xfId="0" applyBorder="1"/>
    <xf numFmtId="0" fontId="0" fillId="2" borderId="22" xfId="0" applyFill="1" applyBorder="1" applyAlignment="1">
      <alignment vertical="center" wrapText="1"/>
    </xf>
    <xf numFmtId="0" fontId="0" fillId="2" borderId="22" xfId="0" applyFill="1" applyBorder="1" applyAlignment="1">
      <alignment vertical="center"/>
    </xf>
    <xf numFmtId="0" fontId="0" fillId="2" borderId="22" xfId="0" applyFill="1" applyBorder="1" applyAlignment="1">
      <alignment wrapText="1"/>
    </xf>
    <xf numFmtId="4" fontId="0" fillId="0" borderId="3" xfId="0" applyNumberFormat="1" applyBorder="1"/>
    <xf numFmtId="0" fontId="0" fillId="0" borderId="3" xfId="0" applyFill="1" applyBorder="1"/>
    <xf numFmtId="0" fontId="0" fillId="2" borderId="0" xfId="0" applyFill="1"/>
    <xf numFmtId="0" fontId="0" fillId="2" borderId="3" xfId="0" applyFill="1" applyBorder="1" applyAlignment="1">
      <alignment horizontal="center"/>
    </xf>
    <xf numFmtId="44" fontId="0" fillId="2" borderId="3" xfId="3" applyFont="1" applyFill="1" applyBorder="1"/>
    <xf numFmtId="4" fontId="0" fillId="2" borderId="3" xfId="0" applyNumberFormat="1" applyFill="1" applyBorder="1"/>
    <xf numFmtId="0" fontId="0" fillId="2" borderId="3" xfId="0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  <xf numFmtId="0" fontId="2" fillId="6" borderId="7" xfId="0" applyFont="1" applyFill="1" applyBorder="1" applyAlignment="1">
      <alignment horizontal="center" vertical="center"/>
    </xf>
    <xf numFmtId="0" fontId="1" fillId="7" borderId="29" xfId="0" applyFont="1" applyFill="1" applyBorder="1" applyAlignment="1">
      <alignment horizontal="center" vertical="center"/>
    </xf>
    <xf numFmtId="0" fontId="1" fillId="7" borderId="30" xfId="0" applyFont="1" applyFill="1" applyBorder="1" applyAlignment="1">
      <alignment horizontal="center" vertical="center"/>
    </xf>
    <xf numFmtId="0" fontId="1" fillId="7" borderId="3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11" fillId="7" borderId="1" xfId="0" applyFont="1" applyFill="1" applyBorder="1" applyAlignment="1">
      <alignment horizontal="center" vertical="center"/>
    </xf>
    <xf numFmtId="0" fontId="11" fillId="7" borderId="3" xfId="0" applyFont="1" applyFill="1" applyBorder="1" applyAlignment="1">
      <alignment horizontal="center" vertical="center"/>
    </xf>
    <xf numFmtId="0" fontId="11" fillId="7" borderId="8" xfId="0" applyFont="1" applyFill="1" applyBorder="1" applyAlignment="1">
      <alignment horizontal="center" vertical="center"/>
    </xf>
    <xf numFmtId="164" fontId="14" fillId="0" borderId="3" xfId="0" applyNumberFormat="1" applyFont="1" applyBorder="1" applyAlignment="1">
      <alignment horizontal="center" vertical="center" wrapText="1"/>
    </xf>
    <xf numFmtId="164" fontId="14" fillId="0" borderId="8" xfId="0" applyNumberFormat="1" applyFont="1" applyBorder="1" applyAlignment="1">
      <alignment horizontal="center" vertical="center" wrapText="1"/>
    </xf>
    <xf numFmtId="0" fontId="2" fillId="6" borderId="11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2" fillId="6" borderId="12" xfId="0" applyFont="1" applyFill="1" applyBorder="1" applyAlignment="1">
      <alignment horizontal="center" vertical="center"/>
    </xf>
    <xf numFmtId="164" fontId="0" fillId="0" borderId="3" xfId="0" applyNumberFormat="1" applyFont="1" applyBorder="1" applyAlignment="1">
      <alignment horizontal="center" vertical="center"/>
    </xf>
    <xf numFmtId="164" fontId="0" fillId="0" borderId="8" xfId="0" applyNumberFormat="1" applyFont="1" applyBorder="1" applyAlignment="1">
      <alignment horizontal="center" vertical="center"/>
    </xf>
    <xf numFmtId="0" fontId="0" fillId="4" borderId="13" xfId="0" applyFont="1" applyFill="1" applyBorder="1" applyAlignment="1">
      <alignment horizontal="center" vertical="center"/>
    </xf>
    <xf numFmtId="0" fontId="0" fillId="4" borderId="14" xfId="0" applyFont="1" applyFill="1" applyBorder="1" applyAlignment="1">
      <alignment horizontal="center" vertical="center"/>
    </xf>
    <xf numFmtId="0" fontId="0" fillId="4" borderId="15" xfId="0" applyFont="1" applyFill="1" applyBorder="1" applyAlignment="1">
      <alignment horizontal="center" vertical="center"/>
    </xf>
    <xf numFmtId="0" fontId="0" fillId="4" borderId="26" xfId="0" applyFont="1" applyFill="1" applyBorder="1" applyAlignment="1">
      <alignment horizontal="center" vertical="center"/>
    </xf>
    <xf numFmtId="0" fontId="0" fillId="4" borderId="27" xfId="0" applyFont="1" applyFill="1" applyBorder="1" applyAlignment="1">
      <alignment horizontal="center" vertical="center"/>
    </xf>
    <xf numFmtId="0" fontId="0" fillId="4" borderId="28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wrapText="1"/>
    </xf>
    <xf numFmtId="0" fontId="34" fillId="0" borderId="3" xfId="0" applyFont="1" applyBorder="1" applyAlignment="1">
      <alignment horizontal="left" vertical="center"/>
    </xf>
    <xf numFmtId="0" fontId="35" fillId="0" borderId="3" xfId="0" applyFont="1" applyBorder="1" applyAlignment="1">
      <alignment horizontal="center" vertical="center"/>
    </xf>
    <xf numFmtId="0" fontId="21" fillId="0" borderId="35" xfId="0" applyFont="1" applyBorder="1" applyAlignment="1">
      <alignment horizontal="left" vertical="center" wrapText="1"/>
    </xf>
    <xf numFmtId="0" fontId="21" fillId="0" borderId="0" xfId="0" applyFont="1" applyAlignment="1">
      <alignment horizontal="left" vertical="center" wrapText="1"/>
    </xf>
    <xf numFmtId="0" fontId="21" fillId="0" borderId="0" xfId="0" applyFont="1" applyAlignment="1">
      <alignment horizontal="center" vertical="center"/>
    </xf>
    <xf numFmtId="0" fontId="10" fillId="10" borderId="0" xfId="0" applyFont="1" applyFill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25" fillId="6" borderId="3" xfId="0" applyFont="1" applyFill="1" applyBorder="1" applyAlignment="1">
      <alignment horizontal="center" vertical="center"/>
    </xf>
    <xf numFmtId="0" fontId="29" fillId="11" borderId="3" xfId="0" applyFont="1" applyFill="1" applyBorder="1" applyAlignment="1">
      <alignment horizontal="left" vertical="center"/>
    </xf>
    <xf numFmtId="167" fontId="7" fillId="11" borderId="20" xfId="0" applyNumberFormat="1" applyFont="1" applyFill="1" applyBorder="1" applyAlignment="1">
      <alignment horizontal="center" vertical="center"/>
    </xf>
    <xf numFmtId="167" fontId="7" fillId="11" borderId="21" xfId="0" applyNumberFormat="1" applyFont="1" applyFill="1" applyBorder="1" applyAlignment="1">
      <alignment horizontal="center" vertical="center"/>
    </xf>
    <xf numFmtId="167" fontId="7" fillId="11" borderId="22" xfId="0" applyNumberFormat="1" applyFont="1" applyFill="1" applyBorder="1" applyAlignment="1">
      <alignment horizontal="center" vertical="center"/>
    </xf>
    <xf numFmtId="167" fontId="7" fillId="11" borderId="3" xfId="0" applyNumberFormat="1" applyFont="1" applyFill="1" applyBorder="1" applyAlignment="1">
      <alignment horizontal="center" vertical="center"/>
    </xf>
    <xf numFmtId="166" fontId="7" fillId="11" borderId="20" xfId="0" applyNumberFormat="1" applyFont="1" applyFill="1" applyBorder="1" applyAlignment="1">
      <alignment horizontal="center" vertical="center"/>
    </xf>
    <xf numFmtId="166" fontId="7" fillId="11" borderId="21" xfId="0" applyNumberFormat="1" applyFont="1" applyFill="1" applyBorder="1" applyAlignment="1">
      <alignment horizontal="center" vertical="center"/>
    </xf>
    <xf numFmtId="166" fontId="7" fillId="11" borderId="22" xfId="0" applyNumberFormat="1" applyFont="1" applyFill="1" applyBorder="1" applyAlignment="1">
      <alignment horizontal="center" vertical="center"/>
    </xf>
    <xf numFmtId="0" fontId="29" fillId="6" borderId="3" xfId="0" applyFont="1" applyFill="1" applyBorder="1" applyAlignment="1">
      <alignment horizontal="center" vertical="center"/>
    </xf>
    <xf numFmtId="0" fontId="16" fillId="2" borderId="3" xfId="0" applyFont="1" applyFill="1" applyBorder="1" applyAlignment="1">
      <alignment horizontal="left" vertical="center"/>
    </xf>
    <xf numFmtId="0" fontId="7" fillId="2" borderId="3" xfId="0" applyFont="1" applyFill="1" applyBorder="1" applyAlignment="1">
      <alignment horizontal="center" vertical="center"/>
    </xf>
    <xf numFmtId="0" fontId="29" fillId="0" borderId="3" xfId="0" applyFont="1" applyBorder="1" applyAlignment="1">
      <alignment horizontal="center" vertical="center"/>
    </xf>
    <xf numFmtId="0" fontId="29" fillId="0" borderId="20" xfId="0" applyFont="1" applyBorder="1" applyAlignment="1">
      <alignment horizontal="center" vertical="center"/>
    </xf>
    <xf numFmtId="0" fontId="29" fillId="0" borderId="22" xfId="0" applyFont="1" applyBorder="1" applyAlignment="1">
      <alignment horizontal="center" vertical="center"/>
    </xf>
    <xf numFmtId="0" fontId="22" fillId="5" borderId="3" xfId="0" applyFont="1" applyFill="1" applyBorder="1" applyAlignment="1">
      <alignment horizontal="center" vertical="center"/>
    </xf>
    <xf numFmtId="9" fontId="27" fillId="10" borderId="32" xfId="0" applyNumberFormat="1" applyFont="1" applyFill="1" applyBorder="1" applyAlignment="1">
      <alignment horizontal="center" vertical="center" wrapText="1"/>
    </xf>
    <xf numFmtId="9" fontId="27" fillId="10" borderId="35" xfId="0" applyNumberFormat="1" applyFont="1" applyFill="1" applyBorder="1" applyAlignment="1">
      <alignment horizontal="center" vertical="center" wrapText="1"/>
    </xf>
    <xf numFmtId="9" fontId="27" fillId="10" borderId="23" xfId="0" applyNumberFormat="1" applyFont="1" applyFill="1" applyBorder="1" applyAlignment="1">
      <alignment horizontal="center" vertical="center" wrapText="1"/>
    </xf>
    <xf numFmtId="9" fontId="27" fillId="10" borderId="33" xfId="0" applyNumberFormat="1" applyFont="1" applyFill="1" applyBorder="1" applyAlignment="1">
      <alignment horizontal="center" vertical="center" wrapText="1"/>
    </xf>
    <xf numFmtId="9" fontId="27" fillId="10" borderId="0" xfId="0" applyNumberFormat="1" applyFont="1" applyFill="1" applyAlignment="1">
      <alignment horizontal="center" vertical="center" wrapText="1"/>
    </xf>
    <xf numFmtId="9" fontId="27" fillId="10" borderId="24" xfId="0" applyNumberFormat="1" applyFont="1" applyFill="1" applyBorder="1" applyAlignment="1">
      <alignment horizontal="center" vertical="center" wrapText="1"/>
    </xf>
    <xf numFmtId="9" fontId="27" fillId="10" borderId="34" xfId="0" applyNumberFormat="1" applyFont="1" applyFill="1" applyBorder="1" applyAlignment="1">
      <alignment horizontal="center" vertical="center" wrapText="1"/>
    </xf>
    <xf numFmtId="9" fontId="27" fillId="10" borderId="36" xfId="0" applyNumberFormat="1" applyFont="1" applyFill="1" applyBorder="1" applyAlignment="1">
      <alignment horizontal="center" vertical="center" wrapText="1"/>
    </xf>
    <xf numFmtId="9" fontId="27" fillId="10" borderId="25" xfId="0" applyNumberFormat="1" applyFont="1" applyFill="1" applyBorder="1" applyAlignment="1">
      <alignment horizontal="center" vertical="center" wrapText="1"/>
    </xf>
    <xf numFmtId="0" fontId="21" fillId="4" borderId="3" xfId="0" applyFont="1" applyFill="1" applyBorder="1" applyAlignment="1">
      <alignment horizontal="center" vertical="center"/>
    </xf>
    <xf numFmtId="0" fontId="25" fillId="0" borderId="20" xfId="0" applyFont="1" applyBorder="1" applyAlignment="1">
      <alignment horizontal="center" vertical="center"/>
    </xf>
    <xf numFmtId="0" fontId="25" fillId="0" borderId="21" xfId="0" applyFont="1" applyBorder="1" applyAlignment="1">
      <alignment horizontal="center" vertical="center"/>
    </xf>
    <xf numFmtId="0" fontId="25" fillId="0" borderId="22" xfId="0" applyFont="1" applyBorder="1" applyAlignment="1">
      <alignment horizontal="center" vertical="center"/>
    </xf>
    <xf numFmtId="0" fontId="22" fillId="3" borderId="3" xfId="0" applyFont="1" applyFill="1" applyBorder="1" applyAlignment="1">
      <alignment horizontal="center" vertical="center"/>
    </xf>
    <xf numFmtId="0" fontId="25" fillId="7" borderId="20" xfId="0" applyFont="1" applyFill="1" applyBorder="1" applyAlignment="1">
      <alignment horizontal="center" vertical="center"/>
    </xf>
    <xf numFmtId="0" fontId="25" fillId="7" borderId="22" xfId="0" applyFont="1" applyFill="1" applyBorder="1" applyAlignment="1">
      <alignment horizontal="center" vertical="center"/>
    </xf>
    <xf numFmtId="0" fontId="28" fillId="8" borderId="20" xfId="0" applyFont="1" applyFill="1" applyBorder="1" applyAlignment="1">
      <alignment horizontal="center" vertical="center"/>
    </xf>
    <xf numFmtId="0" fontId="28" fillId="8" borderId="21" xfId="0" applyFont="1" applyFill="1" applyBorder="1" applyAlignment="1">
      <alignment horizontal="center" vertical="center"/>
    </xf>
    <xf numFmtId="0" fontId="28" fillId="8" borderId="22" xfId="0" applyFont="1" applyFill="1" applyBorder="1" applyAlignment="1">
      <alignment horizontal="center" vertical="center"/>
    </xf>
    <xf numFmtId="0" fontId="30" fillId="0" borderId="3" xfId="0" applyFont="1" applyBorder="1" applyAlignment="1">
      <alignment horizontal="center" vertical="center"/>
    </xf>
    <xf numFmtId="165" fontId="24" fillId="11" borderId="3" xfId="0" applyNumberFormat="1" applyFont="1" applyFill="1" applyBorder="1" applyAlignment="1">
      <alignment horizontal="center" vertical="center"/>
    </xf>
    <xf numFmtId="0" fontId="23" fillId="7" borderId="3" xfId="0" applyFont="1" applyFill="1" applyBorder="1" applyAlignment="1">
      <alignment horizontal="center" vertical="center"/>
    </xf>
    <xf numFmtId="0" fontId="16" fillId="0" borderId="3" xfId="0" applyFont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0" fillId="4" borderId="3" xfId="0" applyFont="1" applyFill="1" applyBorder="1" applyAlignment="1">
      <alignment horizontal="center" vertical="center"/>
    </xf>
    <xf numFmtId="0" fontId="14" fillId="0" borderId="3" xfId="0" applyFont="1" applyBorder="1" applyAlignment="1">
      <alignment horizontal="center" vertical="center" wrapText="1"/>
    </xf>
    <xf numFmtId="165" fontId="15" fillId="11" borderId="3" xfId="0" applyNumberFormat="1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9" fontId="21" fillId="0" borderId="23" xfId="0" applyNumberFormat="1" applyFont="1" applyFill="1" applyBorder="1" applyAlignment="1">
      <alignment horizontal="center" vertical="center" wrapText="1"/>
    </xf>
    <xf numFmtId="9" fontId="21" fillId="0" borderId="24" xfId="0" applyNumberFormat="1" applyFont="1" applyFill="1" applyBorder="1" applyAlignment="1">
      <alignment horizontal="center" vertical="center" wrapText="1"/>
    </xf>
    <xf numFmtId="9" fontId="21" fillId="0" borderId="25" xfId="0" applyNumberFormat="1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12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left" vertical="center"/>
    </xf>
    <xf numFmtId="0" fontId="4" fillId="11" borderId="3" xfId="0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4" fillId="11" borderId="3" xfId="0" applyFont="1" applyFill="1" applyBorder="1" applyAlignment="1">
      <alignment horizontal="center" vertical="center"/>
    </xf>
    <xf numFmtId="0" fontId="0" fillId="0" borderId="35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10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12" borderId="3" xfId="0" applyFont="1" applyFill="1" applyBorder="1" applyAlignment="1">
      <alignment horizontal="left" vertical="center"/>
    </xf>
    <xf numFmtId="170" fontId="13" fillId="12" borderId="20" xfId="0" applyNumberFormat="1" applyFont="1" applyFill="1" applyBorder="1" applyAlignment="1">
      <alignment horizontal="center" vertical="center"/>
    </xf>
    <xf numFmtId="170" fontId="13" fillId="12" borderId="22" xfId="0" applyNumberFormat="1" applyFont="1" applyFill="1" applyBorder="1" applyAlignment="1">
      <alignment horizontal="center" vertical="center"/>
    </xf>
    <xf numFmtId="170" fontId="13" fillId="12" borderId="3" xfId="0" applyNumberFormat="1" applyFont="1" applyFill="1" applyBorder="1" applyAlignment="1">
      <alignment horizontal="center" vertical="center"/>
    </xf>
    <xf numFmtId="164" fontId="13" fillId="12" borderId="20" xfId="0" applyNumberFormat="1" applyFont="1" applyFill="1" applyBorder="1" applyAlignment="1">
      <alignment horizontal="center" vertical="center"/>
    </xf>
    <xf numFmtId="164" fontId="13" fillId="12" borderId="22" xfId="0" applyNumberFormat="1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9" fontId="21" fillId="0" borderId="32" xfId="0" applyNumberFormat="1" applyFont="1" applyFill="1" applyBorder="1" applyAlignment="1">
      <alignment horizontal="center" vertical="center" wrapText="1"/>
    </xf>
    <xf numFmtId="9" fontId="21" fillId="0" borderId="23" xfId="0" applyNumberFormat="1" applyFont="1" applyFill="1" applyBorder="1" applyAlignment="1">
      <alignment horizontal="center" vertical="center"/>
    </xf>
    <xf numFmtId="9" fontId="21" fillId="0" borderId="33" xfId="0" applyNumberFormat="1" applyFont="1" applyFill="1" applyBorder="1" applyAlignment="1">
      <alignment horizontal="center" vertical="center"/>
    </xf>
    <xf numFmtId="9" fontId="21" fillId="0" borderId="24" xfId="0" applyNumberFormat="1" applyFont="1" applyFill="1" applyBorder="1" applyAlignment="1">
      <alignment horizontal="center" vertical="center"/>
    </xf>
    <xf numFmtId="9" fontId="21" fillId="0" borderId="34" xfId="0" applyNumberFormat="1" applyFont="1" applyFill="1" applyBorder="1" applyAlignment="1">
      <alignment horizontal="center" vertical="center"/>
    </xf>
    <xf numFmtId="9" fontId="21" fillId="0" borderId="25" xfId="0" applyNumberFormat="1" applyFont="1" applyFill="1" applyBorder="1" applyAlignment="1">
      <alignment horizontal="center" vertical="center"/>
    </xf>
    <xf numFmtId="0" fontId="19" fillId="3" borderId="3" xfId="0" applyFont="1" applyFill="1" applyBorder="1" applyAlignment="1">
      <alignment horizontal="center" vertical="center"/>
    </xf>
    <xf numFmtId="0" fontId="1" fillId="7" borderId="20" xfId="0" applyFont="1" applyFill="1" applyBorder="1" applyAlignment="1">
      <alignment horizontal="center" vertical="center"/>
    </xf>
    <xf numFmtId="0" fontId="1" fillId="7" borderId="22" xfId="0" applyFont="1" applyFill="1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165" fontId="30" fillId="11" borderId="3" xfId="0" applyNumberFormat="1" applyFont="1" applyFill="1" applyBorder="1" applyAlignment="1">
      <alignment horizontal="center" vertical="center"/>
    </xf>
    <xf numFmtId="0" fontId="0" fillId="0" borderId="3" xfId="0" applyFont="1" applyBorder="1" applyAlignment="1">
      <alignment horizontal="center" vertical="center" wrapText="1"/>
    </xf>
    <xf numFmtId="0" fontId="4" fillId="8" borderId="3" xfId="0" applyFont="1" applyFill="1" applyBorder="1" applyAlignment="1">
      <alignment horizontal="left" vertical="center"/>
    </xf>
    <xf numFmtId="0" fontId="14" fillId="11" borderId="3" xfId="0" applyFont="1" applyFill="1" applyBorder="1" applyAlignment="1">
      <alignment horizontal="left" vertical="center"/>
    </xf>
    <xf numFmtId="0" fontId="30" fillId="0" borderId="3" xfId="0" applyFont="1" applyBorder="1" applyAlignment="1">
      <alignment horizontal="center" vertical="center" wrapText="1"/>
    </xf>
    <xf numFmtId="9" fontId="21" fillId="4" borderId="23" xfId="0" applyNumberFormat="1" applyFont="1" applyFill="1" applyBorder="1" applyAlignment="1">
      <alignment horizontal="center" vertical="center" wrapText="1"/>
    </xf>
    <xf numFmtId="9" fontId="21" fillId="4" borderId="24" xfId="0" applyNumberFormat="1" applyFont="1" applyFill="1" applyBorder="1" applyAlignment="1">
      <alignment horizontal="center" vertical="center" wrapText="1"/>
    </xf>
    <xf numFmtId="9" fontId="21" fillId="4" borderId="25" xfId="0" applyNumberFormat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3" fillId="11" borderId="3" xfId="0" applyFont="1" applyFill="1" applyBorder="1" applyAlignment="1">
      <alignment horizontal="left" vertical="center"/>
    </xf>
    <xf numFmtId="170" fontId="13" fillId="11" borderId="20" xfId="0" applyNumberFormat="1" applyFont="1" applyFill="1" applyBorder="1" applyAlignment="1">
      <alignment horizontal="center" vertical="center"/>
    </xf>
    <xf numFmtId="170" fontId="13" fillId="11" borderId="22" xfId="0" applyNumberFormat="1" applyFont="1" applyFill="1" applyBorder="1" applyAlignment="1">
      <alignment horizontal="center" vertical="center"/>
    </xf>
    <xf numFmtId="170" fontId="13" fillId="11" borderId="3" xfId="0" applyNumberFormat="1" applyFont="1" applyFill="1" applyBorder="1" applyAlignment="1">
      <alignment horizontal="center" vertical="center"/>
    </xf>
    <xf numFmtId="164" fontId="13" fillId="11" borderId="20" xfId="0" applyNumberFormat="1" applyFont="1" applyFill="1" applyBorder="1" applyAlignment="1">
      <alignment horizontal="center" vertical="center"/>
    </xf>
    <xf numFmtId="164" fontId="13" fillId="11" borderId="22" xfId="0" applyNumberFormat="1" applyFont="1" applyFill="1" applyBorder="1" applyAlignment="1">
      <alignment horizontal="center" vertical="center"/>
    </xf>
    <xf numFmtId="9" fontId="21" fillId="4" borderId="32" xfId="0" applyNumberFormat="1" applyFont="1" applyFill="1" applyBorder="1" applyAlignment="1">
      <alignment horizontal="center" vertical="center" wrapText="1"/>
    </xf>
    <xf numFmtId="9" fontId="21" fillId="4" borderId="23" xfId="0" applyNumberFormat="1" applyFont="1" applyFill="1" applyBorder="1" applyAlignment="1">
      <alignment horizontal="center" vertical="center"/>
    </xf>
    <xf numFmtId="9" fontId="21" fillId="4" borderId="33" xfId="0" applyNumberFormat="1" applyFont="1" applyFill="1" applyBorder="1" applyAlignment="1">
      <alignment horizontal="center" vertical="center"/>
    </xf>
    <xf numFmtId="9" fontId="21" fillId="4" borderId="24" xfId="0" applyNumberFormat="1" applyFont="1" applyFill="1" applyBorder="1" applyAlignment="1">
      <alignment horizontal="center" vertical="center"/>
    </xf>
    <xf numFmtId="9" fontId="21" fillId="4" borderId="34" xfId="0" applyNumberFormat="1" applyFont="1" applyFill="1" applyBorder="1" applyAlignment="1">
      <alignment horizontal="center" vertical="center"/>
    </xf>
    <xf numFmtId="9" fontId="21" fillId="4" borderId="25" xfId="0" applyNumberFormat="1" applyFont="1" applyFill="1" applyBorder="1" applyAlignment="1">
      <alignment horizontal="center" vertical="center"/>
    </xf>
    <xf numFmtId="165" fontId="21" fillId="11" borderId="3" xfId="0" applyNumberFormat="1" applyFont="1" applyFill="1" applyBorder="1" applyAlignment="1">
      <alignment horizontal="center" vertical="center"/>
    </xf>
    <xf numFmtId="9" fontId="15" fillId="0" borderId="32" xfId="0" applyNumberFormat="1" applyFont="1" applyFill="1" applyBorder="1" applyAlignment="1">
      <alignment horizontal="center" vertical="center" wrapText="1"/>
    </xf>
    <xf numFmtId="9" fontId="15" fillId="0" borderId="23" xfId="0" applyNumberFormat="1" applyFont="1" applyFill="1" applyBorder="1" applyAlignment="1">
      <alignment horizontal="center" vertical="center"/>
    </xf>
    <xf numFmtId="9" fontId="15" fillId="0" borderId="33" xfId="0" applyNumberFormat="1" applyFont="1" applyFill="1" applyBorder="1" applyAlignment="1">
      <alignment horizontal="center" vertical="center"/>
    </xf>
    <xf numFmtId="9" fontId="15" fillId="0" borderId="24" xfId="0" applyNumberFormat="1" applyFont="1" applyFill="1" applyBorder="1" applyAlignment="1">
      <alignment horizontal="center" vertical="center"/>
    </xf>
    <xf numFmtId="9" fontId="15" fillId="0" borderId="34" xfId="0" applyNumberFormat="1" applyFont="1" applyFill="1" applyBorder="1" applyAlignment="1">
      <alignment horizontal="center" vertical="center"/>
    </xf>
    <xf numFmtId="9" fontId="15" fillId="0" borderId="25" xfId="0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left" vertical="center"/>
    </xf>
    <xf numFmtId="170" fontId="13" fillId="4" borderId="20" xfId="0" applyNumberFormat="1" applyFont="1" applyFill="1" applyBorder="1" applyAlignment="1">
      <alignment horizontal="center" vertical="center"/>
    </xf>
    <xf numFmtId="170" fontId="13" fillId="4" borderId="22" xfId="0" applyNumberFormat="1" applyFont="1" applyFill="1" applyBorder="1" applyAlignment="1">
      <alignment horizontal="center" vertical="center"/>
    </xf>
    <xf numFmtId="170" fontId="13" fillId="4" borderId="3" xfId="0" applyNumberFormat="1" applyFont="1" applyFill="1" applyBorder="1" applyAlignment="1">
      <alignment horizontal="center" vertical="center"/>
    </xf>
    <xf numFmtId="164" fontId="13" fillId="4" borderId="20" xfId="0" applyNumberFormat="1" applyFont="1" applyFill="1" applyBorder="1" applyAlignment="1">
      <alignment horizontal="center" vertical="center"/>
    </xf>
    <xf numFmtId="164" fontId="13" fillId="4" borderId="22" xfId="0" applyNumberFormat="1" applyFont="1" applyFill="1" applyBorder="1" applyAlignment="1">
      <alignment horizontal="center" vertical="center"/>
    </xf>
    <xf numFmtId="9" fontId="30" fillId="0" borderId="23" xfId="0" applyNumberFormat="1" applyFont="1" applyFill="1" applyBorder="1" applyAlignment="1">
      <alignment horizontal="center" vertical="center" wrapText="1"/>
    </xf>
    <xf numFmtId="9" fontId="30" fillId="0" borderId="24" xfId="0" applyNumberFormat="1" applyFont="1" applyFill="1" applyBorder="1" applyAlignment="1">
      <alignment horizontal="center" vertical="center" wrapText="1"/>
    </xf>
    <xf numFmtId="9" fontId="30" fillId="0" borderId="25" xfId="0" applyNumberFormat="1" applyFont="1" applyFill="1" applyBorder="1" applyAlignment="1">
      <alignment horizontal="center" vertical="center" wrapText="1"/>
    </xf>
    <xf numFmtId="0" fontId="28" fillId="8" borderId="34" xfId="0" applyFont="1" applyFill="1" applyBorder="1" applyAlignment="1">
      <alignment horizontal="center" vertical="center"/>
    </xf>
    <xf numFmtId="0" fontId="28" fillId="8" borderId="36" xfId="0" applyFont="1" applyFill="1" applyBorder="1" applyAlignment="1">
      <alignment horizontal="center" vertical="center"/>
    </xf>
    <xf numFmtId="9" fontId="30" fillId="0" borderId="32" xfId="0" applyNumberFormat="1" applyFont="1" applyFill="1" applyBorder="1" applyAlignment="1">
      <alignment horizontal="center" vertical="center" wrapText="1"/>
    </xf>
    <xf numFmtId="9" fontId="30" fillId="0" borderId="23" xfId="0" applyNumberFormat="1" applyFont="1" applyFill="1" applyBorder="1" applyAlignment="1">
      <alignment horizontal="center" vertical="center"/>
    </xf>
    <xf numFmtId="9" fontId="30" fillId="0" borderId="33" xfId="0" applyNumberFormat="1" applyFont="1" applyFill="1" applyBorder="1" applyAlignment="1">
      <alignment horizontal="center" vertical="center"/>
    </xf>
    <xf numFmtId="9" fontId="30" fillId="0" borderId="24" xfId="0" applyNumberFormat="1" applyFont="1" applyFill="1" applyBorder="1" applyAlignment="1">
      <alignment horizontal="center" vertical="center"/>
    </xf>
    <xf numFmtId="9" fontId="30" fillId="0" borderId="34" xfId="0" applyNumberFormat="1" applyFont="1" applyFill="1" applyBorder="1" applyAlignment="1">
      <alignment horizontal="center" vertical="center"/>
    </xf>
    <xf numFmtId="9" fontId="30" fillId="0" borderId="25" xfId="0" applyNumberFormat="1" applyFont="1" applyFill="1" applyBorder="1" applyAlignment="1">
      <alignment horizontal="center" vertical="center"/>
    </xf>
    <xf numFmtId="165" fontId="16" fillId="11" borderId="3" xfId="0" applyNumberFormat="1" applyFont="1" applyFill="1" applyBorder="1" applyAlignment="1">
      <alignment horizontal="center" vertical="center"/>
    </xf>
  </cellXfs>
  <cellStyles count="4">
    <cellStyle name="Millares" xfId="1" builtinId="3"/>
    <cellStyle name="Moneda" xfId="3" builtinId="4"/>
    <cellStyle name="Normal" xfId="0" builtinId="0"/>
    <cellStyle name="Porcentaje" xfId="2" builtinId="5"/>
  </cellStyles>
  <dxfs count="28">
    <dxf>
      <font>
        <color theme="9"/>
      </font>
    </dxf>
    <dxf>
      <font>
        <color rgb="FFFF0000"/>
      </font>
    </dxf>
    <dxf>
      <font>
        <color theme="9"/>
      </font>
    </dxf>
    <dxf>
      <font>
        <color rgb="FFFF0000"/>
      </font>
    </dxf>
    <dxf>
      <font>
        <color theme="9"/>
      </font>
    </dxf>
    <dxf>
      <font>
        <color rgb="FFFF0000"/>
      </font>
    </dxf>
    <dxf>
      <font>
        <color theme="9"/>
      </font>
    </dxf>
    <dxf>
      <font>
        <color rgb="FFFF0000"/>
      </font>
    </dxf>
    <dxf>
      <font>
        <color theme="9"/>
      </font>
    </dxf>
    <dxf>
      <font>
        <color rgb="FFFF0000"/>
      </font>
    </dxf>
    <dxf>
      <font>
        <color theme="9"/>
      </font>
    </dxf>
    <dxf>
      <font>
        <color rgb="FFFF0000"/>
      </font>
    </dxf>
    <dxf>
      <font>
        <color theme="9"/>
      </font>
    </dxf>
    <dxf>
      <font>
        <color rgb="FFFF0000"/>
      </font>
    </dxf>
    <dxf>
      <font>
        <color theme="9"/>
      </font>
    </dxf>
    <dxf>
      <font>
        <color rgb="FFFF0000"/>
      </font>
    </dxf>
    <dxf>
      <font>
        <color theme="9"/>
      </font>
    </dxf>
    <dxf>
      <font>
        <color rgb="FFFF0000"/>
      </font>
    </dxf>
    <dxf>
      <font>
        <color theme="9"/>
      </font>
    </dxf>
    <dxf>
      <font>
        <color rgb="FFFF0000"/>
      </font>
    </dxf>
    <dxf>
      <font>
        <color theme="9"/>
      </font>
    </dxf>
    <dxf>
      <font>
        <color rgb="FFFF0000"/>
      </font>
    </dxf>
    <dxf>
      <font>
        <color theme="9"/>
      </font>
    </dxf>
    <dxf>
      <font>
        <color rgb="FFFF0000"/>
      </font>
    </dxf>
    <dxf>
      <font>
        <color theme="9"/>
      </font>
    </dxf>
    <dxf>
      <font>
        <color rgb="FFFF0000"/>
      </font>
    </dxf>
    <dxf>
      <font>
        <color theme="9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44085170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44085170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44085170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44085170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44085170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44085170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44085170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44085170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44085170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44085170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44085170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44085170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44085170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104775</xdr:colOff>
      <xdr:row>10</xdr:row>
      <xdr:rowOff>138112</xdr:rowOff>
    </xdr:from>
    <xdr:ext cx="1684372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CuadroTexto 1">
              <a:extLst>
                <a:ext uri="{FF2B5EF4-FFF2-40B4-BE49-F238E27FC236}">
                  <a16:creationId xmlns="" xmlns:a16="http://schemas.microsoft.com/office/drawing/2014/main" id="{A92CF9BB-19E7-4571-8D72-3D27092F3BE9}"/>
                </a:ext>
              </a:extLst>
            </xdr:cNvPr>
            <xdr:cNvSpPr txBox="1"/>
          </xdr:nvSpPr>
          <xdr:spPr>
            <a:xfrm>
              <a:off x="3060809" y="2710957"/>
              <a:ext cx="1684372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s-419" sz="1100" b="0" i="1">
                        <a:latin typeface="Cambria Math" panose="02040503050406030204" pitchFamily="18" charset="0"/>
                      </a:rPr>
                      <m:t>𝐶𝑇𝑅</m:t>
                    </m:r>
                    <m:r>
                      <a:rPr lang="es-419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≥</m:t>
                    </m:r>
                    <m:d>
                      <m:dPr>
                        <m:ctrlPr>
                          <a:rPr lang="es-419" sz="1100" b="0" i="1">
                            <a:latin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es-419" sz="1100" b="0" i="1">
                            <a:latin typeface="Cambria Math" panose="02040503050406030204" pitchFamily="18" charset="0"/>
                          </a:rPr>
                          <m:t>𝐴𝐶</m:t>
                        </m:r>
                        <m:r>
                          <a:rPr lang="es-419" sz="1100" b="0" i="1">
                            <a:latin typeface="Cambria Math" panose="02040503050406030204" pitchFamily="18" charset="0"/>
                          </a:rPr>
                          <m:t> −</m:t>
                        </m:r>
                        <m:r>
                          <a:rPr lang="es-419" sz="1100" b="0" i="1">
                            <a:latin typeface="Cambria Math" panose="02040503050406030204" pitchFamily="18" charset="0"/>
                          </a:rPr>
                          <m:t>𝑃𝐶</m:t>
                        </m:r>
                      </m:e>
                    </m:d>
                    <m:r>
                      <a:rPr lang="es-419" sz="1100" b="0" i="1">
                        <a:latin typeface="Cambria Math" panose="02040503050406030204" pitchFamily="18" charset="0"/>
                      </a:rPr>
                      <m:t>∗%</m:t>
                    </m:r>
                    <m:r>
                      <a:rPr lang="es-419" sz="1100" b="0" i="1">
                        <a:latin typeface="Cambria Math" panose="02040503050406030204" pitchFamily="18" charset="0"/>
                      </a:rPr>
                      <m:t>𝑃𝑂𝐸</m:t>
                    </m:r>
                  </m:oMath>
                </m:oMathPara>
              </a14:m>
              <a:endParaRPr lang="es-419" sz="1100"/>
            </a:p>
          </xdr:txBody>
        </xdr:sp>
      </mc:Choice>
      <mc:Fallback xmlns="">
        <xdr:sp macro="" textlink="">
          <xdr:nvSpPr>
            <xdr:cNvPr id="2" name="CuadroTexto 1">
              <a:extLst>
                <a:ext uri="{FF2B5EF4-FFF2-40B4-BE49-F238E27FC236}">
                  <a16:creationId xmlns:a16="http://schemas.microsoft.com/office/drawing/2014/main" id="{A92CF9BB-19E7-4571-8D72-3D27092F3BE9}"/>
                </a:ext>
              </a:extLst>
            </xdr:cNvPr>
            <xdr:cNvSpPr txBox="1"/>
          </xdr:nvSpPr>
          <xdr:spPr>
            <a:xfrm>
              <a:off x="3060809" y="2710957"/>
              <a:ext cx="1684372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s-419" sz="1100" b="0" i="0">
                  <a:latin typeface="Cambria Math" panose="02040503050406030204" pitchFamily="18" charset="0"/>
                </a:rPr>
                <a:t>𝐶𝑇𝑅</a:t>
              </a:r>
              <a:r>
                <a:rPr lang="es-419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≥</a:t>
              </a:r>
              <a:r>
                <a:rPr lang="es-419" sz="1100" b="0" i="0">
                  <a:latin typeface="Cambria Math" panose="02040503050406030204" pitchFamily="18" charset="0"/>
                </a:rPr>
                <a:t>(𝐴𝐶 −𝑃𝐶)∗%𝑃𝑂𝐸</a:t>
              </a:r>
              <a:endParaRPr lang="es-419" sz="1100"/>
            </a:p>
          </xdr:txBody>
        </xdr:sp>
      </mc:Fallback>
    </mc:AlternateContent>
    <xdr:clientData/>
  </xdr:oneCellAnchor>
  <xdr:oneCellAnchor>
    <xdr:from>
      <xdr:col>2</xdr:col>
      <xdr:colOff>409575</xdr:colOff>
      <xdr:row>11</xdr:row>
      <xdr:rowOff>109537</xdr:rowOff>
    </xdr:from>
    <xdr:ext cx="934358" cy="31803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CuadroTexto 2">
              <a:extLst>
                <a:ext uri="{FF2B5EF4-FFF2-40B4-BE49-F238E27FC236}">
                  <a16:creationId xmlns="" xmlns:a16="http://schemas.microsoft.com/office/drawing/2014/main" id="{80722A28-C9A4-4F86-BB24-293744841ED8}"/>
                </a:ext>
              </a:extLst>
            </xdr:cNvPr>
            <xdr:cNvSpPr txBox="1"/>
          </xdr:nvSpPr>
          <xdr:spPr>
            <a:xfrm>
              <a:off x="3362325" y="3395662"/>
              <a:ext cx="934358" cy="31803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s-419" sz="1100" b="0" i="1">
                        <a:latin typeface="Cambria Math" panose="02040503050406030204" pitchFamily="18" charset="0"/>
                      </a:rPr>
                      <m:t>𝐼𝑁𝐷</m:t>
                    </m:r>
                    <m:r>
                      <a:rPr lang="es-419" sz="1100" b="0" i="1">
                        <a:latin typeface="Cambria Math" panose="02040503050406030204" pitchFamily="18" charset="0"/>
                      </a:rPr>
                      <m:t>.</m:t>
                    </m:r>
                    <m:r>
                      <a:rPr lang="es-419" sz="1100" b="0" i="1">
                        <a:latin typeface="Cambria Math" panose="02040503050406030204" pitchFamily="18" charset="0"/>
                      </a:rPr>
                      <m:t>𝐿𝐼𝑄</m:t>
                    </m:r>
                    <m:r>
                      <a:rPr lang="es-419" sz="11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s-419" sz="110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s-419" sz="1100" b="0" i="1">
                            <a:latin typeface="Cambria Math" panose="02040503050406030204" pitchFamily="18" charset="0"/>
                          </a:rPr>
                          <m:t>𝐴𝐶</m:t>
                        </m:r>
                      </m:num>
                      <m:den>
                        <m:r>
                          <a:rPr lang="es-419" sz="1100" b="0" i="1">
                            <a:latin typeface="Cambria Math" panose="02040503050406030204" pitchFamily="18" charset="0"/>
                          </a:rPr>
                          <m:t>𝑃𝐶</m:t>
                        </m:r>
                      </m:den>
                    </m:f>
                  </m:oMath>
                </m:oMathPara>
              </a14:m>
              <a:endParaRPr lang="es-419" sz="1100"/>
            </a:p>
          </xdr:txBody>
        </xdr:sp>
      </mc:Choice>
      <mc:Fallback xmlns="">
        <xdr:sp macro="" textlink="">
          <xdr:nvSpPr>
            <xdr:cNvPr id="3" name="CuadroTexto 2">
              <a:extLst>
                <a:ext uri="{FF2B5EF4-FFF2-40B4-BE49-F238E27FC236}">
                  <a16:creationId xmlns:a16="http://schemas.microsoft.com/office/drawing/2014/main" id="{80722A28-C9A4-4F86-BB24-293744841ED8}"/>
                </a:ext>
              </a:extLst>
            </xdr:cNvPr>
            <xdr:cNvSpPr txBox="1"/>
          </xdr:nvSpPr>
          <xdr:spPr>
            <a:xfrm>
              <a:off x="3362325" y="3395662"/>
              <a:ext cx="934358" cy="31803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s-419" sz="1100" b="0" i="0">
                  <a:latin typeface="Cambria Math" panose="02040503050406030204" pitchFamily="18" charset="0"/>
                </a:rPr>
                <a:t>𝐼𝑁𝐷.𝐿𝐼𝑄=𝐴𝐶/𝑃𝐶</a:t>
              </a:r>
              <a:endParaRPr lang="es-419" sz="1100"/>
            </a:p>
          </xdr:txBody>
        </xdr:sp>
      </mc:Fallback>
    </mc:AlternateContent>
    <xdr:clientData/>
  </xdr:oneCellAnchor>
  <xdr:oneCellAnchor>
    <xdr:from>
      <xdr:col>2</xdr:col>
      <xdr:colOff>295275</xdr:colOff>
      <xdr:row>12</xdr:row>
      <xdr:rowOff>109537</xdr:rowOff>
    </xdr:from>
    <xdr:ext cx="1058623" cy="315792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CuadroTexto 3">
              <a:extLst>
                <a:ext uri="{FF2B5EF4-FFF2-40B4-BE49-F238E27FC236}">
                  <a16:creationId xmlns="" xmlns:a16="http://schemas.microsoft.com/office/drawing/2014/main" id="{3FF79E7E-4CEA-4252-9570-FEF307F80D6E}"/>
                </a:ext>
              </a:extLst>
            </xdr:cNvPr>
            <xdr:cNvSpPr txBox="1"/>
          </xdr:nvSpPr>
          <xdr:spPr>
            <a:xfrm>
              <a:off x="3248025" y="3938587"/>
              <a:ext cx="1058623" cy="31579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s-419" sz="1100" b="0" i="1">
                        <a:latin typeface="Cambria Math" panose="02040503050406030204" pitchFamily="18" charset="0"/>
                      </a:rPr>
                      <m:t>𝑁𝐼𝑉𝐿</m:t>
                    </m:r>
                    <m:r>
                      <a:rPr lang="es-419" sz="1100" b="0" i="1">
                        <a:latin typeface="Cambria Math" panose="02040503050406030204" pitchFamily="18" charset="0"/>
                      </a:rPr>
                      <m:t>. </m:t>
                    </m:r>
                    <m:r>
                      <a:rPr lang="es-419" sz="1100" b="0" i="1">
                        <a:latin typeface="Cambria Math" panose="02040503050406030204" pitchFamily="18" charset="0"/>
                      </a:rPr>
                      <m:t>𝐸𝑁𝐷</m:t>
                    </m:r>
                    <m:r>
                      <a:rPr lang="es-419" sz="11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s-419" sz="110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s-419" sz="1100" b="0" i="1">
                            <a:latin typeface="Cambria Math" panose="02040503050406030204" pitchFamily="18" charset="0"/>
                          </a:rPr>
                          <m:t>𝑃𝑇</m:t>
                        </m:r>
                      </m:num>
                      <m:den>
                        <m:r>
                          <a:rPr lang="es-419" sz="1100" b="0" i="1">
                            <a:latin typeface="Cambria Math" panose="02040503050406030204" pitchFamily="18" charset="0"/>
                          </a:rPr>
                          <m:t>𝐴𝑇</m:t>
                        </m:r>
                      </m:den>
                    </m:f>
                  </m:oMath>
                </m:oMathPara>
              </a14:m>
              <a:endParaRPr lang="es-419" sz="1100"/>
            </a:p>
          </xdr:txBody>
        </xdr:sp>
      </mc:Choice>
      <mc:Fallback xmlns="">
        <xdr:sp macro="" textlink="">
          <xdr:nvSpPr>
            <xdr:cNvPr id="4" name="CuadroTexto 3">
              <a:extLst>
                <a:ext uri="{FF2B5EF4-FFF2-40B4-BE49-F238E27FC236}">
                  <a16:creationId xmlns:a16="http://schemas.microsoft.com/office/drawing/2014/main" id="{3FF79E7E-4CEA-4252-9570-FEF307F80D6E}"/>
                </a:ext>
              </a:extLst>
            </xdr:cNvPr>
            <xdr:cNvSpPr txBox="1"/>
          </xdr:nvSpPr>
          <xdr:spPr>
            <a:xfrm>
              <a:off x="3248025" y="3938587"/>
              <a:ext cx="1058623" cy="31579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s-419" sz="1100" b="0" i="0">
                  <a:latin typeface="Cambria Math" panose="02040503050406030204" pitchFamily="18" charset="0"/>
                </a:rPr>
                <a:t>𝑁𝐼𝑉𝐿. 𝐸𝑁𝐷=𝑃𝑇/𝐴𝑇</a:t>
              </a:r>
              <a:endParaRPr lang="es-419" sz="1100"/>
            </a:p>
          </xdr:txBody>
        </xdr:sp>
      </mc:Fallback>
    </mc:AlternateContent>
    <xdr:clientData/>
  </xdr:oneCellAnchor>
  <xdr:oneCellAnchor>
    <xdr:from>
      <xdr:col>2</xdr:col>
      <xdr:colOff>47625</xdr:colOff>
      <xdr:row>13</xdr:row>
      <xdr:rowOff>128587</xdr:rowOff>
    </xdr:from>
    <xdr:ext cx="1685013" cy="316882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" name="CuadroTexto 4">
              <a:extLst>
                <a:ext uri="{FF2B5EF4-FFF2-40B4-BE49-F238E27FC236}">
                  <a16:creationId xmlns="" xmlns:a16="http://schemas.microsoft.com/office/drawing/2014/main" id="{44F1F9A9-C803-438D-98D2-ECE22135BDE0}"/>
                </a:ext>
              </a:extLst>
            </xdr:cNvPr>
            <xdr:cNvSpPr txBox="1"/>
          </xdr:nvSpPr>
          <xdr:spPr>
            <a:xfrm>
              <a:off x="3000375" y="4500562"/>
              <a:ext cx="1685013" cy="31688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s-419" sz="1100" b="0" i="1">
                        <a:latin typeface="Cambria Math" panose="02040503050406030204" pitchFamily="18" charset="0"/>
                      </a:rPr>
                      <m:t>𝑅𝑂𝐸</m:t>
                    </m:r>
                    <m:r>
                      <a:rPr lang="es-419" sz="11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s-419" sz="110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s-419" sz="1100" b="0" i="1">
                            <a:latin typeface="Cambria Math" panose="02040503050406030204" pitchFamily="18" charset="0"/>
                          </a:rPr>
                          <m:t>𝑈𝑇</m:t>
                        </m:r>
                        <m:r>
                          <a:rPr lang="es-419" sz="1100" b="0" i="1">
                            <a:latin typeface="Cambria Math" panose="02040503050406030204" pitchFamily="18" charset="0"/>
                          </a:rPr>
                          <m:t>. </m:t>
                        </m:r>
                        <m:r>
                          <a:rPr lang="es-419" sz="1100" b="0" i="1">
                            <a:latin typeface="Cambria Math" panose="02040503050406030204" pitchFamily="18" charset="0"/>
                          </a:rPr>
                          <m:t>𝑂𝑃𝐸𝑅𝐴𝐶𝐼𝑂𝑁𝐴𝐿</m:t>
                        </m:r>
                      </m:num>
                      <m:den>
                        <m:r>
                          <a:rPr lang="es-419" sz="1100" b="0" i="1">
                            <a:latin typeface="Cambria Math" panose="02040503050406030204" pitchFamily="18" charset="0"/>
                          </a:rPr>
                          <m:t>𝑃𝑇𝑅</m:t>
                        </m:r>
                      </m:den>
                    </m:f>
                  </m:oMath>
                </m:oMathPara>
              </a14:m>
              <a:endParaRPr lang="es-419" sz="1100"/>
            </a:p>
          </xdr:txBody>
        </xdr:sp>
      </mc:Choice>
      <mc:Fallback xmlns="">
        <xdr:sp macro="" textlink="">
          <xdr:nvSpPr>
            <xdr:cNvPr id="5" name="CuadroTexto 4">
              <a:extLst>
                <a:ext uri="{FF2B5EF4-FFF2-40B4-BE49-F238E27FC236}">
                  <a16:creationId xmlns:a16="http://schemas.microsoft.com/office/drawing/2014/main" id="{44F1F9A9-C803-438D-98D2-ECE22135BDE0}"/>
                </a:ext>
              </a:extLst>
            </xdr:cNvPr>
            <xdr:cNvSpPr txBox="1"/>
          </xdr:nvSpPr>
          <xdr:spPr>
            <a:xfrm>
              <a:off x="3000375" y="4500562"/>
              <a:ext cx="1685013" cy="31688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s-419" sz="1100" b="0" i="0">
                  <a:latin typeface="Cambria Math" panose="02040503050406030204" pitchFamily="18" charset="0"/>
                </a:rPr>
                <a:t>𝑅𝑂𝐸=</a:t>
              </a:r>
              <a:r>
                <a:rPr lang="es-419" sz="1100" i="0">
                  <a:latin typeface="Cambria Math" panose="02040503050406030204" pitchFamily="18" charset="0"/>
                </a:rPr>
                <a:t>(</a:t>
              </a:r>
              <a:r>
                <a:rPr lang="es-419" sz="1100" b="0" i="0">
                  <a:latin typeface="Cambria Math" panose="02040503050406030204" pitchFamily="18" charset="0"/>
                </a:rPr>
                <a:t>𝑈𝑇. 𝑂𝑃𝐸𝑅𝐴𝐶𝐼𝑂𝑁𝐴𝐿)/𝑃𝑇𝑅</a:t>
              </a:r>
              <a:endParaRPr lang="es-419" sz="1100"/>
            </a:p>
          </xdr:txBody>
        </xdr:sp>
      </mc:Fallback>
    </mc:AlternateContent>
    <xdr:clientData/>
  </xdr:oneCellAnchor>
  <xdr:oneCellAnchor>
    <xdr:from>
      <xdr:col>2</xdr:col>
      <xdr:colOff>57150</xdr:colOff>
      <xdr:row>14</xdr:row>
      <xdr:rowOff>128587</xdr:rowOff>
    </xdr:from>
    <xdr:ext cx="1682064" cy="316882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6" name="CuadroTexto 5">
              <a:extLst>
                <a:ext uri="{FF2B5EF4-FFF2-40B4-BE49-F238E27FC236}">
                  <a16:creationId xmlns="" xmlns:a16="http://schemas.microsoft.com/office/drawing/2014/main" id="{A03D6D2A-B668-4AB8-AF82-E982ED79150E}"/>
                </a:ext>
              </a:extLst>
            </xdr:cNvPr>
            <xdr:cNvSpPr txBox="1"/>
          </xdr:nvSpPr>
          <xdr:spPr>
            <a:xfrm>
              <a:off x="3009900" y="5043487"/>
              <a:ext cx="1682064" cy="31688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s-419" sz="1100" b="0" i="1">
                        <a:latin typeface="Cambria Math" panose="02040503050406030204" pitchFamily="18" charset="0"/>
                      </a:rPr>
                      <m:t>𝑅𝑂𝐴</m:t>
                    </m:r>
                    <m:r>
                      <a:rPr lang="es-419" sz="11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s-419" sz="110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s-419" sz="1100" b="0" i="1">
                            <a:latin typeface="Cambria Math" panose="02040503050406030204" pitchFamily="18" charset="0"/>
                          </a:rPr>
                          <m:t>𝑈𝑇</m:t>
                        </m:r>
                        <m:r>
                          <a:rPr lang="es-419" sz="1100" b="0" i="1">
                            <a:latin typeface="Cambria Math" panose="02040503050406030204" pitchFamily="18" charset="0"/>
                          </a:rPr>
                          <m:t>. </m:t>
                        </m:r>
                        <m:r>
                          <a:rPr lang="es-419" sz="1100" b="0" i="1">
                            <a:latin typeface="Cambria Math" panose="02040503050406030204" pitchFamily="18" charset="0"/>
                          </a:rPr>
                          <m:t>𝑂𝑃𝐸𝑅𝐴𝐶𝐼𝑂𝑁𝐴𝐿</m:t>
                        </m:r>
                      </m:num>
                      <m:den>
                        <m:r>
                          <a:rPr lang="es-419" sz="1100" b="0" i="1">
                            <a:latin typeface="Cambria Math" panose="02040503050406030204" pitchFamily="18" charset="0"/>
                          </a:rPr>
                          <m:t>𝐴𝑇</m:t>
                        </m:r>
                      </m:den>
                    </m:f>
                  </m:oMath>
                </m:oMathPara>
              </a14:m>
              <a:endParaRPr lang="es-419" sz="1100"/>
            </a:p>
          </xdr:txBody>
        </xdr:sp>
      </mc:Choice>
      <mc:Fallback xmlns="">
        <xdr:sp macro="" textlink="">
          <xdr:nvSpPr>
            <xdr:cNvPr id="6" name="CuadroTexto 5">
              <a:extLst>
                <a:ext uri="{FF2B5EF4-FFF2-40B4-BE49-F238E27FC236}">
                  <a16:creationId xmlns:a16="http://schemas.microsoft.com/office/drawing/2014/main" id="{A03D6D2A-B668-4AB8-AF82-E982ED79150E}"/>
                </a:ext>
              </a:extLst>
            </xdr:cNvPr>
            <xdr:cNvSpPr txBox="1"/>
          </xdr:nvSpPr>
          <xdr:spPr>
            <a:xfrm>
              <a:off x="3009900" y="5043487"/>
              <a:ext cx="1682064" cy="31688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s-419" sz="1100" b="0" i="0">
                  <a:latin typeface="Cambria Math" panose="02040503050406030204" pitchFamily="18" charset="0"/>
                </a:rPr>
                <a:t>𝑅𝑂𝐴=</a:t>
              </a:r>
              <a:r>
                <a:rPr lang="es-419" sz="1100" i="0">
                  <a:latin typeface="Cambria Math" panose="02040503050406030204" pitchFamily="18" charset="0"/>
                </a:rPr>
                <a:t>(</a:t>
              </a:r>
              <a:r>
                <a:rPr lang="es-419" sz="1100" b="0" i="0">
                  <a:latin typeface="Cambria Math" panose="02040503050406030204" pitchFamily="18" charset="0"/>
                </a:rPr>
                <a:t>𝑈𝑇. 𝑂𝑃𝐸𝑅𝐴𝐶𝐼𝑂𝑁𝐴𝐿)/𝐴𝑇</a:t>
              </a:r>
              <a:endParaRPr lang="es-419" sz="1100"/>
            </a:p>
          </xdr:txBody>
        </xdr:sp>
      </mc:Fallback>
    </mc:AlternateContent>
    <xdr:clientData/>
  </xdr:oneCellAnchor>
  <xdr:oneCellAnchor>
    <xdr:from>
      <xdr:col>2</xdr:col>
      <xdr:colOff>66675</xdr:colOff>
      <xdr:row>15</xdr:row>
      <xdr:rowOff>128587</xdr:rowOff>
    </xdr:from>
    <xdr:ext cx="1640834" cy="316882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7" name="CuadroTexto 6">
              <a:extLst>
                <a:ext uri="{FF2B5EF4-FFF2-40B4-BE49-F238E27FC236}">
                  <a16:creationId xmlns="" xmlns:a16="http://schemas.microsoft.com/office/drawing/2014/main" id="{937CAD7C-4480-4332-B764-C204F9437B22}"/>
                </a:ext>
              </a:extLst>
            </xdr:cNvPr>
            <xdr:cNvSpPr txBox="1"/>
          </xdr:nvSpPr>
          <xdr:spPr>
            <a:xfrm>
              <a:off x="3019425" y="5586412"/>
              <a:ext cx="1640834" cy="31688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s-419" sz="1100" b="0" i="1">
                        <a:latin typeface="Cambria Math" panose="02040503050406030204" pitchFamily="18" charset="0"/>
                      </a:rPr>
                      <m:t>𝐶𝐵</m:t>
                    </m:r>
                    <m:r>
                      <a:rPr lang="es-419" sz="11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s-419" sz="110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s-419" sz="1100" b="0" i="1">
                            <a:latin typeface="Cambria Math" panose="02040503050406030204" pitchFamily="18" charset="0"/>
                          </a:rPr>
                          <m:t>𝑈𝑇</m:t>
                        </m:r>
                        <m:r>
                          <a:rPr lang="es-419" sz="1100" b="0" i="1">
                            <a:latin typeface="Cambria Math" panose="02040503050406030204" pitchFamily="18" charset="0"/>
                          </a:rPr>
                          <m:t>. </m:t>
                        </m:r>
                        <m:r>
                          <a:rPr lang="es-419" sz="1100" b="0" i="1">
                            <a:latin typeface="Cambria Math" panose="02040503050406030204" pitchFamily="18" charset="0"/>
                          </a:rPr>
                          <m:t>𝑂𝑃𝐸𝑅𝐴𝐶𝐼𝑂𝑁𝐴𝐿</m:t>
                        </m:r>
                      </m:num>
                      <m:den>
                        <m:r>
                          <a:rPr lang="es-419" sz="1100" b="0" i="1">
                            <a:latin typeface="Cambria Math" panose="02040503050406030204" pitchFamily="18" charset="0"/>
                          </a:rPr>
                          <m:t>𝐺𝑇</m:t>
                        </m:r>
                        <m:r>
                          <a:rPr lang="es-419" sz="1100" b="0" i="1">
                            <a:latin typeface="Cambria Math" panose="02040503050406030204" pitchFamily="18" charset="0"/>
                          </a:rPr>
                          <m:t>.</m:t>
                        </m:r>
                        <m:r>
                          <a:rPr lang="es-419" sz="1100" b="0" i="1">
                            <a:latin typeface="Cambria Math" panose="02040503050406030204" pitchFamily="18" charset="0"/>
                          </a:rPr>
                          <m:t>𝐼𝑁𝑇</m:t>
                        </m:r>
                      </m:den>
                    </m:f>
                  </m:oMath>
                </m:oMathPara>
              </a14:m>
              <a:endParaRPr lang="es-419" sz="1100"/>
            </a:p>
          </xdr:txBody>
        </xdr:sp>
      </mc:Choice>
      <mc:Fallback xmlns="">
        <xdr:sp macro="" textlink="">
          <xdr:nvSpPr>
            <xdr:cNvPr id="7" name="CuadroTexto 6">
              <a:extLst>
                <a:ext uri="{FF2B5EF4-FFF2-40B4-BE49-F238E27FC236}">
                  <a16:creationId xmlns:a16="http://schemas.microsoft.com/office/drawing/2014/main" id="{937CAD7C-4480-4332-B764-C204F9437B22}"/>
                </a:ext>
              </a:extLst>
            </xdr:cNvPr>
            <xdr:cNvSpPr txBox="1"/>
          </xdr:nvSpPr>
          <xdr:spPr>
            <a:xfrm>
              <a:off x="3019425" y="5586412"/>
              <a:ext cx="1640834" cy="31688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s-419" sz="1100" b="0" i="0">
                  <a:latin typeface="Cambria Math" panose="02040503050406030204" pitchFamily="18" charset="0"/>
                </a:rPr>
                <a:t>𝐶𝐵=</a:t>
              </a:r>
              <a:r>
                <a:rPr lang="es-419" sz="1100" i="0">
                  <a:latin typeface="Cambria Math" panose="02040503050406030204" pitchFamily="18" charset="0"/>
                </a:rPr>
                <a:t>(</a:t>
              </a:r>
              <a:r>
                <a:rPr lang="es-419" sz="1100" b="0" i="0">
                  <a:latin typeface="Cambria Math" panose="02040503050406030204" pitchFamily="18" charset="0"/>
                </a:rPr>
                <a:t>𝑈𝑇. 𝑂𝑃𝐸𝑅𝐴𝐶𝐼𝑂𝑁𝐴𝐿)/(𝐺𝑇.𝐼𝑁𝑇)</a:t>
              </a:r>
              <a:endParaRPr lang="es-419" sz="1100"/>
            </a:p>
          </xdr:txBody>
        </xdr:sp>
      </mc:Fallback>
    </mc:AlternateContent>
    <xdr:clientData/>
  </xdr:oneCellAnchor>
  <xdr:twoCellAnchor editAs="oneCell">
    <xdr:from>
      <xdr:col>0</xdr:col>
      <xdr:colOff>164702</xdr:colOff>
      <xdr:row>1</xdr:row>
      <xdr:rowOff>87311</xdr:rowOff>
    </xdr:from>
    <xdr:to>
      <xdr:col>1</xdr:col>
      <xdr:colOff>2897187</xdr:colOff>
      <xdr:row>2</xdr:row>
      <xdr:rowOff>168671</xdr:rowOff>
    </xdr:to>
    <xdr:pic>
      <xdr:nvPicPr>
        <xdr:cNvPr id="8" name="Imagen 7" descr="Logo Firma">
          <a:extLst>
            <a:ext uri="{FF2B5EF4-FFF2-40B4-BE49-F238E27FC236}">
              <a16:creationId xmlns="" xmlns:a16="http://schemas.microsoft.com/office/drawing/2014/main" id="{F9B567C9-8A5E-4BB2-A412-799BBF924EDF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5275"/>
        <a:stretch/>
      </xdr:blipFill>
      <xdr:spPr bwMode="auto">
        <a:xfrm>
          <a:off x="164702" y="345280"/>
          <a:ext cx="3000376" cy="92471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35717</xdr:colOff>
      <xdr:row>1</xdr:row>
      <xdr:rowOff>47625</xdr:rowOff>
    </xdr:from>
    <xdr:to>
      <xdr:col>1</xdr:col>
      <xdr:colOff>2774154</xdr:colOff>
      <xdr:row>2</xdr:row>
      <xdr:rowOff>202407</xdr:rowOff>
    </xdr:to>
    <xdr:pic>
      <xdr:nvPicPr>
        <xdr:cNvPr id="2" name="Imagen 1" descr="Logo Firma">
          <a:extLst>
            <a:ext uri="{FF2B5EF4-FFF2-40B4-BE49-F238E27FC236}">
              <a16:creationId xmlns="" xmlns:a16="http://schemas.microsoft.com/office/drawing/2014/main" id="{C2F24D59-6F20-4FB9-A20A-5C43A345388A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5275"/>
        <a:stretch/>
      </xdr:blipFill>
      <xdr:spPr bwMode="auto">
        <a:xfrm>
          <a:off x="302417" y="304800"/>
          <a:ext cx="2738437" cy="81200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35717</xdr:colOff>
      <xdr:row>1</xdr:row>
      <xdr:rowOff>47625</xdr:rowOff>
    </xdr:from>
    <xdr:to>
      <xdr:col>1</xdr:col>
      <xdr:colOff>2774154</xdr:colOff>
      <xdr:row>2</xdr:row>
      <xdr:rowOff>202407</xdr:rowOff>
    </xdr:to>
    <xdr:pic>
      <xdr:nvPicPr>
        <xdr:cNvPr id="2" name="Imagen 1" descr="Logo Firma">
          <a:extLst>
            <a:ext uri="{FF2B5EF4-FFF2-40B4-BE49-F238E27FC236}">
              <a16:creationId xmlns="" xmlns:a16="http://schemas.microsoft.com/office/drawing/2014/main" id="{A24FF20E-15D8-4114-A64F-5B9BF1463B8F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5275"/>
        <a:stretch/>
      </xdr:blipFill>
      <xdr:spPr bwMode="auto">
        <a:xfrm>
          <a:off x="302417" y="304800"/>
          <a:ext cx="2738437" cy="81200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35717</xdr:colOff>
      <xdr:row>1</xdr:row>
      <xdr:rowOff>47625</xdr:rowOff>
    </xdr:from>
    <xdr:to>
      <xdr:col>1</xdr:col>
      <xdr:colOff>2774154</xdr:colOff>
      <xdr:row>2</xdr:row>
      <xdr:rowOff>202407</xdr:rowOff>
    </xdr:to>
    <xdr:pic>
      <xdr:nvPicPr>
        <xdr:cNvPr id="2" name="Imagen 1" descr="Logo Firma">
          <a:extLst>
            <a:ext uri="{FF2B5EF4-FFF2-40B4-BE49-F238E27FC236}">
              <a16:creationId xmlns="" xmlns:a16="http://schemas.microsoft.com/office/drawing/2014/main" id="{889FA735-59BE-4F0F-A41A-A0A387ED79C7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5275"/>
        <a:stretch/>
      </xdr:blipFill>
      <xdr:spPr bwMode="auto">
        <a:xfrm>
          <a:off x="302417" y="304800"/>
          <a:ext cx="2738437" cy="81200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35717</xdr:colOff>
      <xdr:row>1</xdr:row>
      <xdr:rowOff>47625</xdr:rowOff>
    </xdr:from>
    <xdr:to>
      <xdr:col>1</xdr:col>
      <xdr:colOff>2774154</xdr:colOff>
      <xdr:row>2</xdr:row>
      <xdr:rowOff>202407</xdr:rowOff>
    </xdr:to>
    <xdr:pic>
      <xdr:nvPicPr>
        <xdr:cNvPr id="2" name="Imagen 1" descr="Logo Firma">
          <a:extLst>
            <a:ext uri="{FF2B5EF4-FFF2-40B4-BE49-F238E27FC236}">
              <a16:creationId xmlns="" xmlns:a16="http://schemas.microsoft.com/office/drawing/2014/main" id="{A24FF20E-15D8-4114-A64F-5B9BF1463B8F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5275"/>
        <a:stretch/>
      </xdr:blipFill>
      <xdr:spPr bwMode="auto">
        <a:xfrm>
          <a:off x="302417" y="304800"/>
          <a:ext cx="2738437" cy="81200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35717</xdr:colOff>
      <xdr:row>1</xdr:row>
      <xdr:rowOff>47625</xdr:rowOff>
    </xdr:from>
    <xdr:to>
      <xdr:col>1</xdr:col>
      <xdr:colOff>2774154</xdr:colOff>
      <xdr:row>2</xdr:row>
      <xdr:rowOff>202407</xdr:rowOff>
    </xdr:to>
    <xdr:pic>
      <xdr:nvPicPr>
        <xdr:cNvPr id="2" name="Imagen 1" descr="Logo Firma">
          <a:extLst>
            <a:ext uri="{FF2B5EF4-FFF2-40B4-BE49-F238E27FC236}">
              <a16:creationId xmlns="" xmlns:a16="http://schemas.microsoft.com/office/drawing/2014/main" id="{889FA735-59BE-4F0F-A41A-A0A387ED79C7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5275"/>
        <a:stretch/>
      </xdr:blipFill>
      <xdr:spPr bwMode="auto">
        <a:xfrm>
          <a:off x="302417" y="304800"/>
          <a:ext cx="2738437" cy="81200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35717</xdr:colOff>
      <xdr:row>1</xdr:row>
      <xdr:rowOff>47625</xdr:rowOff>
    </xdr:from>
    <xdr:to>
      <xdr:col>1</xdr:col>
      <xdr:colOff>2774154</xdr:colOff>
      <xdr:row>2</xdr:row>
      <xdr:rowOff>202407</xdr:rowOff>
    </xdr:to>
    <xdr:pic>
      <xdr:nvPicPr>
        <xdr:cNvPr id="2" name="Imagen 1" descr="Logo Firma">
          <a:extLst>
            <a:ext uri="{FF2B5EF4-FFF2-40B4-BE49-F238E27FC236}">
              <a16:creationId xmlns="" xmlns:a16="http://schemas.microsoft.com/office/drawing/2014/main" id="{889FA735-59BE-4F0F-A41A-A0A387ED79C7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5275"/>
        <a:stretch/>
      </xdr:blipFill>
      <xdr:spPr bwMode="auto">
        <a:xfrm>
          <a:off x="302417" y="304800"/>
          <a:ext cx="2738437" cy="81200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35717</xdr:colOff>
      <xdr:row>1</xdr:row>
      <xdr:rowOff>47625</xdr:rowOff>
    </xdr:from>
    <xdr:to>
      <xdr:col>1</xdr:col>
      <xdr:colOff>2774154</xdr:colOff>
      <xdr:row>2</xdr:row>
      <xdr:rowOff>202407</xdr:rowOff>
    </xdr:to>
    <xdr:pic>
      <xdr:nvPicPr>
        <xdr:cNvPr id="2" name="Imagen 1" descr="Logo Firma">
          <a:extLst>
            <a:ext uri="{FF2B5EF4-FFF2-40B4-BE49-F238E27FC236}">
              <a16:creationId xmlns="" xmlns:a16="http://schemas.microsoft.com/office/drawing/2014/main" id="{889FA735-59BE-4F0F-A41A-A0A387ED79C7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5275"/>
        <a:stretch/>
      </xdr:blipFill>
      <xdr:spPr bwMode="auto">
        <a:xfrm>
          <a:off x="302417" y="304800"/>
          <a:ext cx="2738437" cy="81200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35717</xdr:colOff>
      <xdr:row>1</xdr:row>
      <xdr:rowOff>47625</xdr:rowOff>
    </xdr:from>
    <xdr:to>
      <xdr:col>1</xdr:col>
      <xdr:colOff>2774154</xdr:colOff>
      <xdr:row>2</xdr:row>
      <xdr:rowOff>202407</xdr:rowOff>
    </xdr:to>
    <xdr:pic>
      <xdr:nvPicPr>
        <xdr:cNvPr id="2" name="Imagen 1" descr="Logo Firma">
          <a:extLst>
            <a:ext uri="{FF2B5EF4-FFF2-40B4-BE49-F238E27FC236}">
              <a16:creationId xmlns="" xmlns:a16="http://schemas.microsoft.com/office/drawing/2014/main" id="{A24FF20E-15D8-4114-A64F-5B9BF1463B8F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5275"/>
        <a:stretch/>
      </xdr:blipFill>
      <xdr:spPr bwMode="auto">
        <a:xfrm>
          <a:off x="302417" y="304800"/>
          <a:ext cx="2738437" cy="81200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35717</xdr:colOff>
      <xdr:row>1</xdr:row>
      <xdr:rowOff>47625</xdr:rowOff>
    </xdr:from>
    <xdr:to>
      <xdr:col>1</xdr:col>
      <xdr:colOff>2774154</xdr:colOff>
      <xdr:row>2</xdr:row>
      <xdr:rowOff>202407</xdr:rowOff>
    </xdr:to>
    <xdr:pic>
      <xdr:nvPicPr>
        <xdr:cNvPr id="2" name="Imagen 1" descr="Logo Firma">
          <a:extLst>
            <a:ext uri="{FF2B5EF4-FFF2-40B4-BE49-F238E27FC236}">
              <a16:creationId xmlns="" xmlns:a16="http://schemas.microsoft.com/office/drawing/2014/main" id="{C2F24D59-6F20-4FB9-A20A-5C43A345388A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5275"/>
        <a:stretch/>
      </xdr:blipFill>
      <xdr:spPr bwMode="auto">
        <a:xfrm>
          <a:off x="302417" y="304800"/>
          <a:ext cx="2738437" cy="81200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35717</xdr:colOff>
      <xdr:row>1</xdr:row>
      <xdr:rowOff>47625</xdr:rowOff>
    </xdr:from>
    <xdr:to>
      <xdr:col>1</xdr:col>
      <xdr:colOff>2774154</xdr:colOff>
      <xdr:row>2</xdr:row>
      <xdr:rowOff>202407</xdr:rowOff>
    </xdr:to>
    <xdr:pic>
      <xdr:nvPicPr>
        <xdr:cNvPr id="2" name="Imagen 1" descr="Logo Firma">
          <a:extLst>
            <a:ext uri="{FF2B5EF4-FFF2-40B4-BE49-F238E27FC236}">
              <a16:creationId xmlns="" xmlns:a16="http://schemas.microsoft.com/office/drawing/2014/main" id="{A24FF20E-15D8-4114-A64F-5B9BF1463B8F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5275"/>
        <a:stretch/>
      </xdr:blipFill>
      <xdr:spPr bwMode="auto">
        <a:xfrm>
          <a:off x="302417" y="304800"/>
          <a:ext cx="2738437" cy="81200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35717</xdr:colOff>
      <xdr:row>1</xdr:row>
      <xdr:rowOff>47625</xdr:rowOff>
    </xdr:from>
    <xdr:to>
      <xdr:col>1</xdr:col>
      <xdr:colOff>2774154</xdr:colOff>
      <xdr:row>2</xdr:row>
      <xdr:rowOff>202407</xdr:rowOff>
    </xdr:to>
    <xdr:pic>
      <xdr:nvPicPr>
        <xdr:cNvPr id="2" name="Imagen 1" descr="Logo Firma">
          <a:extLst>
            <a:ext uri="{FF2B5EF4-FFF2-40B4-BE49-F238E27FC236}">
              <a16:creationId xmlns="" xmlns:a16="http://schemas.microsoft.com/office/drawing/2014/main" id="{A24FF20E-15D8-4114-A64F-5B9BF1463B8F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5275"/>
        <a:stretch/>
      </xdr:blipFill>
      <xdr:spPr bwMode="auto">
        <a:xfrm>
          <a:off x="302417" y="304800"/>
          <a:ext cx="2738437" cy="81200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35717</xdr:colOff>
      <xdr:row>1</xdr:row>
      <xdr:rowOff>47625</xdr:rowOff>
    </xdr:from>
    <xdr:to>
      <xdr:col>1</xdr:col>
      <xdr:colOff>2774154</xdr:colOff>
      <xdr:row>2</xdr:row>
      <xdr:rowOff>202407</xdr:rowOff>
    </xdr:to>
    <xdr:pic>
      <xdr:nvPicPr>
        <xdr:cNvPr id="2" name="Imagen 1" descr="Logo Firma">
          <a:extLst>
            <a:ext uri="{FF2B5EF4-FFF2-40B4-BE49-F238E27FC236}">
              <a16:creationId xmlns="" xmlns:a16="http://schemas.microsoft.com/office/drawing/2014/main" id="{889FA735-59BE-4F0F-A41A-A0A387ED79C7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5275"/>
        <a:stretch/>
      </xdr:blipFill>
      <xdr:spPr bwMode="auto">
        <a:xfrm>
          <a:off x="302417" y="304800"/>
          <a:ext cx="2738437" cy="81200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</sheetPr>
  <dimension ref="A1:F63"/>
  <sheetViews>
    <sheetView showGridLines="0" tabSelected="1" zoomScale="90" zoomScaleNormal="90" workbookViewId="0">
      <selection activeCell="B27" sqref="B27:C27"/>
    </sheetView>
  </sheetViews>
  <sheetFormatPr baseColWidth="10" defaultColWidth="0" defaultRowHeight="15" zeroHeight="1" x14ac:dyDescent="0.25"/>
  <cols>
    <col min="1" max="1" width="4" customWidth="1"/>
    <col min="2" max="2" width="44.28515625" customWidth="1"/>
    <col min="3" max="3" width="27.7109375" customWidth="1"/>
    <col min="4" max="4" width="17.28515625" customWidth="1"/>
    <col min="5" max="5" width="63" customWidth="1"/>
    <col min="6" max="6" width="4" customWidth="1"/>
    <col min="7" max="16384" width="9.140625" hidden="1"/>
  </cols>
  <sheetData>
    <row r="1" spans="2:5" ht="20.25" customHeight="1" thickBot="1" x14ac:dyDescent="0.3">
      <c r="B1" s="14"/>
      <c r="C1" s="14"/>
      <c r="D1" s="14"/>
      <c r="E1" s="14"/>
    </row>
    <row r="2" spans="2:5" ht="66.75" customHeight="1" x14ac:dyDescent="0.25">
      <c r="B2" s="15"/>
      <c r="C2" s="125" t="s">
        <v>42</v>
      </c>
      <c r="D2" s="126"/>
      <c r="E2" s="127"/>
    </row>
    <row r="3" spans="2:5" ht="21" x14ac:dyDescent="0.25">
      <c r="B3" s="134" t="s">
        <v>43</v>
      </c>
      <c r="C3" s="135"/>
      <c r="D3" s="135"/>
      <c r="E3" s="136"/>
    </row>
    <row r="4" spans="2:5" x14ac:dyDescent="0.25">
      <c r="B4" s="137" t="s">
        <v>95</v>
      </c>
      <c r="C4" s="138"/>
      <c r="D4" s="138"/>
      <c r="E4" s="139"/>
    </row>
    <row r="5" spans="2:5" x14ac:dyDescent="0.25">
      <c r="B5" s="137"/>
      <c r="C5" s="138"/>
      <c r="D5" s="138"/>
      <c r="E5" s="139"/>
    </row>
    <row r="6" spans="2:5" ht="8.25" customHeight="1" thickBot="1" x14ac:dyDescent="0.3">
      <c r="B6" s="147"/>
      <c r="C6" s="148"/>
      <c r="D6" s="148"/>
      <c r="E6" s="149"/>
    </row>
    <row r="7" spans="2:5" ht="207" customHeight="1" thickTop="1" x14ac:dyDescent="0.25">
      <c r="B7" s="7" t="s">
        <v>0</v>
      </c>
      <c r="C7" s="140" t="s">
        <v>96</v>
      </c>
      <c r="D7" s="140"/>
      <c r="E7" s="141"/>
    </row>
    <row r="8" spans="2:5" ht="47.25" customHeight="1" x14ac:dyDescent="0.25">
      <c r="B8" s="7" t="s">
        <v>2</v>
      </c>
      <c r="C8" s="145" t="s">
        <v>104</v>
      </c>
      <c r="D8" s="145"/>
      <c r="E8" s="146"/>
    </row>
    <row r="9" spans="2:5" ht="8.25" customHeight="1" thickBot="1" x14ac:dyDescent="0.3">
      <c r="B9" s="147"/>
      <c r="C9" s="148"/>
      <c r="D9" s="148"/>
      <c r="E9" s="149"/>
    </row>
    <row r="10" spans="2:5" ht="16.5" thickTop="1" x14ac:dyDescent="0.25">
      <c r="B10" s="142" t="s">
        <v>1</v>
      </c>
      <c r="C10" s="143"/>
      <c r="D10" s="143"/>
      <c r="E10" s="144"/>
    </row>
    <row r="11" spans="2:5" ht="42.75" customHeight="1" x14ac:dyDescent="0.25">
      <c r="B11" s="8" t="s">
        <v>11</v>
      </c>
      <c r="C11" s="16"/>
      <c r="D11" s="2" t="s">
        <v>97</v>
      </c>
      <c r="E11" s="20" t="s">
        <v>104</v>
      </c>
    </row>
    <row r="12" spans="2:5" ht="42.75" customHeight="1" x14ac:dyDescent="0.25">
      <c r="B12" s="9" t="s">
        <v>3</v>
      </c>
      <c r="C12" s="16"/>
      <c r="D12" s="1" t="s">
        <v>58</v>
      </c>
      <c r="E12" s="4">
        <v>1.3</v>
      </c>
    </row>
    <row r="13" spans="2:5" ht="42.75" customHeight="1" x14ac:dyDescent="0.25">
      <c r="B13" s="9" t="s">
        <v>4</v>
      </c>
      <c r="C13" s="16"/>
      <c r="D13" s="2" t="s">
        <v>59</v>
      </c>
      <c r="E13" s="4">
        <v>0.7</v>
      </c>
    </row>
    <row r="14" spans="2:5" ht="42.75" customHeight="1" x14ac:dyDescent="0.25">
      <c r="B14" s="9" t="s">
        <v>5</v>
      </c>
      <c r="C14" s="16"/>
      <c r="D14" s="1" t="s">
        <v>98</v>
      </c>
      <c r="E14" s="4">
        <v>0.03</v>
      </c>
    </row>
    <row r="15" spans="2:5" ht="42.75" customHeight="1" x14ac:dyDescent="0.25">
      <c r="B15" s="9" t="s">
        <v>6</v>
      </c>
      <c r="C15" s="16"/>
      <c r="D15" s="1" t="s">
        <v>49</v>
      </c>
      <c r="E15" s="4">
        <v>0.02</v>
      </c>
    </row>
    <row r="16" spans="2:5" ht="42.75" customHeight="1" thickBot="1" x14ac:dyDescent="0.3">
      <c r="B16" s="10" t="s">
        <v>7</v>
      </c>
      <c r="C16" s="17"/>
      <c r="D16" s="5" t="s">
        <v>58</v>
      </c>
      <c r="E16" s="6">
        <v>1.3</v>
      </c>
    </row>
    <row r="17" spans="2:5" ht="9" customHeight="1" thickBot="1" x14ac:dyDescent="0.3">
      <c r="B17" s="150"/>
      <c r="C17" s="151"/>
      <c r="D17" s="151"/>
      <c r="E17" s="152"/>
    </row>
    <row r="18" spans="2:5" ht="16.5" thickTop="1" x14ac:dyDescent="0.25">
      <c r="B18" s="128" t="s">
        <v>8</v>
      </c>
      <c r="C18" s="129"/>
      <c r="D18" s="129"/>
      <c r="E18" s="130"/>
    </row>
    <row r="19" spans="2:5" x14ac:dyDescent="0.25">
      <c r="B19" s="131" t="s">
        <v>9</v>
      </c>
      <c r="C19" s="132"/>
      <c r="D19" s="132" t="s">
        <v>10</v>
      </c>
      <c r="E19" s="133"/>
    </row>
    <row r="20" spans="2:5" s="64" customFormat="1" ht="30" customHeight="1" x14ac:dyDescent="0.25">
      <c r="B20" s="123" t="s">
        <v>60</v>
      </c>
      <c r="C20" s="123"/>
      <c r="D20" s="124" t="s">
        <v>48</v>
      </c>
      <c r="E20" s="124"/>
    </row>
    <row r="21" spans="2:5" s="64" customFormat="1" x14ac:dyDescent="0.25">
      <c r="B21" s="153" t="s">
        <v>65</v>
      </c>
      <c r="C21" s="153"/>
      <c r="D21" s="124" t="s">
        <v>48</v>
      </c>
      <c r="E21" s="124"/>
    </row>
    <row r="22" spans="2:5" s="64" customFormat="1" ht="23.25" customHeight="1" x14ac:dyDescent="0.25">
      <c r="B22" s="123" t="s">
        <v>66</v>
      </c>
      <c r="C22" s="123"/>
      <c r="D22" s="124" t="s">
        <v>48</v>
      </c>
      <c r="E22" s="124"/>
    </row>
    <row r="23" spans="2:5" s="64" customFormat="1" x14ac:dyDescent="0.25">
      <c r="B23" s="153" t="s">
        <v>69</v>
      </c>
      <c r="C23" s="153"/>
      <c r="D23" s="124" t="s">
        <v>48</v>
      </c>
      <c r="E23" s="124"/>
    </row>
    <row r="24" spans="2:5" s="64" customFormat="1" x14ac:dyDescent="0.25">
      <c r="B24" s="156" t="s">
        <v>92</v>
      </c>
      <c r="C24" s="156"/>
      <c r="D24" s="124" t="s">
        <v>48</v>
      </c>
      <c r="E24" s="124"/>
    </row>
    <row r="25" spans="2:5" s="64" customFormat="1" x14ac:dyDescent="0.25">
      <c r="B25" s="153" t="s">
        <v>73</v>
      </c>
      <c r="C25" s="153"/>
      <c r="D25" s="124" t="s">
        <v>48</v>
      </c>
      <c r="E25" s="124"/>
    </row>
    <row r="26" spans="2:5" s="64" customFormat="1" x14ac:dyDescent="0.25">
      <c r="B26" s="154" t="s">
        <v>77</v>
      </c>
      <c r="C26" s="155"/>
      <c r="D26" s="124" t="s">
        <v>48</v>
      </c>
      <c r="E26" s="124"/>
    </row>
    <row r="27" spans="2:5" s="64" customFormat="1" ht="24.75" customHeight="1" x14ac:dyDescent="0.25">
      <c r="B27" s="156" t="s">
        <v>93</v>
      </c>
      <c r="C27" s="156"/>
      <c r="D27" s="124" t="s">
        <v>48</v>
      </c>
      <c r="E27" s="124"/>
    </row>
    <row r="28" spans="2:5" ht="28.5" customHeight="1" x14ac:dyDescent="0.25">
      <c r="B28" s="123" t="s">
        <v>81</v>
      </c>
      <c r="C28" s="123"/>
      <c r="D28" s="124" t="s">
        <v>48</v>
      </c>
      <c r="E28" s="124"/>
    </row>
    <row r="29" spans="2:5" s="64" customFormat="1" ht="30.75" customHeight="1" x14ac:dyDescent="0.25">
      <c r="B29" s="123" t="s">
        <v>86</v>
      </c>
      <c r="C29" s="123"/>
      <c r="D29" s="124" t="s">
        <v>48</v>
      </c>
      <c r="E29" s="124"/>
    </row>
    <row r="30" spans="2:5" s="64" customFormat="1" ht="30.75" customHeight="1" x14ac:dyDescent="0.25">
      <c r="B30" s="123" t="s">
        <v>88</v>
      </c>
      <c r="C30" s="123"/>
      <c r="D30" s="124" t="s">
        <v>48</v>
      </c>
      <c r="E30" s="124"/>
    </row>
    <row r="31" spans="2:5" ht="30.75" customHeight="1" x14ac:dyDescent="0.25">
      <c r="B31" s="156" t="s">
        <v>94</v>
      </c>
      <c r="C31" s="156"/>
      <c r="D31" s="124" t="s">
        <v>48</v>
      </c>
      <c r="E31" s="124"/>
    </row>
    <row r="32" spans="2:5" ht="25.5" customHeight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x14ac:dyDescent="0.25"/>
    <row r="45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x14ac:dyDescent="0.25"/>
    <row r="53" x14ac:dyDescent="0.25"/>
    <row r="54" x14ac:dyDescent="0.25"/>
    <row r="55" x14ac:dyDescent="0.25"/>
    <row r="56" x14ac:dyDescent="0.25"/>
    <row r="57" x14ac:dyDescent="0.25"/>
    <row r="58" x14ac:dyDescent="0.25"/>
    <row r="59" x14ac:dyDescent="0.25"/>
    <row r="60" x14ac:dyDescent="0.25"/>
    <row r="61" x14ac:dyDescent="0.25"/>
    <row r="62" x14ac:dyDescent="0.25"/>
    <row r="63" x14ac:dyDescent="0.25"/>
  </sheetData>
  <sheetProtection algorithmName="SHA-512" hashValue="NN779mD3/KeSRGXHUFpDHXKVxqquQ0k+RfpX0bmmdo4salDDHUMnCfgi3JtQ26FsjaR3RJ+MCkY79Eg4yMGmWQ==" saltValue="Q3iYDlra9D4oAJneRloCeQ==" spinCount="100000" sheet="1" objects="1" scenarios="1"/>
  <mergeCells count="36">
    <mergeCell ref="B31:C31"/>
    <mergeCell ref="D31:E31"/>
    <mergeCell ref="B30:C30"/>
    <mergeCell ref="D27:E27"/>
    <mergeCell ref="D28:E28"/>
    <mergeCell ref="D29:E29"/>
    <mergeCell ref="D30:E30"/>
    <mergeCell ref="B27:C27"/>
    <mergeCell ref="B25:C25"/>
    <mergeCell ref="D25:E25"/>
    <mergeCell ref="B28:C28"/>
    <mergeCell ref="B29:C29"/>
    <mergeCell ref="B24:C24"/>
    <mergeCell ref="D24:E24"/>
    <mergeCell ref="B26:C26"/>
    <mergeCell ref="D26:E26"/>
    <mergeCell ref="B21:C21"/>
    <mergeCell ref="D21:E21"/>
    <mergeCell ref="B22:C22"/>
    <mergeCell ref="D22:E22"/>
    <mergeCell ref="B23:C23"/>
    <mergeCell ref="D23:E23"/>
    <mergeCell ref="B20:C20"/>
    <mergeCell ref="D20:E20"/>
    <mergeCell ref="C2:E2"/>
    <mergeCell ref="B18:E18"/>
    <mergeCell ref="B19:C19"/>
    <mergeCell ref="D19:E19"/>
    <mergeCell ref="B3:E3"/>
    <mergeCell ref="B4:E5"/>
    <mergeCell ref="C7:E7"/>
    <mergeCell ref="B10:E10"/>
    <mergeCell ref="C8:E8"/>
    <mergeCell ref="B9:E9"/>
    <mergeCell ref="B6:E6"/>
    <mergeCell ref="B17:E17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26"/>
  <sheetViews>
    <sheetView topLeftCell="A4" zoomScale="80" zoomScaleNormal="80" workbookViewId="0">
      <selection activeCell="D8" sqref="D8"/>
    </sheetView>
  </sheetViews>
  <sheetFormatPr baseColWidth="10" defaultRowHeight="15" x14ac:dyDescent="0.25"/>
  <cols>
    <col min="2" max="3" width="23.28515625" customWidth="1"/>
    <col min="4" max="4" width="34.28515625" customWidth="1"/>
    <col min="5" max="5" width="23" customWidth="1"/>
    <col min="6" max="6" width="7.42578125" customWidth="1"/>
    <col min="7" max="7" width="7" customWidth="1"/>
    <col min="8" max="8" width="6.7109375" customWidth="1"/>
    <col min="9" max="9" width="8.5703125" customWidth="1"/>
    <col min="10" max="10" width="9.42578125" customWidth="1"/>
    <col min="11" max="11" width="25.5703125" customWidth="1"/>
    <col min="12" max="12" width="18.7109375" customWidth="1"/>
    <col min="13" max="13" width="31.85546875" customWidth="1"/>
  </cols>
  <sheetData>
    <row r="3" spans="1:13" x14ac:dyDescent="0.25">
      <c r="A3" s="105"/>
      <c r="B3" s="105" t="s">
        <v>117</v>
      </c>
      <c r="C3" s="105" t="s">
        <v>125</v>
      </c>
      <c r="I3" s="86"/>
    </row>
    <row r="4" spans="1:13" x14ac:dyDescent="0.25">
      <c r="A4" s="105" t="s">
        <v>111</v>
      </c>
      <c r="B4" s="117">
        <v>321167936.35000002</v>
      </c>
      <c r="C4" s="122">
        <f>B4*0.4</f>
        <v>128467174.54000002</v>
      </c>
    </row>
    <row r="5" spans="1:13" x14ac:dyDescent="0.25">
      <c r="A5" s="105" t="s">
        <v>112</v>
      </c>
      <c r="B5" s="117">
        <v>317388892.20999998</v>
      </c>
      <c r="C5" s="117">
        <f t="shared" ref="C5:C10" si="0">B5*0.4</f>
        <v>126955556.884</v>
      </c>
      <c r="E5" s="86"/>
    </row>
    <row r="6" spans="1:13" x14ac:dyDescent="0.25">
      <c r="A6" s="105" t="s">
        <v>113</v>
      </c>
      <c r="B6" s="117">
        <v>231630235.24000001</v>
      </c>
      <c r="C6" s="117">
        <f t="shared" si="0"/>
        <v>92652094.096000016</v>
      </c>
      <c r="H6" s="86"/>
    </row>
    <row r="7" spans="1:13" x14ac:dyDescent="0.25">
      <c r="A7" s="105" t="s">
        <v>114</v>
      </c>
      <c r="B7" s="117">
        <v>424652515.24000001</v>
      </c>
      <c r="C7" s="122">
        <f t="shared" si="0"/>
        <v>169861006.09600002</v>
      </c>
      <c r="I7" s="86"/>
    </row>
    <row r="8" spans="1:13" x14ac:dyDescent="0.25">
      <c r="A8" s="105" t="s">
        <v>115</v>
      </c>
      <c r="B8" s="117">
        <v>424452595.24000001</v>
      </c>
      <c r="C8" s="117">
        <f t="shared" si="0"/>
        <v>169781038.09600002</v>
      </c>
      <c r="E8" s="86"/>
    </row>
    <row r="9" spans="1:13" x14ac:dyDescent="0.25">
      <c r="A9" s="105"/>
      <c r="B9" s="105"/>
      <c r="C9" s="117"/>
    </row>
    <row r="10" spans="1:13" x14ac:dyDescent="0.25">
      <c r="A10" s="105" t="s">
        <v>116</v>
      </c>
      <c r="B10" s="117">
        <f>SUM(B4:B8)</f>
        <v>1719292174.28</v>
      </c>
      <c r="C10" s="117">
        <f t="shared" si="0"/>
        <v>687716869.71200001</v>
      </c>
    </row>
    <row r="12" spans="1:13" x14ac:dyDescent="0.25">
      <c r="E12" s="110" t="s">
        <v>129</v>
      </c>
      <c r="F12" s="111">
        <v>1.3</v>
      </c>
      <c r="G12" s="111">
        <v>0.7</v>
      </c>
      <c r="H12" s="111">
        <v>0.03</v>
      </c>
      <c r="I12" s="111">
        <v>0.02</v>
      </c>
      <c r="J12" s="111">
        <v>1.3</v>
      </c>
    </row>
    <row r="13" spans="1:13" x14ac:dyDescent="0.25">
      <c r="B13" s="105" t="s">
        <v>119</v>
      </c>
      <c r="C13" s="105" t="s">
        <v>118</v>
      </c>
    </row>
    <row r="14" spans="1:13" x14ac:dyDescent="0.25">
      <c r="B14" s="105"/>
      <c r="C14" s="105"/>
      <c r="D14" s="113"/>
      <c r="E14" s="105" t="s">
        <v>105</v>
      </c>
      <c r="F14" s="105" t="s">
        <v>106</v>
      </c>
      <c r="G14" s="105" t="s">
        <v>107</v>
      </c>
      <c r="H14" s="105" t="s">
        <v>108</v>
      </c>
      <c r="I14" s="105" t="s">
        <v>109</v>
      </c>
      <c r="J14" s="105" t="s">
        <v>110</v>
      </c>
      <c r="K14" s="118" t="s">
        <v>127</v>
      </c>
      <c r="L14" s="118" t="s">
        <v>128</v>
      </c>
      <c r="M14" s="109" t="s">
        <v>131</v>
      </c>
    </row>
    <row r="15" spans="1:13" ht="15" customHeight="1" x14ac:dyDescent="0.25">
      <c r="A15" s="119"/>
      <c r="B15" s="120" t="s">
        <v>120</v>
      </c>
      <c r="C15" s="121">
        <f>B7*0.4</f>
        <v>169861006.09600002</v>
      </c>
      <c r="D15" s="114" t="s">
        <v>60</v>
      </c>
      <c r="E15" s="106">
        <v>2024754938</v>
      </c>
      <c r="F15" s="112">
        <v>30.737516157321281</v>
      </c>
      <c r="G15" s="112">
        <v>4.1617950388379225E-2</v>
      </c>
      <c r="H15" s="112">
        <v>4.633032070852254E-2</v>
      </c>
      <c r="I15" s="112">
        <v>4.4402147719797551E-2</v>
      </c>
      <c r="J15" s="112">
        <v>32.870438402797404</v>
      </c>
      <c r="K15" s="105" t="str">
        <f>IF(E15&gt;=C15,"cumple","no cumple")</f>
        <v>cumple</v>
      </c>
      <c r="L15" s="105" t="s">
        <v>48</v>
      </c>
      <c r="M15" t="s">
        <v>48</v>
      </c>
    </row>
    <row r="16" spans="1:13" x14ac:dyDescent="0.25">
      <c r="A16" s="119"/>
      <c r="B16" s="120" t="s">
        <v>121</v>
      </c>
      <c r="C16" s="122">
        <f>B4*0.4</f>
        <v>128467174.54000002</v>
      </c>
      <c r="D16" s="115" t="s">
        <v>65</v>
      </c>
      <c r="E16" s="107">
        <v>996355803</v>
      </c>
      <c r="F16" s="112">
        <v>1.5115842599130092</v>
      </c>
      <c r="G16" s="112">
        <v>0.67606740465449511</v>
      </c>
      <c r="H16" s="112">
        <v>0.13854509527789716</v>
      </c>
      <c r="I16" s="112">
        <v>4.4879272306595538E-2</v>
      </c>
      <c r="J16" s="112">
        <v>3.7205964176822377</v>
      </c>
      <c r="K16" s="105" t="str">
        <f t="shared" ref="K16:K26" si="1">IF(E16&gt;=C16,"cumple","no cumple")</f>
        <v>cumple</v>
      </c>
      <c r="L16" s="105" t="s">
        <v>48</v>
      </c>
      <c r="M16" t="s">
        <v>48</v>
      </c>
    </row>
    <row r="17" spans="1:13" x14ac:dyDescent="0.25">
      <c r="A17" s="119"/>
      <c r="B17" s="120">
        <v>3</v>
      </c>
      <c r="C17" s="122">
        <f>C6</f>
        <v>92652094.096000016</v>
      </c>
      <c r="D17" s="114" t="s">
        <v>66</v>
      </c>
      <c r="E17" s="106">
        <v>1177039825</v>
      </c>
      <c r="F17" s="112">
        <v>2.6394019788296004</v>
      </c>
      <c r="G17" s="112">
        <v>0.39795607581703513</v>
      </c>
      <c r="H17" s="112">
        <v>0.73952981753310254</v>
      </c>
      <c r="I17" s="112">
        <v>0.44522943339794097</v>
      </c>
      <c r="J17" s="112">
        <v>651.66825405198449</v>
      </c>
      <c r="K17" s="105" t="str">
        <f t="shared" si="1"/>
        <v>cumple</v>
      </c>
      <c r="L17" s="105" t="s">
        <v>48</v>
      </c>
      <c r="M17" t="s">
        <v>48</v>
      </c>
    </row>
    <row r="18" spans="1:13" x14ac:dyDescent="0.25">
      <c r="A18" s="119"/>
      <c r="B18" s="120" t="s">
        <v>121</v>
      </c>
      <c r="C18" s="122">
        <f>B4*0.4</f>
        <v>128467174.54000002</v>
      </c>
      <c r="D18" s="115" t="s">
        <v>69</v>
      </c>
      <c r="E18" s="107">
        <v>2215573737</v>
      </c>
      <c r="F18" s="112">
        <v>5.5562133151820765</v>
      </c>
      <c r="G18" s="112">
        <v>0.21779917559659839</v>
      </c>
      <c r="H18" s="112">
        <v>0.15925325162660711</v>
      </c>
      <c r="I18" s="112">
        <v>0.12456802471125443</v>
      </c>
      <c r="J18" s="112">
        <v>7.0991357239992654</v>
      </c>
      <c r="K18" s="105" t="str">
        <f t="shared" si="1"/>
        <v>cumple</v>
      </c>
      <c r="L18" s="105" t="s">
        <v>48</v>
      </c>
      <c r="M18" t="s">
        <v>48</v>
      </c>
    </row>
    <row r="19" spans="1:13" x14ac:dyDescent="0.25">
      <c r="A19" s="119"/>
      <c r="B19" s="120" t="s">
        <v>120</v>
      </c>
      <c r="C19" s="122">
        <f>B7*0.4</f>
        <v>169861006.09600002</v>
      </c>
      <c r="D19" s="116" t="s">
        <v>92</v>
      </c>
      <c r="E19" s="108">
        <v>6460546517</v>
      </c>
      <c r="F19" s="112">
        <v>2.7</v>
      </c>
      <c r="G19" s="112">
        <v>0.37</v>
      </c>
      <c r="H19" s="112">
        <v>0.18</v>
      </c>
      <c r="I19" s="112">
        <v>0.11</v>
      </c>
      <c r="J19" s="112">
        <v>7.57</v>
      </c>
      <c r="K19" s="105" t="s">
        <v>143</v>
      </c>
      <c r="L19" s="105" t="s">
        <v>48</v>
      </c>
      <c r="M19" t="s">
        <v>48</v>
      </c>
    </row>
    <row r="20" spans="1:13" x14ac:dyDescent="0.25">
      <c r="A20" s="119"/>
      <c r="B20" s="120" t="s">
        <v>122</v>
      </c>
      <c r="C20" s="122">
        <f>B7*0.4</f>
        <v>169861006.09600002</v>
      </c>
      <c r="D20" s="115" t="s">
        <v>126</v>
      </c>
      <c r="E20" s="107">
        <v>517120414</v>
      </c>
      <c r="F20" s="112">
        <v>6.5989656834805599</v>
      </c>
      <c r="G20" s="112">
        <v>0.14622364515614072</v>
      </c>
      <c r="H20" s="112">
        <v>0.10481825725460701</v>
      </c>
      <c r="I20" s="112">
        <v>8.9491349599924275E-2</v>
      </c>
      <c r="J20" s="112">
        <v>14.881496966798908</v>
      </c>
      <c r="K20" s="105" t="str">
        <f t="shared" si="1"/>
        <v>cumple</v>
      </c>
      <c r="L20" s="105" t="s">
        <v>48</v>
      </c>
      <c r="M20" t="s">
        <v>48</v>
      </c>
    </row>
    <row r="21" spans="1:13" x14ac:dyDescent="0.25">
      <c r="A21" s="119"/>
      <c r="B21" s="120" t="s">
        <v>120</v>
      </c>
      <c r="C21" s="122">
        <f>B7*0.4</f>
        <v>169861006.09600002</v>
      </c>
      <c r="D21" s="115" t="s">
        <v>77</v>
      </c>
      <c r="E21" s="107">
        <v>460289450</v>
      </c>
      <c r="F21" s="112">
        <v>30.448180183500227</v>
      </c>
      <c r="G21" s="112">
        <v>2.4265633371044325E-2</v>
      </c>
      <c r="H21" s="112">
        <v>5.7017739680942897E-2</v>
      </c>
      <c r="I21" s="112">
        <v>5.5634168114199488E-2</v>
      </c>
      <c r="J21" s="112" t="s">
        <v>130</v>
      </c>
      <c r="K21" s="105" t="str">
        <f t="shared" si="1"/>
        <v>cumple</v>
      </c>
      <c r="L21" s="105" t="s">
        <v>48</v>
      </c>
      <c r="M21" t="s">
        <v>48</v>
      </c>
    </row>
    <row r="22" spans="1:13" x14ac:dyDescent="0.25">
      <c r="A22" s="119"/>
      <c r="B22" s="120" t="s">
        <v>120</v>
      </c>
      <c r="C22" s="122">
        <f>B7*0.4</f>
        <v>169861006.09600002</v>
      </c>
      <c r="D22" s="116" t="s">
        <v>93</v>
      </c>
      <c r="E22" s="108">
        <v>5557623000</v>
      </c>
      <c r="F22" s="112">
        <v>5.137321799462514</v>
      </c>
      <c r="G22" s="112">
        <v>0.33242553904992611</v>
      </c>
      <c r="H22" s="112">
        <v>0.40618417113456384</v>
      </c>
      <c r="I22" s="112">
        <v>0.27115817909160905</v>
      </c>
      <c r="J22" s="112">
        <v>9.2726527428246328</v>
      </c>
      <c r="K22" s="105" t="str">
        <f t="shared" si="1"/>
        <v>cumple</v>
      </c>
      <c r="L22" s="105" t="s">
        <v>48</v>
      </c>
      <c r="M22" t="s">
        <v>48</v>
      </c>
    </row>
    <row r="23" spans="1:13" ht="15" customHeight="1" x14ac:dyDescent="0.25">
      <c r="A23" s="119"/>
      <c r="B23" s="120" t="s">
        <v>120</v>
      </c>
      <c r="C23" s="122">
        <f>B7*0.4</f>
        <v>169861006.09600002</v>
      </c>
      <c r="D23" s="114" t="s">
        <v>81</v>
      </c>
      <c r="E23" s="106">
        <v>1065412151</v>
      </c>
      <c r="F23" s="112">
        <v>1.4949441002167372</v>
      </c>
      <c r="G23" s="112">
        <v>0.39603149405653154</v>
      </c>
      <c r="H23" s="112">
        <v>0.23841895470556676</v>
      </c>
      <c r="I23" s="112">
        <v>0.12427201488934417</v>
      </c>
      <c r="J23" s="112" t="s">
        <v>130</v>
      </c>
      <c r="K23" s="105" t="str">
        <f t="shared" si="1"/>
        <v>cumple</v>
      </c>
      <c r="L23" s="105" t="s">
        <v>48</v>
      </c>
      <c r="M23" t="s">
        <v>48</v>
      </c>
    </row>
    <row r="24" spans="1:13" x14ac:dyDescent="0.25">
      <c r="A24" s="119"/>
      <c r="B24" s="120" t="s">
        <v>123</v>
      </c>
      <c r="C24" s="122">
        <f>B4*0.4</f>
        <v>128467174.54000002</v>
      </c>
      <c r="D24" s="114" t="s">
        <v>86</v>
      </c>
      <c r="E24" s="106">
        <v>3527599185</v>
      </c>
      <c r="F24" s="112">
        <v>36.73852447982609</v>
      </c>
      <c r="G24" s="112">
        <v>5.1514502535676777E-2</v>
      </c>
      <c r="H24" s="112">
        <v>0.30696564658788067</v>
      </c>
      <c r="I24" s="112">
        <v>0.29115246400836364</v>
      </c>
      <c r="J24" s="112">
        <v>32.886288898494392</v>
      </c>
      <c r="K24" s="105" t="str">
        <f t="shared" si="1"/>
        <v>cumple</v>
      </c>
      <c r="L24" s="105" t="s">
        <v>48</v>
      </c>
      <c r="M24" t="s">
        <v>48</v>
      </c>
    </row>
    <row r="25" spans="1:13" x14ac:dyDescent="0.25">
      <c r="A25" s="119"/>
      <c r="B25" s="120" t="s">
        <v>124</v>
      </c>
      <c r="C25" s="122">
        <f>B4*0.4</f>
        <v>128467174.54000002</v>
      </c>
      <c r="D25" s="114" t="s">
        <v>88</v>
      </c>
      <c r="E25" s="106">
        <v>3457785237</v>
      </c>
      <c r="F25" s="112">
        <v>4.4743142558031552</v>
      </c>
      <c r="G25" s="112">
        <v>0.58936096507760305</v>
      </c>
      <c r="H25" s="112">
        <v>0.44147236324599365</v>
      </c>
      <c r="I25" s="112">
        <v>0.18128578518824467</v>
      </c>
      <c r="J25" s="112">
        <v>3.6853356687498202</v>
      </c>
      <c r="K25" s="105" t="str">
        <f t="shared" si="1"/>
        <v>cumple</v>
      </c>
      <c r="L25" s="105" t="s">
        <v>48</v>
      </c>
      <c r="M25" t="s">
        <v>48</v>
      </c>
    </row>
    <row r="26" spans="1:13" ht="15" customHeight="1" x14ac:dyDescent="0.25">
      <c r="A26" s="119"/>
      <c r="B26" s="120" t="s">
        <v>120</v>
      </c>
      <c r="C26" s="122">
        <f>B7*0.4</f>
        <v>169861006.09600002</v>
      </c>
      <c r="D26" s="116" t="s">
        <v>94</v>
      </c>
      <c r="E26" s="108">
        <v>4810079175</v>
      </c>
      <c r="F26" s="112">
        <v>3.0462404054366425</v>
      </c>
      <c r="G26" s="112">
        <v>0.52363724532595612</v>
      </c>
      <c r="H26" s="112">
        <v>0.31726661892608149</v>
      </c>
      <c r="I26" s="112">
        <v>0.15113400055774831</v>
      </c>
      <c r="J26" s="112">
        <v>6.5756759466273271</v>
      </c>
      <c r="K26" s="105" t="str">
        <f t="shared" si="1"/>
        <v>cumple</v>
      </c>
      <c r="L26" s="105" t="s">
        <v>48</v>
      </c>
      <c r="M26" t="s">
        <v>48</v>
      </c>
    </row>
  </sheetData>
  <sheetProtection algorithmName="SHA-512" hashValue="hjyPmpnHI3YmVCtDDKF6+74zCfZHhhvyx3qm1l0PIZR+lO+Q7yBXmYu5AAXA+/3DJ0aIHt5TLjPGgBYyng/pZQ==" saltValue="fzvgbQUFSNPNCSdOfY//1A==" spinCount="100000" sheet="1" objects="1" scenarios="1"/>
  <pageMargins left="0.7" right="0.7" top="0.75" bottom="0.75" header="0.3" footer="0.3"/>
  <pageSetup orientation="portrait" horizontalDpi="4294967294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</sheetPr>
  <dimension ref="A1:G92"/>
  <sheetViews>
    <sheetView showGridLines="0" topLeftCell="B13" zoomScale="50" zoomScaleNormal="50" workbookViewId="0">
      <selection activeCell="D11" sqref="D11:F16"/>
    </sheetView>
  </sheetViews>
  <sheetFormatPr baseColWidth="10" defaultColWidth="0" defaultRowHeight="0" customHeight="1" zeroHeight="1" x14ac:dyDescent="0.4"/>
  <cols>
    <col min="1" max="1" width="4" style="42" customWidth="1"/>
    <col min="2" max="2" width="80.42578125" style="42" customWidth="1"/>
    <col min="3" max="3" width="45.7109375" style="42" customWidth="1"/>
    <col min="4" max="4" width="45.28515625" style="42" customWidth="1"/>
    <col min="5" max="5" width="48.140625" style="42" customWidth="1"/>
    <col min="6" max="6" width="29.85546875" style="42" customWidth="1"/>
    <col min="7" max="7" width="4" style="42" customWidth="1"/>
    <col min="8" max="16384" width="9.140625" style="42" hidden="1"/>
  </cols>
  <sheetData>
    <row r="1" spans="2:6" ht="20.25" customHeight="1" x14ac:dyDescent="0.4">
      <c r="B1" s="41"/>
      <c r="C1" s="41"/>
      <c r="D1" s="41"/>
      <c r="E1" s="41"/>
      <c r="F1" s="41"/>
    </row>
    <row r="2" spans="2:6" ht="51.75" customHeight="1" x14ac:dyDescent="0.4">
      <c r="B2" s="43"/>
      <c r="C2" s="193" t="s">
        <v>42</v>
      </c>
      <c r="D2" s="193"/>
      <c r="E2" s="193"/>
      <c r="F2" s="193"/>
    </row>
    <row r="3" spans="2:6" ht="26.25" x14ac:dyDescent="0.4">
      <c r="B3" s="179" t="s">
        <v>43</v>
      </c>
      <c r="C3" s="179"/>
      <c r="D3" s="179"/>
      <c r="E3" s="179"/>
      <c r="F3" s="179"/>
    </row>
    <row r="4" spans="2:6" ht="26.25" x14ac:dyDescent="0.4">
      <c r="B4" s="201" t="str">
        <f>'DATOS DEL PROCESO'!B4:E5</f>
        <v>CME 010 2020</v>
      </c>
      <c r="C4" s="201"/>
      <c r="D4" s="201"/>
      <c r="E4" s="201"/>
      <c r="F4" s="201"/>
    </row>
    <row r="5" spans="2:6" ht="26.25" x14ac:dyDescent="0.4">
      <c r="B5" s="201"/>
      <c r="C5" s="201"/>
      <c r="D5" s="201"/>
      <c r="E5" s="201"/>
      <c r="F5" s="201"/>
    </row>
    <row r="6" spans="2:6" ht="8.25" customHeight="1" x14ac:dyDescent="0.4">
      <c r="B6" s="189"/>
      <c r="C6" s="189"/>
      <c r="D6" s="189"/>
      <c r="E6" s="189"/>
      <c r="F6" s="189"/>
    </row>
    <row r="7" spans="2:6" ht="235.5" customHeight="1" x14ac:dyDescent="0.4">
      <c r="B7" s="44" t="s">
        <v>0</v>
      </c>
      <c r="C7" s="202" t="str">
        <f>'DATOS DEL PROCESO'!C7:E7</f>
        <v>INTERVENTORIA TÉCNICA, ADMINISTRATIVA, DE CONTROL FINANCIERO, PRESUPUESTAL, SOCIAL Y AMBIENTAL PARA EL CHEQUEO, VALIDACIÓN DE PROTOTIPOS, DIAGNÓSTICO, CONCERTACIÓN, INTERVENCIÓN Y GESTIÓN SOCIAL PARA LA EJECUCIÓN DEL PROGRAMA DE CONEXIONES INTRADOMICILIARIAS, EN LOS MUNICIPIOS DE MARÍA LA BAJA (BOLÍVAR) SABANAS DE SAN ANGEL (MAGDALENA), ASTREA (CESAR), TADÓ (CHOCÓ) y ATRATO</v>
      </c>
      <c r="D7" s="202"/>
      <c r="E7" s="202"/>
      <c r="F7" s="202"/>
    </row>
    <row r="8" spans="2:6" ht="47.25" customHeight="1" x14ac:dyDescent="0.4">
      <c r="B8" s="44" t="s">
        <v>2</v>
      </c>
      <c r="C8" s="200">
        <v>424652515.24000001</v>
      </c>
      <c r="D8" s="200"/>
      <c r="E8" s="200"/>
      <c r="F8" s="200"/>
    </row>
    <row r="9" spans="2:6" ht="25.5" customHeight="1" x14ac:dyDescent="0.4">
      <c r="B9" s="179" t="s">
        <v>1</v>
      </c>
      <c r="C9" s="179"/>
      <c r="D9" s="164" t="s">
        <v>14</v>
      </c>
      <c r="E9" s="164"/>
      <c r="F9" s="164"/>
    </row>
    <row r="10" spans="2:6" ht="26.25" x14ac:dyDescent="0.4">
      <c r="B10" s="45" t="s">
        <v>12</v>
      </c>
      <c r="C10" s="45" t="s">
        <v>13</v>
      </c>
      <c r="D10" s="164"/>
      <c r="E10" s="164"/>
      <c r="F10" s="164"/>
    </row>
    <row r="11" spans="2:6" ht="53.25" customHeight="1" x14ac:dyDescent="0.4">
      <c r="B11" s="46" t="s">
        <v>11</v>
      </c>
      <c r="C11" s="88">
        <f>0.4*C8</f>
        <v>169861006.09600002</v>
      </c>
      <c r="D11" s="180" t="s">
        <v>132</v>
      </c>
      <c r="E11" s="181"/>
      <c r="F11" s="182"/>
    </row>
    <row r="12" spans="2:6" ht="42.75" customHeight="1" x14ac:dyDescent="0.4">
      <c r="B12" s="47" t="s">
        <v>3</v>
      </c>
      <c r="C12" s="48">
        <f>'DATOS DEL PROCESO'!E12</f>
        <v>1.3</v>
      </c>
      <c r="D12" s="183"/>
      <c r="E12" s="184"/>
      <c r="F12" s="185"/>
    </row>
    <row r="13" spans="2:6" ht="42.75" customHeight="1" x14ac:dyDescent="0.4">
      <c r="B13" s="47" t="s">
        <v>4</v>
      </c>
      <c r="C13" s="48">
        <f>'DATOS DEL PROCESO'!E13</f>
        <v>0.7</v>
      </c>
      <c r="D13" s="183"/>
      <c r="E13" s="184"/>
      <c r="F13" s="185"/>
    </row>
    <row r="14" spans="2:6" ht="42.75" customHeight="1" x14ac:dyDescent="0.4">
      <c r="B14" s="47" t="s">
        <v>5</v>
      </c>
      <c r="C14" s="48">
        <f>'DATOS DEL PROCESO'!E14</f>
        <v>0.03</v>
      </c>
      <c r="D14" s="183"/>
      <c r="E14" s="184"/>
      <c r="F14" s="185"/>
    </row>
    <row r="15" spans="2:6" ht="42.75" customHeight="1" x14ac:dyDescent="0.4">
      <c r="B15" s="47" t="s">
        <v>6</v>
      </c>
      <c r="C15" s="48">
        <f>'DATOS DEL PROCESO'!E15</f>
        <v>0.02</v>
      </c>
      <c r="D15" s="183"/>
      <c r="E15" s="184"/>
      <c r="F15" s="185"/>
    </row>
    <row r="16" spans="2:6" ht="42.75" customHeight="1" x14ac:dyDescent="0.4">
      <c r="B16" s="47" t="s">
        <v>7</v>
      </c>
      <c r="C16" s="48">
        <f>'DATOS DEL PROCESO'!E16</f>
        <v>1.3</v>
      </c>
      <c r="D16" s="186"/>
      <c r="E16" s="187"/>
      <c r="F16" s="188"/>
    </row>
    <row r="17" spans="2:6" ht="9" customHeight="1" x14ac:dyDescent="0.4">
      <c r="B17" s="189"/>
      <c r="C17" s="189"/>
      <c r="D17" s="189"/>
      <c r="E17" s="189"/>
      <c r="F17" s="189"/>
    </row>
    <row r="18" spans="2:6" ht="31.5" customHeight="1" x14ac:dyDescent="0.4">
      <c r="B18" s="190" t="s">
        <v>15</v>
      </c>
      <c r="C18" s="191"/>
      <c r="D18" s="191"/>
      <c r="E18" s="191"/>
      <c r="F18" s="192"/>
    </row>
    <row r="19" spans="2:6" ht="19.5" customHeight="1" x14ac:dyDescent="0.4">
      <c r="B19" s="193" t="s">
        <v>9</v>
      </c>
      <c r="C19" s="193"/>
      <c r="D19" s="193"/>
      <c r="E19" s="193"/>
      <c r="F19" s="193"/>
    </row>
    <row r="20" spans="2:6" ht="72.75" customHeight="1" x14ac:dyDescent="0.4">
      <c r="B20" s="194" t="s">
        <v>9</v>
      </c>
      <c r="C20" s="195"/>
      <c r="D20" s="196" t="s">
        <v>60</v>
      </c>
      <c r="E20" s="197"/>
      <c r="F20" s="198"/>
    </row>
    <row r="21" spans="2:6" ht="87" customHeight="1" x14ac:dyDescent="0.4">
      <c r="B21" s="194" t="s">
        <v>51</v>
      </c>
      <c r="C21" s="195"/>
      <c r="D21" s="49" t="s">
        <v>61</v>
      </c>
      <c r="E21" s="49" t="s">
        <v>62</v>
      </c>
      <c r="F21" s="49" t="s">
        <v>63</v>
      </c>
    </row>
    <row r="22" spans="2:6" ht="17.25" customHeight="1" x14ac:dyDescent="0.4">
      <c r="B22" s="176" t="s">
        <v>19</v>
      </c>
      <c r="C22" s="176"/>
      <c r="D22" s="199" t="s">
        <v>17</v>
      </c>
      <c r="E22" s="199"/>
      <c r="F22" s="199"/>
    </row>
    <row r="23" spans="2:6" ht="17.25" customHeight="1" x14ac:dyDescent="0.4">
      <c r="B23" s="177" t="s">
        <v>52</v>
      </c>
      <c r="C23" s="178"/>
      <c r="D23" s="51">
        <v>0.51</v>
      </c>
      <c r="E23" s="51">
        <v>0.39</v>
      </c>
      <c r="F23" s="51">
        <v>0.1</v>
      </c>
    </row>
    <row r="24" spans="2:6" ht="17.25" customHeight="1" x14ac:dyDescent="0.4">
      <c r="B24" s="176" t="s">
        <v>16</v>
      </c>
      <c r="C24" s="176"/>
      <c r="D24" s="52" t="s">
        <v>17</v>
      </c>
      <c r="E24" s="52" t="s">
        <v>17</v>
      </c>
      <c r="F24" s="52" t="s">
        <v>17</v>
      </c>
    </row>
    <row r="25" spans="2:6" ht="17.25" customHeight="1" x14ac:dyDescent="0.4">
      <c r="B25" s="173" t="s">
        <v>26</v>
      </c>
      <c r="C25" s="173"/>
      <c r="D25" s="173"/>
      <c r="E25" s="173"/>
      <c r="F25" s="173"/>
    </row>
    <row r="26" spans="2:6" ht="30.75" customHeight="1" x14ac:dyDescent="0.4">
      <c r="B26" s="174" t="s">
        <v>20</v>
      </c>
      <c r="C26" s="174"/>
      <c r="D26" s="71">
        <v>79329835</v>
      </c>
      <c r="E26" s="70" t="s">
        <v>64</v>
      </c>
      <c r="F26" s="71">
        <v>830102887</v>
      </c>
    </row>
    <row r="27" spans="2:6" ht="17.25" customHeight="1" x14ac:dyDescent="0.4">
      <c r="B27" s="174" t="s">
        <v>21</v>
      </c>
      <c r="C27" s="174"/>
      <c r="D27" s="53" t="s">
        <v>45</v>
      </c>
      <c r="E27" s="53" t="s">
        <v>45</v>
      </c>
      <c r="F27" s="53" t="s">
        <v>45</v>
      </c>
    </row>
    <row r="28" spans="2:6" ht="17.25" customHeight="1" x14ac:dyDescent="0.4">
      <c r="B28" s="174" t="s">
        <v>22</v>
      </c>
      <c r="C28" s="174"/>
      <c r="D28" s="87">
        <v>43916</v>
      </c>
      <c r="E28" s="54">
        <v>40325</v>
      </c>
      <c r="F28" s="54">
        <v>43974</v>
      </c>
    </row>
    <row r="29" spans="2:6" ht="17.25" customHeight="1" x14ac:dyDescent="0.4">
      <c r="B29" s="174" t="s">
        <v>23</v>
      </c>
      <c r="C29" s="174"/>
      <c r="D29" s="55">
        <v>43578</v>
      </c>
      <c r="E29" s="55">
        <v>43923</v>
      </c>
      <c r="F29" s="55">
        <v>43585</v>
      </c>
    </row>
    <row r="30" spans="2:6" ht="17.25" customHeight="1" x14ac:dyDescent="0.4">
      <c r="B30" s="174" t="s">
        <v>24</v>
      </c>
      <c r="C30" s="174"/>
      <c r="D30" s="56">
        <v>43465</v>
      </c>
      <c r="E30" s="56">
        <v>43830</v>
      </c>
      <c r="F30" s="56">
        <v>43465</v>
      </c>
    </row>
    <row r="31" spans="2:6" ht="17.25" customHeight="1" x14ac:dyDescent="0.4">
      <c r="B31" s="174" t="s">
        <v>25</v>
      </c>
      <c r="C31" s="174"/>
      <c r="D31" s="53" t="s">
        <v>46</v>
      </c>
      <c r="E31" s="53" t="s">
        <v>53</v>
      </c>
      <c r="F31" s="53" t="s">
        <v>46</v>
      </c>
    </row>
    <row r="32" spans="2:6" ht="17.25" customHeight="1" x14ac:dyDescent="0.4">
      <c r="B32" s="175" t="s">
        <v>27</v>
      </c>
      <c r="C32" s="175"/>
      <c r="D32" s="175"/>
      <c r="E32" s="175"/>
      <c r="F32" s="175"/>
    </row>
    <row r="33" spans="2:6" ht="17.25" customHeight="1" x14ac:dyDescent="0.4">
      <c r="B33" s="174" t="s">
        <v>28</v>
      </c>
      <c r="C33" s="174"/>
      <c r="D33" s="57">
        <v>324661279</v>
      </c>
      <c r="E33" s="57">
        <v>527829340</v>
      </c>
      <c r="F33" s="57">
        <v>1299173886</v>
      </c>
    </row>
    <row r="34" spans="2:6" ht="17.25" customHeight="1" x14ac:dyDescent="0.4">
      <c r="B34" s="174" t="s">
        <v>29</v>
      </c>
      <c r="C34" s="174"/>
      <c r="D34" s="57">
        <v>1112888021</v>
      </c>
      <c r="E34" s="57">
        <v>532229340</v>
      </c>
      <c r="F34" s="57">
        <v>2508082765</v>
      </c>
    </row>
    <row r="35" spans="2:6" ht="17.25" customHeight="1" x14ac:dyDescent="0.4">
      <c r="B35" s="174" t="s">
        <v>30</v>
      </c>
      <c r="C35" s="174"/>
      <c r="D35" s="57">
        <v>1300000</v>
      </c>
      <c r="E35" s="57">
        <v>10643682</v>
      </c>
      <c r="F35" s="57">
        <v>114965885</v>
      </c>
    </row>
    <row r="36" spans="2:6" ht="17.25" customHeight="1" x14ac:dyDescent="0.4">
      <c r="B36" s="174" t="s">
        <v>31</v>
      </c>
      <c r="C36" s="174"/>
      <c r="D36" s="57">
        <v>43045000</v>
      </c>
      <c r="E36" s="57">
        <v>10643682</v>
      </c>
      <c r="F36" s="57">
        <v>165939756</v>
      </c>
    </row>
    <row r="37" spans="2:6" ht="17.25" customHeight="1" x14ac:dyDescent="0.4">
      <c r="B37" s="174" t="s">
        <v>32</v>
      </c>
      <c r="C37" s="174"/>
      <c r="D37" s="57">
        <v>1069843021</v>
      </c>
      <c r="E37" s="57">
        <v>521585658</v>
      </c>
      <c r="F37" s="57">
        <v>2342143009</v>
      </c>
    </row>
    <row r="38" spans="2:6" ht="17.25" customHeight="1" x14ac:dyDescent="0.4">
      <c r="B38" s="174" t="s">
        <v>33</v>
      </c>
      <c r="C38" s="174"/>
      <c r="D38" s="57">
        <v>20727081</v>
      </c>
      <c r="E38" s="57">
        <v>24585658</v>
      </c>
      <c r="F38" s="57">
        <v>253951926</v>
      </c>
    </row>
    <row r="39" spans="2:6" ht="17.25" customHeight="1" x14ac:dyDescent="0.4">
      <c r="B39" s="174" t="s">
        <v>34</v>
      </c>
      <c r="C39" s="174"/>
      <c r="D39" s="57">
        <v>1233006</v>
      </c>
      <c r="E39" s="57">
        <v>228147</v>
      </c>
      <c r="F39" s="57">
        <v>6680674</v>
      </c>
    </row>
    <row r="40" spans="2:6" ht="17.25" customHeight="1" x14ac:dyDescent="0.4">
      <c r="B40" s="175" t="s">
        <v>54</v>
      </c>
      <c r="C40" s="175"/>
      <c r="D40" s="175"/>
      <c r="E40" s="175"/>
      <c r="F40" s="175"/>
    </row>
    <row r="41" spans="2:6" ht="17.25" customHeight="1" x14ac:dyDescent="0.4">
      <c r="B41" s="174" t="s">
        <v>35</v>
      </c>
      <c r="C41" s="174"/>
      <c r="D41" s="58">
        <f>D33-D35</f>
        <v>323361279</v>
      </c>
      <c r="E41" s="58">
        <f>E33-E35</f>
        <v>517185658</v>
      </c>
      <c r="F41" s="58">
        <f>F33-F35</f>
        <v>1184208001</v>
      </c>
    </row>
    <row r="42" spans="2:6" ht="17.25" customHeight="1" x14ac:dyDescent="0.4">
      <c r="B42" s="174" t="s">
        <v>36</v>
      </c>
      <c r="C42" s="174"/>
      <c r="D42" s="59">
        <f>IF(D35=0,"INDETERMINADO",D33/D35)</f>
        <v>249.73944538461538</v>
      </c>
      <c r="E42" s="59">
        <f>IF(E35=0,"INDETERMINADO",E33/E35)</f>
        <v>49.590859629214776</v>
      </c>
      <c r="F42" s="60">
        <f>IF(F35=0,"INDETERMINADO",F33/F35)</f>
        <v>11.300516548887524</v>
      </c>
    </row>
    <row r="43" spans="2:6" ht="17.25" customHeight="1" x14ac:dyDescent="0.4">
      <c r="B43" s="174" t="s">
        <v>37</v>
      </c>
      <c r="C43" s="174"/>
      <c r="D43" s="59">
        <f>D36/D34</f>
        <v>3.8678644380879722E-2</v>
      </c>
      <c r="E43" s="59">
        <f>E36/E34</f>
        <v>1.9998299980981883E-2</v>
      </c>
      <c r="F43" s="60">
        <f>F36/F34</f>
        <v>6.6161993661321625E-2</v>
      </c>
    </row>
    <row r="44" spans="2:6" ht="17.25" customHeight="1" x14ac:dyDescent="0.4">
      <c r="B44" s="174" t="s">
        <v>38</v>
      </c>
      <c r="C44" s="174"/>
      <c r="D44" s="59">
        <f>D38/D37</f>
        <v>1.9373946077272209E-2</v>
      </c>
      <c r="E44" s="59">
        <f>E38/E37</f>
        <v>4.713637659109101E-2</v>
      </c>
      <c r="F44" s="60">
        <f>F38/F37</f>
        <v>0.10842716479060224</v>
      </c>
    </row>
    <row r="45" spans="2:6" ht="17.25" customHeight="1" x14ac:dyDescent="0.4">
      <c r="B45" s="174" t="s">
        <v>39</v>
      </c>
      <c r="C45" s="174"/>
      <c r="D45" s="59">
        <f>D38/D34</f>
        <v>1.8624588106695057E-2</v>
      </c>
      <c r="E45" s="59">
        <f>E38/E34</f>
        <v>4.6193729192005838E-2</v>
      </c>
      <c r="F45" s="60">
        <f>F38/F34</f>
        <v>0.10125340740101135</v>
      </c>
    </row>
    <row r="46" spans="2:6" ht="17.25" customHeight="1" x14ac:dyDescent="0.4">
      <c r="B46" s="174" t="s">
        <v>40</v>
      </c>
      <c r="C46" s="174"/>
      <c r="D46" s="59">
        <f>IF(D39=0,"INDETERMINADO",D38/D39)</f>
        <v>16.810202870059026</v>
      </c>
      <c r="E46" s="59">
        <f>IF(E39=0,"INDETERMINADO",E38/E39)</f>
        <v>107.76235497289028</v>
      </c>
      <c r="F46" s="60">
        <f>IF(F39=0,"INDETERMINADO",F38/F39)</f>
        <v>38.012919953884889</v>
      </c>
    </row>
    <row r="47" spans="2:6" ht="17.25" customHeight="1" x14ac:dyDescent="0.4">
      <c r="B47" s="173" t="s">
        <v>55</v>
      </c>
      <c r="C47" s="173"/>
      <c r="D47" s="173"/>
      <c r="E47" s="173"/>
      <c r="F47" s="173"/>
    </row>
    <row r="48" spans="2:6" ht="17.25" customHeight="1" x14ac:dyDescent="0.4">
      <c r="B48" s="165" t="s">
        <v>35</v>
      </c>
      <c r="C48" s="165"/>
      <c r="D48" s="170">
        <f>(D33-D35)+(F33-F35)+(E33-E35)</f>
        <v>2024754938</v>
      </c>
      <c r="E48" s="171"/>
      <c r="F48" s="172"/>
    </row>
    <row r="49" spans="2:6" ht="17.25" customHeight="1" x14ac:dyDescent="0.4">
      <c r="B49" s="165" t="s">
        <v>36</v>
      </c>
      <c r="C49" s="165"/>
      <c r="D49" s="166">
        <f>IF(OR(D35=0,F35=0,E35=0),"INDETERMINADO",((D33*D23)+(F33*F23)+(E33*E23))/((D35*D23)+(F35*F23)+(E35*E23)))</f>
        <v>30.737516157321281</v>
      </c>
      <c r="E49" s="167"/>
      <c r="F49" s="168"/>
    </row>
    <row r="50" spans="2:6" ht="17.25" customHeight="1" x14ac:dyDescent="0.4">
      <c r="B50" s="165" t="s">
        <v>37</v>
      </c>
      <c r="C50" s="165"/>
      <c r="D50" s="166">
        <f>((D36*D23)+(F36*F23)+(E36*E23))/((D34*D23)+(F34*F23)+(E34*E23))</f>
        <v>4.1617950388379225E-2</v>
      </c>
      <c r="E50" s="167"/>
      <c r="F50" s="168"/>
    </row>
    <row r="51" spans="2:6" ht="17.25" customHeight="1" x14ac:dyDescent="0.4">
      <c r="B51" s="165" t="s">
        <v>38</v>
      </c>
      <c r="C51" s="165"/>
      <c r="D51" s="166">
        <f>((D38*D23)+(F38*F23)+(E38*E23))/((D37*D23)+(F37*F23)+(E37*E23))</f>
        <v>4.633032070852254E-2</v>
      </c>
      <c r="E51" s="167"/>
      <c r="F51" s="168"/>
    </row>
    <row r="52" spans="2:6" ht="17.25" customHeight="1" x14ac:dyDescent="0.4">
      <c r="B52" s="165" t="s">
        <v>39</v>
      </c>
      <c r="C52" s="165"/>
      <c r="D52" s="166">
        <f>((D38*D23)+(F38*F23)+(E38*E23))/((D34*D23)+(F34*F23)+(E34*E23))</f>
        <v>4.4402147719797551E-2</v>
      </c>
      <c r="E52" s="167"/>
      <c r="F52" s="168"/>
    </row>
    <row r="53" spans="2:6" ht="17.25" customHeight="1" x14ac:dyDescent="0.4">
      <c r="B53" s="165" t="s">
        <v>40</v>
      </c>
      <c r="C53" s="165"/>
      <c r="D53" s="169">
        <f>IF(OR(D39=0,F39=0,E39=0),"INDETERMINADO",((D38*D23)+(F38*F23)+(E38*E23))/((D39*D23)+(F39*F23)+(E39*E23)))</f>
        <v>32.870438402797404</v>
      </c>
      <c r="E53" s="169"/>
      <c r="F53" s="169"/>
    </row>
    <row r="54" spans="2:6" ht="15" customHeight="1" x14ac:dyDescent="0.4">
      <c r="B54" s="61"/>
      <c r="C54" s="61"/>
      <c r="D54" s="163"/>
      <c r="E54" s="163"/>
      <c r="F54" s="163"/>
    </row>
    <row r="55" spans="2:6" ht="15" customHeight="1" x14ac:dyDescent="0.4">
      <c r="B55" s="164" t="s">
        <v>41</v>
      </c>
      <c r="C55" s="164"/>
      <c r="D55" s="164"/>
      <c r="E55" s="164"/>
      <c r="F55" s="164"/>
    </row>
    <row r="56" spans="2:6" ht="15" customHeight="1" x14ac:dyDescent="0.4">
      <c r="B56" s="41"/>
      <c r="C56" s="41"/>
      <c r="D56" s="41"/>
      <c r="E56" s="41"/>
      <c r="F56" s="41"/>
    </row>
    <row r="57" spans="2:6" ht="33.75" x14ac:dyDescent="0.4">
      <c r="B57" s="157" t="s">
        <v>35</v>
      </c>
      <c r="C57" s="157"/>
      <c r="D57" s="158" t="str">
        <f>IF(D48&gt;=C11,"CUMPLE","NO CUMPLE")</f>
        <v>CUMPLE</v>
      </c>
      <c r="E57" s="158"/>
      <c r="F57" s="158"/>
    </row>
    <row r="58" spans="2:6" ht="33.75" x14ac:dyDescent="0.4">
      <c r="B58" s="157" t="s">
        <v>36</v>
      </c>
      <c r="C58" s="157"/>
      <c r="D58" s="158" t="str">
        <f t="shared" ref="D58:D62" si="0">IF(D49&gt;=C12,"CUMPLE","NO CUMPLE")</f>
        <v>CUMPLE</v>
      </c>
      <c r="E58" s="158"/>
      <c r="F58" s="158"/>
    </row>
    <row r="59" spans="2:6" ht="33.75" x14ac:dyDescent="0.4">
      <c r="B59" s="157" t="s">
        <v>37</v>
      </c>
      <c r="C59" s="157"/>
      <c r="D59" s="158" t="str">
        <f>IF(D50&lt;=C13,"CUMPLE","NO CUMPLE")</f>
        <v>CUMPLE</v>
      </c>
      <c r="E59" s="158"/>
      <c r="F59" s="158"/>
    </row>
    <row r="60" spans="2:6" ht="33.75" x14ac:dyDescent="0.4">
      <c r="B60" s="157" t="s">
        <v>38</v>
      </c>
      <c r="C60" s="157"/>
      <c r="D60" s="158" t="str">
        <f t="shared" si="0"/>
        <v>CUMPLE</v>
      </c>
      <c r="E60" s="158"/>
      <c r="F60" s="158"/>
    </row>
    <row r="61" spans="2:6" ht="33.75" x14ac:dyDescent="0.4">
      <c r="B61" s="157" t="s">
        <v>39</v>
      </c>
      <c r="C61" s="157"/>
      <c r="D61" s="158" t="str">
        <f t="shared" si="0"/>
        <v>CUMPLE</v>
      </c>
      <c r="E61" s="158"/>
      <c r="F61" s="158"/>
    </row>
    <row r="62" spans="2:6" ht="33.75" x14ac:dyDescent="0.4">
      <c r="B62" s="157" t="s">
        <v>40</v>
      </c>
      <c r="C62" s="157"/>
      <c r="D62" s="158" t="str">
        <f t="shared" si="0"/>
        <v>CUMPLE</v>
      </c>
      <c r="E62" s="158"/>
      <c r="F62" s="158"/>
    </row>
    <row r="63" spans="2:6" ht="83.25" customHeight="1" x14ac:dyDescent="0.4">
      <c r="B63" s="159" t="s">
        <v>56</v>
      </c>
      <c r="C63" s="159"/>
      <c r="D63" s="159"/>
      <c r="E63" s="159"/>
      <c r="F63" s="159"/>
    </row>
    <row r="64" spans="2:6" ht="15" customHeight="1" x14ac:dyDescent="0.4">
      <c r="B64" s="160"/>
      <c r="C64" s="160"/>
      <c r="D64" s="160"/>
      <c r="E64" s="160"/>
      <c r="F64" s="160"/>
    </row>
    <row r="65" spans="2:6" ht="15" customHeight="1" x14ac:dyDescent="0.4">
      <c r="B65" s="41"/>
      <c r="C65" s="41"/>
      <c r="D65" s="41"/>
      <c r="E65" s="41"/>
      <c r="F65" s="41"/>
    </row>
    <row r="66" spans="2:6" ht="15" customHeight="1" x14ac:dyDescent="0.4">
      <c r="B66" s="161" t="s">
        <v>44</v>
      </c>
      <c r="C66" s="161"/>
      <c r="D66" s="161"/>
      <c r="E66" s="161"/>
      <c r="F66" s="161"/>
    </row>
    <row r="67" spans="2:6" ht="15" customHeight="1" x14ac:dyDescent="0.4">
      <c r="B67" s="161"/>
      <c r="C67" s="161"/>
      <c r="D67" s="161"/>
      <c r="E67" s="161"/>
      <c r="F67" s="161"/>
    </row>
    <row r="68" spans="2:6" ht="15" customHeight="1" x14ac:dyDescent="0.4">
      <c r="B68" s="162" t="s">
        <v>48</v>
      </c>
      <c r="C68" s="162"/>
      <c r="D68" s="162"/>
      <c r="E68" s="162"/>
      <c r="F68" s="162"/>
    </row>
    <row r="69" spans="2:6" ht="15" customHeight="1" x14ac:dyDescent="0.4">
      <c r="B69" s="162"/>
      <c r="C69" s="162"/>
      <c r="D69" s="162"/>
      <c r="E69" s="162"/>
      <c r="F69" s="162"/>
    </row>
    <row r="70" spans="2:6" ht="15" customHeight="1" x14ac:dyDescent="0.4">
      <c r="B70" s="162"/>
      <c r="C70" s="162"/>
      <c r="D70" s="162"/>
      <c r="E70" s="162"/>
      <c r="F70" s="162"/>
    </row>
    <row r="71" spans="2:6" ht="15" customHeight="1" x14ac:dyDescent="0.4">
      <c r="B71" s="162"/>
      <c r="C71" s="162"/>
      <c r="D71" s="162"/>
      <c r="E71" s="162"/>
      <c r="F71" s="162"/>
    </row>
    <row r="72" spans="2:6" ht="15" customHeight="1" x14ac:dyDescent="0.4">
      <c r="B72" s="162"/>
      <c r="C72" s="162"/>
      <c r="D72" s="162"/>
      <c r="E72" s="162"/>
      <c r="F72" s="162"/>
    </row>
    <row r="73" spans="2:6" ht="15" customHeight="1" x14ac:dyDescent="0.4">
      <c r="B73" s="162"/>
      <c r="C73" s="162"/>
      <c r="D73" s="162"/>
      <c r="E73" s="162"/>
      <c r="F73" s="162"/>
    </row>
    <row r="74" spans="2:6" ht="15" customHeight="1" x14ac:dyDescent="0.4">
      <c r="B74" s="162"/>
      <c r="C74" s="162"/>
      <c r="D74" s="162"/>
      <c r="E74" s="162"/>
      <c r="F74" s="162"/>
    </row>
    <row r="75" spans="2:6" ht="15" customHeight="1" x14ac:dyDescent="0.4">
      <c r="B75" s="162"/>
      <c r="C75" s="162"/>
      <c r="D75" s="162"/>
      <c r="E75" s="162"/>
      <c r="F75" s="162"/>
    </row>
    <row r="76" spans="2:6" ht="15" customHeight="1" x14ac:dyDescent="0.4"/>
    <row r="77" spans="2:6" ht="15" customHeight="1" x14ac:dyDescent="0.4"/>
    <row r="78" spans="2:6" ht="26.25" hidden="1" customHeight="1" x14ac:dyDescent="0.4"/>
    <row r="79" spans="2:6" ht="26.25" hidden="1" customHeight="1" x14ac:dyDescent="0.4"/>
    <row r="80" spans="2:6" ht="26.25" hidden="1" customHeight="1" x14ac:dyDescent="0.4"/>
    <row r="81" spans="2:6" ht="26.25" hidden="1" customHeight="1" x14ac:dyDescent="0.4"/>
    <row r="82" spans="2:6" ht="26.25" hidden="1" customHeight="1" x14ac:dyDescent="0.4">
      <c r="F82" s="62"/>
    </row>
    <row r="83" spans="2:6" ht="26.25" hidden="1" customHeight="1" x14ac:dyDescent="0.4">
      <c r="F83" s="62"/>
    </row>
    <row r="84" spans="2:6" ht="26.25" hidden="1" customHeight="1" x14ac:dyDescent="0.4"/>
    <row r="85" spans="2:6" ht="26.25" hidden="1" customHeight="1" x14ac:dyDescent="0.4">
      <c r="B85" s="42" t="s">
        <v>17</v>
      </c>
    </row>
    <row r="86" spans="2:6" ht="26.25" hidden="1" customHeight="1" x14ac:dyDescent="0.4">
      <c r="B86" s="42" t="s">
        <v>18</v>
      </c>
    </row>
    <row r="87" spans="2:6" ht="0" hidden="1" customHeight="1" x14ac:dyDescent="0.4"/>
    <row r="88" spans="2:6" ht="0" hidden="1" customHeight="1" x14ac:dyDescent="0.4"/>
    <row r="89" spans="2:6" ht="0" hidden="1" customHeight="1" x14ac:dyDescent="0.4"/>
    <row r="90" spans="2:6" ht="0" hidden="1" customHeight="1" x14ac:dyDescent="0.4"/>
    <row r="91" spans="2:6" ht="0" hidden="1" customHeight="1" x14ac:dyDescent="0.4"/>
    <row r="92" spans="2:6" ht="0" hidden="1" customHeight="1" x14ac:dyDescent="0.4"/>
  </sheetData>
  <sheetProtection algorithmName="SHA-512" hashValue="ocUVBjTYH+HOIOZo74GaHMJqw67SeNbijyckY1XiipmP5vkAgLqxbjhW+nUErqxTFV/H9q+C1v4jq8Z9eu3D2A==" saltValue="VI0L79HKw7iWYD/p04pphw==" spinCount="100000" sheet="1" objects="1" scenarios="1"/>
  <mergeCells count="71">
    <mergeCell ref="C8:F8"/>
    <mergeCell ref="C2:F2"/>
    <mergeCell ref="B3:F3"/>
    <mergeCell ref="B4:F5"/>
    <mergeCell ref="B6:F6"/>
    <mergeCell ref="C7:F7"/>
    <mergeCell ref="B23:C23"/>
    <mergeCell ref="B9:C9"/>
    <mergeCell ref="D9:F10"/>
    <mergeCell ref="D11:F16"/>
    <mergeCell ref="B17:F17"/>
    <mergeCell ref="B18:F18"/>
    <mergeCell ref="B19:F19"/>
    <mergeCell ref="B20:C20"/>
    <mergeCell ref="D20:F20"/>
    <mergeCell ref="B21:C21"/>
    <mergeCell ref="B22:C22"/>
    <mergeCell ref="D22:F22"/>
    <mergeCell ref="B35:C35"/>
    <mergeCell ref="B24:C24"/>
    <mergeCell ref="B25:F25"/>
    <mergeCell ref="B26:C26"/>
    <mergeCell ref="B27:C27"/>
    <mergeCell ref="B28:C28"/>
    <mergeCell ref="B29:C29"/>
    <mergeCell ref="B30:C30"/>
    <mergeCell ref="B31:C31"/>
    <mergeCell ref="B32:F32"/>
    <mergeCell ref="B33:C33"/>
    <mergeCell ref="B34:C34"/>
    <mergeCell ref="B47:F47"/>
    <mergeCell ref="B36:C36"/>
    <mergeCell ref="B37:C37"/>
    <mergeCell ref="B38:C38"/>
    <mergeCell ref="B39:C39"/>
    <mergeCell ref="B40:F40"/>
    <mergeCell ref="B41:C41"/>
    <mergeCell ref="B42:C42"/>
    <mergeCell ref="B43:C43"/>
    <mergeCell ref="B44:C44"/>
    <mergeCell ref="B45:C45"/>
    <mergeCell ref="B46:C46"/>
    <mergeCell ref="B48:C48"/>
    <mergeCell ref="D48:F48"/>
    <mergeCell ref="B49:C49"/>
    <mergeCell ref="D49:F49"/>
    <mergeCell ref="B50:C50"/>
    <mergeCell ref="D50:F50"/>
    <mergeCell ref="B51:C51"/>
    <mergeCell ref="D51:F51"/>
    <mergeCell ref="B52:C52"/>
    <mergeCell ref="D52:F52"/>
    <mergeCell ref="B53:C53"/>
    <mergeCell ref="D53:F53"/>
    <mergeCell ref="D54:F54"/>
    <mergeCell ref="B55:F55"/>
    <mergeCell ref="B57:C57"/>
    <mergeCell ref="D57:F57"/>
    <mergeCell ref="B58:C58"/>
    <mergeCell ref="D58:F58"/>
    <mergeCell ref="B59:C59"/>
    <mergeCell ref="D59:F59"/>
    <mergeCell ref="B60:C60"/>
    <mergeCell ref="D60:F60"/>
    <mergeCell ref="B61:C61"/>
    <mergeCell ref="D61:F61"/>
    <mergeCell ref="B62:C62"/>
    <mergeCell ref="D62:F62"/>
    <mergeCell ref="B63:F64"/>
    <mergeCell ref="B66:F67"/>
    <mergeCell ref="B68:F75"/>
  </mergeCells>
  <conditionalFormatting sqref="B68:F75">
    <cfRule type="containsText" dxfId="27" priority="1" operator="containsText" text="NO CUMPLE">
      <formula>NOT(ISERROR(SEARCH("NO CUMPLE",B68)))</formula>
    </cfRule>
    <cfRule type="containsText" dxfId="26" priority="2" operator="containsText" text="CUMPLE">
      <formula>NOT(ISERROR(SEARCH("CUMPLE",B68)))</formula>
    </cfRule>
    <cfRule type="containsText" dxfId="25" priority="3" operator="containsText" text="NO CUMPLE">
      <formula>NOT(ISERROR(SEARCH("NO CUMPLE",B68)))</formula>
    </cfRule>
    <cfRule type="containsText" dxfId="24" priority="4" operator="containsText" text="CUMPLE">
      <formula>NOT(ISERROR(SEARCH("CUMPLE",B68)))</formula>
    </cfRule>
  </conditionalFormatting>
  <dataValidations count="1">
    <dataValidation type="list" allowBlank="1" showInputMessage="1" showErrorMessage="1" sqref="D22:F22 D24:F24">
      <formula1>$B$85:$B$86</formula1>
    </dataValidation>
  </dataValidations>
  <pageMargins left="0.7" right="0.7" top="0.75" bottom="0.75" header="0.3" footer="0.3"/>
  <pageSetup scale="2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E78"/>
  <sheetViews>
    <sheetView showGridLines="0" topLeftCell="A16" zoomScale="60" zoomScaleNormal="60" workbookViewId="0">
      <selection activeCell="D9" sqref="D9:D10"/>
    </sheetView>
  </sheetViews>
  <sheetFormatPr baseColWidth="10" defaultColWidth="0" defaultRowHeight="15" customHeight="1" zeroHeight="1" x14ac:dyDescent="0.25"/>
  <cols>
    <col min="1" max="1" width="4" customWidth="1"/>
    <col min="2" max="2" width="44.28515625" customWidth="1"/>
    <col min="3" max="3" width="40.28515625" customWidth="1"/>
    <col min="4" max="4" width="103.42578125" customWidth="1"/>
    <col min="5" max="5" width="4" customWidth="1"/>
    <col min="6" max="16384" width="9.140625" hidden="1"/>
  </cols>
  <sheetData>
    <row r="1" spans="2:4" ht="20.25" customHeight="1" x14ac:dyDescent="0.25">
      <c r="B1" s="14"/>
      <c r="C1" s="14"/>
      <c r="D1" s="14"/>
    </row>
    <row r="2" spans="2:4" ht="51.75" customHeight="1" x14ac:dyDescent="0.25">
      <c r="B2" s="18"/>
      <c r="C2" s="204" t="s">
        <v>42</v>
      </c>
      <c r="D2" s="204"/>
    </row>
    <row r="3" spans="2:4" ht="21" x14ac:dyDescent="0.25">
      <c r="B3" s="135" t="s">
        <v>43</v>
      </c>
      <c r="C3" s="135"/>
      <c r="D3" s="135"/>
    </row>
    <row r="4" spans="2:4" x14ac:dyDescent="0.25">
      <c r="B4" s="138" t="s">
        <v>100</v>
      </c>
      <c r="C4" s="138"/>
      <c r="D4" s="138"/>
    </row>
    <row r="5" spans="2:4" x14ac:dyDescent="0.25">
      <c r="B5" s="138"/>
      <c r="C5" s="138"/>
      <c r="D5" s="138"/>
    </row>
    <row r="6" spans="2:4" ht="8.25" customHeight="1" x14ac:dyDescent="0.25">
      <c r="B6" s="205"/>
      <c r="C6" s="205"/>
      <c r="D6" s="205"/>
    </row>
    <row r="7" spans="2:4" ht="271.5" customHeight="1" x14ac:dyDescent="0.25">
      <c r="B7" s="13" t="s">
        <v>0</v>
      </c>
      <c r="C7" s="206" t="str">
        <f>'DATOS DEL PROCESO'!C7:E7</f>
        <v>INTERVENTORIA TÉCNICA, ADMINISTRATIVA, DE CONTROL FINANCIERO, PRESUPUESTAL, SOCIAL Y AMBIENTAL PARA EL CHEQUEO, VALIDACIÓN DE PROTOTIPOS, DIAGNÓSTICO, CONCERTACIÓN, INTERVENCIÓN Y GESTIÓN SOCIAL PARA LA EJECUCIÓN DEL PROGRAMA DE CONEXIONES INTRADOMICILIARIAS, EN LOS MUNICIPIOS DE MARÍA LA BAJA (BOLÍVAR) SABANAS DE SAN ANGEL (MAGDALENA), ASTREA (CESAR), TADÓ (CHOCÓ) y ATRATO</v>
      </c>
      <c r="D7" s="206"/>
    </row>
    <row r="8" spans="2:4" ht="47.25" customHeight="1" x14ac:dyDescent="0.25">
      <c r="B8" s="13" t="s">
        <v>2</v>
      </c>
      <c r="C8" s="207">
        <v>128467174.54000001</v>
      </c>
      <c r="D8" s="207"/>
    </row>
    <row r="9" spans="2:4" ht="25.5" customHeight="1" x14ac:dyDescent="0.25">
      <c r="B9" s="208" t="s">
        <v>1</v>
      </c>
      <c r="C9" s="208"/>
      <c r="D9" s="209" t="s">
        <v>14</v>
      </c>
    </row>
    <row r="10" spans="2:4" ht="15.75" x14ac:dyDescent="0.25">
      <c r="B10" s="19" t="s">
        <v>12</v>
      </c>
      <c r="C10" s="19" t="s">
        <v>13</v>
      </c>
      <c r="D10" s="209"/>
    </row>
    <row r="11" spans="2:4" ht="42.75" customHeight="1" x14ac:dyDescent="0.25">
      <c r="B11" s="11" t="s">
        <v>11</v>
      </c>
      <c r="C11" s="90">
        <f>C8*0.4</f>
        <v>51386869.816000007</v>
      </c>
      <c r="D11" s="210" t="s">
        <v>137</v>
      </c>
    </row>
    <row r="12" spans="2:4" ht="42.75" customHeight="1" x14ac:dyDescent="0.25">
      <c r="B12" s="12" t="s">
        <v>3</v>
      </c>
      <c r="C12" s="3">
        <f>'DATOS DEL PROCESO'!E12</f>
        <v>1.3</v>
      </c>
      <c r="D12" s="211"/>
    </row>
    <row r="13" spans="2:4" ht="42.75" customHeight="1" x14ac:dyDescent="0.25">
      <c r="B13" s="12" t="s">
        <v>4</v>
      </c>
      <c r="C13" s="3">
        <f>'DATOS DEL PROCESO'!E13</f>
        <v>0.7</v>
      </c>
      <c r="D13" s="211"/>
    </row>
    <row r="14" spans="2:4" ht="42.75" customHeight="1" x14ac:dyDescent="0.25">
      <c r="B14" s="12" t="s">
        <v>5</v>
      </c>
      <c r="C14" s="3">
        <f>'DATOS DEL PROCESO'!E14</f>
        <v>0.03</v>
      </c>
      <c r="D14" s="211"/>
    </row>
    <row r="15" spans="2:4" ht="42.75" customHeight="1" x14ac:dyDescent="0.25">
      <c r="B15" s="12" t="s">
        <v>6</v>
      </c>
      <c r="C15" s="3">
        <f>'DATOS DEL PROCESO'!E15</f>
        <v>0.02</v>
      </c>
      <c r="D15" s="211"/>
    </row>
    <row r="16" spans="2:4" ht="42.75" customHeight="1" x14ac:dyDescent="0.25">
      <c r="B16" s="12" t="s">
        <v>7</v>
      </c>
      <c r="C16" s="3">
        <f>'DATOS DEL PROCESO'!E16</f>
        <v>1.3</v>
      </c>
      <c r="D16" s="212"/>
    </row>
    <row r="17" spans="2:4" ht="9" customHeight="1" x14ac:dyDescent="0.25">
      <c r="B17" s="205"/>
      <c r="C17" s="205"/>
      <c r="D17" s="205"/>
    </row>
    <row r="18" spans="2:4" ht="31.5" customHeight="1" x14ac:dyDescent="0.25">
      <c r="B18" s="213" t="s">
        <v>15</v>
      </c>
      <c r="C18" s="214"/>
      <c r="D18" s="215"/>
    </row>
    <row r="19" spans="2:4" ht="19.5" customHeight="1" x14ac:dyDescent="0.25">
      <c r="B19" s="203" t="s">
        <v>9</v>
      </c>
      <c r="C19" s="203"/>
      <c r="D19" s="203"/>
    </row>
    <row r="20" spans="2:4" ht="15" customHeight="1" x14ac:dyDescent="0.25">
      <c r="B20" s="217" t="s">
        <v>65</v>
      </c>
      <c r="C20" s="217"/>
      <c r="D20" s="217"/>
    </row>
    <row r="21" spans="2:4" ht="25.5" customHeight="1" x14ac:dyDescent="0.25">
      <c r="B21" s="217"/>
      <c r="C21" s="217"/>
      <c r="D21" s="217"/>
    </row>
    <row r="22" spans="2:4" ht="15" customHeight="1" x14ac:dyDescent="0.25">
      <c r="B22" s="218" t="s">
        <v>19</v>
      </c>
      <c r="C22" s="218"/>
      <c r="D22" s="22" t="s">
        <v>18</v>
      </c>
    </row>
    <row r="23" spans="2:4" ht="15" customHeight="1" x14ac:dyDescent="0.25">
      <c r="B23" s="218" t="s">
        <v>16</v>
      </c>
      <c r="C23" s="218"/>
      <c r="D23" s="22" t="s">
        <v>17</v>
      </c>
    </row>
    <row r="24" spans="2:4" ht="15" customHeight="1" x14ac:dyDescent="0.25">
      <c r="B24" s="219" t="s">
        <v>26</v>
      </c>
      <c r="C24" s="219"/>
      <c r="D24" s="219"/>
    </row>
    <row r="25" spans="2:4" ht="15" customHeight="1" x14ac:dyDescent="0.25">
      <c r="B25" s="216" t="s">
        <v>20</v>
      </c>
      <c r="C25" s="216"/>
      <c r="D25" s="23" t="s">
        <v>99</v>
      </c>
    </row>
    <row r="26" spans="2:4" ht="15" customHeight="1" x14ac:dyDescent="0.25">
      <c r="B26" s="216" t="s">
        <v>21</v>
      </c>
      <c r="C26" s="216"/>
      <c r="D26" s="22" t="s">
        <v>45</v>
      </c>
    </row>
    <row r="27" spans="2:4" ht="15" customHeight="1" x14ac:dyDescent="0.25">
      <c r="B27" s="216" t="s">
        <v>22</v>
      </c>
      <c r="C27" s="216"/>
      <c r="D27" s="24">
        <v>43977</v>
      </c>
    </row>
    <row r="28" spans="2:4" ht="15" customHeight="1" x14ac:dyDescent="0.25">
      <c r="B28" s="216" t="s">
        <v>23</v>
      </c>
      <c r="C28" s="216"/>
      <c r="D28" s="24">
        <v>43580</v>
      </c>
    </row>
    <row r="29" spans="2:4" ht="15" customHeight="1" x14ac:dyDescent="0.25">
      <c r="B29" s="216" t="s">
        <v>24</v>
      </c>
      <c r="C29" s="216"/>
      <c r="D29" s="96" t="s">
        <v>50</v>
      </c>
    </row>
    <row r="30" spans="2:4" ht="15" customHeight="1" x14ac:dyDescent="0.25">
      <c r="B30" s="216" t="s">
        <v>25</v>
      </c>
      <c r="C30" s="216"/>
      <c r="D30" s="22" t="s">
        <v>46</v>
      </c>
    </row>
    <row r="31" spans="2:4" ht="15" customHeight="1" x14ac:dyDescent="0.25">
      <c r="B31" s="219" t="s">
        <v>27</v>
      </c>
      <c r="C31" s="219"/>
      <c r="D31" s="219"/>
    </row>
    <row r="32" spans="2:4" ht="15" customHeight="1" x14ac:dyDescent="0.25">
      <c r="B32" s="216" t="s">
        <v>28</v>
      </c>
      <c r="C32" s="216"/>
      <c r="D32" s="25">
        <v>2943944658</v>
      </c>
    </row>
    <row r="33" spans="2:5" ht="15" customHeight="1" x14ac:dyDescent="0.25">
      <c r="B33" s="216" t="s">
        <v>29</v>
      </c>
      <c r="C33" s="216"/>
      <c r="D33" s="25">
        <v>6649292862</v>
      </c>
    </row>
    <row r="34" spans="2:5" ht="15" customHeight="1" x14ac:dyDescent="0.25">
      <c r="B34" s="216" t="s">
        <v>30</v>
      </c>
      <c r="C34" s="216"/>
      <c r="D34" s="25">
        <v>1947588855</v>
      </c>
    </row>
    <row r="35" spans="2:5" ht="15" customHeight="1" x14ac:dyDescent="0.25">
      <c r="B35" s="216" t="s">
        <v>31</v>
      </c>
      <c r="C35" s="216"/>
      <c r="D35" s="25">
        <v>4495370168</v>
      </c>
    </row>
    <row r="36" spans="2:5" ht="15" customHeight="1" x14ac:dyDescent="0.25">
      <c r="B36" s="216" t="s">
        <v>32</v>
      </c>
      <c r="C36" s="216"/>
      <c r="D36" s="25">
        <v>2153922695</v>
      </c>
    </row>
    <row r="37" spans="2:5" ht="15" customHeight="1" x14ac:dyDescent="0.25">
      <c r="B37" s="216" t="s">
        <v>33</v>
      </c>
      <c r="C37" s="216"/>
      <c r="D37" s="25">
        <v>298415425</v>
      </c>
    </row>
    <row r="38" spans="2:5" ht="15" customHeight="1" x14ac:dyDescent="0.25">
      <c r="B38" s="216" t="s">
        <v>34</v>
      </c>
      <c r="C38" s="216"/>
      <c r="D38" s="25">
        <v>80206341</v>
      </c>
    </row>
    <row r="39" spans="2:5" ht="15" customHeight="1" x14ac:dyDescent="0.25">
      <c r="B39" s="219" t="s">
        <v>47</v>
      </c>
      <c r="C39" s="219"/>
      <c r="D39" s="219"/>
    </row>
    <row r="40" spans="2:5" ht="15" customHeight="1" x14ac:dyDescent="0.25">
      <c r="B40" s="220" t="s">
        <v>35</v>
      </c>
      <c r="C40" s="220"/>
      <c r="D40" s="79">
        <f>D32-D34</f>
        <v>996355803</v>
      </c>
    </row>
    <row r="41" spans="2:5" ht="15" customHeight="1" x14ac:dyDescent="0.25">
      <c r="B41" s="220" t="s">
        <v>36</v>
      </c>
      <c r="C41" s="220"/>
      <c r="D41" s="80">
        <f>IF(D34=0,"INDETERMINADO",D32/D34)</f>
        <v>1.5115842599130092</v>
      </c>
    </row>
    <row r="42" spans="2:5" ht="15" customHeight="1" x14ac:dyDescent="0.25">
      <c r="B42" s="220" t="s">
        <v>37</v>
      </c>
      <c r="C42" s="220"/>
      <c r="D42" s="81">
        <f>D35/D33</f>
        <v>0.67606740465449511</v>
      </c>
    </row>
    <row r="43" spans="2:5" ht="15" customHeight="1" x14ac:dyDescent="0.25">
      <c r="B43" s="220" t="s">
        <v>38</v>
      </c>
      <c r="C43" s="220"/>
      <c r="D43" s="81">
        <f>D37/D36</f>
        <v>0.13854509527789716</v>
      </c>
    </row>
    <row r="44" spans="2:5" ht="15" customHeight="1" x14ac:dyDescent="0.25">
      <c r="B44" s="220" t="s">
        <v>39</v>
      </c>
      <c r="C44" s="220"/>
      <c r="D44" s="81">
        <f>D37/D33</f>
        <v>4.4879272306595538E-2</v>
      </c>
    </row>
    <row r="45" spans="2:5" ht="15" customHeight="1" x14ac:dyDescent="0.25">
      <c r="B45" s="220" t="s">
        <v>40</v>
      </c>
      <c r="C45" s="220"/>
      <c r="D45" s="81">
        <f>IF(D38=0,"INDETERMINADO",D37/D38)</f>
        <v>3.7205964176822377</v>
      </c>
    </row>
    <row r="46" spans="2:5" ht="15" customHeight="1" x14ac:dyDescent="0.25">
      <c r="B46" s="14"/>
      <c r="C46" s="14"/>
      <c r="D46" s="14"/>
    </row>
    <row r="47" spans="2:5" ht="15" customHeight="1" x14ac:dyDescent="0.25">
      <c r="B47" s="219" t="s">
        <v>41</v>
      </c>
      <c r="C47" s="219"/>
      <c r="D47" s="219"/>
    </row>
    <row r="48" spans="2:5" ht="15" customHeight="1" x14ac:dyDescent="0.25">
      <c r="B48" s="14"/>
      <c r="C48" s="14"/>
      <c r="D48" s="14"/>
      <c r="E48" s="26"/>
    </row>
    <row r="49" spans="2:5" ht="18.75" x14ac:dyDescent="0.25">
      <c r="B49" s="221" t="s">
        <v>35</v>
      </c>
      <c r="C49" s="221"/>
      <c r="D49" s="89" t="str">
        <f>IF(D40&gt;=C11,"CUMPLE","NO CUMPLE")</f>
        <v>CUMPLE</v>
      </c>
      <c r="E49" s="27"/>
    </row>
    <row r="50" spans="2:5" ht="18.75" x14ac:dyDescent="0.25">
      <c r="B50" s="221" t="s">
        <v>36</v>
      </c>
      <c r="C50" s="221"/>
      <c r="D50" s="89" t="str">
        <f>IF(D41&gt;=C12,"CUMPLE","NO CUMPLE")</f>
        <v>CUMPLE</v>
      </c>
      <c r="E50" s="27"/>
    </row>
    <row r="51" spans="2:5" ht="18.75" x14ac:dyDescent="0.25">
      <c r="B51" s="221" t="s">
        <v>37</v>
      </c>
      <c r="C51" s="221"/>
      <c r="D51" s="89" t="str">
        <f>IF(D42&lt;=C13,"CUMPLE","NO CUMPLE")</f>
        <v>CUMPLE</v>
      </c>
      <c r="E51" s="27"/>
    </row>
    <row r="52" spans="2:5" ht="18.75" x14ac:dyDescent="0.25">
      <c r="B52" s="221" t="s">
        <v>38</v>
      </c>
      <c r="C52" s="221"/>
      <c r="D52" s="89" t="str">
        <f>IF(D43&gt;=C14,"CUMPLE","NO CUMPLE")</f>
        <v>CUMPLE</v>
      </c>
      <c r="E52" s="27"/>
    </row>
    <row r="53" spans="2:5" ht="18.75" x14ac:dyDescent="0.25">
      <c r="B53" s="221" t="s">
        <v>39</v>
      </c>
      <c r="C53" s="221"/>
      <c r="D53" s="89" t="str">
        <f>IF(D44&gt;=C15,"CUMPLE","NO CUMPLE")</f>
        <v>CUMPLE</v>
      </c>
      <c r="E53" s="27"/>
    </row>
    <row r="54" spans="2:5" ht="18.75" x14ac:dyDescent="0.25">
      <c r="B54" s="221" t="s">
        <v>40</v>
      </c>
      <c r="C54" s="221"/>
      <c r="D54" s="89" t="str">
        <f>IF(D45&gt;=C16,"CUMPLE","NO CUMPLE")</f>
        <v>CUMPLE</v>
      </c>
      <c r="E54" s="27"/>
    </row>
    <row r="55" spans="2:5" ht="15" customHeight="1" x14ac:dyDescent="0.25">
      <c r="B55" s="14"/>
      <c r="C55" s="14"/>
      <c r="D55" s="14"/>
    </row>
    <row r="56" spans="2:5" ht="15" customHeight="1" x14ac:dyDescent="0.25">
      <c r="B56" s="222" t="s">
        <v>44</v>
      </c>
      <c r="C56" s="222"/>
      <c r="D56" s="222"/>
    </row>
    <row r="57" spans="2:5" ht="15" customHeight="1" x14ac:dyDescent="0.25">
      <c r="B57" s="222"/>
      <c r="C57" s="222"/>
      <c r="D57" s="222"/>
    </row>
    <row r="58" spans="2:5" ht="15" customHeight="1" x14ac:dyDescent="0.25">
      <c r="B58" s="223" t="str">
        <f>IF(AND(D49="CUMPLE",D50="CUMPLE",D51="CUMPLE",D52="CUMPLE",D53="CUMPLE",D54="CUMPLE"),"CUMPLE","NO CUMPLE")</f>
        <v>CUMPLE</v>
      </c>
      <c r="C58" s="223"/>
      <c r="D58" s="223"/>
    </row>
    <row r="59" spans="2:5" ht="15" customHeight="1" x14ac:dyDescent="0.25">
      <c r="B59" s="223"/>
      <c r="C59" s="223"/>
      <c r="D59" s="223"/>
    </row>
    <row r="60" spans="2:5" ht="15" customHeight="1" x14ac:dyDescent="0.25">
      <c r="B60" s="223"/>
      <c r="C60" s="223"/>
      <c r="D60" s="223"/>
    </row>
    <row r="61" spans="2:5" ht="15" customHeight="1" x14ac:dyDescent="0.25">
      <c r="B61" s="223"/>
      <c r="C61" s="223"/>
      <c r="D61" s="223"/>
    </row>
    <row r="62" spans="2:5" ht="15" customHeight="1" x14ac:dyDescent="0.25">
      <c r="B62" s="223"/>
      <c r="C62" s="223"/>
      <c r="D62" s="223"/>
    </row>
    <row r="63" spans="2:5" ht="15" customHeight="1" x14ac:dyDescent="0.25">
      <c r="B63" s="223"/>
      <c r="C63" s="223"/>
      <c r="D63" s="223"/>
    </row>
    <row r="64" spans="2:5" ht="15" customHeight="1" x14ac:dyDescent="0.25">
      <c r="B64" s="223"/>
      <c r="C64" s="223"/>
      <c r="D64" s="223"/>
    </row>
    <row r="65" spans="2:4" ht="15" customHeight="1" x14ac:dyDescent="0.25">
      <c r="B65" s="223"/>
      <c r="C65" s="223"/>
      <c r="D65" s="223"/>
    </row>
    <row r="66" spans="2:4" ht="15" customHeight="1" x14ac:dyDescent="0.25">
      <c r="C66" s="21"/>
    </row>
    <row r="67" spans="2:4" ht="15" customHeight="1" x14ac:dyDescent="0.25"/>
    <row r="68" spans="2:4" ht="15" hidden="1" customHeight="1" x14ac:dyDescent="0.25"/>
    <row r="69" spans="2:4" ht="15" hidden="1" customHeight="1" x14ac:dyDescent="0.25"/>
    <row r="70" spans="2:4" ht="15" hidden="1" customHeight="1" x14ac:dyDescent="0.25"/>
    <row r="71" spans="2:4" ht="15" hidden="1" customHeight="1" x14ac:dyDescent="0.25"/>
    <row r="72" spans="2:4" ht="15" hidden="1" customHeight="1" x14ac:dyDescent="0.25"/>
    <row r="73" spans="2:4" ht="15" hidden="1" customHeight="1" x14ac:dyDescent="0.25"/>
    <row r="74" spans="2:4" ht="15" hidden="1" customHeight="1" x14ac:dyDescent="0.25"/>
    <row r="75" spans="2:4" ht="15" hidden="1" customHeight="1" x14ac:dyDescent="0.25"/>
    <row r="76" spans="2:4" ht="15" hidden="1" customHeight="1" x14ac:dyDescent="0.25"/>
    <row r="77" spans="2:4" ht="15" hidden="1" customHeight="1" x14ac:dyDescent="0.25">
      <c r="B77" t="s">
        <v>17</v>
      </c>
    </row>
    <row r="78" spans="2:4" ht="15" hidden="1" customHeight="1" x14ac:dyDescent="0.25">
      <c r="B78" t="s">
        <v>18</v>
      </c>
    </row>
  </sheetData>
  <sheetProtection algorithmName="SHA-512" hashValue="HgwTYjOH9cBc1UqmqceDl+VlYwlP3I8Ys+9AmrkimHwt/HvMHot86O/cM+9lk+16wjoz4j65CcoNZnu6bkjkDg==" saltValue="2oq4ZCZP2KZsTrfo1z7vLg==" spinCount="100000" sheet="1" objects="1" scenarios="1"/>
  <mergeCells count="46">
    <mergeCell ref="B53:C53"/>
    <mergeCell ref="B54:C54"/>
    <mergeCell ref="B56:D57"/>
    <mergeCell ref="B58:D65"/>
    <mergeCell ref="B45:C45"/>
    <mergeCell ref="B47:D47"/>
    <mergeCell ref="B49:C49"/>
    <mergeCell ref="B50:C50"/>
    <mergeCell ref="B51:C51"/>
    <mergeCell ref="B52:C52"/>
    <mergeCell ref="B44:C44"/>
    <mergeCell ref="B33:C33"/>
    <mergeCell ref="B34:C34"/>
    <mergeCell ref="B35:C35"/>
    <mergeCell ref="B36:C36"/>
    <mergeCell ref="B37:C37"/>
    <mergeCell ref="B38:C38"/>
    <mergeCell ref="B39:D39"/>
    <mergeCell ref="B40:C40"/>
    <mergeCell ref="B41:C41"/>
    <mergeCell ref="B42:C42"/>
    <mergeCell ref="B43:C43"/>
    <mergeCell ref="B32:C32"/>
    <mergeCell ref="B20:D21"/>
    <mergeCell ref="B22:C22"/>
    <mergeCell ref="B23:C23"/>
    <mergeCell ref="B24:D24"/>
    <mergeCell ref="B25:C25"/>
    <mergeCell ref="B26:C26"/>
    <mergeCell ref="B27:C27"/>
    <mergeCell ref="B28:C28"/>
    <mergeCell ref="B29:C29"/>
    <mergeCell ref="B30:C30"/>
    <mergeCell ref="B31:D31"/>
    <mergeCell ref="B19:D19"/>
    <mergeCell ref="C2:D2"/>
    <mergeCell ref="B3:D3"/>
    <mergeCell ref="B4:D5"/>
    <mergeCell ref="B6:D6"/>
    <mergeCell ref="C7:D7"/>
    <mergeCell ref="C8:D8"/>
    <mergeCell ref="B9:C9"/>
    <mergeCell ref="D9:D10"/>
    <mergeCell ref="D11:D16"/>
    <mergeCell ref="B17:D17"/>
    <mergeCell ref="B18:D18"/>
  </mergeCells>
  <conditionalFormatting sqref="B58:D65">
    <cfRule type="containsText" dxfId="23" priority="1" operator="containsText" text="NO CUMPLE">
      <formula>NOT(ISERROR(SEARCH("NO CUMPLE",B58)))</formula>
    </cfRule>
    <cfRule type="containsText" dxfId="22" priority="2" operator="containsText" text="CUMPLE">
      <formula>NOT(ISERROR(SEARCH("CUMPLE",B58)))</formula>
    </cfRule>
  </conditionalFormatting>
  <dataValidations count="1">
    <dataValidation type="list" allowBlank="1" showInputMessage="1" showErrorMessage="1" sqref="D22:D23">
      <formula1>$B$77:$B$78</formula1>
    </dataValidation>
  </dataValidations>
  <pageMargins left="0.7" right="0.7" top="0.75" bottom="0.75" header="0.3" footer="0.3"/>
  <pageSetup scale="52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F86"/>
  <sheetViews>
    <sheetView showGridLines="0" topLeftCell="A17" zoomScale="60" zoomScaleNormal="60" workbookViewId="0">
      <selection activeCell="D11" sqref="D11:E16"/>
    </sheetView>
  </sheetViews>
  <sheetFormatPr baseColWidth="10" defaultColWidth="0" defaultRowHeight="15" customHeight="1" zeroHeight="1" x14ac:dyDescent="0.25"/>
  <cols>
    <col min="1" max="1" width="4" customWidth="1"/>
    <col min="2" max="2" width="44.28515625" customWidth="1"/>
    <col min="3" max="3" width="27.7109375" customWidth="1"/>
    <col min="4" max="4" width="38.42578125" customWidth="1"/>
    <col min="5" max="5" width="74.7109375" customWidth="1"/>
    <col min="6" max="6" width="4" customWidth="1"/>
    <col min="7" max="16384" width="9.140625" hidden="1"/>
  </cols>
  <sheetData>
    <row r="1" spans="2:5" ht="20.25" customHeight="1" x14ac:dyDescent="0.25">
      <c r="B1" s="14"/>
      <c r="C1" s="14"/>
      <c r="D1" s="14"/>
      <c r="E1" s="14"/>
    </row>
    <row r="2" spans="2:5" ht="51.75" customHeight="1" x14ac:dyDescent="0.25">
      <c r="B2" s="18"/>
      <c r="C2" s="204" t="s">
        <v>42</v>
      </c>
      <c r="D2" s="204"/>
      <c r="E2" s="204"/>
    </row>
    <row r="3" spans="2:5" ht="21" x14ac:dyDescent="0.25">
      <c r="B3" s="135" t="s">
        <v>43</v>
      </c>
      <c r="C3" s="135"/>
      <c r="D3" s="135"/>
      <c r="E3" s="135"/>
    </row>
    <row r="4" spans="2:5" x14ac:dyDescent="0.25">
      <c r="B4" s="138" t="s">
        <v>95</v>
      </c>
      <c r="C4" s="138"/>
      <c r="D4" s="138"/>
      <c r="E4" s="138"/>
    </row>
    <row r="5" spans="2:5" x14ac:dyDescent="0.25">
      <c r="B5" s="138"/>
      <c r="C5" s="138"/>
      <c r="D5" s="138"/>
      <c r="E5" s="138"/>
    </row>
    <row r="6" spans="2:5" ht="8.25" customHeight="1" x14ac:dyDescent="0.25">
      <c r="B6" s="205"/>
      <c r="C6" s="205"/>
      <c r="D6" s="205"/>
      <c r="E6" s="205"/>
    </row>
    <row r="7" spans="2:5" ht="247.5" customHeight="1" x14ac:dyDescent="0.25">
      <c r="B7" s="29" t="s">
        <v>0</v>
      </c>
      <c r="C7" s="250" t="str">
        <f>'DATOS DEL PROCESO'!C7:E7</f>
        <v>INTERVENTORIA TÉCNICA, ADMINISTRATIVA, DE CONTROL FINANCIERO, PRESUPUESTAL, SOCIAL Y AMBIENTAL PARA EL CHEQUEO, VALIDACIÓN DE PROTOTIPOS, DIAGNÓSTICO, CONCERTACIÓN, INTERVENCIÓN Y GESTIÓN SOCIAL PARA LA EJECUCIÓN DEL PROGRAMA DE CONEXIONES INTRADOMICILIARIAS, EN LOS MUNICIPIOS DE MARÍA LA BAJA (BOLÍVAR) SABANAS DE SAN ANGEL (MAGDALENA), ASTREA (CESAR), TADÓ (CHOCÓ) y ATRATO</v>
      </c>
      <c r="D7" s="250"/>
      <c r="E7" s="250"/>
    </row>
    <row r="8" spans="2:5" ht="47.25" customHeight="1" x14ac:dyDescent="0.25">
      <c r="B8" s="29" t="s">
        <v>2</v>
      </c>
      <c r="C8" s="249">
        <v>231630235.24000001</v>
      </c>
      <c r="D8" s="249"/>
      <c r="E8" s="249"/>
    </row>
    <row r="9" spans="2:5" ht="25.5" customHeight="1" x14ac:dyDescent="0.25">
      <c r="B9" s="208" t="s">
        <v>1</v>
      </c>
      <c r="C9" s="208"/>
      <c r="D9" s="209" t="s">
        <v>14</v>
      </c>
      <c r="E9" s="209"/>
    </row>
    <row r="10" spans="2:5" ht="15.75" x14ac:dyDescent="0.25">
      <c r="B10" s="19" t="s">
        <v>12</v>
      </c>
      <c r="C10" s="19" t="s">
        <v>13</v>
      </c>
      <c r="D10" s="209"/>
      <c r="E10" s="209"/>
    </row>
    <row r="11" spans="2:5" ht="42.75" customHeight="1" x14ac:dyDescent="0.25">
      <c r="B11" s="11" t="s">
        <v>11</v>
      </c>
      <c r="C11" s="90">
        <f>C8*0.4</f>
        <v>92652094.096000016</v>
      </c>
      <c r="D11" s="238" t="s">
        <v>102</v>
      </c>
      <c r="E11" s="239"/>
    </row>
    <row r="12" spans="2:5" ht="42.75" customHeight="1" x14ac:dyDescent="0.25">
      <c r="B12" s="12" t="s">
        <v>3</v>
      </c>
      <c r="C12" s="3">
        <f>'DATOS DEL PROCESO'!E12</f>
        <v>1.3</v>
      </c>
      <c r="D12" s="240"/>
      <c r="E12" s="241"/>
    </row>
    <row r="13" spans="2:5" ht="42.75" customHeight="1" x14ac:dyDescent="0.25">
      <c r="B13" s="12" t="s">
        <v>4</v>
      </c>
      <c r="C13" s="3">
        <f>'DATOS DEL PROCESO'!E13</f>
        <v>0.7</v>
      </c>
      <c r="D13" s="240"/>
      <c r="E13" s="241"/>
    </row>
    <row r="14" spans="2:5" ht="42.75" customHeight="1" x14ac:dyDescent="0.25">
      <c r="B14" s="12" t="s">
        <v>5</v>
      </c>
      <c r="C14" s="3">
        <f>'DATOS DEL PROCESO'!E14</f>
        <v>0.03</v>
      </c>
      <c r="D14" s="240"/>
      <c r="E14" s="241"/>
    </row>
    <row r="15" spans="2:5" ht="42.75" customHeight="1" x14ac:dyDescent="0.25">
      <c r="B15" s="12" t="s">
        <v>6</v>
      </c>
      <c r="C15" s="3">
        <f>'DATOS DEL PROCESO'!E15</f>
        <v>0.02</v>
      </c>
      <c r="D15" s="240"/>
      <c r="E15" s="241"/>
    </row>
    <row r="16" spans="2:5" ht="42.75" customHeight="1" x14ac:dyDescent="0.25">
      <c r="B16" s="12" t="s">
        <v>7</v>
      </c>
      <c r="C16" s="3">
        <f>'DATOS DEL PROCESO'!E16</f>
        <v>1.3</v>
      </c>
      <c r="D16" s="242"/>
      <c r="E16" s="243"/>
    </row>
    <row r="17" spans="2:5" ht="9" customHeight="1" x14ac:dyDescent="0.25">
      <c r="B17" s="205"/>
      <c r="C17" s="205"/>
      <c r="D17" s="205"/>
      <c r="E17" s="205"/>
    </row>
    <row r="18" spans="2:5" ht="31.5" customHeight="1" x14ac:dyDescent="0.25">
      <c r="B18" s="213" t="s">
        <v>15</v>
      </c>
      <c r="C18" s="214"/>
      <c r="D18" s="214"/>
      <c r="E18" s="215"/>
    </row>
    <row r="19" spans="2:5" ht="19.5" customHeight="1" x14ac:dyDescent="0.25">
      <c r="B19" s="244" t="s">
        <v>9</v>
      </c>
      <c r="C19" s="244"/>
      <c r="D19" s="244"/>
      <c r="E19" s="244"/>
    </row>
    <row r="20" spans="2:5" ht="33.75" customHeight="1" x14ac:dyDescent="0.25">
      <c r="B20" s="245" t="s">
        <v>9</v>
      </c>
      <c r="C20" s="246"/>
      <c r="D20" s="247" t="s">
        <v>66</v>
      </c>
      <c r="E20" s="248"/>
    </row>
    <row r="21" spans="2:5" ht="54.75" customHeight="1" x14ac:dyDescent="0.25">
      <c r="B21" s="245" t="s">
        <v>51</v>
      </c>
      <c r="C21" s="246"/>
      <c r="D21" s="63" t="s">
        <v>67</v>
      </c>
      <c r="E21" s="50" t="s">
        <v>68</v>
      </c>
    </row>
    <row r="22" spans="2:5" ht="17.25" customHeight="1" x14ac:dyDescent="0.25">
      <c r="B22" s="235" t="s">
        <v>19</v>
      </c>
      <c r="C22" s="235"/>
      <c r="D22" s="218" t="s">
        <v>17</v>
      </c>
      <c r="E22" s="218"/>
    </row>
    <row r="23" spans="2:5" ht="17.25" customHeight="1" x14ac:dyDescent="0.25">
      <c r="B23" s="236" t="s">
        <v>52</v>
      </c>
      <c r="C23" s="237"/>
      <c r="D23" s="31">
        <v>0.7</v>
      </c>
      <c r="E23" s="31">
        <v>0.3</v>
      </c>
    </row>
    <row r="24" spans="2:5" ht="17.25" customHeight="1" x14ac:dyDescent="0.25">
      <c r="B24" s="235" t="s">
        <v>16</v>
      </c>
      <c r="C24" s="235"/>
      <c r="D24" s="30" t="s">
        <v>17</v>
      </c>
      <c r="E24" s="30" t="s">
        <v>17</v>
      </c>
    </row>
    <row r="25" spans="2:5" ht="17.25" customHeight="1" x14ac:dyDescent="0.25">
      <c r="B25" s="219" t="s">
        <v>26</v>
      </c>
      <c r="C25" s="219"/>
      <c r="D25" s="219"/>
      <c r="E25" s="219"/>
    </row>
    <row r="26" spans="2:5" ht="17.25" customHeight="1" x14ac:dyDescent="0.25">
      <c r="B26" s="216" t="s">
        <v>20</v>
      </c>
      <c r="C26" s="216"/>
      <c r="D26" s="69">
        <v>90110411</v>
      </c>
      <c r="E26" s="69" t="s">
        <v>101</v>
      </c>
    </row>
    <row r="27" spans="2:5" ht="17.25" customHeight="1" x14ac:dyDescent="0.25">
      <c r="B27" s="216" t="s">
        <v>21</v>
      </c>
      <c r="C27" s="216"/>
      <c r="D27" s="30" t="s">
        <v>45</v>
      </c>
      <c r="E27" s="30" t="s">
        <v>45</v>
      </c>
    </row>
    <row r="28" spans="2:5" ht="17.25" customHeight="1" x14ac:dyDescent="0.25">
      <c r="B28" s="216" t="s">
        <v>22</v>
      </c>
      <c r="C28" s="216"/>
      <c r="D28" s="32">
        <v>43963</v>
      </c>
      <c r="E28" s="32">
        <v>43972</v>
      </c>
    </row>
    <row r="29" spans="2:5" ht="17.25" customHeight="1" x14ac:dyDescent="0.25">
      <c r="B29" s="216" t="s">
        <v>23</v>
      </c>
      <c r="C29" s="216"/>
      <c r="D29" s="32">
        <v>43602</v>
      </c>
      <c r="E29" s="32">
        <v>43507</v>
      </c>
    </row>
    <row r="30" spans="2:5" ht="17.25" customHeight="1" x14ac:dyDescent="0.25">
      <c r="B30" s="216" t="s">
        <v>24</v>
      </c>
      <c r="C30" s="216"/>
      <c r="D30" s="33">
        <v>43465</v>
      </c>
      <c r="E30" s="33">
        <v>43131</v>
      </c>
    </row>
    <row r="31" spans="2:5" ht="17.25" customHeight="1" x14ac:dyDescent="0.25">
      <c r="B31" s="216" t="s">
        <v>25</v>
      </c>
      <c r="C31" s="216"/>
      <c r="D31" s="34" t="s">
        <v>53</v>
      </c>
      <c r="E31" s="65" t="s">
        <v>53</v>
      </c>
    </row>
    <row r="32" spans="2:5" ht="17.25" customHeight="1" x14ac:dyDescent="0.25">
      <c r="B32" s="219" t="s">
        <v>27</v>
      </c>
      <c r="C32" s="219"/>
      <c r="D32" s="219"/>
      <c r="E32" s="219"/>
    </row>
    <row r="33" spans="2:5" ht="17.25" customHeight="1" x14ac:dyDescent="0.25">
      <c r="B33" s="216" t="s">
        <v>28</v>
      </c>
      <c r="C33" s="216"/>
      <c r="D33" s="35">
        <v>168593069</v>
      </c>
      <c r="E33" s="36">
        <v>1739508197</v>
      </c>
    </row>
    <row r="34" spans="2:5" ht="17.25" customHeight="1" x14ac:dyDescent="0.25">
      <c r="B34" s="216" t="s">
        <v>29</v>
      </c>
      <c r="C34" s="216"/>
      <c r="D34" s="35">
        <v>184443575</v>
      </c>
      <c r="E34" s="36">
        <v>2002134867</v>
      </c>
    </row>
    <row r="35" spans="2:5" ht="17.25" customHeight="1" x14ac:dyDescent="0.25">
      <c r="B35" s="216" t="s">
        <v>30</v>
      </c>
      <c r="C35" s="216"/>
      <c r="D35" s="35">
        <v>57776443</v>
      </c>
      <c r="E35" s="36">
        <v>673284998</v>
      </c>
    </row>
    <row r="36" spans="2:5" ht="17.25" customHeight="1" x14ac:dyDescent="0.25">
      <c r="B36" s="216" t="s">
        <v>31</v>
      </c>
      <c r="C36" s="216"/>
      <c r="D36" s="35">
        <v>57776443</v>
      </c>
      <c r="E36" s="36">
        <v>833217731</v>
      </c>
    </row>
    <row r="37" spans="2:5" ht="17.25" customHeight="1" x14ac:dyDescent="0.25">
      <c r="B37" s="216" t="s">
        <v>32</v>
      </c>
      <c r="C37" s="216"/>
      <c r="D37" s="35">
        <v>126667132</v>
      </c>
      <c r="E37" s="36">
        <v>1168917136</v>
      </c>
    </row>
    <row r="38" spans="2:5" ht="17.25" customHeight="1" x14ac:dyDescent="0.25">
      <c r="B38" s="216" t="s">
        <v>33</v>
      </c>
      <c r="C38" s="216"/>
      <c r="D38" s="35">
        <v>24054418</v>
      </c>
      <c r="E38" s="36">
        <v>1026895050</v>
      </c>
    </row>
    <row r="39" spans="2:5" ht="17.25" customHeight="1" x14ac:dyDescent="0.25">
      <c r="B39" s="216" t="s">
        <v>34</v>
      </c>
      <c r="C39" s="216"/>
      <c r="D39" s="35">
        <v>688681</v>
      </c>
      <c r="E39" s="36">
        <v>55000</v>
      </c>
    </row>
    <row r="40" spans="2:5" ht="17.25" customHeight="1" x14ac:dyDescent="0.25">
      <c r="B40" s="219" t="s">
        <v>54</v>
      </c>
      <c r="C40" s="219"/>
      <c r="D40" s="219"/>
      <c r="E40" s="219"/>
    </row>
    <row r="41" spans="2:5" ht="17.25" customHeight="1" x14ac:dyDescent="0.25">
      <c r="B41" s="216" t="s">
        <v>35</v>
      </c>
      <c r="C41" s="216"/>
      <c r="D41" s="37">
        <f>D33-D35</f>
        <v>110816626</v>
      </c>
      <c r="E41" s="37">
        <f>E33-E35</f>
        <v>1066223199</v>
      </c>
    </row>
    <row r="42" spans="2:5" ht="17.25" customHeight="1" x14ac:dyDescent="0.25">
      <c r="B42" s="216" t="s">
        <v>36</v>
      </c>
      <c r="C42" s="216"/>
      <c r="D42" s="38">
        <f>IF(D35=0,"INDETERMINADO",D33/D35)</f>
        <v>2.9180243754361963</v>
      </c>
      <c r="E42" s="39">
        <f>IF(E35=0,"INDETERMINADO",E33/E35)</f>
        <v>2.5836134804239319</v>
      </c>
    </row>
    <row r="43" spans="2:5" ht="17.25" customHeight="1" x14ac:dyDescent="0.25">
      <c r="B43" s="216" t="s">
        <v>37</v>
      </c>
      <c r="C43" s="216"/>
      <c r="D43" s="38">
        <f>D36/D34</f>
        <v>0.31324725190346153</v>
      </c>
      <c r="E43" s="39">
        <f>E36/E34</f>
        <v>0.41616463742449772</v>
      </c>
    </row>
    <row r="44" spans="2:5" ht="17.25" customHeight="1" x14ac:dyDescent="0.25">
      <c r="B44" s="216" t="s">
        <v>38</v>
      </c>
      <c r="C44" s="216"/>
      <c r="D44" s="38">
        <f>D38/D37</f>
        <v>0.18990260235780818</v>
      </c>
      <c r="E44" s="39">
        <f>E38/E37</f>
        <v>0.87850115151361763</v>
      </c>
    </row>
    <row r="45" spans="2:5" ht="17.25" customHeight="1" x14ac:dyDescent="0.25">
      <c r="B45" s="216" t="s">
        <v>39</v>
      </c>
      <c r="C45" s="216"/>
      <c r="D45" s="38">
        <f>D38/D34</f>
        <v>0.13041613403990895</v>
      </c>
      <c r="E45" s="39">
        <f>E38/E34</f>
        <v>0.51290003831694919</v>
      </c>
    </row>
    <row r="46" spans="2:5" ht="17.25" customHeight="1" x14ac:dyDescent="0.25">
      <c r="B46" s="216" t="s">
        <v>40</v>
      </c>
      <c r="C46" s="216"/>
      <c r="D46" s="38">
        <f>IF(D39=0,"INDETERMINADO",D38/D39)</f>
        <v>34.928243991049555</v>
      </c>
      <c r="E46" s="39">
        <f>IF(E39=0,"INDETERMINADO",E38/E39)</f>
        <v>18670.819090909092</v>
      </c>
    </row>
    <row r="47" spans="2:5" ht="17.25" customHeight="1" x14ac:dyDescent="0.25">
      <c r="B47" s="219" t="s">
        <v>55</v>
      </c>
      <c r="C47" s="219"/>
      <c r="D47" s="219"/>
      <c r="E47" s="219"/>
    </row>
    <row r="48" spans="2:5" ht="17.25" customHeight="1" x14ac:dyDescent="0.25">
      <c r="B48" s="229" t="s">
        <v>35</v>
      </c>
      <c r="C48" s="229"/>
      <c r="D48" s="233">
        <f>(D33-D35)+(E33-E35)</f>
        <v>1177039825</v>
      </c>
      <c r="E48" s="234"/>
    </row>
    <row r="49" spans="2:5" ht="17.25" customHeight="1" x14ac:dyDescent="0.25">
      <c r="B49" s="229" t="s">
        <v>36</v>
      </c>
      <c r="C49" s="229"/>
      <c r="D49" s="230">
        <f>IF(AND(D35=0,E35=0),"INDETERMINADO",((D33*D23)+(E33*E23))/((D35*D23)+(E35*E23)))</f>
        <v>2.6394019788296004</v>
      </c>
      <c r="E49" s="231"/>
    </row>
    <row r="50" spans="2:5" ht="17.25" customHeight="1" x14ac:dyDescent="0.25">
      <c r="B50" s="229" t="s">
        <v>37</v>
      </c>
      <c r="C50" s="229"/>
      <c r="D50" s="230">
        <f>((D36*D23)+(E36*E23))/((D34*D23)+(E34*E23))</f>
        <v>0.39795607581703513</v>
      </c>
      <c r="E50" s="231"/>
    </row>
    <row r="51" spans="2:5" ht="17.25" customHeight="1" x14ac:dyDescent="0.25">
      <c r="B51" s="229" t="s">
        <v>38</v>
      </c>
      <c r="C51" s="229"/>
      <c r="D51" s="230">
        <f>((D38*D23)+(E38*E23))/((D37*D23)+(E37*E23))</f>
        <v>0.73952981753310254</v>
      </c>
      <c r="E51" s="231"/>
    </row>
    <row r="52" spans="2:5" ht="17.25" customHeight="1" x14ac:dyDescent="0.25">
      <c r="B52" s="229" t="s">
        <v>39</v>
      </c>
      <c r="C52" s="229"/>
      <c r="D52" s="230">
        <f>((D38*D23)+(E38*E23))/((D34*D23)+(E34*E23))</f>
        <v>0.44522943339794097</v>
      </c>
      <c r="E52" s="231"/>
    </row>
    <row r="53" spans="2:5" ht="17.25" customHeight="1" x14ac:dyDescent="0.25">
      <c r="B53" s="229" t="s">
        <v>40</v>
      </c>
      <c r="C53" s="229"/>
      <c r="D53" s="232">
        <f>IF(AND(D39=0,E39=0),"INDETERMINADO",((D38*D23)+(E38*E23))/((D39*D23)+(E39*E23)))</f>
        <v>651.66825405198449</v>
      </c>
      <c r="E53" s="232"/>
    </row>
    <row r="54" spans="2:5" ht="15" customHeight="1" x14ac:dyDescent="0.25">
      <c r="B54" s="14"/>
      <c r="C54" s="14"/>
      <c r="D54" s="228"/>
      <c r="E54" s="228"/>
    </row>
    <row r="55" spans="2:5" ht="15" customHeight="1" x14ac:dyDescent="0.25">
      <c r="B55" s="219" t="s">
        <v>41</v>
      </c>
      <c r="C55" s="219"/>
      <c r="D55" s="219"/>
      <c r="E55" s="219"/>
    </row>
    <row r="56" spans="2:5" ht="15" customHeight="1" x14ac:dyDescent="0.25">
      <c r="B56" s="14"/>
      <c r="C56" s="14"/>
      <c r="D56" s="14"/>
      <c r="E56" s="14"/>
    </row>
    <row r="57" spans="2:5" ht="18.75" x14ac:dyDescent="0.25">
      <c r="B57" s="221" t="s">
        <v>35</v>
      </c>
      <c r="C57" s="221"/>
      <c r="D57" s="224" t="str">
        <f>IF(D48&gt;=C11,"CUMPLE","NO CUMPLE")</f>
        <v>CUMPLE</v>
      </c>
      <c r="E57" s="224"/>
    </row>
    <row r="58" spans="2:5" ht="18.75" x14ac:dyDescent="0.25">
      <c r="B58" s="221" t="s">
        <v>36</v>
      </c>
      <c r="C58" s="221"/>
      <c r="D58" s="224" t="str">
        <f>IF(D49&gt;=C12,"CUMPLE","NO CUMPLE")</f>
        <v>CUMPLE</v>
      </c>
      <c r="E58" s="224"/>
    </row>
    <row r="59" spans="2:5" ht="18.75" x14ac:dyDescent="0.25">
      <c r="B59" s="221" t="s">
        <v>37</v>
      </c>
      <c r="C59" s="221"/>
      <c r="D59" s="224" t="str">
        <f>IF(D50&lt;=C13,"CUMPLE","NO CUMPLE")</f>
        <v>CUMPLE</v>
      </c>
      <c r="E59" s="224"/>
    </row>
    <row r="60" spans="2:5" ht="18.75" x14ac:dyDescent="0.25">
      <c r="B60" s="221" t="s">
        <v>38</v>
      </c>
      <c r="C60" s="221"/>
      <c r="D60" s="224" t="str">
        <f>IF(D51&gt;=C14,"CUMPLE","NO CUMPLE")</f>
        <v>CUMPLE</v>
      </c>
      <c r="E60" s="224"/>
    </row>
    <row r="61" spans="2:5" ht="18.75" x14ac:dyDescent="0.25">
      <c r="B61" s="221" t="s">
        <v>39</v>
      </c>
      <c r="C61" s="221"/>
      <c r="D61" s="224" t="str">
        <f>IF(D52&gt;=C15,"CUMPLE","NO CUMPLE")</f>
        <v>CUMPLE</v>
      </c>
      <c r="E61" s="224"/>
    </row>
    <row r="62" spans="2:5" ht="18.75" x14ac:dyDescent="0.25">
      <c r="B62" s="221" t="s">
        <v>40</v>
      </c>
      <c r="C62" s="221"/>
      <c r="D62" s="224" t="str">
        <f>IF(D53&gt;=C16,"CUMPLE","NO CUMPLE")</f>
        <v>CUMPLE</v>
      </c>
      <c r="E62" s="224"/>
    </row>
    <row r="63" spans="2:5" ht="15" customHeight="1" x14ac:dyDescent="0.25">
      <c r="B63" s="225" t="s">
        <v>56</v>
      </c>
      <c r="C63" s="225"/>
      <c r="D63" s="225"/>
      <c r="E63" s="225"/>
    </row>
    <row r="64" spans="2:5" ht="15" customHeight="1" x14ac:dyDescent="0.25">
      <c r="B64" s="226"/>
      <c r="C64" s="226"/>
      <c r="D64" s="226"/>
      <c r="E64" s="226"/>
    </row>
    <row r="65" spans="2:5" ht="15" customHeight="1" x14ac:dyDescent="0.25">
      <c r="B65" s="14"/>
      <c r="C65" s="14"/>
      <c r="D65" s="14"/>
      <c r="E65" s="14"/>
    </row>
    <row r="66" spans="2:5" ht="15" customHeight="1" x14ac:dyDescent="0.25">
      <c r="B66" s="222" t="s">
        <v>44</v>
      </c>
      <c r="C66" s="222"/>
      <c r="D66" s="222"/>
      <c r="E66" s="222"/>
    </row>
    <row r="67" spans="2:5" ht="15" customHeight="1" x14ac:dyDescent="0.25">
      <c r="B67" s="222"/>
      <c r="C67" s="222"/>
      <c r="D67" s="222"/>
      <c r="E67" s="222"/>
    </row>
    <row r="68" spans="2:5" ht="15" customHeight="1" x14ac:dyDescent="0.25">
      <c r="B68" s="227" t="str">
        <f>IF(AND(D57="CUMPLE",D58="CUMPLE",D59="CUMPLE",D60="CUMPLE",D61="CUMPLE",D62="CUMPLE"),"CUMPLE","NO CUMPLE")</f>
        <v>CUMPLE</v>
      </c>
      <c r="C68" s="227"/>
      <c r="D68" s="227"/>
      <c r="E68" s="227"/>
    </row>
    <row r="69" spans="2:5" ht="15" customHeight="1" x14ac:dyDescent="0.25">
      <c r="B69" s="227"/>
      <c r="C69" s="227"/>
      <c r="D69" s="227"/>
      <c r="E69" s="227"/>
    </row>
    <row r="70" spans="2:5" ht="15" customHeight="1" x14ac:dyDescent="0.25">
      <c r="B70" s="227"/>
      <c r="C70" s="227"/>
      <c r="D70" s="227"/>
      <c r="E70" s="227"/>
    </row>
    <row r="71" spans="2:5" ht="15" customHeight="1" x14ac:dyDescent="0.25">
      <c r="B71" s="227"/>
      <c r="C71" s="227"/>
      <c r="D71" s="227"/>
      <c r="E71" s="227"/>
    </row>
    <row r="72" spans="2:5" ht="15" customHeight="1" x14ac:dyDescent="0.25">
      <c r="B72" s="227"/>
      <c r="C72" s="227"/>
      <c r="D72" s="227"/>
      <c r="E72" s="227"/>
    </row>
    <row r="73" spans="2:5" ht="15" customHeight="1" x14ac:dyDescent="0.25">
      <c r="B73" s="227"/>
      <c r="C73" s="227"/>
      <c r="D73" s="227"/>
      <c r="E73" s="227"/>
    </row>
    <row r="74" spans="2:5" ht="15" customHeight="1" x14ac:dyDescent="0.25">
      <c r="B74" s="227"/>
      <c r="C74" s="227"/>
      <c r="D74" s="227"/>
      <c r="E74" s="227"/>
    </row>
    <row r="75" spans="2:5" ht="15" customHeight="1" x14ac:dyDescent="0.25">
      <c r="B75" s="227"/>
      <c r="C75" s="227"/>
      <c r="D75" s="227"/>
      <c r="E75" s="227"/>
    </row>
    <row r="76" spans="2:5" ht="15" hidden="1" customHeight="1" x14ac:dyDescent="0.25"/>
    <row r="77" spans="2:5" ht="15" hidden="1" customHeight="1" x14ac:dyDescent="0.25"/>
    <row r="78" spans="2:5" ht="15" hidden="1" customHeight="1" x14ac:dyDescent="0.25"/>
    <row r="79" spans="2:5" ht="15" hidden="1" customHeight="1" x14ac:dyDescent="0.25"/>
    <row r="80" spans="2:5" ht="15" hidden="1" customHeight="1" x14ac:dyDescent="0.25"/>
    <row r="81" spans="2:5" ht="15" hidden="1" customHeight="1" x14ac:dyDescent="0.25"/>
    <row r="82" spans="2:5" ht="15" hidden="1" customHeight="1" x14ac:dyDescent="0.25">
      <c r="E82" s="40"/>
    </row>
    <row r="83" spans="2:5" ht="15" hidden="1" customHeight="1" x14ac:dyDescent="0.25">
      <c r="E83" s="40"/>
    </row>
    <row r="84" spans="2:5" ht="15" hidden="1" customHeight="1" x14ac:dyDescent="0.25"/>
    <row r="85" spans="2:5" ht="15" hidden="1" customHeight="1" x14ac:dyDescent="0.25">
      <c r="B85" t="s">
        <v>17</v>
      </c>
    </row>
    <row r="86" spans="2:5" ht="15" hidden="1" customHeight="1" x14ac:dyDescent="0.25">
      <c r="B86" t="s">
        <v>18</v>
      </c>
    </row>
  </sheetData>
  <sheetProtection algorithmName="SHA-512" hashValue="3hWKA0YO/L16KEfSA4cTw/VvTLe5k8noxkw9gnrzN/4EhrdLJ9T3QpStNUdizC88FJHanh2ae9mHkQaOXwzC6Q==" saltValue="ly42e8yWJmPHOw4pWK5v+A==" spinCount="100000" sheet="1" objects="1" scenarios="1"/>
  <mergeCells count="71">
    <mergeCell ref="C8:E8"/>
    <mergeCell ref="C2:E2"/>
    <mergeCell ref="B3:E3"/>
    <mergeCell ref="B4:E5"/>
    <mergeCell ref="B6:E6"/>
    <mergeCell ref="C7:E7"/>
    <mergeCell ref="B23:C23"/>
    <mergeCell ref="B9:C9"/>
    <mergeCell ref="D9:E10"/>
    <mergeCell ref="D11:E16"/>
    <mergeCell ref="B17:E17"/>
    <mergeCell ref="B18:E18"/>
    <mergeCell ref="B19:E19"/>
    <mergeCell ref="B20:C20"/>
    <mergeCell ref="D20:E20"/>
    <mergeCell ref="B21:C21"/>
    <mergeCell ref="B22:C22"/>
    <mergeCell ref="D22:E22"/>
    <mergeCell ref="B35:C35"/>
    <mergeCell ref="B24:C24"/>
    <mergeCell ref="B25:E25"/>
    <mergeCell ref="B26:C26"/>
    <mergeCell ref="B27:C27"/>
    <mergeCell ref="B28:C28"/>
    <mergeCell ref="B29:C29"/>
    <mergeCell ref="B30:C30"/>
    <mergeCell ref="B31:C31"/>
    <mergeCell ref="B32:E32"/>
    <mergeCell ref="B33:C33"/>
    <mergeCell ref="B34:C34"/>
    <mergeCell ref="B47:E47"/>
    <mergeCell ref="B36:C36"/>
    <mergeCell ref="B37:C37"/>
    <mergeCell ref="B38:C38"/>
    <mergeCell ref="B39:C39"/>
    <mergeCell ref="B40:E40"/>
    <mergeCell ref="B41:C41"/>
    <mergeCell ref="B42:C42"/>
    <mergeCell ref="B43:C43"/>
    <mergeCell ref="B44:C44"/>
    <mergeCell ref="B45:C45"/>
    <mergeCell ref="B46:C46"/>
    <mergeCell ref="B48:C48"/>
    <mergeCell ref="D48:E48"/>
    <mergeCell ref="B49:C49"/>
    <mergeCell ref="D49:E49"/>
    <mergeCell ref="B50:C50"/>
    <mergeCell ref="D50:E50"/>
    <mergeCell ref="B51:C51"/>
    <mergeCell ref="D51:E51"/>
    <mergeCell ref="B52:C52"/>
    <mergeCell ref="D52:E52"/>
    <mergeCell ref="B53:C53"/>
    <mergeCell ref="D53:E53"/>
    <mergeCell ref="D54:E54"/>
    <mergeCell ref="B55:E55"/>
    <mergeCell ref="B57:C57"/>
    <mergeCell ref="D57:E57"/>
    <mergeCell ref="B58:C58"/>
    <mergeCell ref="D58:E58"/>
    <mergeCell ref="B59:C59"/>
    <mergeCell ref="D59:E59"/>
    <mergeCell ref="B60:C60"/>
    <mergeCell ref="D60:E60"/>
    <mergeCell ref="B61:C61"/>
    <mergeCell ref="D61:E61"/>
    <mergeCell ref="B62:C62"/>
    <mergeCell ref="D62:E62"/>
    <mergeCell ref="B63:E64"/>
    <mergeCell ref="B66:E67"/>
    <mergeCell ref="B68:E75"/>
  </mergeCells>
  <conditionalFormatting sqref="B68:E75">
    <cfRule type="containsText" dxfId="21" priority="1" operator="containsText" text="NO CUMPLE">
      <formula>NOT(ISERROR(SEARCH("NO CUMPLE",B68)))</formula>
    </cfRule>
    <cfRule type="containsText" dxfId="20" priority="2" operator="containsText" text="CUMPLE">
      <formula>NOT(ISERROR(SEARCH("CUMPLE",B68)))</formula>
    </cfRule>
  </conditionalFormatting>
  <dataValidations count="1">
    <dataValidation type="list" allowBlank="1" showInputMessage="1" showErrorMessage="1" sqref="D22:E22 D24:E24">
      <formula1>$B$85:$B$86</formula1>
    </dataValidation>
  </dataValidations>
  <pageMargins left="0.7" right="0.7" top="0.75" bottom="0.75" header="0.3" footer="0.3"/>
  <pageSetup scale="44" orientation="portrait" r:id="rId1"/>
  <rowBreaks count="1" manualBreakCount="1">
    <brk id="74" max="16383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E78"/>
  <sheetViews>
    <sheetView showGridLines="0" topLeftCell="A19" zoomScale="60" zoomScaleNormal="60" workbookViewId="0">
      <selection activeCell="D9" sqref="D9:D10"/>
    </sheetView>
  </sheetViews>
  <sheetFormatPr baseColWidth="10" defaultColWidth="0" defaultRowHeight="15" customHeight="1" zeroHeight="1" x14ac:dyDescent="0.25"/>
  <cols>
    <col min="1" max="1" width="4" customWidth="1"/>
    <col min="2" max="2" width="44.28515625" customWidth="1"/>
    <col min="3" max="3" width="40.28515625" customWidth="1"/>
    <col min="4" max="4" width="103.42578125" customWidth="1"/>
    <col min="5" max="5" width="4" customWidth="1"/>
    <col min="6" max="16384" width="9.140625" hidden="1"/>
  </cols>
  <sheetData>
    <row r="1" spans="2:4" ht="20.25" customHeight="1" x14ac:dyDescent="0.25">
      <c r="B1" s="14"/>
      <c r="C1" s="14"/>
      <c r="D1" s="14"/>
    </row>
    <row r="2" spans="2:4" ht="51.75" customHeight="1" x14ac:dyDescent="0.25">
      <c r="B2" s="18"/>
      <c r="C2" s="204" t="s">
        <v>42</v>
      </c>
      <c r="D2" s="204"/>
    </row>
    <row r="3" spans="2:4" ht="21" x14ac:dyDescent="0.25">
      <c r="B3" s="135" t="s">
        <v>43</v>
      </c>
      <c r="C3" s="135"/>
      <c r="D3" s="135"/>
    </row>
    <row r="4" spans="2:4" x14ac:dyDescent="0.25">
      <c r="B4" s="138" t="s">
        <v>95</v>
      </c>
      <c r="C4" s="138"/>
      <c r="D4" s="138"/>
    </row>
    <row r="5" spans="2:4" x14ac:dyDescent="0.25">
      <c r="B5" s="138"/>
      <c r="C5" s="138"/>
      <c r="D5" s="138"/>
    </row>
    <row r="6" spans="2:4" ht="8.25" customHeight="1" x14ac:dyDescent="0.25">
      <c r="B6" s="205"/>
      <c r="C6" s="205"/>
      <c r="D6" s="205"/>
    </row>
    <row r="7" spans="2:4" ht="271.5" customHeight="1" x14ac:dyDescent="0.25">
      <c r="B7" s="66" t="s">
        <v>0</v>
      </c>
      <c r="C7" s="253" t="str">
        <f>'DATOS DEL PROCESO'!C7:E7</f>
        <v>INTERVENTORIA TÉCNICA, ADMINISTRATIVA, DE CONTROL FINANCIERO, PRESUPUESTAL, SOCIAL Y AMBIENTAL PARA EL CHEQUEO, VALIDACIÓN DE PROTOTIPOS, DIAGNÓSTICO, CONCERTACIÓN, INTERVENCIÓN Y GESTIÓN SOCIAL PARA LA EJECUCIÓN DEL PROGRAMA DE CONEXIONES INTRADOMICILIARIAS, EN LOS MUNICIPIOS DE MARÍA LA BAJA (BOLÍVAR) SABANAS DE SAN ANGEL (MAGDALENA), ASTREA (CESAR), TADÓ (CHOCÓ) y ATRATO</v>
      </c>
      <c r="D7" s="253"/>
    </row>
    <row r="8" spans="2:4" ht="47.25" customHeight="1" x14ac:dyDescent="0.25">
      <c r="B8" s="66" t="s">
        <v>2</v>
      </c>
      <c r="C8" s="207">
        <v>128467174.54000001</v>
      </c>
      <c r="D8" s="207"/>
    </row>
    <row r="9" spans="2:4" ht="25.5" customHeight="1" x14ac:dyDescent="0.25">
      <c r="B9" s="208" t="s">
        <v>1</v>
      </c>
      <c r="C9" s="208"/>
      <c r="D9" s="209" t="s">
        <v>14</v>
      </c>
    </row>
    <row r="10" spans="2:4" ht="15.75" x14ac:dyDescent="0.25">
      <c r="B10" s="19" t="s">
        <v>12</v>
      </c>
      <c r="C10" s="19" t="s">
        <v>13</v>
      </c>
      <c r="D10" s="209"/>
    </row>
    <row r="11" spans="2:4" ht="42.75" customHeight="1" x14ac:dyDescent="0.25">
      <c r="B11" s="11" t="s">
        <v>11</v>
      </c>
      <c r="C11" s="90">
        <f>C8*0.4</f>
        <v>51386869.816000007</v>
      </c>
      <c r="D11" s="254" t="s">
        <v>138</v>
      </c>
    </row>
    <row r="12" spans="2:4" ht="42.75" customHeight="1" x14ac:dyDescent="0.25">
      <c r="B12" s="12" t="s">
        <v>3</v>
      </c>
      <c r="C12" s="3">
        <f>'DATOS DEL PROCESO'!E12</f>
        <v>1.3</v>
      </c>
      <c r="D12" s="255"/>
    </row>
    <row r="13" spans="2:4" ht="42.75" customHeight="1" x14ac:dyDescent="0.25">
      <c r="B13" s="12" t="s">
        <v>4</v>
      </c>
      <c r="C13" s="3">
        <f>'DATOS DEL PROCESO'!E13</f>
        <v>0.7</v>
      </c>
      <c r="D13" s="255"/>
    </row>
    <row r="14" spans="2:4" ht="42.75" customHeight="1" x14ac:dyDescent="0.25">
      <c r="B14" s="12" t="s">
        <v>5</v>
      </c>
      <c r="C14" s="3">
        <f>'DATOS DEL PROCESO'!E14</f>
        <v>0.03</v>
      </c>
      <c r="D14" s="255"/>
    </row>
    <row r="15" spans="2:4" ht="42.75" customHeight="1" x14ac:dyDescent="0.25">
      <c r="B15" s="12" t="s">
        <v>6</v>
      </c>
      <c r="C15" s="3">
        <f>'DATOS DEL PROCESO'!E15</f>
        <v>0.02</v>
      </c>
      <c r="D15" s="255"/>
    </row>
    <row r="16" spans="2:4" ht="42.75" customHeight="1" x14ac:dyDescent="0.25">
      <c r="B16" s="12" t="s">
        <v>7</v>
      </c>
      <c r="C16" s="3">
        <f>'DATOS DEL PROCESO'!E16</f>
        <v>1.3</v>
      </c>
      <c r="D16" s="256"/>
    </row>
    <row r="17" spans="2:4" ht="9" customHeight="1" x14ac:dyDescent="0.25">
      <c r="B17" s="205"/>
      <c r="C17" s="205"/>
      <c r="D17" s="205"/>
    </row>
    <row r="18" spans="2:4" ht="31.5" customHeight="1" x14ac:dyDescent="0.25">
      <c r="B18" s="213" t="s">
        <v>15</v>
      </c>
      <c r="C18" s="214"/>
      <c r="D18" s="215"/>
    </row>
    <row r="19" spans="2:4" ht="19.5" customHeight="1" x14ac:dyDescent="0.25">
      <c r="B19" s="203" t="s">
        <v>9</v>
      </c>
      <c r="C19" s="203"/>
      <c r="D19" s="203"/>
    </row>
    <row r="20" spans="2:4" ht="15" customHeight="1" x14ac:dyDescent="0.25">
      <c r="B20" s="217" t="s">
        <v>69</v>
      </c>
      <c r="C20" s="217"/>
      <c r="D20" s="217"/>
    </row>
    <row r="21" spans="2:4" ht="25.5" customHeight="1" x14ac:dyDescent="0.25">
      <c r="B21" s="217"/>
      <c r="C21" s="217"/>
      <c r="D21" s="217"/>
    </row>
    <row r="22" spans="2:4" ht="15" customHeight="1" x14ac:dyDescent="0.25">
      <c r="B22" s="218" t="s">
        <v>19</v>
      </c>
      <c r="C22" s="218"/>
      <c r="D22" s="67" t="s">
        <v>18</v>
      </c>
    </row>
    <row r="23" spans="2:4" ht="15" customHeight="1" x14ac:dyDescent="0.25">
      <c r="B23" s="218" t="s">
        <v>16</v>
      </c>
      <c r="C23" s="218"/>
      <c r="D23" s="67" t="s">
        <v>17</v>
      </c>
    </row>
    <row r="24" spans="2:4" ht="15" customHeight="1" x14ac:dyDescent="0.25">
      <c r="B24" s="219" t="s">
        <v>26</v>
      </c>
      <c r="C24" s="219"/>
      <c r="D24" s="219"/>
    </row>
    <row r="25" spans="2:4" ht="15" customHeight="1" x14ac:dyDescent="0.25">
      <c r="B25" s="216" t="s">
        <v>20</v>
      </c>
      <c r="C25" s="216"/>
      <c r="D25" s="23">
        <v>830023761</v>
      </c>
    </row>
    <row r="26" spans="2:4" ht="15" customHeight="1" x14ac:dyDescent="0.25">
      <c r="B26" s="216" t="s">
        <v>21</v>
      </c>
      <c r="C26" s="216"/>
      <c r="D26" s="67" t="s">
        <v>45</v>
      </c>
    </row>
    <row r="27" spans="2:4" ht="15" customHeight="1" x14ac:dyDescent="0.25">
      <c r="B27" s="216" t="s">
        <v>22</v>
      </c>
      <c r="C27" s="216"/>
      <c r="D27" s="24">
        <v>43916</v>
      </c>
    </row>
    <row r="28" spans="2:4" ht="15" customHeight="1" x14ac:dyDescent="0.25">
      <c r="B28" s="216" t="s">
        <v>23</v>
      </c>
      <c r="C28" s="216"/>
      <c r="D28" s="24">
        <v>43563</v>
      </c>
    </row>
    <row r="29" spans="2:4" ht="15" customHeight="1" x14ac:dyDescent="0.25">
      <c r="B29" s="216" t="s">
        <v>24</v>
      </c>
      <c r="C29" s="216"/>
      <c r="D29" s="96" t="s">
        <v>50</v>
      </c>
    </row>
    <row r="30" spans="2:4" ht="15" customHeight="1" x14ac:dyDescent="0.25">
      <c r="B30" s="216" t="s">
        <v>25</v>
      </c>
      <c r="C30" s="216"/>
      <c r="D30" s="67" t="s">
        <v>46</v>
      </c>
    </row>
    <row r="31" spans="2:4" ht="15" customHeight="1" x14ac:dyDescent="0.25">
      <c r="B31" s="219" t="s">
        <v>27</v>
      </c>
      <c r="C31" s="219"/>
      <c r="D31" s="219"/>
    </row>
    <row r="32" spans="2:4" ht="15" customHeight="1" x14ac:dyDescent="0.25">
      <c r="B32" s="216" t="s">
        <v>28</v>
      </c>
      <c r="C32" s="216"/>
      <c r="D32" s="25">
        <v>2701848980</v>
      </c>
    </row>
    <row r="33" spans="2:5" ht="15" customHeight="1" x14ac:dyDescent="0.25">
      <c r="B33" s="216" t="s">
        <v>29</v>
      </c>
      <c r="C33" s="216"/>
      <c r="D33" s="25">
        <v>3309443647</v>
      </c>
    </row>
    <row r="34" spans="2:5" ht="15" customHeight="1" x14ac:dyDescent="0.25">
      <c r="B34" s="216" t="s">
        <v>30</v>
      </c>
      <c r="C34" s="216"/>
      <c r="D34" s="25">
        <v>486275243</v>
      </c>
    </row>
    <row r="35" spans="2:5" ht="15" customHeight="1" x14ac:dyDescent="0.25">
      <c r="B35" s="216" t="s">
        <v>31</v>
      </c>
      <c r="C35" s="216"/>
      <c r="D35" s="25">
        <v>720794098</v>
      </c>
    </row>
    <row r="36" spans="2:5" ht="15" customHeight="1" x14ac:dyDescent="0.25">
      <c r="B36" s="216" t="s">
        <v>32</v>
      </c>
      <c r="C36" s="216"/>
      <c r="D36" s="25">
        <v>2588649549</v>
      </c>
    </row>
    <row r="37" spans="2:5" ht="15" customHeight="1" x14ac:dyDescent="0.25">
      <c r="B37" s="216" t="s">
        <v>33</v>
      </c>
      <c r="C37" s="216"/>
      <c r="D37" s="25">
        <v>412250858</v>
      </c>
    </row>
    <row r="38" spans="2:5" ht="15" customHeight="1" x14ac:dyDescent="0.25">
      <c r="B38" s="216" t="s">
        <v>34</v>
      </c>
      <c r="C38" s="216"/>
      <c r="D38" s="25">
        <v>58070570</v>
      </c>
    </row>
    <row r="39" spans="2:5" ht="15" customHeight="1" x14ac:dyDescent="0.25">
      <c r="B39" s="219" t="s">
        <v>47</v>
      </c>
      <c r="C39" s="219"/>
      <c r="D39" s="219"/>
    </row>
    <row r="40" spans="2:5" ht="15" customHeight="1" x14ac:dyDescent="0.25">
      <c r="B40" s="252" t="s">
        <v>35</v>
      </c>
      <c r="C40" s="252"/>
      <c r="D40" s="91">
        <f>D32-D34</f>
        <v>2215573737</v>
      </c>
    </row>
    <row r="41" spans="2:5" ht="15" customHeight="1" x14ac:dyDescent="0.25">
      <c r="B41" s="252" t="s">
        <v>36</v>
      </c>
      <c r="C41" s="252"/>
      <c r="D41" s="92">
        <f>IF(D34=0,"INDETERMINADO",D32/D34)</f>
        <v>5.5562133151820765</v>
      </c>
    </row>
    <row r="42" spans="2:5" ht="15" customHeight="1" x14ac:dyDescent="0.25">
      <c r="B42" s="252" t="s">
        <v>37</v>
      </c>
      <c r="C42" s="252"/>
      <c r="D42" s="93">
        <f>D35/D33</f>
        <v>0.21779917559659839</v>
      </c>
    </row>
    <row r="43" spans="2:5" ht="15" customHeight="1" x14ac:dyDescent="0.25">
      <c r="B43" s="252" t="s">
        <v>38</v>
      </c>
      <c r="C43" s="252"/>
      <c r="D43" s="93">
        <f>D37/D36</f>
        <v>0.15925325162660711</v>
      </c>
    </row>
    <row r="44" spans="2:5" ht="15" customHeight="1" x14ac:dyDescent="0.25">
      <c r="B44" s="252" t="s">
        <v>39</v>
      </c>
      <c r="C44" s="252"/>
      <c r="D44" s="93">
        <f>D37/D33</f>
        <v>0.12456802471125443</v>
      </c>
    </row>
    <row r="45" spans="2:5" ht="15" customHeight="1" x14ac:dyDescent="0.25">
      <c r="B45" s="252" t="s">
        <v>40</v>
      </c>
      <c r="C45" s="252"/>
      <c r="D45" s="93">
        <f>IF(D38=0,"INDETERMINADO",D37/D38)</f>
        <v>7.0991357239992654</v>
      </c>
    </row>
    <row r="46" spans="2:5" ht="15" customHeight="1" x14ac:dyDescent="0.25">
      <c r="B46" s="14"/>
      <c r="C46" s="14"/>
      <c r="D46" s="14"/>
    </row>
    <row r="47" spans="2:5" ht="15" customHeight="1" x14ac:dyDescent="0.25">
      <c r="B47" s="219" t="s">
        <v>41</v>
      </c>
      <c r="C47" s="219"/>
      <c r="D47" s="219"/>
    </row>
    <row r="48" spans="2:5" ht="15" customHeight="1" x14ac:dyDescent="0.25">
      <c r="B48" s="14"/>
      <c r="C48" s="14"/>
      <c r="D48" s="14"/>
      <c r="E48" s="26"/>
    </row>
    <row r="49" spans="2:5" ht="18.75" x14ac:dyDescent="0.25">
      <c r="B49" s="251" t="s">
        <v>35</v>
      </c>
      <c r="C49" s="251"/>
      <c r="D49" s="28" t="str">
        <f>IF(D40&gt;=C11,"CUMPLE","NO CUMPLE")</f>
        <v>CUMPLE</v>
      </c>
      <c r="E49" s="27"/>
    </row>
    <row r="50" spans="2:5" ht="18.75" x14ac:dyDescent="0.25">
      <c r="B50" s="251" t="s">
        <v>36</v>
      </c>
      <c r="C50" s="251"/>
      <c r="D50" s="28" t="str">
        <f>IF(D41&gt;=C12,"CUMPLE","NO CUMPLE")</f>
        <v>CUMPLE</v>
      </c>
      <c r="E50" s="27"/>
    </row>
    <row r="51" spans="2:5" ht="18.75" x14ac:dyDescent="0.25">
      <c r="B51" s="251" t="s">
        <v>37</v>
      </c>
      <c r="C51" s="251"/>
      <c r="D51" s="28" t="str">
        <f>IF(D42&lt;=C13,"CUMPLE","NO CUMPLE")</f>
        <v>CUMPLE</v>
      </c>
      <c r="E51" s="27"/>
    </row>
    <row r="52" spans="2:5" ht="18.75" x14ac:dyDescent="0.25">
      <c r="B52" s="251" t="s">
        <v>38</v>
      </c>
      <c r="C52" s="251"/>
      <c r="D52" s="28" t="str">
        <f>IF(D43&gt;=C14,"CUMPLE","NO CUMPLE")</f>
        <v>CUMPLE</v>
      </c>
      <c r="E52" s="27"/>
    </row>
    <row r="53" spans="2:5" ht="18.75" x14ac:dyDescent="0.25">
      <c r="B53" s="251" t="s">
        <v>39</v>
      </c>
      <c r="C53" s="251"/>
      <c r="D53" s="28" t="str">
        <f>IF(D44&gt;=C15,"CUMPLE","NO CUMPLE")</f>
        <v>CUMPLE</v>
      </c>
      <c r="E53" s="27"/>
    </row>
    <row r="54" spans="2:5" ht="18.75" x14ac:dyDescent="0.25">
      <c r="B54" s="251" t="s">
        <v>40</v>
      </c>
      <c r="C54" s="251"/>
      <c r="D54" s="28" t="str">
        <f>IF(D45&gt;=C16,"CUMPLE","NO CUMPLE")</f>
        <v>CUMPLE</v>
      </c>
      <c r="E54" s="27"/>
    </row>
    <row r="55" spans="2:5" ht="15" customHeight="1" x14ac:dyDescent="0.25">
      <c r="B55" s="14"/>
      <c r="C55" s="14"/>
      <c r="D55" s="14"/>
    </row>
    <row r="56" spans="2:5" ht="15" customHeight="1" x14ac:dyDescent="0.25">
      <c r="B56" s="222" t="s">
        <v>44</v>
      </c>
      <c r="C56" s="222"/>
      <c r="D56" s="222"/>
    </row>
    <row r="57" spans="2:5" ht="15" customHeight="1" x14ac:dyDescent="0.25">
      <c r="B57" s="222"/>
      <c r="C57" s="222"/>
      <c r="D57" s="222"/>
    </row>
    <row r="58" spans="2:5" ht="15" customHeight="1" x14ac:dyDescent="0.25">
      <c r="B58" s="223" t="str">
        <f>IF(AND(D49="CUMPLE",D50="CUMPLE",D51="CUMPLE",D52="CUMPLE",D53="CUMPLE",D54="CUMPLE"),"CUMPLE","NO CUMPLE")</f>
        <v>CUMPLE</v>
      </c>
      <c r="C58" s="223"/>
      <c r="D58" s="223"/>
    </row>
    <row r="59" spans="2:5" ht="15" customHeight="1" x14ac:dyDescent="0.25">
      <c r="B59" s="223"/>
      <c r="C59" s="223"/>
      <c r="D59" s="223"/>
    </row>
    <row r="60" spans="2:5" ht="15" customHeight="1" x14ac:dyDescent="0.25">
      <c r="B60" s="223"/>
      <c r="C60" s="223"/>
      <c r="D60" s="223"/>
    </row>
    <row r="61" spans="2:5" ht="15" customHeight="1" x14ac:dyDescent="0.25">
      <c r="B61" s="223"/>
      <c r="C61" s="223"/>
      <c r="D61" s="223"/>
    </row>
    <row r="62" spans="2:5" ht="15" customHeight="1" x14ac:dyDescent="0.25">
      <c r="B62" s="223"/>
      <c r="C62" s="223"/>
      <c r="D62" s="223"/>
    </row>
    <row r="63" spans="2:5" ht="15" customHeight="1" x14ac:dyDescent="0.25">
      <c r="B63" s="223"/>
      <c r="C63" s="223"/>
      <c r="D63" s="223"/>
    </row>
    <row r="64" spans="2:5" ht="15" customHeight="1" x14ac:dyDescent="0.25">
      <c r="B64" s="223"/>
      <c r="C64" s="223"/>
      <c r="D64" s="223"/>
    </row>
    <row r="65" spans="2:4" ht="15" customHeight="1" x14ac:dyDescent="0.25">
      <c r="B65" s="223"/>
      <c r="C65" s="223"/>
      <c r="D65" s="223"/>
    </row>
    <row r="66" spans="2:4" ht="15" customHeight="1" x14ac:dyDescent="0.25">
      <c r="C66" s="68"/>
    </row>
    <row r="67" spans="2:4" ht="15" customHeight="1" x14ac:dyDescent="0.25"/>
    <row r="68" spans="2:4" ht="15" hidden="1" customHeight="1" x14ac:dyDescent="0.25"/>
    <row r="69" spans="2:4" ht="15" hidden="1" customHeight="1" x14ac:dyDescent="0.25"/>
    <row r="70" spans="2:4" ht="15" hidden="1" customHeight="1" x14ac:dyDescent="0.25"/>
    <row r="71" spans="2:4" ht="15" hidden="1" customHeight="1" x14ac:dyDescent="0.25"/>
    <row r="72" spans="2:4" ht="15" hidden="1" customHeight="1" x14ac:dyDescent="0.25"/>
    <row r="73" spans="2:4" ht="15" hidden="1" customHeight="1" x14ac:dyDescent="0.25"/>
    <row r="74" spans="2:4" ht="15" hidden="1" customHeight="1" x14ac:dyDescent="0.25"/>
    <row r="75" spans="2:4" ht="15" hidden="1" customHeight="1" x14ac:dyDescent="0.25"/>
    <row r="76" spans="2:4" ht="15" hidden="1" customHeight="1" x14ac:dyDescent="0.25"/>
    <row r="77" spans="2:4" ht="15" hidden="1" customHeight="1" x14ac:dyDescent="0.25">
      <c r="B77" t="s">
        <v>17</v>
      </c>
    </row>
    <row r="78" spans="2:4" ht="15" hidden="1" customHeight="1" x14ac:dyDescent="0.25">
      <c r="B78" t="s">
        <v>18</v>
      </c>
    </row>
  </sheetData>
  <sheetProtection algorithmName="SHA-512" hashValue="UJQ5P2HF4CFrruS2C65Rf7XYxqndpgL09Vo55QTLdv/fCaqBXSd+Jv/9Kcud1JwtNKAAZXPwGywRqXPxxEmy4A==" saltValue="/Hujjz9DWFYZsRmErHh+og==" spinCount="100000" sheet="1" objects="1" scenarios="1"/>
  <mergeCells count="46">
    <mergeCell ref="B19:D19"/>
    <mergeCell ref="C2:D2"/>
    <mergeCell ref="B3:D3"/>
    <mergeCell ref="B4:D5"/>
    <mergeCell ref="B6:D6"/>
    <mergeCell ref="C7:D7"/>
    <mergeCell ref="C8:D8"/>
    <mergeCell ref="B9:C9"/>
    <mergeCell ref="D9:D10"/>
    <mergeCell ref="D11:D16"/>
    <mergeCell ref="B17:D17"/>
    <mergeCell ref="B18:D18"/>
    <mergeCell ref="B32:C32"/>
    <mergeCell ref="B20:D21"/>
    <mergeCell ref="B22:C22"/>
    <mergeCell ref="B23:C23"/>
    <mergeCell ref="B24:D24"/>
    <mergeCell ref="B25:C25"/>
    <mergeCell ref="B26:C26"/>
    <mergeCell ref="B27:C27"/>
    <mergeCell ref="B28:C28"/>
    <mergeCell ref="B29:C29"/>
    <mergeCell ref="B30:C30"/>
    <mergeCell ref="B31:D31"/>
    <mergeCell ref="B44:C44"/>
    <mergeCell ref="B33:C33"/>
    <mergeCell ref="B34:C34"/>
    <mergeCell ref="B35:C35"/>
    <mergeCell ref="B36:C36"/>
    <mergeCell ref="B37:C37"/>
    <mergeCell ref="B38:C38"/>
    <mergeCell ref="B39:D39"/>
    <mergeCell ref="B40:C40"/>
    <mergeCell ref="B41:C41"/>
    <mergeCell ref="B42:C42"/>
    <mergeCell ref="B43:C43"/>
    <mergeCell ref="B53:C53"/>
    <mergeCell ref="B54:C54"/>
    <mergeCell ref="B56:D57"/>
    <mergeCell ref="B58:D65"/>
    <mergeCell ref="B45:C45"/>
    <mergeCell ref="B47:D47"/>
    <mergeCell ref="B49:C49"/>
    <mergeCell ref="B50:C50"/>
    <mergeCell ref="B51:C51"/>
    <mergeCell ref="B52:C52"/>
  </mergeCells>
  <conditionalFormatting sqref="B58:D65">
    <cfRule type="containsText" dxfId="19" priority="1" operator="containsText" text="NO CUMPLE">
      <formula>NOT(ISERROR(SEARCH("NO CUMPLE",B58)))</formula>
    </cfRule>
    <cfRule type="containsText" dxfId="18" priority="2" operator="containsText" text="CUMPLE">
      <formula>NOT(ISERROR(SEARCH("CUMPLE",B58)))</formula>
    </cfRule>
  </conditionalFormatting>
  <dataValidations count="1">
    <dataValidation type="list" allowBlank="1" showInputMessage="1" showErrorMessage="1" sqref="D22:D23">
      <formula1>$B$77:$B$78</formula1>
    </dataValidation>
  </dataValidations>
  <pageMargins left="0.7" right="0.7" top="0.75" bottom="0.75" header="0.3" footer="0.3"/>
  <pageSetup scale="52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F86"/>
  <sheetViews>
    <sheetView showGridLines="0" topLeftCell="A15" zoomScale="60" zoomScaleNormal="60" workbookViewId="0">
      <selection activeCell="E30" sqref="E30"/>
    </sheetView>
  </sheetViews>
  <sheetFormatPr baseColWidth="10" defaultColWidth="0" defaultRowHeight="15" customHeight="1" zeroHeight="1" x14ac:dyDescent="0.25"/>
  <cols>
    <col min="1" max="1" width="4" customWidth="1"/>
    <col min="2" max="2" width="44.28515625" customWidth="1"/>
    <col min="3" max="3" width="27.7109375" customWidth="1"/>
    <col min="4" max="4" width="38.42578125" customWidth="1"/>
    <col min="5" max="5" width="74.7109375" customWidth="1"/>
    <col min="6" max="6" width="4" customWidth="1"/>
    <col min="7" max="16384" width="9.140625" hidden="1"/>
  </cols>
  <sheetData>
    <row r="1" spans="2:5" ht="20.25" customHeight="1" x14ac:dyDescent="0.25">
      <c r="B1" s="14"/>
      <c r="C1" s="14"/>
      <c r="D1" s="14"/>
      <c r="E1" s="14"/>
    </row>
    <row r="2" spans="2:5" ht="51.75" customHeight="1" x14ac:dyDescent="0.25">
      <c r="B2" s="18"/>
      <c r="C2" s="204" t="s">
        <v>42</v>
      </c>
      <c r="D2" s="204"/>
      <c r="E2" s="204"/>
    </row>
    <row r="3" spans="2:5" ht="21" x14ac:dyDescent="0.25">
      <c r="B3" s="135" t="s">
        <v>43</v>
      </c>
      <c r="C3" s="135"/>
      <c r="D3" s="135"/>
      <c r="E3" s="135"/>
    </row>
    <row r="4" spans="2:5" x14ac:dyDescent="0.25">
      <c r="B4" s="138" t="s">
        <v>95</v>
      </c>
      <c r="C4" s="138"/>
      <c r="D4" s="138"/>
      <c r="E4" s="138"/>
    </row>
    <row r="5" spans="2:5" x14ac:dyDescent="0.25">
      <c r="B5" s="138"/>
      <c r="C5" s="138"/>
      <c r="D5" s="138"/>
      <c r="E5" s="138"/>
    </row>
    <row r="6" spans="2:5" ht="8.25" customHeight="1" x14ac:dyDescent="0.25">
      <c r="B6" s="205"/>
      <c r="C6" s="205"/>
      <c r="D6" s="205"/>
      <c r="E6" s="205"/>
    </row>
    <row r="7" spans="2:5" ht="247.5" customHeight="1" x14ac:dyDescent="0.25">
      <c r="B7" s="73" t="s">
        <v>0</v>
      </c>
      <c r="C7" s="253" t="str">
        <f>'DATOS DEL PROCESO'!C7:E7</f>
        <v>INTERVENTORIA TÉCNICA, ADMINISTRATIVA, DE CONTROL FINANCIERO, PRESUPUESTAL, SOCIAL Y AMBIENTAL PARA EL CHEQUEO, VALIDACIÓN DE PROTOTIPOS, DIAGNÓSTICO, CONCERTACIÓN, INTERVENCIÓN Y GESTIÓN SOCIAL PARA LA EJECUCIÓN DEL PROGRAMA DE CONEXIONES INTRADOMICILIARIAS, EN LOS MUNICIPIOS DE MARÍA LA BAJA (BOLÍVAR) SABANAS DE SAN ANGEL (MAGDALENA), ASTREA (CESAR), TADÓ (CHOCÓ) y ATRATO</v>
      </c>
      <c r="D7" s="253"/>
      <c r="E7" s="253"/>
    </row>
    <row r="8" spans="2:5" ht="47.25" customHeight="1" x14ac:dyDescent="0.25">
      <c r="B8" s="73" t="s">
        <v>2</v>
      </c>
      <c r="C8" s="271">
        <v>424652515.24000001</v>
      </c>
      <c r="D8" s="271"/>
      <c r="E8" s="271"/>
    </row>
    <row r="9" spans="2:5" ht="25.5" customHeight="1" x14ac:dyDescent="0.25">
      <c r="B9" s="208" t="s">
        <v>1</v>
      </c>
      <c r="C9" s="208"/>
      <c r="D9" s="209" t="s">
        <v>14</v>
      </c>
      <c r="E9" s="209"/>
    </row>
    <row r="10" spans="2:5" ht="15.75" x14ac:dyDescent="0.25">
      <c r="B10" s="19" t="s">
        <v>12</v>
      </c>
      <c r="C10" s="19" t="s">
        <v>13</v>
      </c>
      <c r="D10" s="209"/>
      <c r="E10" s="209"/>
    </row>
    <row r="11" spans="2:5" ht="42.75" customHeight="1" x14ac:dyDescent="0.25">
      <c r="B11" s="11" t="s">
        <v>11</v>
      </c>
      <c r="C11" s="90">
        <f>C8*0.4</f>
        <v>169861006.09600002</v>
      </c>
      <c r="D11" s="265" t="s">
        <v>142</v>
      </c>
      <c r="E11" s="266"/>
    </row>
    <row r="12" spans="2:5" ht="42.75" customHeight="1" x14ac:dyDescent="0.25">
      <c r="B12" s="12" t="s">
        <v>3</v>
      </c>
      <c r="C12" s="3">
        <f>'DATOS DEL PROCESO'!E12</f>
        <v>1.3</v>
      </c>
      <c r="D12" s="267"/>
      <c r="E12" s="268"/>
    </row>
    <row r="13" spans="2:5" ht="42.75" customHeight="1" x14ac:dyDescent="0.25">
      <c r="B13" s="12" t="s">
        <v>4</v>
      </c>
      <c r="C13" s="3">
        <f>'DATOS DEL PROCESO'!E13</f>
        <v>0.7</v>
      </c>
      <c r="D13" s="267"/>
      <c r="E13" s="268"/>
    </row>
    <row r="14" spans="2:5" ht="42.75" customHeight="1" x14ac:dyDescent="0.25">
      <c r="B14" s="12" t="s">
        <v>5</v>
      </c>
      <c r="C14" s="3">
        <f>'DATOS DEL PROCESO'!E14</f>
        <v>0.03</v>
      </c>
      <c r="D14" s="267"/>
      <c r="E14" s="268"/>
    </row>
    <row r="15" spans="2:5" ht="42.75" customHeight="1" x14ac:dyDescent="0.25">
      <c r="B15" s="12" t="s">
        <v>6</v>
      </c>
      <c r="C15" s="3">
        <f>'DATOS DEL PROCESO'!E15</f>
        <v>0.02</v>
      </c>
      <c r="D15" s="267"/>
      <c r="E15" s="268"/>
    </row>
    <row r="16" spans="2:5" ht="42.75" customHeight="1" x14ac:dyDescent="0.25">
      <c r="B16" s="12" t="s">
        <v>7</v>
      </c>
      <c r="C16" s="3">
        <f>'DATOS DEL PROCESO'!E16</f>
        <v>1.3</v>
      </c>
      <c r="D16" s="269"/>
      <c r="E16" s="270"/>
    </row>
    <row r="17" spans="2:5" ht="9" customHeight="1" x14ac:dyDescent="0.25">
      <c r="B17" s="205"/>
      <c r="C17" s="205"/>
      <c r="D17" s="205"/>
      <c r="E17" s="205"/>
    </row>
    <row r="18" spans="2:5" ht="31.5" customHeight="1" x14ac:dyDescent="0.25">
      <c r="B18" s="213" t="s">
        <v>15</v>
      </c>
      <c r="C18" s="214"/>
      <c r="D18" s="214"/>
      <c r="E18" s="215"/>
    </row>
    <row r="19" spans="2:5" ht="19.5" customHeight="1" x14ac:dyDescent="0.25">
      <c r="B19" s="244" t="s">
        <v>9</v>
      </c>
      <c r="C19" s="244"/>
      <c r="D19" s="244"/>
      <c r="E19" s="244"/>
    </row>
    <row r="20" spans="2:5" ht="33.75" customHeight="1" x14ac:dyDescent="0.25">
      <c r="B20" s="245" t="s">
        <v>9</v>
      </c>
      <c r="C20" s="246"/>
      <c r="D20" s="247" t="s">
        <v>70</v>
      </c>
      <c r="E20" s="248"/>
    </row>
    <row r="21" spans="2:5" ht="54.75" customHeight="1" x14ac:dyDescent="0.25">
      <c r="B21" s="245" t="s">
        <v>51</v>
      </c>
      <c r="C21" s="246"/>
      <c r="D21" s="63" t="s">
        <v>71</v>
      </c>
      <c r="E21" s="76" t="s">
        <v>72</v>
      </c>
    </row>
    <row r="22" spans="2:5" ht="17.25" customHeight="1" x14ac:dyDescent="0.25">
      <c r="B22" s="235" t="s">
        <v>19</v>
      </c>
      <c r="C22" s="235"/>
      <c r="D22" s="218" t="s">
        <v>17</v>
      </c>
      <c r="E22" s="218"/>
    </row>
    <row r="23" spans="2:5" ht="17.25" customHeight="1" x14ac:dyDescent="0.25">
      <c r="B23" s="236" t="s">
        <v>52</v>
      </c>
      <c r="C23" s="237"/>
      <c r="D23" s="31">
        <v>0.5</v>
      </c>
      <c r="E23" s="31">
        <v>0.5</v>
      </c>
    </row>
    <row r="24" spans="2:5" ht="17.25" customHeight="1" x14ac:dyDescent="0.25">
      <c r="B24" s="235" t="s">
        <v>16</v>
      </c>
      <c r="C24" s="235"/>
      <c r="D24" s="74" t="s">
        <v>17</v>
      </c>
      <c r="E24" s="74" t="s">
        <v>17</v>
      </c>
    </row>
    <row r="25" spans="2:5" ht="17.25" customHeight="1" x14ac:dyDescent="0.25">
      <c r="B25" s="219" t="s">
        <v>26</v>
      </c>
      <c r="C25" s="219"/>
      <c r="D25" s="219"/>
      <c r="E25" s="219"/>
    </row>
    <row r="26" spans="2:5" ht="17.25" customHeight="1" x14ac:dyDescent="0.25">
      <c r="B26" s="216" t="s">
        <v>20</v>
      </c>
      <c r="C26" s="216"/>
      <c r="D26" s="69">
        <v>901218647</v>
      </c>
      <c r="E26" s="69">
        <v>830013230</v>
      </c>
    </row>
    <row r="27" spans="2:5" ht="17.25" customHeight="1" x14ac:dyDescent="0.25">
      <c r="B27" s="216" t="s">
        <v>21</v>
      </c>
      <c r="C27" s="216"/>
      <c r="D27" s="74" t="s">
        <v>45</v>
      </c>
      <c r="E27" s="74" t="s">
        <v>45</v>
      </c>
    </row>
    <row r="28" spans="2:5" ht="17.25" customHeight="1" x14ac:dyDescent="0.25">
      <c r="B28" s="216" t="s">
        <v>22</v>
      </c>
      <c r="C28" s="216"/>
      <c r="D28" s="32">
        <v>43951</v>
      </c>
      <c r="E28" s="32">
        <v>43847</v>
      </c>
    </row>
    <row r="29" spans="2:5" ht="17.25" customHeight="1" x14ac:dyDescent="0.25">
      <c r="B29" s="216" t="s">
        <v>23</v>
      </c>
      <c r="C29" s="216"/>
      <c r="D29" s="32">
        <v>43508</v>
      </c>
      <c r="E29" s="32">
        <v>43564</v>
      </c>
    </row>
    <row r="30" spans="2:5" ht="17.25" customHeight="1" x14ac:dyDescent="0.25">
      <c r="B30" s="216" t="s">
        <v>24</v>
      </c>
      <c r="C30" s="216"/>
      <c r="D30" s="33">
        <v>43465</v>
      </c>
      <c r="E30" s="94">
        <v>43131</v>
      </c>
    </row>
    <row r="31" spans="2:5" ht="17.25" customHeight="1" x14ac:dyDescent="0.25">
      <c r="B31" s="216" t="s">
        <v>25</v>
      </c>
      <c r="C31" s="216"/>
      <c r="D31" s="65" t="s">
        <v>53</v>
      </c>
      <c r="E31" s="65" t="s">
        <v>53</v>
      </c>
    </row>
    <row r="32" spans="2:5" ht="17.25" customHeight="1" x14ac:dyDescent="0.25">
      <c r="B32" s="219" t="s">
        <v>27</v>
      </c>
      <c r="C32" s="219"/>
      <c r="D32" s="219"/>
      <c r="E32" s="219"/>
    </row>
    <row r="33" spans="2:5" ht="17.25" customHeight="1" x14ac:dyDescent="0.25">
      <c r="B33" s="216" t="s">
        <v>28</v>
      </c>
      <c r="C33" s="216"/>
      <c r="D33" s="35">
        <v>971712508</v>
      </c>
      <c r="E33" s="36">
        <v>9263527884</v>
      </c>
    </row>
    <row r="34" spans="2:5" ht="17.25" customHeight="1" x14ac:dyDescent="0.25">
      <c r="B34" s="216" t="s">
        <v>29</v>
      </c>
      <c r="C34" s="216"/>
      <c r="D34" s="35">
        <v>971712508</v>
      </c>
      <c r="E34" s="36">
        <v>10030102752</v>
      </c>
    </row>
    <row r="35" spans="2:5" ht="17.25" customHeight="1" x14ac:dyDescent="0.25">
      <c r="B35" s="216" t="s">
        <v>30</v>
      </c>
      <c r="C35" s="216"/>
      <c r="D35" s="35">
        <v>46450933</v>
      </c>
      <c r="E35" s="36">
        <v>3728242942</v>
      </c>
    </row>
    <row r="36" spans="2:5" ht="17.25" customHeight="1" x14ac:dyDescent="0.25">
      <c r="B36" s="216" t="s">
        <v>31</v>
      </c>
      <c r="C36" s="216"/>
      <c r="D36" s="35">
        <v>46450933</v>
      </c>
      <c r="E36" s="36">
        <v>4057149021</v>
      </c>
    </row>
    <row r="37" spans="2:5" ht="17.25" customHeight="1" x14ac:dyDescent="0.25">
      <c r="B37" s="216" t="s">
        <v>32</v>
      </c>
      <c r="C37" s="216"/>
      <c r="D37" s="35">
        <v>925261575</v>
      </c>
      <c r="E37" s="36">
        <v>5972953731</v>
      </c>
    </row>
    <row r="38" spans="2:5" ht="17.25" customHeight="1" x14ac:dyDescent="0.25">
      <c r="B38" s="216" t="s">
        <v>33</v>
      </c>
      <c r="C38" s="216"/>
      <c r="D38" s="35">
        <v>37469351</v>
      </c>
      <c r="E38" s="36">
        <v>1265144733</v>
      </c>
    </row>
    <row r="39" spans="2:5" ht="17.25" customHeight="1" x14ac:dyDescent="0.25">
      <c r="B39" s="216" t="s">
        <v>34</v>
      </c>
      <c r="C39" s="216"/>
      <c r="D39" s="35">
        <v>0</v>
      </c>
      <c r="E39" s="36">
        <v>171940966</v>
      </c>
    </row>
    <row r="40" spans="2:5" ht="17.25" customHeight="1" x14ac:dyDescent="0.25">
      <c r="B40" s="219" t="s">
        <v>54</v>
      </c>
      <c r="C40" s="219"/>
      <c r="D40" s="219"/>
      <c r="E40" s="219"/>
    </row>
    <row r="41" spans="2:5" ht="17.25" customHeight="1" x14ac:dyDescent="0.25">
      <c r="B41" s="216" t="s">
        <v>35</v>
      </c>
      <c r="C41" s="216"/>
      <c r="D41" s="37">
        <f>D33-D35</f>
        <v>925261575</v>
      </c>
      <c r="E41" s="37">
        <f>E33-E35</f>
        <v>5535284942</v>
      </c>
    </row>
    <row r="42" spans="2:5" ht="17.25" customHeight="1" x14ac:dyDescent="0.25">
      <c r="B42" s="216" t="s">
        <v>36</v>
      </c>
      <c r="C42" s="216"/>
      <c r="D42" s="38">
        <f>IF(D35=0,"INDETERMINADO",D33/D35)</f>
        <v>20.919117125160867</v>
      </c>
      <c r="E42" s="39">
        <f>IF(E35=0,"INDETERMINADO",E33/E35)</f>
        <v>2.4846899808065137</v>
      </c>
    </row>
    <row r="43" spans="2:5" ht="17.25" customHeight="1" x14ac:dyDescent="0.25">
      <c r="B43" s="216" t="s">
        <v>37</v>
      </c>
      <c r="C43" s="216"/>
      <c r="D43" s="38">
        <f>D36/D34</f>
        <v>4.7803164637250921E-2</v>
      </c>
      <c r="E43" s="39">
        <f>E36/E34</f>
        <v>0.40449725404767217</v>
      </c>
    </row>
    <row r="44" spans="2:5" ht="17.25" customHeight="1" x14ac:dyDescent="0.25">
      <c r="B44" s="216" t="s">
        <v>38</v>
      </c>
      <c r="C44" s="216"/>
      <c r="D44" s="38">
        <f>D38/D37</f>
        <v>4.0495954887135567E-2</v>
      </c>
      <c r="E44" s="39">
        <f>E38/E37</f>
        <v>0.21181224398806581</v>
      </c>
    </row>
    <row r="45" spans="2:5" ht="17.25" customHeight="1" x14ac:dyDescent="0.25">
      <c r="B45" s="216" t="s">
        <v>39</v>
      </c>
      <c r="C45" s="216"/>
      <c r="D45" s="38">
        <f>D38/D34</f>
        <v>3.8560120088523137E-2</v>
      </c>
      <c r="E45" s="39">
        <f>E38/E34</f>
        <v>0.12613477292121764</v>
      </c>
    </row>
    <row r="46" spans="2:5" ht="17.25" customHeight="1" x14ac:dyDescent="0.25">
      <c r="B46" s="216" t="s">
        <v>40</v>
      </c>
      <c r="C46" s="216"/>
      <c r="D46" s="38" t="str">
        <f>IF(D39=0,"INDETERMINADO",D38/D39)</f>
        <v>INDETERMINADO</v>
      </c>
      <c r="E46" s="39">
        <f>IF(E39=0,"INDETERMINADO",E38/E39)</f>
        <v>7.3580180595239879</v>
      </c>
    </row>
    <row r="47" spans="2:5" ht="17.25" customHeight="1" x14ac:dyDescent="0.25">
      <c r="B47" s="219" t="s">
        <v>55</v>
      </c>
      <c r="C47" s="219"/>
      <c r="D47" s="219"/>
      <c r="E47" s="219"/>
    </row>
    <row r="48" spans="2:5" ht="17.25" customHeight="1" x14ac:dyDescent="0.25">
      <c r="B48" s="259" t="s">
        <v>35</v>
      </c>
      <c r="C48" s="259"/>
      <c r="D48" s="263">
        <f>(D33-D35)+(E33-E35)</f>
        <v>6460546517</v>
      </c>
      <c r="E48" s="264"/>
    </row>
    <row r="49" spans="2:5" ht="17.25" customHeight="1" x14ac:dyDescent="0.25">
      <c r="B49" s="259" t="s">
        <v>36</v>
      </c>
      <c r="C49" s="259"/>
      <c r="D49" s="260">
        <f>IF(AND(D35=0,E35=0),"INDETERMINADO",((D33*D23)+(E33*E23))/((D35*D23)+(E35*E23)))</f>
        <v>2.7115418444363253</v>
      </c>
      <c r="E49" s="261"/>
    </row>
    <row r="50" spans="2:5" ht="17.25" customHeight="1" x14ac:dyDescent="0.25">
      <c r="B50" s="259" t="s">
        <v>37</v>
      </c>
      <c r="C50" s="259"/>
      <c r="D50" s="260">
        <f>((D36*D23)+(E36*E23))/((D34*D23)+(E34*E23))</f>
        <v>0.37299298861340813</v>
      </c>
      <c r="E50" s="261"/>
    </row>
    <row r="51" spans="2:5" ht="17.25" customHeight="1" x14ac:dyDescent="0.25">
      <c r="B51" s="259" t="s">
        <v>38</v>
      </c>
      <c r="C51" s="259"/>
      <c r="D51" s="260">
        <f>((D38*D23)+(E38*E23))/((D37*D23)+(E37*E23))</f>
        <v>0.18883349188405282</v>
      </c>
      <c r="E51" s="261"/>
    </row>
    <row r="52" spans="2:5" ht="17.25" customHeight="1" x14ac:dyDescent="0.25">
      <c r="B52" s="259" t="s">
        <v>39</v>
      </c>
      <c r="C52" s="259"/>
      <c r="D52" s="260">
        <f>((D38*D23)+(E38*E23))/((D34*D23)+(E34*E23))</f>
        <v>0.11839992339591421</v>
      </c>
      <c r="E52" s="261"/>
    </row>
    <row r="53" spans="2:5" ht="17.25" customHeight="1" x14ac:dyDescent="0.25">
      <c r="B53" s="259" t="s">
        <v>40</v>
      </c>
      <c r="C53" s="259"/>
      <c r="D53" s="262">
        <f>IF(AND(D39=0,E39=0),"INDETERMINADO",((D38*D23)+(E38*E23))/((D39*D23)+(E39*E23)))</f>
        <v>7.5759379181340645</v>
      </c>
      <c r="E53" s="262"/>
    </row>
    <row r="54" spans="2:5" ht="15" customHeight="1" x14ac:dyDescent="0.25">
      <c r="B54" s="14"/>
      <c r="C54" s="14"/>
      <c r="D54" s="228"/>
      <c r="E54" s="228"/>
    </row>
    <row r="55" spans="2:5" ht="15" customHeight="1" x14ac:dyDescent="0.25">
      <c r="B55" s="219" t="s">
        <v>41</v>
      </c>
      <c r="C55" s="219"/>
      <c r="D55" s="219"/>
      <c r="E55" s="219"/>
    </row>
    <row r="56" spans="2:5" ht="15" customHeight="1" x14ac:dyDescent="0.25">
      <c r="B56" s="14"/>
      <c r="C56" s="14"/>
      <c r="D56" s="14"/>
      <c r="E56" s="14"/>
    </row>
    <row r="57" spans="2:5" ht="18.75" x14ac:dyDescent="0.25">
      <c r="B57" s="257" t="s">
        <v>35</v>
      </c>
      <c r="C57" s="257"/>
      <c r="D57" s="258" t="str">
        <f>IF(D48&gt;=C11,"CUMPLE","NO CUMPLE")</f>
        <v>CUMPLE</v>
      </c>
      <c r="E57" s="258"/>
    </row>
    <row r="58" spans="2:5" ht="18.75" x14ac:dyDescent="0.25">
      <c r="B58" s="257" t="s">
        <v>36</v>
      </c>
      <c r="C58" s="257"/>
      <c r="D58" s="258" t="str">
        <f>IF(D49&gt;=C12,"CUMPLE","NO CUMPLE")</f>
        <v>CUMPLE</v>
      </c>
      <c r="E58" s="258"/>
    </row>
    <row r="59" spans="2:5" ht="18.75" x14ac:dyDescent="0.25">
      <c r="B59" s="257" t="s">
        <v>37</v>
      </c>
      <c r="C59" s="257"/>
      <c r="D59" s="258" t="str">
        <f>IF(D50&lt;=C13,"CUMPLE","NO CUMPLE")</f>
        <v>CUMPLE</v>
      </c>
      <c r="E59" s="258"/>
    </row>
    <row r="60" spans="2:5" ht="18.75" x14ac:dyDescent="0.25">
      <c r="B60" s="257" t="s">
        <v>38</v>
      </c>
      <c r="C60" s="257"/>
      <c r="D60" s="258" t="str">
        <f>IF(D51&gt;=C14,"CUMPLE","NO CUMPLE")</f>
        <v>CUMPLE</v>
      </c>
      <c r="E60" s="258"/>
    </row>
    <row r="61" spans="2:5" ht="18.75" x14ac:dyDescent="0.25">
      <c r="B61" s="257" t="s">
        <v>39</v>
      </c>
      <c r="C61" s="257"/>
      <c r="D61" s="258" t="str">
        <f>IF(D52&gt;=C15,"CUMPLE","NO CUMPLE")</f>
        <v>CUMPLE</v>
      </c>
      <c r="E61" s="258"/>
    </row>
    <row r="62" spans="2:5" ht="18.75" x14ac:dyDescent="0.25">
      <c r="B62" s="257" t="s">
        <v>40</v>
      </c>
      <c r="C62" s="257"/>
      <c r="D62" s="258" t="str">
        <f>IF(D53&gt;=C16,"CUMPLE","NO CUMPLE")</f>
        <v>CUMPLE</v>
      </c>
      <c r="E62" s="258"/>
    </row>
    <row r="63" spans="2:5" ht="15" customHeight="1" x14ac:dyDescent="0.25">
      <c r="B63" s="225" t="s">
        <v>56</v>
      </c>
      <c r="C63" s="225"/>
      <c r="D63" s="225"/>
      <c r="E63" s="225"/>
    </row>
    <row r="64" spans="2:5" ht="15" customHeight="1" x14ac:dyDescent="0.25">
      <c r="B64" s="226"/>
      <c r="C64" s="226"/>
      <c r="D64" s="226"/>
      <c r="E64" s="226"/>
    </row>
    <row r="65" spans="2:5" ht="15" customHeight="1" x14ac:dyDescent="0.25">
      <c r="B65" s="14"/>
      <c r="C65" s="14"/>
      <c r="D65" s="14"/>
      <c r="E65" s="14"/>
    </row>
    <row r="66" spans="2:5" ht="15" customHeight="1" x14ac:dyDescent="0.25">
      <c r="B66" s="222" t="s">
        <v>44</v>
      </c>
      <c r="C66" s="222"/>
      <c r="D66" s="222"/>
      <c r="E66" s="222"/>
    </row>
    <row r="67" spans="2:5" ht="15" customHeight="1" x14ac:dyDescent="0.25">
      <c r="B67" s="222"/>
      <c r="C67" s="222"/>
      <c r="D67" s="222"/>
      <c r="E67" s="222"/>
    </row>
    <row r="68" spans="2:5" ht="15" customHeight="1" x14ac:dyDescent="0.25">
      <c r="B68" s="227" t="str">
        <f>IF(AND(D57="CUMPLE",D58="CUMPLE",D59="CUMPLE",D60="CUMPLE",D61="CUMPLE",D62="CUMPLE"),"CUMPLE","NO CUMPLE")</f>
        <v>CUMPLE</v>
      </c>
      <c r="C68" s="227"/>
      <c r="D68" s="227"/>
      <c r="E68" s="227"/>
    </row>
    <row r="69" spans="2:5" ht="15" customHeight="1" x14ac:dyDescent="0.25">
      <c r="B69" s="227"/>
      <c r="C69" s="227"/>
      <c r="D69" s="227"/>
      <c r="E69" s="227"/>
    </row>
    <row r="70" spans="2:5" ht="15" customHeight="1" x14ac:dyDescent="0.25">
      <c r="B70" s="227"/>
      <c r="C70" s="227"/>
      <c r="D70" s="227"/>
      <c r="E70" s="227"/>
    </row>
    <row r="71" spans="2:5" ht="15" customHeight="1" x14ac:dyDescent="0.25">
      <c r="B71" s="227"/>
      <c r="C71" s="227"/>
      <c r="D71" s="227"/>
      <c r="E71" s="227"/>
    </row>
    <row r="72" spans="2:5" ht="15" customHeight="1" x14ac:dyDescent="0.25">
      <c r="B72" s="227"/>
      <c r="C72" s="227"/>
      <c r="D72" s="227"/>
      <c r="E72" s="227"/>
    </row>
    <row r="73" spans="2:5" ht="15" customHeight="1" x14ac:dyDescent="0.25">
      <c r="B73" s="227"/>
      <c r="C73" s="227"/>
      <c r="D73" s="227"/>
      <c r="E73" s="227"/>
    </row>
    <row r="74" spans="2:5" ht="15" customHeight="1" x14ac:dyDescent="0.25">
      <c r="B74" s="227"/>
      <c r="C74" s="227"/>
      <c r="D74" s="227"/>
      <c r="E74" s="227"/>
    </row>
    <row r="75" spans="2:5" ht="15" customHeight="1" x14ac:dyDescent="0.25">
      <c r="B75" s="227"/>
      <c r="C75" s="227"/>
      <c r="D75" s="227"/>
      <c r="E75" s="227"/>
    </row>
    <row r="76" spans="2:5" ht="15" hidden="1" customHeight="1" x14ac:dyDescent="0.25"/>
    <row r="77" spans="2:5" ht="15" hidden="1" customHeight="1" x14ac:dyDescent="0.25"/>
    <row r="78" spans="2:5" ht="15" hidden="1" customHeight="1" x14ac:dyDescent="0.25"/>
    <row r="79" spans="2:5" ht="15" hidden="1" customHeight="1" x14ac:dyDescent="0.25"/>
    <row r="80" spans="2:5" ht="15" hidden="1" customHeight="1" x14ac:dyDescent="0.25"/>
    <row r="81" spans="2:5" ht="15" hidden="1" customHeight="1" x14ac:dyDescent="0.25"/>
    <row r="82" spans="2:5" ht="15" hidden="1" customHeight="1" x14ac:dyDescent="0.25">
      <c r="E82" s="40"/>
    </row>
    <row r="83" spans="2:5" ht="15" hidden="1" customHeight="1" x14ac:dyDescent="0.25">
      <c r="E83" s="40"/>
    </row>
    <row r="84" spans="2:5" ht="15" hidden="1" customHeight="1" x14ac:dyDescent="0.25"/>
    <row r="85" spans="2:5" ht="15" hidden="1" customHeight="1" x14ac:dyDescent="0.25">
      <c r="B85" t="s">
        <v>17</v>
      </c>
    </row>
    <row r="86" spans="2:5" ht="15" hidden="1" customHeight="1" x14ac:dyDescent="0.25">
      <c r="B86" t="s">
        <v>18</v>
      </c>
    </row>
  </sheetData>
  <sheetProtection algorithmName="SHA-512" hashValue="qNpRCuivsUqHHOazi6f2gseEA2ZiXkBE+OvXB5KofZEbG8+Xy4qvCk67ESiSlycyjbUQA8hQdQuJi3vbddQDmw==" saltValue="WErdadoy9P069n356ll8cQ==" spinCount="100000" sheet="1" objects="1" scenarios="1"/>
  <mergeCells count="71">
    <mergeCell ref="C8:E8"/>
    <mergeCell ref="C2:E2"/>
    <mergeCell ref="B3:E3"/>
    <mergeCell ref="B4:E5"/>
    <mergeCell ref="B6:E6"/>
    <mergeCell ref="C7:E7"/>
    <mergeCell ref="B23:C23"/>
    <mergeCell ref="B9:C9"/>
    <mergeCell ref="D9:E10"/>
    <mergeCell ref="D11:E16"/>
    <mergeCell ref="B17:E17"/>
    <mergeCell ref="B18:E18"/>
    <mergeCell ref="B19:E19"/>
    <mergeCell ref="B20:C20"/>
    <mergeCell ref="D20:E20"/>
    <mergeCell ref="B21:C21"/>
    <mergeCell ref="B22:C22"/>
    <mergeCell ref="D22:E22"/>
    <mergeCell ref="B35:C35"/>
    <mergeCell ref="B24:C24"/>
    <mergeCell ref="B25:E25"/>
    <mergeCell ref="B26:C26"/>
    <mergeCell ref="B27:C27"/>
    <mergeCell ref="B28:C28"/>
    <mergeCell ref="B29:C29"/>
    <mergeCell ref="B30:C30"/>
    <mergeCell ref="B31:C31"/>
    <mergeCell ref="B32:E32"/>
    <mergeCell ref="B33:C33"/>
    <mergeCell ref="B34:C34"/>
    <mergeCell ref="B47:E47"/>
    <mergeCell ref="B36:C36"/>
    <mergeCell ref="B37:C37"/>
    <mergeCell ref="B38:C38"/>
    <mergeCell ref="B39:C39"/>
    <mergeCell ref="B40:E40"/>
    <mergeCell ref="B41:C41"/>
    <mergeCell ref="B42:C42"/>
    <mergeCell ref="B43:C43"/>
    <mergeCell ref="B44:C44"/>
    <mergeCell ref="B45:C45"/>
    <mergeCell ref="B46:C46"/>
    <mergeCell ref="B48:C48"/>
    <mergeCell ref="D48:E48"/>
    <mergeCell ref="B49:C49"/>
    <mergeCell ref="D49:E49"/>
    <mergeCell ref="B50:C50"/>
    <mergeCell ref="D50:E50"/>
    <mergeCell ref="B51:C51"/>
    <mergeCell ref="D51:E51"/>
    <mergeCell ref="B52:C52"/>
    <mergeCell ref="D52:E52"/>
    <mergeCell ref="B53:C53"/>
    <mergeCell ref="D53:E53"/>
    <mergeCell ref="D54:E54"/>
    <mergeCell ref="B55:E55"/>
    <mergeCell ref="B57:C57"/>
    <mergeCell ref="D57:E57"/>
    <mergeCell ref="B58:C58"/>
    <mergeCell ref="D58:E58"/>
    <mergeCell ref="B59:C59"/>
    <mergeCell ref="D59:E59"/>
    <mergeCell ref="B60:C60"/>
    <mergeCell ref="D60:E60"/>
    <mergeCell ref="B61:C61"/>
    <mergeCell ref="D61:E61"/>
    <mergeCell ref="B62:C62"/>
    <mergeCell ref="D62:E62"/>
    <mergeCell ref="B63:E64"/>
    <mergeCell ref="B66:E67"/>
    <mergeCell ref="B68:E75"/>
  </mergeCells>
  <conditionalFormatting sqref="B68:E75">
    <cfRule type="containsText" dxfId="17" priority="1" operator="containsText" text="NO CUMPLE">
      <formula>NOT(ISERROR(SEARCH("NO CUMPLE",B68)))</formula>
    </cfRule>
    <cfRule type="containsText" dxfId="16" priority="2" operator="containsText" text="CUMPLE">
      <formula>NOT(ISERROR(SEARCH("CUMPLE",B68)))</formula>
    </cfRule>
  </conditionalFormatting>
  <dataValidations count="1">
    <dataValidation type="list" allowBlank="1" showInputMessage="1" showErrorMessage="1" sqref="D22:E22 D24:E24">
      <formula1>$B$85:$B$86</formula1>
    </dataValidation>
  </dataValidations>
  <pageMargins left="0.7" right="0.7" top="0.75" bottom="0.75" header="0.3" footer="0.3"/>
  <pageSetup scale="44" orientation="portrait" r:id="rId1"/>
  <rowBreaks count="1" manualBreakCount="1">
    <brk id="74" max="16383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F86"/>
  <sheetViews>
    <sheetView showGridLines="0" topLeftCell="A14" zoomScale="60" zoomScaleNormal="60" workbookViewId="0">
      <selection activeCell="C15" sqref="C15"/>
    </sheetView>
  </sheetViews>
  <sheetFormatPr baseColWidth="10" defaultColWidth="0" defaultRowHeight="15" customHeight="1" zeroHeight="1" x14ac:dyDescent="0.25"/>
  <cols>
    <col min="1" max="1" width="4" customWidth="1"/>
    <col min="2" max="2" width="44.28515625" customWidth="1"/>
    <col min="3" max="3" width="27.7109375" customWidth="1"/>
    <col min="4" max="4" width="38.42578125" customWidth="1"/>
    <col min="5" max="5" width="74.7109375" customWidth="1"/>
    <col min="6" max="6" width="4" customWidth="1"/>
    <col min="7" max="16384" width="9.140625" hidden="1"/>
  </cols>
  <sheetData>
    <row r="1" spans="2:5" ht="20.25" customHeight="1" x14ac:dyDescent="0.25">
      <c r="B1" s="14"/>
      <c r="C1" s="14"/>
      <c r="D1" s="14"/>
      <c r="E1" s="14"/>
    </row>
    <row r="2" spans="2:5" ht="51.75" customHeight="1" x14ac:dyDescent="0.25">
      <c r="B2" s="18"/>
      <c r="C2" s="204" t="s">
        <v>42</v>
      </c>
      <c r="D2" s="204"/>
      <c r="E2" s="204"/>
    </row>
    <row r="3" spans="2:5" ht="21" x14ac:dyDescent="0.25">
      <c r="B3" s="135" t="s">
        <v>43</v>
      </c>
      <c r="C3" s="135"/>
      <c r="D3" s="135"/>
      <c r="E3" s="135"/>
    </row>
    <row r="4" spans="2:5" x14ac:dyDescent="0.25">
      <c r="B4" s="138" t="s">
        <v>95</v>
      </c>
      <c r="C4" s="138"/>
      <c r="D4" s="138"/>
      <c r="E4" s="138"/>
    </row>
    <row r="5" spans="2:5" x14ac:dyDescent="0.25">
      <c r="B5" s="138"/>
      <c r="C5" s="138"/>
      <c r="D5" s="138"/>
      <c r="E5" s="138"/>
    </row>
    <row r="6" spans="2:5" ht="8.25" customHeight="1" x14ac:dyDescent="0.25">
      <c r="B6" s="205"/>
      <c r="C6" s="205"/>
      <c r="D6" s="205"/>
      <c r="E6" s="205"/>
    </row>
    <row r="7" spans="2:5" ht="247.5" customHeight="1" x14ac:dyDescent="0.25">
      <c r="B7" s="73" t="s">
        <v>0</v>
      </c>
      <c r="C7" s="206" t="str">
        <f>'DATOS DEL PROCESO'!C7:E7</f>
        <v>INTERVENTORIA TÉCNICA, ADMINISTRATIVA, DE CONTROL FINANCIERO, PRESUPUESTAL, SOCIAL Y AMBIENTAL PARA EL CHEQUEO, VALIDACIÓN DE PROTOTIPOS, DIAGNÓSTICO, CONCERTACIÓN, INTERVENCIÓN Y GESTIÓN SOCIAL PARA LA EJECUCIÓN DEL PROGRAMA DE CONEXIONES INTRADOMICILIARIAS, EN LOS MUNICIPIOS DE MARÍA LA BAJA (BOLÍVAR) SABANAS DE SAN ANGEL (MAGDALENA), ASTREA (CESAR), TADÓ (CHOCÓ) y ATRATO</v>
      </c>
      <c r="D7" s="206"/>
      <c r="E7" s="206"/>
    </row>
    <row r="8" spans="2:5" ht="47.25" customHeight="1" x14ac:dyDescent="0.25">
      <c r="B8" s="73" t="s">
        <v>2</v>
      </c>
      <c r="C8" s="249">
        <v>424652515.24000001</v>
      </c>
      <c r="D8" s="249"/>
      <c r="E8" s="249"/>
    </row>
    <row r="9" spans="2:5" ht="25.5" customHeight="1" x14ac:dyDescent="0.25">
      <c r="B9" s="208" t="s">
        <v>1</v>
      </c>
      <c r="C9" s="208"/>
      <c r="D9" s="209" t="s">
        <v>14</v>
      </c>
      <c r="E9" s="209"/>
    </row>
    <row r="10" spans="2:5" ht="15.75" x14ac:dyDescent="0.25">
      <c r="B10" s="19" t="s">
        <v>12</v>
      </c>
      <c r="C10" s="19" t="s">
        <v>13</v>
      </c>
      <c r="D10" s="209"/>
      <c r="E10" s="209"/>
    </row>
    <row r="11" spans="2:5" ht="42.75" customHeight="1" x14ac:dyDescent="0.25">
      <c r="B11" s="11" t="s">
        <v>11</v>
      </c>
      <c r="C11" s="90">
        <f>C8*0.4</f>
        <v>169861006.09600002</v>
      </c>
      <c r="D11" s="272" t="s">
        <v>139</v>
      </c>
      <c r="E11" s="273"/>
    </row>
    <row r="12" spans="2:5" ht="42.75" customHeight="1" x14ac:dyDescent="0.25">
      <c r="B12" s="12" t="s">
        <v>3</v>
      </c>
      <c r="C12" s="3">
        <f>'DATOS DEL PROCESO'!E12</f>
        <v>1.3</v>
      </c>
      <c r="D12" s="274"/>
      <c r="E12" s="275"/>
    </row>
    <row r="13" spans="2:5" ht="42.75" customHeight="1" x14ac:dyDescent="0.25">
      <c r="B13" s="12" t="s">
        <v>4</v>
      </c>
      <c r="C13" s="3">
        <f>'DATOS DEL PROCESO'!E13</f>
        <v>0.7</v>
      </c>
      <c r="D13" s="274"/>
      <c r="E13" s="275"/>
    </row>
    <row r="14" spans="2:5" ht="42.75" customHeight="1" x14ac:dyDescent="0.25">
      <c r="B14" s="12" t="s">
        <v>5</v>
      </c>
      <c r="C14" s="3">
        <f>'DATOS DEL PROCESO'!E14</f>
        <v>0.03</v>
      </c>
      <c r="D14" s="274"/>
      <c r="E14" s="275"/>
    </row>
    <row r="15" spans="2:5" ht="42.75" customHeight="1" x14ac:dyDescent="0.25">
      <c r="B15" s="12" t="s">
        <v>6</v>
      </c>
      <c r="C15" s="3">
        <f>'DATOS DEL PROCESO'!E15</f>
        <v>0.02</v>
      </c>
      <c r="D15" s="274"/>
      <c r="E15" s="275"/>
    </row>
    <row r="16" spans="2:5" ht="42.75" customHeight="1" x14ac:dyDescent="0.25">
      <c r="B16" s="12" t="s">
        <v>7</v>
      </c>
      <c r="C16" s="3">
        <f>'DATOS DEL PROCESO'!E16</f>
        <v>1.3</v>
      </c>
      <c r="D16" s="276"/>
      <c r="E16" s="277"/>
    </row>
    <row r="17" spans="2:5" ht="9" customHeight="1" x14ac:dyDescent="0.25">
      <c r="B17" s="205"/>
      <c r="C17" s="205"/>
      <c r="D17" s="205"/>
      <c r="E17" s="205"/>
    </row>
    <row r="18" spans="2:5" ht="31.5" customHeight="1" x14ac:dyDescent="0.25">
      <c r="B18" s="213" t="s">
        <v>15</v>
      </c>
      <c r="C18" s="214"/>
      <c r="D18" s="214"/>
      <c r="E18" s="215"/>
    </row>
    <row r="19" spans="2:5" ht="19.5" customHeight="1" x14ac:dyDescent="0.25">
      <c r="B19" s="244" t="s">
        <v>9</v>
      </c>
      <c r="C19" s="244"/>
      <c r="D19" s="244"/>
      <c r="E19" s="244"/>
    </row>
    <row r="20" spans="2:5" ht="33.75" customHeight="1" x14ac:dyDescent="0.25">
      <c r="B20" s="245" t="s">
        <v>9</v>
      </c>
      <c r="C20" s="246"/>
      <c r="D20" s="247" t="s">
        <v>73</v>
      </c>
      <c r="E20" s="248"/>
    </row>
    <row r="21" spans="2:5" ht="54.75" customHeight="1" x14ac:dyDescent="0.25">
      <c r="B21" s="245" t="s">
        <v>51</v>
      </c>
      <c r="C21" s="246"/>
      <c r="D21" s="63" t="s">
        <v>74</v>
      </c>
      <c r="E21" s="76" t="s">
        <v>75</v>
      </c>
    </row>
    <row r="22" spans="2:5" ht="17.25" customHeight="1" x14ac:dyDescent="0.25">
      <c r="B22" s="235" t="s">
        <v>19</v>
      </c>
      <c r="C22" s="235"/>
      <c r="D22" s="218" t="s">
        <v>17</v>
      </c>
      <c r="E22" s="218"/>
    </row>
    <row r="23" spans="2:5" ht="17.25" customHeight="1" x14ac:dyDescent="0.25">
      <c r="B23" s="236" t="s">
        <v>52</v>
      </c>
      <c r="C23" s="237"/>
      <c r="D23" s="31">
        <v>0.51</v>
      </c>
      <c r="E23" s="31">
        <v>0.49</v>
      </c>
    </row>
    <row r="24" spans="2:5" ht="17.25" customHeight="1" x14ac:dyDescent="0.25">
      <c r="B24" s="235" t="s">
        <v>16</v>
      </c>
      <c r="C24" s="235"/>
      <c r="D24" s="74" t="s">
        <v>17</v>
      </c>
      <c r="E24" s="74" t="s">
        <v>17</v>
      </c>
    </row>
    <row r="25" spans="2:5" ht="17.25" customHeight="1" x14ac:dyDescent="0.25">
      <c r="B25" s="219" t="s">
        <v>26</v>
      </c>
      <c r="C25" s="219"/>
      <c r="D25" s="219"/>
      <c r="E25" s="219"/>
    </row>
    <row r="26" spans="2:5" ht="17.25" customHeight="1" x14ac:dyDescent="0.25">
      <c r="B26" s="216" t="s">
        <v>20</v>
      </c>
      <c r="C26" s="216"/>
      <c r="D26" s="69" t="s">
        <v>76</v>
      </c>
      <c r="E26" s="69">
        <v>901050848</v>
      </c>
    </row>
    <row r="27" spans="2:5" ht="17.25" customHeight="1" x14ac:dyDescent="0.25">
      <c r="B27" s="216" t="s">
        <v>21</v>
      </c>
      <c r="C27" s="216"/>
      <c r="D27" s="74" t="s">
        <v>45</v>
      </c>
      <c r="E27" s="74" t="s">
        <v>45</v>
      </c>
    </row>
    <row r="28" spans="2:5" ht="17.25" customHeight="1" x14ac:dyDescent="0.25">
      <c r="B28" s="216" t="s">
        <v>22</v>
      </c>
      <c r="C28" s="216"/>
      <c r="D28" s="32">
        <v>43977</v>
      </c>
      <c r="E28" s="32">
        <v>43951</v>
      </c>
    </row>
    <row r="29" spans="2:5" ht="17.25" customHeight="1" x14ac:dyDescent="0.25">
      <c r="B29" s="216" t="s">
        <v>23</v>
      </c>
      <c r="C29" s="216"/>
      <c r="D29" s="32">
        <v>43906</v>
      </c>
      <c r="E29" s="32">
        <v>43572</v>
      </c>
    </row>
    <row r="30" spans="2:5" ht="17.25" customHeight="1" x14ac:dyDescent="0.25">
      <c r="B30" s="216" t="s">
        <v>24</v>
      </c>
      <c r="C30" s="216"/>
      <c r="D30" s="95">
        <v>43869</v>
      </c>
      <c r="E30" s="33">
        <v>43131</v>
      </c>
    </row>
    <row r="31" spans="2:5" ht="17.25" customHeight="1" x14ac:dyDescent="0.25">
      <c r="B31" s="216" t="s">
        <v>25</v>
      </c>
      <c r="C31" s="216"/>
      <c r="D31" s="65" t="s">
        <v>53</v>
      </c>
      <c r="E31" s="65" t="s">
        <v>53</v>
      </c>
    </row>
    <row r="32" spans="2:5" ht="17.25" customHeight="1" x14ac:dyDescent="0.25">
      <c r="B32" s="219" t="s">
        <v>27</v>
      </c>
      <c r="C32" s="219"/>
      <c r="D32" s="219"/>
      <c r="E32" s="219"/>
    </row>
    <row r="33" spans="2:5" ht="17.25" customHeight="1" x14ac:dyDescent="0.25">
      <c r="B33" s="216" t="s">
        <v>28</v>
      </c>
      <c r="C33" s="216"/>
      <c r="D33" s="35">
        <v>500000000</v>
      </c>
      <c r="E33" s="36">
        <v>113125392</v>
      </c>
    </row>
    <row r="34" spans="2:5" ht="17.25" customHeight="1" x14ac:dyDescent="0.25">
      <c r="B34" s="216" t="s">
        <v>29</v>
      </c>
      <c r="C34" s="216"/>
      <c r="D34" s="35">
        <v>500000000</v>
      </c>
      <c r="E34" s="36">
        <v>136154446</v>
      </c>
    </row>
    <row r="35" spans="2:5" ht="17.25" customHeight="1" x14ac:dyDescent="0.25">
      <c r="B35" s="216" t="s">
        <v>30</v>
      </c>
      <c r="C35" s="216"/>
      <c r="D35" s="35">
        <v>0</v>
      </c>
      <c r="E35" s="36">
        <v>96004978</v>
      </c>
    </row>
    <row r="36" spans="2:5" ht="17.25" customHeight="1" x14ac:dyDescent="0.25">
      <c r="B36" s="216" t="s">
        <v>31</v>
      </c>
      <c r="C36" s="216"/>
      <c r="D36" s="35">
        <v>0</v>
      </c>
      <c r="E36" s="36">
        <v>96004978</v>
      </c>
    </row>
    <row r="37" spans="2:5" ht="17.25" customHeight="1" x14ac:dyDescent="0.25">
      <c r="B37" s="216" t="s">
        <v>32</v>
      </c>
      <c r="C37" s="216"/>
      <c r="D37" s="35">
        <v>500000000</v>
      </c>
      <c r="E37" s="36">
        <v>40149468</v>
      </c>
    </row>
    <row r="38" spans="2:5" ht="17.25" customHeight="1" x14ac:dyDescent="0.25">
      <c r="B38" s="216" t="s">
        <v>33</v>
      </c>
      <c r="C38" s="216"/>
      <c r="D38" s="35">
        <v>0</v>
      </c>
      <c r="E38" s="36">
        <v>58756674</v>
      </c>
    </row>
    <row r="39" spans="2:5" ht="17.25" customHeight="1" x14ac:dyDescent="0.25">
      <c r="B39" s="216" t="s">
        <v>34</v>
      </c>
      <c r="C39" s="216"/>
      <c r="D39" s="35">
        <v>0</v>
      </c>
      <c r="E39" s="36">
        <v>3948304</v>
      </c>
    </row>
    <row r="40" spans="2:5" ht="17.25" customHeight="1" x14ac:dyDescent="0.25">
      <c r="B40" s="219" t="s">
        <v>54</v>
      </c>
      <c r="C40" s="219"/>
      <c r="D40" s="219"/>
      <c r="E40" s="219"/>
    </row>
    <row r="41" spans="2:5" ht="17.25" customHeight="1" x14ac:dyDescent="0.25">
      <c r="B41" s="216" t="s">
        <v>35</v>
      </c>
      <c r="C41" s="216"/>
      <c r="D41" s="37">
        <f>D33-D35</f>
        <v>500000000</v>
      </c>
      <c r="E41" s="37">
        <f>E33-E35</f>
        <v>17120414</v>
      </c>
    </row>
    <row r="42" spans="2:5" ht="17.25" customHeight="1" x14ac:dyDescent="0.25">
      <c r="B42" s="216" t="s">
        <v>36</v>
      </c>
      <c r="C42" s="216"/>
      <c r="D42" s="38" t="str">
        <f>IF(D35=0,"INDETERMINADO",D33/D35)</f>
        <v>INDETERMINADO</v>
      </c>
      <c r="E42" s="39">
        <f>IF(E35=0,"INDETERMINADO",E33/E35)</f>
        <v>1.1783283987628226</v>
      </c>
    </row>
    <row r="43" spans="2:5" ht="17.25" customHeight="1" x14ac:dyDescent="0.25">
      <c r="B43" s="216" t="s">
        <v>37</v>
      </c>
      <c r="C43" s="216"/>
      <c r="D43" s="38">
        <f>D36/D34</f>
        <v>0</v>
      </c>
      <c r="E43" s="39">
        <f>E36/E34</f>
        <v>0.70511820084083043</v>
      </c>
    </row>
    <row r="44" spans="2:5" ht="17.25" customHeight="1" x14ac:dyDescent="0.25">
      <c r="B44" s="216" t="s">
        <v>38</v>
      </c>
      <c r="C44" s="216"/>
      <c r="D44" s="38">
        <f>D38/D37</f>
        <v>0</v>
      </c>
      <c r="E44" s="39">
        <f>E38/E37</f>
        <v>1.4634483824293762</v>
      </c>
    </row>
    <row r="45" spans="2:5" ht="17.25" customHeight="1" x14ac:dyDescent="0.25">
      <c r="B45" s="216" t="s">
        <v>39</v>
      </c>
      <c r="C45" s="216"/>
      <c r="D45" s="38">
        <f>D38/D34</f>
        <v>0</v>
      </c>
      <c r="E45" s="39">
        <f>E38/E34</f>
        <v>0.43154429198735089</v>
      </c>
    </row>
    <row r="46" spans="2:5" ht="17.25" customHeight="1" x14ac:dyDescent="0.25">
      <c r="B46" s="216" t="s">
        <v>40</v>
      </c>
      <c r="C46" s="216"/>
      <c r="D46" s="38" t="str">
        <f>IF(D39=0,"INDETERMINADO",D38/D39)</f>
        <v>INDETERMINADO</v>
      </c>
      <c r="E46" s="39">
        <f>IF(E39=0,"INDETERMINADO",E38/E39)</f>
        <v>14.88149696679891</v>
      </c>
    </row>
    <row r="47" spans="2:5" ht="17.25" customHeight="1" x14ac:dyDescent="0.25">
      <c r="B47" s="219" t="s">
        <v>55</v>
      </c>
      <c r="C47" s="219"/>
      <c r="D47" s="219"/>
      <c r="E47" s="219"/>
    </row>
    <row r="48" spans="2:5" ht="17.25" customHeight="1" x14ac:dyDescent="0.25">
      <c r="B48" s="259" t="s">
        <v>35</v>
      </c>
      <c r="C48" s="259"/>
      <c r="D48" s="263">
        <f>(D33-D35)+(E33-E35)</f>
        <v>517120414</v>
      </c>
      <c r="E48" s="264"/>
    </row>
    <row r="49" spans="2:5" ht="17.25" customHeight="1" x14ac:dyDescent="0.25">
      <c r="B49" s="259" t="s">
        <v>36</v>
      </c>
      <c r="C49" s="259"/>
      <c r="D49" s="260">
        <f>IF(AND(D35=0,E35=0),"INDETERMINADO",((D33*D23)+(E33*E23))/((D35*D23)+(E35*E23)))</f>
        <v>6.5989656834805599</v>
      </c>
      <c r="E49" s="261"/>
    </row>
    <row r="50" spans="2:5" ht="17.25" customHeight="1" x14ac:dyDescent="0.25">
      <c r="B50" s="259" t="s">
        <v>37</v>
      </c>
      <c r="C50" s="259"/>
      <c r="D50" s="260">
        <f>((D36*D23)+(E36*E23))/((D34*D23)+(E34*E23))</f>
        <v>0.14622364515614072</v>
      </c>
      <c r="E50" s="261"/>
    </row>
    <row r="51" spans="2:5" ht="17.25" customHeight="1" x14ac:dyDescent="0.25">
      <c r="B51" s="259" t="s">
        <v>38</v>
      </c>
      <c r="C51" s="259"/>
      <c r="D51" s="260">
        <f>((D38*D23)+(E38*E23))/((D37*D23)+(E37*E23))</f>
        <v>0.10481825725460701</v>
      </c>
      <c r="E51" s="261"/>
    </row>
    <row r="52" spans="2:5" ht="17.25" customHeight="1" x14ac:dyDescent="0.25">
      <c r="B52" s="259" t="s">
        <v>39</v>
      </c>
      <c r="C52" s="259"/>
      <c r="D52" s="260">
        <f>((D38*D23)+(E38*E23))/((D34*D23)+(E34*E23))</f>
        <v>8.9491349599924275E-2</v>
      </c>
      <c r="E52" s="261"/>
    </row>
    <row r="53" spans="2:5" ht="17.25" customHeight="1" x14ac:dyDescent="0.25">
      <c r="B53" s="259" t="s">
        <v>40</v>
      </c>
      <c r="C53" s="259"/>
      <c r="D53" s="262">
        <f>IF(AND(D39=0,E39=0),"INDETERMINADO",((D38*D23)+(E38*E23))/((D39*D23)+(E39*E23)))</f>
        <v>14.881496966798908</v>
      </c>
      <c r="E53" s="262"/>
    </row>
    <row r="54" spans="2:5" ht="15" customHeight="1" x14ac:dyDescent="0.25">
      <c r="B54" s="14"/>
      <c r="C54" s="14"/>
      <c r="D54" s="228"/>
      <c r="E54" s="228"/>
    </row>
    <row r="55" spans="2:5" ht="15" customHeight="1" x14ac:dyDescent="0.25">
      <c r="B55" s="219" t="s">
        <v>41</v>
      </c>
      <c r="C55" s="219"/>
      <c r="D55" s="219"/>
      <c r="E55" s="219"/>
    </row>
    <row r="56" spans="2:5" ht="15" customHeight="1" x14ac:dyDescent="0.25">
      <c r="B56" s="14"/>
      <c r="C56" s="14"/>
      <c r="D56" s="14"/>
      <c r="E56" s="14"/>
    </row>
    <row r="57" spans="2:5" ht="18.75" x14ac:dyDescent="0.25">
      <c r="B57" s="257" t="s">
        <v>35</v>
      </c>
      <c r="C57" s="257"/>
      <c r="D57" s="258" t="str">
        <f>IF(D48&gt;=C11,"CUMPLE","NO CUMPLE")</f>
        <v>CUMPLE</v>
      </c>
      <c r="E57" s="258"/>
    </row>
    <row r="58" spans="2:5" ht="18.75" x14ac:dyDescent="0.25">
      <c r="B58" s="257" t="s">
        <v>36</v>
      </c>
      <c r="C58" s="257"/>
      <c r="D58" s="258" t="str">
        <f>IF(D49&gt;=C12,"CUMPLE","NO CUMPLE")</f>
        <v>CUMPLE</v>
      </c>
      <c r="E58" s="258"/>
    </row>
    <row r="59" spans="2:5" ht="18.75" x14ac:dyDescent="0.25">
      <c r="B59" s="257" t="s">
        <v>37</v>
      </c>
      <c r="C59" s="257"/>
      <c r="D59" s="258" t="str">
        <f>IF(D50&lt;=C13,"CUMPLE","NO CUMPLE")</f>
        <v>CUMPLE</v>
      </c>
      <c r="E59" s="258"/>
    </row>
    <row r="60" spans="2:5" ht="18.75" x14ac:dyDescent="0.25">
      <c r="B60" s="257" t="s">
        <v>38</v>
      </c>
      <c r="C60" s="257"/>
      <c r="D60" s="258" t="str">
        <f>IF(D51&gt;=C14,"CUMPLE","NO CUMPLE")</f>
        <v>CUMPLE</v>
      </c>
      <c r="E60" s="258"/>
    </row>
    <row r="61" spans="2:5" ht="18.75" x14ac:dyDescent="0.25">
      <c r="B61" s="257" t="s">
        <v>39</v>
      </c>
      <c r="C61" s="257"/>
      <c r="D61" s="258" t="str">
        <f>IF(D52&gt;=C15,"CUMPLE","NO CUMPLE")</f>
        <v>CUMPLE</v>
      </c>
      <c r="E61" s="258"/>
    </row>
    <row r="62" spans="2:5" ht="18.75" x14ac:dyDescent="0.25">
      <c r="B62" s="257" t="s">
        <v>40</v>
      </c>
      <c r="C62" s="257"/>
      <c r="D62" s="258" t="str">
        <f>IF(D53&gt;=C16,"CUMPLE","NO CUMPLE")</f>
        <v>CUMPLE</v>
      </c>
      <c r="E62" s="258"/>
    </row>
    <row r="63" spans="2:5" ht="15" customHeight="1" x14ac:dyDescent="0.25">
      <c r="B63" s="225" t="s">
        <v>56</v>
      </c>
      <c r="C63" s="225"/>
      <c r="D63" s="225"/>
      <c r="E63" s="225"/>
    </row>
    <row r="64" spans="2:5" ht="15" customHeight="1" x14ac:dyDescent="0.25">
      <c r="B64" s="226"/>
      <c r="C64" s="226"/>
      <c r="D64" s="226"/>
      <c r="E64" s="226"/>
    </row>
    <row r="65" spans="2:5" ht="15" customHeight="1" x14ac:dyDescent="0.25">
      <c r="B65" s="14"/>
      <c r="C65" s="14"/>
      <c r="D65" s="14"/>
      <c r="E65" s="14"/>
    </row>
    <row r="66" spans="2:5" ht="15" customHeight="1" x14ac:dyDescent="0.25">
      <c r="B66" s="222" t="s">
        <v>44</v>
      </c>
      <c r="C66" s="222"/>
      <c r="D66" s="222"/>
      <c r="E66" s="222"/>
    </row>
    <row r="67" spans="2:5" ht="15" customHeight="1" x14ac:dyDescent="0.25">
      <c r="B67" s="222"/>
      <c r="C67" s="222"/>
      <c r="D67" s="222"/>
      <c r="E67" s="222"/>
    </row>
    <row r="68" spans="2:5" ht="15" customHeight="1" x14ac:dyDescent="0.25">
      <c r="B68" s="227" t="str">
        <f>IF(AND(D57="CUMPLE",D58="CUMPLE",D59="CUMPLE",D60="CUMPLE",D61="CUMPLE",D62="CUMPLE"),"CUMPLE","NO CUMPLE")</f>
        <v>CUMPLE</v>
      </c>
      <c r="C68" s="227"/>
      <c r="D68" s="227"/>
      <c r="E68" s="227"/>
    </row>
    <row r="69" spans="2:5" ht="15" customHeight="1" x14ac:dyDescent="0.25">
      <c r="B69" s="227"/>
      <c r="C69" s="227"/>
      <c r="D69" s="227"/>
      <c r="E69" s="227"/>
    </row>
    <row r="70" spans="2:5" ht="15" customHeight="1" x14ac:dyDescent="0.25">
      <c r="B70" s="227"/>
      <c r="C70" s="227"/>
      <c r="D70" s="227"/>
      <c r="E70" s="227"/>
    </row>
    <row r="71" spans="2:5" ht="15" customHeight="1" x14ac:dyDescent="0.25">
      <c r="B71" s="227"/>
      <c r="C71" s="227"/>
      <c r="D71" s="227"/>
      <c r="E71" s="227"/>
    </row>
    <row r="72" spans="2:5" ht="15" customHeight="1" x14ac:dyDescent="0.25">
      <c r="B72" s="227"/>
      <c r="C72" s="227"/>
      <c r="D72" s="227"/>
      <c r="E72" s="227"/>
    </row>
    <row r="73" spans="2:5" ht="15" customHeight="1" x14ac:dyDescent="0.25">
      <c r="B73" s="227"/>
      <c r="C73" s="227"/>
      <c r="D73" s="227"/>
      <c r="E73" s="227"/>
    </row>
    <row r="74" spans="2:5" ht="15" customHeight="1" x14ac:dyDescent="0.25">
      <c r="B74" s="227"/>
      <c r="C74" s="227"/>
      <c r="D74" s="227"/>
      <c r="E74" s="227"/>
    </row>
    <row r="75" spans="2:5" ht="15" customHeight="1" x14ac:dyDescent="0.25">
      <c r="B75" s="227"/>
      <c r="C75" s="227"/>
      <c r="D75" s="227"/>
      <c r="E75" s="227"/>
    </row>
    <row r="76" spans="2:5" ht="15" hidden="1" customHeight="1" x14ac:dyDescent="0.25"/>
    <row r="77" spans="2:5" ht="15" hidden="1" customHeight="1" x14ac:dyDescent="0.25"/>
    <row r="78" spans="2:5" ht="15" hidden="1" customHeight="1" x14ac:dyDescent="0.25"/>
    <row r="79" spans="2:5" ht="15" hidden="1" customHeight="1" x14ac:dyDescent="0.25"/>
    <row r="80" spans="2:5" ht="15" hidden="1" customHeight="1" x14ac:dyDescent="0.25"/>
    <row r="81" spans="2:5" ht="15" hidden="1" customHeight="1" x14ac:dyDescent="0.25"/>
    <row r="82" spans="2:5" ht="15" hidden="1" customHeight="1" x14ac:dyDescent="0.25">
      <c r="E82" s="40"/>
    </row>
    <row r="83" spans="2:5" ht="15" hidden="1" customHeight="1" x14ac:dyDescent="0.25">
      <c r="E83" s="40"/>
    </row>
    <row r="84" spans="2:5" ht="15" hidden="1" customHeight="1" x14ac:dyDescent="0.25"/>
    <row r="85" spans="2:5" ht="15" hidden="1" customHeight="1" x14ac:dyDescent="0.25">
      <c r="B85" t="s">
        <v>17</v>
      </c>
    </row>
    <row r="86" spans="2:5" ht="15" hidden="1" customHeight="1" x14ac:dyDescent="0.25">
      <c r="B86" t="s">
        <v>18</v>
      </c>
    </row>
  </sheetData>
  <sheetProtection algorithmName="SHA-512" hashValue="+CAXgFZgP5JPgl8eEKXHMkcJFChRVza6m4zlS5EhfI7q8NqYulMZAYe9fsI7JDNiEI3RmQK3XWRyZQtIBvJNLA==" saltValue="R1E3YS+V4wGlX6TxypDjMQ==" spinCount="100000" sheet="1" objects="1" scenarios="1"/>
  <mergeCells count="71">
    <mergeCell ref="C8:E8"/>
    <mergeCell ref="C2:E2"/>
    <mergeCell ref="B3:E3"/>
    <mergeCell ref="B4:E5"/>
    <mergeCell ref="B6:E6"/>
    <mergeCell ref="C7:E7"/>
    <mergeCell ref="B23:C23"/>
    <mergeCell ref="B9:C9"/>
    <mergeCell ref="D9:E10"/>
    <mergeCell ref="D11:E16"/>
    <mergeCell ref="B17:E17"/>
    <mergeCell ref="B18:E18"/>
    <mergeCell ref="B19:E19"/>
    <mergeCell ref="B20:C20"/>
    <mergeCell ref="D20:E20"/>
    <mergeCell ref="B21:C21"/>
    <mergeCell ref="B22:C22"/>
    <mergeCell ref="D22:E22"/>
    <mergeCell ref="B35:C35"/>
    <mergeCell ref="B24:C24"/>
    <mergeCell ref="B25:E25"/>
    <mergeCell ref="B26:C26"/>
    <mergeCell ref="B27:C27"/>
    <mergeCell ref="B28:C28"/>
    <mergeCell ref="B29:C29"/>
    <mergeCell ref="B30:C30"/>
    <mergeCell ref="B31:C31"/>
    <mergeCell ref="B32:E32"/>
    <mergeCell ref="B33:C33"/>
    <mergeCell ref="B34:C34"/>
    <mergeCell ref="B47:E47"/>
    <mergeCell ref="B36:C36"/>
    <mergeCell ref="B37:C37"/>
    <mergeCell ref="B38:C38"/>
    <mergeCell ref="B39:C39"/>
    <mergeCell ref="B40:E40"/>
    <mergeCell ref="B41:C41"/>
    <mergeCell ref="B42:C42"/>
    <mergeCell ref="B43:C43"/>
    <mergeCell ref="B44:C44"/>
    <mergeCell ref="B45:C45"/>
    <mergeCell ref="B46:C46"/>
    <mergeCell ref="B48:C48"/>
    <mergeCell ref="D48:E48"/>
    <mergeCell ref="B49:C49"/>
    <mergeCell ref="D49:E49"/>
    <mergeCell ref="B50:C50"/>
    <mergeCell ref="D50:E50"/>
    <mergeCell ref="B51:C51"/>
    <mergeCell ref="D51:E51"/>
    <mergeCell ref="B52:C52"/>
    <mergeCell ref="D52:E52"/>
    <mergeCell ref="B53:C53"/>
    <mergeCell ref="D53:E53"/>
    <mergeCell ref="D54:E54"/>
    <mergeCell ref="B55:E55"/>
    <mergeCell ref="B57:C57"/>
    <mergeCell ref="D57:E57"/>
    <mergeCell ref="B58:C58"/>
    <mergeCell ref="D58:E58"/>
    <mergeCell ref="B59:C59"/>
    <mergeCell ref="D59:E59"/>
    <mergeCell ref="B60:C60"/>
    <mergeCell ref="D60:E60"/>
    <mergeCell ref="B61:C61"/>
    <mergeCell ref="D61:E61"/>
    <mergeCell ref="B62:C62"/>
    <mergeCell ref="D62:E62"/>
    <mergeCell ref="B63:E64"/>
    <mergeCell ref="B66:E67"/>
    <mergeCell ref="B68:E75"/>
  </mergeCells>
  <conditionalFormatting sqref="B68:E75">
    <cfRule type="containsText" dxfId="15" priority="1" operator="containsText" text="NO CUMPLE">
      <formula>NOT(ISERROR(SEARCH("NO CUMPLE",B68)))</formula>
    </cfRule>
    <cfRule type="containsText" dxfId="14" priority="2" operator="containsText" text="CUMPLE">
      <formula>NOT(ISERROR(SEARCH("CUMPLE",B68)))</formula>
    </cfRule>
  </conditionalFormatting>
  <dataValidations count="1">
    <dataValidation type="list" allowBlank="1" showInputMessage="1" showErrorMessage="1" sqref="D22:E22 D24:E24">
      <formula1>$B$85:$B$86</formula1>
    </dataValidation>
  </dataValidations>
  <pageMargins left="0.7" right="0.7" top="0.75" bottom="0.75" header="0.3" footer="0.3"/>
  <pageSetup scale="44" orientation="portrait" r:id="rId1"/>
  <rowBreaks count="1" manualBreakCount="1">
    <brk id="74" max="16383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F86"/>
  <sheetViews>
    <sheetView showGridLines="0" topLeftCell="A14" zoomScale="60" zoomScaleNormal="60" workbookViewId="0">
      <selection activeCell="D57" sqref="D57:E57"/>
    </sheetView>
  </sheetViews>
  <sheetFormatPr baseColWidth="10" defaultColWidth="0" defaultRowHeight="15" customHeight="1" zeroHeight="1" x14ac:dyDescent="0.25"/>
  <cols>
    <col min="1" max="1" width="4" customWidth="1"/>
    <col min="2" max="2" width="44.28515625" customWidth="1"/>
    <col min="3" max="3" width="27.7109375" customWidth="1"/>
    <col min="4" max="4" width="38.42578125" customWidth="1"/>
    <col min="5" max="5" width="74.7109375" customWidth="1"/>
    <col min="6" max="6" width="4" customWidth="1"/>
    <col min="7" max="16384" width="9.140625" hidden="1"/>
  </cols>
  <sheetData>
    <row r="1" spans="2:5" ht="20.25" customHeight="1" x14ac:dyDescent="0.25">
      <c r="B1" s="14"/>
      <c r="C1" s="14"/>
      <c r="D1" s="14"/>
      <c r="E1" s="14"/>
    </row>
    <row r="2" spans="2:5" ht="51.75" customHeight="1" x14ac:dyDescent="0.25">
      <c r="B2" s="18"/>
      <c r="C2" s="204" t="s">
        <v>42</v>
      </c>
      <c r="D2" s="204"/>
      <c r="E2" s="204"/>
    </row>
    <row r="3" spans="2:5" ht="21" x14ac:dyDescent="0.25">
      <c r="B3" s="135" t="s">
        <v>43</v>
      </c>
      <c r="C3" s="135"/>
      <c r="D3" s="135"/>
      <c r="E3" s="135"/>
    </row>
    <row r="4" spans="2:5" x14ac:dyDescent="0.25">
      <c r="B4" s="138" t="s">
        <v>100</v>
      </c>
      <c r="C4" s="138"/>
      <c r="D4" s="138"/>
      <c r="E4" s="138"/>
    </row>
    <row r="5" spans="2:5" x14ac:dyDescent="0.25">
      <c r="B5" s="138"/>
      <c r="C5" s="138"/>
      <c r="D5" s="138"/>
      <c r="E5" s="138"/>
    </row>
    <row r="6" spans="2:5" ht="8.25" customHeight="1" x14ac:dyDescent="0.25">
      <c r="B6" s="205"/>
      <c r="C6" s="205"/>
      <c r="D6" s="205"/>
      <c r="E6" s="205"/>
    </row>
    <row r="7" spans="2:5" ht="247.5" customHeight="1" x14ac:dyDescent="0.25">
      <c r="B7" s="73" t="s">
        <v>0</v>
      </c>
      <c r="C7" s="250" t="str">
        <f>'DATOS DEL PROCESO'!C7:E7</f>
        <v>INTERVENTORIA TÉCNICA, ADMINISTRATIVA, DE CONTROL FINANCIERO, PRESUPUESTAL, SOCIAL Y AMBIENTAL PARA EL CHEQUEO, VALIDACIÓN DE PROTOTIPOS, DIAGNÓSTICO, CONCERTACIÓN, INTERVENCIÓN Y GESTIÓN SOCIAL PARA LA EJECUCIÓN DEL PROGRAMA DE CONEXIONES INTRADOMICILIARIAS, EN LOS MUNICIPIOS DE MARÍA LA BAJA (BOLÍVAR) SABANAS DE SAN ANGEL (MAGDALENA), ASTREA (CESAR), TADÓ (CHOCÓ) y ATRATO</v>
      </c>
      <c r="D7" s="250"/>
      <c r="E7" s="250"/>
    </row>
    <row r="8" spans="2:5" ht="47.25" customHeight="1" x14ac:dyDescent="0.25">
      <c r="B8" s="73" t="s">
        <v>2</v>
      </c>
      <c r="C8" s="200">
        <v>424652515.24000001</v>
      </c>
      <c r="D8" s="200"/>
      <c r="E8" s="200"/>
    </row>
    <row r="9" spans="2:5" ht="25.5" customHeight="1" x14ac:dyDescent="0.25">
      <c r="B9" s="208" t="s">
        <v>1</v>
      </c>
      <c r="C9" s="208"/>
      <c r="D9" s="209" t="s">
        <v>14</v>
      </c>
      <c r="E9" s="209"/>
    </row>
    <row r="10" spans="2:5" ht="15.75" x14ac:dyDescent="0.25">
      <c r="B10" s="19" t="s">
        <v>12</v>
      </c>
      <c r="C10" s="19" t="s">
        <v>13</v>
      </c>
      <c r="D10" s="209"/>
      <c r="E10" s="209"/>
    </row>
    <row r="11" spans="2:5" ht="42.75" customHeight="1" x14ac:dyDescent="0.25">
      <c r="B11" s="11" t="s">
        <v>11</v>
      </c>
      <c r="C11" s="90">
        <f>C8*0.4</f>
        <v>169861006.09600002</v>
      </c>
      <c r="D11" s="238" t="s">
        <v>133</v>
      </c>
      <c r="E11" s="239"/>
    </row>
    <row r="12" spans="2:5" ht="42.75" customHeight="1" x14ac:dyDescent="0.25">
      <c r="B12" s="12" t="s">
        <v>3</v>
      </c>
      <c r="C12" s="3">
        <f>'DATOS DEL PROCESO'!E12</f>
        <v>1.3</v>
      </c>
      <c r="D12" s="240"/>
      <c r="E12" s="241"/>
    </row>
    <row r="13" spans="2:5" ht="42.75" customHeight="1" x14ac:dyDescent="0.25">
      <c r="B13" s="12" t="s">
        <v>4</v>
      </c>
      <c r="C13" s="3">
        <f>'DATOS DEL PROCESO'!E13</f>
        <v>0.7</v>
      </c>
      <c r="D13" s="240"/>
      <c r="E13" s="241"/>
    </row>
    <row r="14" spans="2:5" ht="42.75" customHeight="1" x14ac:dyDescent="0.25">
      <c r="B14" s="12" t="s">
        <v>5</v>
      </c>
      <c r="C14" s="3">
        <f>'DATOS DEL PROCESO'!E14</f>
        <v>0.03</v>
      </c>
      <c r="D14" s="240"/>
      <c r="E14" s="241"/>
    </row>
    <row r="15" spans="2:5" ht="42.75" customHeight="1" x14ac:dyDescent="0.25">
      <c r="B15" s="12" t="s">
        <v>6</v>
      </c>
      <c r="C15" s="3">
        <f>'DATOS DEL PROCESO'!E15</f>
        <v>0.02</v>
      </c>
      <c r="D15" s="240"/>
      <c r="E15" s="241"/>
    </row>
    <row r="16" spans="2:5" ht="42.75" customHeight="1" x14ac:dyDescent="0.25">
      <c r="B16" s="12" t="s">
        <v>7</v>
      </c>
      <c r="C16" s="3">
        <f>'DATOS DEL PROCESO'!E16</f>
        <v>1.3</v>
      </c>
      <c r="D16" s="242"/>
      <c r="E16" s="243"/>
    </row>
    <row r="17" spans="2:5" ht="9" customHeight="1" x14ac:dyDescent="0.25">
      <c r="B17" s="205"/>
      <c r="C17" s="205"/>
      <c r="D17" s="205"/>
      <c r="E17" s="205"/>
    </row>
    <row r="18" spans="2:5" ht="31.5" customHeight="1" x14ac:dyDescent="0.25">
      <c r="B18" s="213" t="s">
        <v>15</v>
      </c>
      <c r="C18" s="214"/>
      <c r="D18" s="214"/>
      <c r="E18" s="215"/>
    </row>
    <row r="19" spans="2:5" ht="19.5" customHeight="1" x14ac:dyDescent="0.25">
      <c r="B19" s="244" t="s">
        <v>9</v>
      </c>
      <c r="C19" s="244"/>
      <c r="D19" s="244"/>
      <c r="E19" s="244"/>
    </row>
    <row r="20" spans="2:5" ht="33.75" customHeight="1" x14ac:dyDescent="0.25">
      <c r="B20" s="245" t="s">
        <v>9</v>
      </c>
      <c r="C20" s="246"/>
      <c r="D20" s="247" t="s">
        <v>77</v>
      </c>
      <c r="E20" s="248"/>
    </row>
    <row r="21" spans="2:5" ht="54.75" customHeight="1" x14ac:dyDescent="0.25">
      <c r="B21" s="245" t="s">
        <v>51</v>
      </c>
      <c r="C21" s="246"/>
      <c r="D21" s="63" t="s">
        <v>78</v>
      </c>
      <c r="E21" s="76" t="s">
        <v>79</v>
      </c>
    </row>
    <row r="22" spans="2:5" ht="17.25" customHeight="1" x14ac:dyDescent="0.25">
      <c r="B22" s="235" t="s">
        <v>19</v>
      </c>
      <c r="C22" s="235"/>
      <c r="D22" s="218" t="s">
        <v>17</v>
      </c>
      <c r="E22" s="218"/>
    </row>
    <row r="23" spans="2:5" ht="17.25" customHeight="1" x14ac:dyDescent="0.25">
      <c r="B23" s="236" t="s">
        <v>52</v>
      </c>
      <c r="C23" s="237"/>
      <c r="D23" s="31">
        <v>0.51</v>
      </c>
      <c r="E23" s="31">
        <v>0.49</v>
      </c>
    </row>
    <row r="24" spans="2:5" ht="17.25" customHeight="1" x14ac:dyDescent="0.25">
      <c r="B24" s="235" t="s">
        <v>16</v>
      </c>
      <c r="C24" s="235"/>
      <c r="D24" s="74" t="s">
        <v>17</v>
      </c>
      <c r="E24" s="74" t="s">
        <v>17</v>
      </c>
    </row>
    <row r="25" spans="2:5" ht="17.25" customHeight="1" x14ac:dyDescent="0.25">
      <c r="B25" s="219" t="s">
        <v>26</v>
      </c>
      <c r="C25" s="219"/>
      <c r="D25" s="219"/>
      <c r="E25" s="219"/>
    </row>
    <row r="26" spans="2:5" ht="17.25" customHeight="1" x14ac:dyDescent="0.25">
      <c r="B26" s="216" t="s">
        <v>20</v>
      </c>
      <c r="C26" s="216"/>
      <c r="D26" s="69">
        <v>901231444</v>
      </c>
      <c r="E26" s="69">
        <v>10029784</v>
      </c>
    </row>
    <row r="27" spans="2:5" ht="17.25" customHeight="1" x14ac:dyDescent="0.25">
      <c r="B27" s="216" t="s">
        <v>21</v>
      </c>
      <c r="C27" s="216"/>
      <c r="D27" s="74" t="s">
        <v>45</v>
      </c>
      <c r="E27" s="74" t="s">
        <v>45</v>
      </c>
    </row>
    <row r="28" spans="2:5" ht="17.25" customHeight="1" x14ac:dyDescent="0.25">
      <c r="B28" s="216" t="s">
        <v>22</v>
      </c>
      <c r="C28" s="216"/>
      <c r="D28" s="32">
        <v>43951</v>
      </c>
      <c r="E28" s="32">
        <v>43954</v>
      </c>
    </row>
    <row r="29" spans="2:5" ht="17.25" customHeight="1" x14ac:dyDescent="0.25">
      <c r="B29" s="216" t="s">
        <v>23</v>
      </c>
      <c r="C29" s="216"/>
      <c r="D29" s="32">
        <v>43565</v>
      </c>
      <c r="E29" s="32">
        <v>43564</v>
      </c>
    </row>
    <row r="30" spans="2:5" ht="17.25" customHeight="1" x14ac:dyDescent="0.25">
      <c r="B30" s="216" t="s">
        <v>24</v>
      </c>
      <c r="C30" s="216"/>
      <c r="D30" s="33">
        <v>43465</v>
      </c>
      <c r="E30" s="33">
        <v>43131</v>
      </c>
    </row>
    <row r="31" spans="2:5" ht="17.25" customHeight="1" x14ac:dyDescent="0.25">
      <c r="B31" s="216" t="s">
        <v>25</v>
      </c>
      <c r="C31" s="216"/>
      <c r="D31" s="65" t="s">
        <v>53</v>
      </c>
      <c r="E31" s="65" t="s">
        <v>53</v>
      </c>
    </row>
    <row r="32" spans="2:5" ht="17.25" customHeight="1" x14ac:dyDescent="0.25">
      <c r="B32" s="219" t="s">
        <v>27</v>
      </c>
      <c r="C32" s="219"/>
      <c r="D32" s="219"/>
      <c r="E32" s="219"/>
    </row>
    <row r="33" spans="2:5" ht="17.25" customHeight="1" x14ac:dyDescent="0.25">
      <c r="B33" s="216" t="s">
        <v>28</v>
      </c>
      <c r="C33" s="216"/>
      <c r="D33" s="35">
        <v>313009450</v>
      </c>
      <c r="E33" s="36">
        <v>163200000</v>
      </c>
    </row>
    <row r="34" spans="2:5" ht="17.25" customHeight="1" x14ac:dyDescent="0.25">
      <c r="B34" s="216" t="s">
        <v>29</v>
      </c>
      <c r="C34" s="216"/>
      <c r="D34" s="35">
        <v>313335350</v>
      </c>
      <c r="E34" s="36">
        <v>335700000</v>
      </c>
    </row>
    <row r="35" spans="2:5" ht="17.25" customHeight="1" x14ac:dyDescent="0.25">
      <c r="B35" s="216" t="s">
        <v>30</v>
      </c>
      <c r="C35" s="216"/>
      <c r="D35" s="35">
        <v>3420000</v>
      </c>
      <c r="E35" s="36">
        <v>12500000</v>
      </c>
    </row>
    <row r="36" spans="2:5" ht="17.25" customHeight="1" x14ac:dyDescent="0.25">
      <c r="B36" s="216" t="s">
        <v>31</v>
      </c>
      <c r="C36" s="216"/>
      <c r="D36" s="35">
        <v>3420000</v>
      </c>
      <c r="E36" s="36">
        <v>12500000</v>
      </c>
    </row>
    <row r="37" spans="2:5" ht="17.25" customHeight="1" x14ac:dyDescent="0.25">
      <c r="B37" s="216" t="s">
        <v>32</v>
      </c>
      <c r="C37" s="216"/>
      <c r="D37" s="35">
        <v>309915350</v>
      </c>
      <c r="E37" s="36">
        <v>323200000</v>
      </c>
    </row>
    <row r="38" spans="2:5" ht="17.25" customHeight="1" x14ac:dyDescent="0.25">
      <c r="B38" s="216" t="s">
        <v>33</v>
      </c>
      <c r="C38" s="216"/>
      <c r="D38" s="35">
        <v>9915350</v>
      </c>
      <c r="E38" s="36">
        <v>26500000</v>
      </c>
    </row>
    <row r="39" spans="2:5" ht="17.25" customHeight="1" x14ac:dyDescent="0.25">
      <c r="B39" s="216" t="s">
        <v>34</v>
      </c>
      <c r="C39" s="216"/>
      <c r="D39" s="35">
        <v>0</v>
      </c>
      <c r="E39" s="36">
        <v>0</v>
      </c>
    </row>
    <row r="40" spans="2:5" ht="17.25" customHeight="1" x14ac:dyDescent="0.25">
      <c r="B40" s="219" t="s">
        <v>54</v>
      </c>
      <c r="C40" s="219"/>
      <c r="D40" s="219"/>
      <c r="E40" s="219"/>
    </row>
    <row r="41" spans="2:5" ht="17.25" customHeight="1" x14ac:dyDescent="0.25">
      <c r="B41" s="216" t="s">
        <v>35</v>
      </c>
      <c r="C41" s="216"/>
      <c r="D41" s="37">
        <f>D33-D35</f>
        <v>309589450</v>
      </c>
      <c r="E41" s="37">
        <f>E33-E35</f>
        <v>150700000</v>
      </c>
    </row>
    <row r="42" spans="2:5" ht="17.25" customHeight="1" x14ac:dyDescent="0.25">
      <c r="B42" s="216" t="s">
        <v>36</v>
      </c>
      <c r="C42" s="216"/>
      <c r="D42" s="38">
        <f>IF(D35=0,"INDETERMINADO",D33/D35)</f>
        <v>91.523230994152044</v>
      </c>
      <c r="E42" s="39">
        <f>IF(E35=0,"INDETERMINADO",E33/E35)</f>
        <v>13.055999999999999</v>
      </c>
    </row>
    <row r="43" spans="2:5" ht="17.25" customHeight="1" x14ac:dyDescent="0.25">
      <c r="B43" s="216" t="s">
        <v>37</v>
      </c>
      <c r="C43" s="216"/>
      <c r="D43" s="38">
        <f>D36/D34</f>
        <v>1.0914823367360242E-2</v>
      </c>
      <c r="E43" s="39">
        <f>E36/E34</f>
        <v>3.7235627047959491E-2</v>
      </c>
    </row>
    <row r="44" spans="2:5" ht="17.25" customHeight="1" x14ac:dyDescent="0.25">
      <c r="B44" s="216" t="s">
        <v>38</v>
      </c>
      <c r="C44" s="216"/>
      <c r="D44" s="38">
        <f>D38/D37</f>
        <v>3.1993736354136701E-2</v>
      </c>
      <c r="E44" s="39">
        <f>E38/E37</f>
        <v>8.1992574257425746E-2</v>
      </c>
    </row>
    <row r="45" spans="2:5" ht="17.25" customHeight="1" x14ac:dyDescent="0.25">
      <c r="B45" s="216" t="s">
        <v>39</v>
      </c>
      <c r="C45" s="216"/>
      <c r="D45" s="38">
        <f>D38/D34</f>
        <v>3.1644530372969409E-2</v>
      </c>
      <c r="E45" s="39">
        <f>E38/E34</f>
        <v>7.8939529341674114E-2</v>
      </c>
    </row>
    <row r="46" spans="2:5" ht="17.25" customHeight="1" x14ac:dyDescent="0.25">
      <c r="B46" s="216" t="s">
        <v>40</v>
      </c>
      <c r="C46" s="216"/>
      <c r="D46" s="38" t="str">
        <f>IF(D39=0,"INDETERMINADO",D38/D39)</f>
        <v>INDETERMINADO</v>
      </c>
      <c r="E46" s="39" t="str">
        <f>IF(E39=0,"INDETERMINADO",E38/E39)</f>
        <v>INDETERMINADO</v>
      </c>
    </row>
    <row r="47" spans="2:5" ht="17.25" customHeight="1" x14ac:dyDescent="0.25">
      <c r="B47" s="219" t="s">
        <v>55</v>
      </c>
      <c r="C47" s="219"/>
      <c r="D47" s="219"/>
      <c r="E47" s="219"/>
    </row>
    <row r="48" spans="2:5" ht="17.25" customHeight="1" x14ac:dyDescent="0.25">
      <c r="B48" s="279" t="s">
        <v>35</v>
      </c>
      <c r="C48" s="279"/>
      <c r="D48" s="283">
        <f>(D33-D35)+(E33-E35)</f>
        <v>460289450</v>
      </c>
      <c r="E48" s="284"/>
    </row>
    <row r="49" spans="2:5" ht="17.25" customHeight="1" x14ac:dyDescent="0.25">
      <c r="B49" s="279" t="s">
        <v>36</v>
      </c>
      <c r="C49" s="279"/>
      <c r="D49" s="280">
        <f>IF(AND(D35=0,E35=0),"INDETERMINADO",((D33*D23)+(E33*E23))/((D35*D23)+(E35*E23)))</f>
        <v>30.448180183500227</v>
      </c>
      <c r="E49" s="281"/>
    </row>
    <row r="50" spans="2:5" ht="17.25" customHeight="1" x14ac:dyDescent="0.25">
      <c r="B50" s="279" t="s">
        <v>37</v>
      </c>
      <c r="C50" s="279"/>
      <c r="D50" s="280">
        <f>((D36*D23)+(E36*E23))/((D34*D23)+(E34*E23))</f>
        <v>2.4265633371044325E-2</v>
      </c>
      <c r="E50" s="281"/>
    </row>
    <row r="51" spans="2:5" ht="17.25" customHeight="1" x14ac:dyDescent="0.25">
      <c r="B51" s="279" t="s">
        <v>38</v>
      </c>
      <c r="C51" s="279"/>
      <c r="D51" s="280">
        <f>((D38*D23)+(E38*E23))/((D37*D23)+(E37*E23))</f>
        <v>5.7017739680942897E-2</v>
      </c>
      <c r="E51" s="281"/>
    </row>
    <row r="52" spans="2:5" ht="17.25" customHeight="1" x14ac:dyDescent="0.25">
      <c r="B52" s="279" t="s">
        <v>39</v>
      </c>
      <c r="C52" s="279"/>
      <c r="D52" s="280">
        <f>((D38*D23)+(E38*E23))/((D34*D23)+(E34*E23))</f>
        <v>5.5634168114199488E-2</v>
      </c>
      <c r="E52" s="281"/>
    </row>
    <row r="53" spans="2:5" ht="17.25" customHeight="1" x14ac:dyDescent="0.25">
      <c r="B53" s="279" t="s">
        <v>40</v>
      </c>
      <c r="C53" s="279"/>
      <c r="D53" s="282" t="str">
        <f>IF(AND(D39=0,E39=0),"INDETERMINADO",((D38*D23)+(E38*E23))/((D39*D23)+(E39*E23)))</f>
        <v>INDETERMINADO</v>
      </c>
      <c r="E53" s="282"/>
    </row>
    <row r="54" spans="2:5" ht="15" customHeight="1" x14ac:dyDescent="0.25">
      <c r="B54" s="14"/>
      <c r="C54" s="14"/>
      <c r="D54" s="228"/>
      <c r="E54" s="228"/>
    </row>
    <row r="55" spans="2:5" ht="15" customHeight="1" x14ac:dyDescent="0.25">
      <c r="B55" s="219" t="s">
        <v>41</v>
      </c>
      <c r="C55" s="219"/>
      <c r="D55" s="219"/>
      <c r="E55" s="219"/>
    </row>
    <row r="56" spans="2:5" ht="15" customHeight="1" x14ac:dyDescent="0.25">
      <c r="B56" s="14"/>
      <c r="C56" s="14"/>
      <c r="D56" s="14"/>
      <c r="E56" s="14"/>
    </row>
    <row r="57" spans="2:5" ht="18.75" x14ac:dyDescent="0.25">
      <c r="B57" s="257" t="s">
        <v>35</v>
      </c>
      <c r="C57" s="257"/>
      <c r="D57" s="278" t="str">
        <f>IF(D48&gt;=C11,"CUMPLE","NO CUMPLE")</f>
        <v>CUMPLE</v>
      </c>
      <c r="E57" s="278"/>
    </row>
    <row r="58" spans="2:5" ht="18.75" x14ac:dyDescent="0.25">
      <c r="B58" s="257" t="s">
        <v>36</v>
      </c>
      <c r="C58" s="257"/>
      <c r="D58" s="258" t="str">
        <f>IF(D49&gt;=C12,"CUMPLE","NO CUMPLE")</f>
        <v>CUMPLE</v>
      </c>
      <c r="E58" s="258"/>
    </row>
    <row r="59" spans="2:5" ht="18.75" x14ac:dyDescent="0.25">
      <c r="B59" s="257" t="s">
        <v>37</v>
      </c>
      <c r="C59" s="257"/>
      <c r="D59" s="258" t="str">
        <f>IF(D50&lt;=C13,"CUMPLE","NO CUMPLE")</f>
        <v>CUMPLE</v>
      </c>
      <c r="E59" s="258"/>
    </row>
    <row r="60" spans="2:5" ht="18.75" x14ac:dyDescent="0.25">
      <c r="B60" s="257" t="s">
        <v>38</v>
      </c>
      <c r="C60" s="257"/>
      <c r="D60" s="258" t="str">
        <f>IF(D51&gt;=C14,"CUMPLE","NO CUMPLE")</f>
        <v>CUMPLE</v>
      </c>
      <c r="E60" s="258"/>
    </row>
    <row r="61" spans="2:5" ht="18.75" x14ac:dyDescent="0.25">
      <c r="B61" s="257" t="s">
        <v>39</v>
      </c>
      <c r="C61" s="257"/>
      <c r="D61" s="258" t="str">
        <f>IF(D52&gt;=C15,"CUMPLE","NO CUMPLE")</f>
        <v>CUMPLE</v>
      </c>
      <c r="E61" s="258"/>
    </row>
    <row r="62" spans="2:5" ht="18.75" x14ac:dyDescent="0.25">
      <c r="B62" s="257" t="s">
        <v>40</v>
      </c>
      <c r="C62" s="257"/>
      <c r="D62" s="258" t="str">
        <f>IF(D53&gt;=C16,"CUMPLE","NO CUMPLE")</f>
        <v>CUMPLE</v>
      </c>
      <c r="E62" s="258"/>
    </row>
    <row r="63" spans="2:5" ht="15" customHeight="1" x14ac:dyDescent="0.25">
      <c r="B63" s="225" t="s">
        <v>56</v>
      </c>
      <c r="C63" s="225"/>
      <c r="D63" s="225"/>
      <c r="E63" s="225"/>
    </row>
    <row r="64" spans="2:5" ht="15" customHeight="1" x14ac:dyDescent="0.25">
      <c r="B64" s="226"/>
      <c r="C64" s="226"/>
      <c r="D64" s="226"/>
      <c r="E64" s="226"/>
    </row>
    <row r="65" spans="2:5" ht="15" customHeight="1" x14ac:dyDescent="0.25">
      <c r="B65" s="14"/>
      <c r="C65" s="14"/>
      <c r="D65" s="14"/>
      <c r="E65" s="14"/>
    </row>
    <row r="66" spans="2:5" ht="15" customHeight="1" x14ac:dyDescent="0.25">
      <c r="B66" s="222" t="s">
        <v>44</v>
      </c>
      <c r="C66" s="222"/>
      <c r="D66" s="222"/>
      <c r="E66" s="222"/>
    </row>
    <row r="67" spans="2:5" ht="15" customHeight="1" x14ac:dyDescent="0.25">
      <c r="B67" s="222"/>
      <c r="C67" s="222"/>
      <c r="D67" s="222"/>
      <c r="E67" s="222"/>
    </row>
    <row r="68" spans="2:5" ht="15" customHeight="1" x14ac:dyDescent="0.25">
      <c r="B68" s="227" t="str">
        <f>IF(AND(D57="CUMPLE",D58="CUMPLE",D59="CUMPLE",D60="CUMPLE",D61="CUMPLE",D62="CUMPLE"),"CUMPLE","NO CUMPLE")</f>
        <v>CUMPLE</v>
      </c>
      <c r="C68" s="227"/>
      <c r="D68" s="227"/>
      <c r="E68" s="227"/>
    </row>
    <row r="69" spans="2:5" ht="15" customHeight="1" x14ac:dyDescent="0.25">
      <c r="B69" s="227"/>
      <c r="C69" s="227"/>
      <c r="D69" s="227"/>
      <c r="E69" s="227"/>
    </row>
    <row r="70" spans="2:5" ht="15" customHeight="1" x14ac:dyDescent="0.25">
      <c r="B70" s="227"/>
      <c r="C70" s="227"/>
      <c r="D70" s="227"/>
      <c r="E70" s="227"/>
    </row>
    <row r="71" spans="2:5" ht="15" customHeight="1" x14ac:dyDescent="0.25">
      <c r="B71" s="227"/>
      <c r="C71" s="227"/>
      <c r="D71" s="227"/>
      <c r="E71" s="227"/>
    </row>
    <row r="72" spans="2:5" ht="15" customHeight="1" x14ac:dyDescent="0.25">
      <c r="B72" s="227"/>
      <c r="C72" s="227"/>
      <c r="D72" s="227"/>
      <c r="E72" s="227"/>
    </row>
    <row r="73" spans="2:5" ht="15" customHeight="1" x14ac:dyDescent="0.25">
      <c r="B73" s="227"/>
      <c r="C73" s="227"/>
      <c r="D73" s="227"/>
      <c r="E73" s="227"/>
    </row>
    <row r="74" spans="2:5" ht="15" customHeight="1" x14ac:dyDescent="0.25">
      <c r="B74" s="227"/>
      <c r="C74" s="227"/>
      <c r="D74" s="227"/>
      <c r="E74" s="227"/>
    </row>
    <row r="75" spans="2:5" ht="15" customHeight="1" x14ac:dyDescent="0.25">
      <c r="B75" s="227"/>
      <c r="C75" s="227"/>
      <c r="D75" s="227"/>
      <c r="E75" s="227"/>
    </row>
    <row r="76" spans="2:5" ht="15" hidden="1" customHeight="1" x14ac:dyDescent="0.25"/>
    <row r="77" spans="2:5" ht="15" hidden="1" customHeight="1" x14ac:dyDescent="0.25"/>
    <row r="78" spans="2:5" ht="15" hidden="1" customHeight="1" x14ac:dyDescent="0.25"/>
    <row r="79" spans="2:5" ht="15" hidden="1" customHeight="1" x14ac:dyDescent="0.25"/>
    <row r="80" spans="2:5" ht="15" hidden="1" customHeight="1" x14ac:dyDescent="0.25"/>
    <row r="81" spans="2:5" ht="15" hidden="1" customHeight="1" x14ac:dyDescent="0.25"/>
    <row r="82" spans="2:5" ht="15" hidden="1" customHeight="1" x14ac:dyDescent="0.25">
      <c r="E82" s="40"/>
    </row>
    <row r="83" spans="2:5" ht="15" hidden="1" customHeight="1" x14ac:dyDescent="0.25">
      <c r="E83" s="40"/>
    </row>
    <row r="84" spans="2:5" ht="15" hidden="1" customHeight="1" x14ac:dyDescent="0.25"/>
    <row r="85" spans="2:5" ht="15" hidden="1" customHeight="1" x14ac:dyDescent="0.25">
      <c r="B85" t="s">
        <v>17</v>
      </c>
    </row>
    <row r="86" spans="2:5" ht="15" hidden="1" customHeight="1" x14ac:dyDescent="0.25">
      <c r="B86" t="s">
        <v>18</v>
      </c>
    </row>
  </sheetData>
  <sheetProtection algorithmName="SHA-512" hashValue="GJXua1ozewv03UyqN7vYgwDCYOuVbwhzC+a0gyZjZFpuUTltg3iez7kk0c9VonzOBGZOJAoFTWDI4KubR7w1iQ==" saltValue="0Pvkgnh2VGm5XEaNXZvZfQ==" spinCount="100000" sheet="1" objects="1" scenarios="1"/>
  <mergeCells count="71">
    <mergeCell ref="C8:E8"/>
    <mergeCell ref="C2:E2"/>
    <mergeCell ref="B3:E3"/>
    <mergeCell ref="B4:E5"/>
    <mergeCell ref="B6:E6"/>
    <mergeCell ref="C7:E7"/>
    <mergeCell ref="B23:C23"/>
    <mergeCell ref="B9:C9"/>
    <mergeCell ref="D9:E10"/>
    <mergeCell ref="D11:E16"/>
    <mergeCell ref="B17:E17"/>
    <mergeCell ref="B18:E18"/>
    <mergeCell ref="B19:E19"/>
    <mergeCell ref="B20:C20"/>
    <mergeCell ref="D20:E20"/>
    <mergeCell ref="B21:C21"/>
    <mergeCell ref="B22:C22"/>
    <mergeCell ref="D22:E22"/>
    <mergeCell ref="B35:C35"/>
    <mergeCell ref="B24:C24"/>
    <mergeCell ref="B25:E25"/>
    <mergeCell ref="B26:C26"/>
    <mergeCell ref="B27:C27"/>
    <mergeCell ref="B28:C28"/>
    <mergeCell ref="B29:C29"/>
    <mergeCell ref="B30:C30"/>
    <mergeCell ref="B31:C31"/>
    <mergeCell ref="B32:E32"/>
    <mergeCell ref="B33:C33"/>
    <mergeCell ref="B34:C34"/>
    <mergeCell ref="B47:E47"/>
    <mergeCell ref="B36:C36"/>
    <mergeCell ref="B37:C37"/>
    <mergeCell ref="B38:C38"/>
    <mergeCell ref="B39:C39"/>
    <mergeCell ref="B40:E40"/>
    <mergeCell ref="B41:C41"/>
    <mergeCell ref="B42:C42"/>
    <mergeCell ref="B43:C43"/>
    <mergeCell ref="B44:C44"/>
    <mergeCell ref="B45:C45"/>
    <mergeCell ref="B46:C46"/>
    <mergeCell ref="B48:C48"/>
    <mergeCell ref="D48:E48"/>
    <mergeCell ref="B49:C49"/>
    <mergeCell ref="D49:E49"/>
    <mergeCell ref="B50:C50"/>
    <mergeCell ref="D50:E50"/>
    <mergeCell ref="B51:C51"/>
    <mergeCell ref="D51:E51"/>
    <mergeCell ref="B52:C52"/>
    <mergeCell ref="D52:E52"/>
    <mergeCell ref="B53:C53"/>
    <mergeCell ref="D53:E53"/>
    <mergeCell ref="D54:E54"/>
    <mergeCell ref="B55:E55"/>
    <mergeCell ref="B57:C57"/>
    <mergeCell ref="D57:E57"/>
    <mergeCell ref="B58:C58"/>
    <mergeCell ref="D58:E58"/>
    <mergeCell ref="B59:C59"/>
    <mergeCell ref="D59:E59"/>
    <mergeCell ref="B60:C60"/>
    <mergeCell ref="D60:E60"/>
    <mergeCell ref="B61:C61"/>
    <mergeCell ref="D61:E61"/>
    <mergeCell ref="B62:C62"/>
    <mergeCell ref="D62:E62"/>
    <mergeCell ref="B63:E64"/>
    <mergeCell ref="B66:E67"/>
    <mergeCell ref="B68:E75"/>
  </mergeCells>
  <conditionalFormatting sqref="B68:E75">
    <cfRule type="containsText" dxfId="13" priority="1" operator="containsText" text="NO CUMPLE">
      <formula>NOT(ISERROR(SEARCH("NO CUMPLE",B68)))</formula>
    </cfRule>
    <cfRule type="containsText" dxfId="12" priority="2" operator="containsText" text="CUMPLE">
      <formula>NOT(ISERROR(SEARCH("CUMPLE",B68)))</formula>
    </cfRule>
  </conditionalFormatting>
  <dataValidations count="1">
    <dataValidation type="list" allowBlank="1" showInputMessage="1" showErrorMessage="1" sqref="D22:E22 D24:E24">
      <formula1>$B$85:$B$86</formula1>
    </dataValidation>
  </dataValidations>
  <pageMargins left="0.7" right="0.7" top="0.75" bottom="0.75" header="0.3" footer="0.3"/>
  <pageSetup scale="44" orientation="portrait" r:id="rId1"/>
  <rowBreaks count="1" manualBreakCount="1">
    <brk id="74" max="16383" man="1"/>
  </row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E78"/>
  <sheetViews>
    <sheetView showGridLines="0" topLeftCell="A14" zoomScale="60" zoomScaleNormal="60" workbookViewId="0">
      <selection activeCell="B17" sqref="B17:D17"/>
    </sheetView>
  </sheetViews>
  <sheetFormatPr baseColWidth="10" defaultColWidth="0" defaultRowHeight="15" customHeight="1" zeroHeight="1" x14ac:dyDescent="0.25"/>
  <cols>
    <col min="1" max="1" width="4" customWidth="1"/>
    <col min="2" max="2" width="44.28515625" customWidth="1"/>
    <col min="3" max="3" width="40.28515625" customWidth="1"/>
    <col min="4" max="4" width="103.42578125" customWidth="1"/>
    <col min="5" max="5" width="4" customWidth="1"/>
    <col min="6" max="16384" width="9.140625" hidden="1"/>
  </cols>
  <sheetData>
    <row r="1" spans="2:4" ht="20.25" customHeight="1" x14ac:dyDescent="0.25">
      <c r="B1" s="14"/>
      <c r="C1" s="14"/>
      <c r="D1" s="14"/>
    </row>
    <row r="2" spans="2:4" ht="51.75" customHeight="1" x14ac:dyDescent="0.25">
      <c r="B2" s="18"/>
      <c r="C2" s="204" t="s">
        <v>42</v>
      </c>
      <c r="D2" s="204"/>
    </row>
    <row r="3" spans="2:4" ht="21" x14ac:dyDescent="0.25">
      <c r="B3" s="135" t="s">
        <v>43</v>
      </c>
      <c r="C3" s="135"/>
      <c r="D3" s="135"/>
    </row>
    <row r="4" spans="2:4" x14ac:dyDescent="0.25">
      <c r="B4" s="138" t="s">
        <v>57</v>
      </c>
      <c r="C4" s="138"/>
      <c r="D4" s="138"/>
    </row>
    <row r="5" spans="2:4" x14ac:dyDescent="0.25">
      <c r="B5" s="138"/>
      <c r="C5" s="138"/>
      <c r="D5" s="138"/>
    </row>
    <row r="6" spans="2:4" ht="8.25" customHeight="1" x14ac:dyDescent="0.25">
      <c r="B6" s="205"/>
      <c r="C6" s="205"/>
      <c r="D6" s="205"/>
    </row>
    <row r="7" spans="2:4" ht="271.5" customHeight="1" x14ac:dyDescent="0.25">
      <c r="B7" s="73" t="s">
        <v>0</v>
      </c>
      <c r="C7" s="206" t="str">
        <f>'DATOS DEL PROCESO'!C7:E7</f>
        <v>INTERVENTORIA TÉCNICA, ADMINISTRATIVA, DE CONTROL FINANCIERO, PRESUPUESTAL, SOCIAL Y AMBIENTAL PARA EL CHEQUEO, VALIDACIÓN DE PROTOTIPOS, DIAGNÓSTICO, CONCERTACIÓN, INTERVENCIÓN Y GESTIÓN SOCIAL PARA LA EJECUCIÓN DEL PROGRAMA DE CONEXIONES INTRADOMICILIARIAS, EN LOS MUNICIPIOS DE MARÍA LA BAJA (BOLÍVAR) SABANAS DE SAN ANGEL (MAGDALENA), ASTREA (CESAR), TADÓ (CHOCÓ) y ATRATO</v>
      </c>
      <c r="D7" s="206"/>
    </row>
    <row r="8" spans="2:4" ht="47.25" customHeight="1" x14ac:dyDescent="0.25">
      <c r="B8" s="73" t="s">
        <v>2</v>
      </c>
      <c r="C8" s="207">
        <v>424652515.24000001</v>
      </c>
      <c r="D8" s="207"/>
    </row>
    <row r="9" spans="2:4" ht="25.5" customHeight="1" x14ac:dyDescent="0.25">
      <c r="B9" s="208" t="s">
        <v>1</v>
      </c>
      <c r="C9" s="208"/>
      <c r="D9" s="209" t="s">
        <v>14</v>
      </c>
    </row>
    <row r="10" spans="2:4" ht="15.75" x14ac:dyDescent="0.25">
      <c r="B10" s="19" t="s">
        <v>12</v>
      </c>
      <c r="C10" s="19" t="s">
        <v>13</v>
      </c>
      <c r="D10" s="209"/>
    </row>
    <row r="11" spans="2:4" ht="42.75" customHeight="1" x14ac:dyDescent="0.25">
      <c r="B11" s="11" t="s">
        <v>11</v>
      </c>
      <c r="C11" s="90">
        <f>C8*0.4</f>
        <v>169861006.09600002</v>
      </c>
      <c r="D11" s="285" t="s">
        <v>134</v>
      </c>
    </row>
    <row r="12" spans="2:4" ht="42.75" customHeight="1" x14ac:dyDescent="0.25">
      <c r="B12" s="12" t="s">
        <v>3</v>
      </c>
      <c r="C12" s="3">
        <f>'DATOS DEL PROCESO'!E12</f>
        <v>1.3</v>
      </c>
      <c r="D12" s="286"/>
    </row>
    <row r="13" spans="2:4" ht="42.75" customHeight="1" x14ac:dyDescent="0.25">
      <c r="B13" s="12" t="s">
        <v>4</v>
      </c>
      <c r="C13" s="3">
        <f>'DATOS DEL PROCESO'!E13</f>
        <v>0.7</v>
      </c>
      <c r="D13" s="286"/>
    </row>
    <row r="14" spans="2:4" ht="42.75" customHeight="1" x14ac:dyDescent="0.25">
      <c r="B14" s="12" t="s">
        <v>5</v>
      </c>
      <c r="C14" s="3">
        <f>'DATOS DEL PROCESO'!E14</f>
        <v>0.03</v>
      </c>
      <c r="D14" s="286"/>
    </row>
    <row r="15" spans="2:4" ht="42.75" customHeight="1" x14ac:dyDescent="0.25">
      <c r="B15" s="12" t="s">
        <v>6</v>
      </c>
      <c r="C15" s="3">
        <f>'DATOS DEL PROCESO'!E15</f>
        <v>0.02</v>
      </c>
      <c r="D15" s="286"/>
    </row>
    <row r="16" spans="2:4" ht="42.75" customHeight="1" x14ac:dyDescent="0.25">
      <c r="B16" s="12" t="s">
        <v>7</v>
      </c>
      <c r="C16" s="3">
        <f>'DATOS DEL PROCESO'!E16</f>
        <v>1.3</v>
      </c>
      <c r="D16" s="287"/>
    </row>
    <row r="17" spans="2:4" ht="9" customHeight="1" x14ac:dyDescent="0.25">
      <c r="B17" s="205"/>
      <c r="C17" s="205"/>
      <c r="D17" s="205"/>
    </row>
    <row r="18" spans="2:4" ht="31.5" customHeight="1" x14ac:dyDescent="0.25">
      <c r="B18" s="213" t="s">
        <v>15</v>
      </c>
      <c r="C18" s="214"/>
      <c r="D18" s="215"/>
    </row>
    <row r="19" spans="2:4" ht="19.5" customHeight="1" x14ac:dyDescent="0.25">
      <c r="B19" s="203" t="s">
        <v>9</v>
      </c>
      <c r="C19" s="203"/>
      <c r="D19" s="203"/>
    </row>
    <row r="20" spans="2:4" ht="15" customHeight="1" x14ac:dyDescent="0.25">
      <c r="B20" s="217" t="s">
        <v>80</v>
      </c>
      <c r="C20" s="217"/>
      <c r="D20" s="217"/>
    </row>
    <row r="21" spans="2:4" ht="25.5" customHeight="1" x14ac:dyDescent="0.25">
      <c r="B21" s="217"/>
      <c r="C21" s="217"/>
      <c r="D21" s="217"/>
    </row>
    <row r="22" spans="2:4" ht="15" customHeight="1" x14ac:dyDescent="0.25">
      <c r="B22" s="218" t="s">
        <v>19</v>
      </c>
      <c r="C22" s="218"/>
      <c r="D22" s="74" t="s">
        <v>18</v>
      </c>
    </row>
    <row r="23" spans="2:4" ht="15" customHeight="1" x14ac:dyDescent="0.25">
      <c r="B23" s="218" t="s">
        <v>16</v>
      </c>
      <c r="C23" s="218"/>
      <c r="D23" s="74" t="s">
        <v>17</v>
      </c>
    </row>
    <row r="24" spans="2:4" ht="15" customHeight="1" x14ac:dyDescent="0.25">
      <c r="B24" s="219" t="s">
        <v>26</v>
      </c>
      <c r="C24" s="219"/>
      <c r="D24" s="219"/>
    </row>
    <row r="25" spans="2:4" ht="15" customHeight="1" x14ac:dyDescent="0.25">
      <c r="B25" s="216" t="s">
        <v>20</v>
      </c>
      <c r="C25" s="216"/>
      <c r="D25" s="72">
        <v>830515117</v>
      </c>
    </row>
    <row r="26" spans="2:4" ht="15" customHeight="1" x14ac:dyDescent="0.25">
      <c r="B26" s="216" t="s">
        <v>21</v>
      </c>
      <c r="C26" s="216"/>
      <c r="D26" s="74" t="s">
        <v>45</v>
      </c>
    </row>
    <row r="27" spans="2:4" ht="15" customHeight="1" x14ac:dyDescent="0.25">
      <c r="B27" s="216" t="s">
        <v>22</v>
      </c>
      <c r="C27" s="216"/>
      <c r="D27" s="24">
        <v>43978</v>
      </c>
    </row>
    <row r="28" spans="2:4" ht="15" customHeight="1" x14ac:dyDescent="0.25">
      <c r="B28" s="216" t="s">
        <v>23</v>
      </c>
      <c r="C28" s="216"/>
      <c r="D28" s="24">
        <v>43535</v>
      </c>
    </row>
    <row r="29" spans="2:4" ht="15" customHeight="1" x14ac:dyDescent="0.25">
      <c r="B29" s="216" t="s">
        <v>24</v>
      </c>
      <c r="C29" s="216"/>
      <c r="D29" s="98" t="s">
        <v>50</v>
      </c>
    </row>
    <row r="30" spans="2:4" ht="15" customHeight="1" x14ac:dyDescent="0.25">
      <c r="B30" s="216" t="s">
        <v>25</v>
      </c>
      <c r="C30" s="216"/>
      <c r="D30" s="74" t="s">
        <v>46</v>
      </c>
    </row>
    <row r="31" spans="2:4" ht="15" customHeight="1" x14ac:dyDescent="0.25">
      <c r="B31" s="219" t="s">
        <v>27</v>
      </c>
      <c r="C31" s="219"/>
      <c r="D31" s="219"/>
    </row>
    <row r="32" spans="2:4" ht="15" customHeight="1" x14ac:dyDescent="0.25">
      <c r="B32" s="216" t="s">
        <v>28</v>
      </c>
      <c r="C32" s="216"/>
      <c r="D32" s="25">
        <v>6900913000</v>
      </c>
    </row>
    <row r="33" spans="2:5" ht="15" customHeight="1" x14ac:dyDescent="0.25">
      <c r="B33" s="216" t="s">
        <v>29</v>
      </c>
      <c r="C33" s="216"/>
      <c r="D33" s="25">
        <v>13764866000</v>
      </c>
    </row>
    <row r="34" spans="2:5" ht="15" customHeight="1" x14ac:dyDescent="0.25">
      <c r="B34" s="216" t="s">
        <v>30</v>
      </c>
      <c r="C34" s="216"/>
      <c r="D34" s="25">
        <v>1343290000</v>
      </c>
    </row>
    <row r="35" spans="2:5" ht="15" customHeight="1" x14ac:dyDescent="0.25">
      <c r="B35" s="216" t="s">
        <v>31</v>
      </c>
      <c r="C35" s="216"/>
      <c r="D35" s="25">
        <v>4575793000</v>
      </c>
    </row>
    <row r="36" spans="2:5" ht="15" customHeight="1" x14ac:dyDescent="0.25">
      <c r="B36" s="216" t="s">
        <v>32</v>
      </c>
      <c r="C36" s="216"/>
      <c r="D36" s="25">
        <v>9189073000</v>
      </c>
    </row>
    <row r="37" spans="2:5" ht="15" customHeight="1" x14ac:dyDescent="0.25">
      <c r="B37" s="216" t="s">
        <v>33</v>
      </c>
      <c r="C37" s="216"/>
      <c r="D37" s="25">
        <v>3732456000</v>
      </c>
    </row>
    <row r="38" spans="2:5" ht="15" customHeight="1" x14ac:dyDescent="0.25">
      <c r="B38" s="216" t="s">
        <v>34</v>
      </c>
      <c r="C38" s="216"/>
      <c r="D38" s="25">
        <v>402523000</v>
      </c>
    </row>
    <row r="39" spans="2:5" ht="15" customHeight="1" x14ac:dyDescent="0.25">
      <c r="B39" s="219" t="s">
        <v>47</v>
      </c>
      <c r="C39" s="219"/>
      <c r="D39" s="219"/>
    </row>
    <row r="40" spans="2:5" ht="15" customHeight="1" x14ac:dyDescent="0.25">
      <c r="B40" s="252" t="s">
        <v>35</v>
      </c>
      <c r="C40" s="252"/>
      <c r="D40" s="91">
        <f>D32-D34</f>
        <v>5557623000</v>
      </c>
    </row>
    <row r="41" spans="2:5" ht="15" customHeight="1" x14ac:dyDescent="0.25">
      <c r="B41" s="252" t="s">
        <v>36</v>
      </c>
      <c r="C41" s="252"/>
      <c r="D41" s="92">
        <f>IF(D34=0,"INDETERMINADO",D32/D34)</f>
        <v>5.137321799462514</v>
      </c>
    </row>
    <row r="42" spans="2:5" ht="15" customHeight="1" x14ac:dyDescent="0.25">
      <c r="B42" s="252" t="s">
        <v>37</v>
      </c>
      <c r="C42" s="252"/>
      <c r="D42" s="93">
        <f>D35/D33</f>
        <v>0.33242553904992611</v>
      </c>
    </row>
    <row r="43" spans="2:5" ht="15" customHeight="1" x14ac:dyDescent="0.25">
      <c r="B43" s="252" t="s">
        <v>38</v>
      </c>
      <c r="C43" s="252"/>
      <c r="D43" s="93">
        <f>D37/D36</f>
        <v>0.40618417113456384</v>
      </c>
    </row>
    <row r="44" spans="2:5" ht="15" customHeight="1" x14ac:dyDescent="0.25">
      <c r="B44" s="252" t="s">
        <v>39</v>
      </c>
      <c r="C44" s="252"/>
      <c r="D44" s="93">
        <f>D37/D33</f>
        <v>0.27115817909160905</v>
      </c>
    </row>
    <row r="45" spans="2:5" ht="15" customHeight="1" x14ac:dyDescent="0.25">
      <c r="B45" s="252" t="s">
        <v>40</v>
      </c>
      <c r="C45" s="252"/>
      <c r="D45" s="93">
        <f>IF(D38=0,"INDETERMINADO",D37/D38)</f>
        <v>9.2726527428246328</v>
      </c>
    </row>
    <row r="46" spans="2:5" ht="15" customHeight="1" x14ac:dyDescent="0.25">
      <c r="B46" s="14"/>
      <c r="C46" s="14"/>
      <c r="D46" s="14"/>
    </row>
    <row r="47" spans="2:5" ht="15" customHeight="1" x14ac:dyDescent="0.25">
      <c r="B47" s="219" t="s">
        <v>41</v>
      </c>
      <c r="C47" s="219"/>
      <c r="D47" s="219"/>
    </row>
    <row r="48" spans="2:5" ht="15" customHeight="1" x14ac:dyDescent="0.25">
      <c r="B48" s="14"/>
      <c r="C48" s="14"/>
      <c r="D48" s="14"/>
      <c r="E48" s="26"/>
    </row>
    <row r="49" spans="2:5" ht="18.75" x14ac:dyDescent="0.25">
      <c r="B49" s="251" t="s">
        <v>35</v>
      </c>
      <c r="C49" s="251"/>
      <c r="D49" s="28" t="str">
        <f>IF(D40&gt;=C11,"CUMPLE","NO CUMPLE")</f>
        <v>CUMPLE</v>
      </c>
      <c r="E49" s="27"/>
    </row>
    <row r="50" spans="2:5" ht="18.75" x14ac:dyDescent="0.25">
      <c r="B50" s="251" t="s">
        <v>36</v>
      </c>
      <c r="C50" s="251"/>
      <c r="D50" s="28" t="str">
        <f>IF(D41&gt;=C12,"CUMPLE","NO CUMPLE")</f>
        <v>CUMPLE</v>
      </c>
      <c r="E50" s="27"/>
    </row>
    <row r="51" spans="2:5" ht="18.75" x14ac:dyDescent="0.25">
      <c r="B51" s="251" t="s">
        <v>37</v>
      </c>
      <c r="C51" s="251"/>
      <c r="D51" s="28" t="str">
        <f>IF(D42&lt;=C13,"CUMPLE","NO CUMPLE")</f>
        <v>CUMPLE</v>
      </c>
      <c r="E51" s="27"/>
    </row>
    <row r="52" spans="2:5" ht="18.75" x14ac:dyDescent="0.25">
      <c r="B52" s="251" t="s">
        <v>38</v>
      </c>
      <c r="C52" s="251"/>
      <c r="D52" s="28" t="str">
        <f>IF(D43&gt;=C14,"CUMPLE","NO CUMPLE")</f>
        <v>CUMPLE</v>
      </c>
      <c r="E52" s="27"/>
    </row>
    <row r="53" spans="2:5" ht="18.75" x14ac:dyDescent="0.25">
      <c r="B53" s="251" t="s">
        <v>39</v>
      </c>
      <c r="C53" s="251"/>
      <c r="D53" s="28" t="str">
        <f>IF(D44&gt;=C15,"CUMPLE","NO CUMPLE")</f>
        <v>CUMPLE</v>
      </c>
      <c r="E53" s="27"/>
    </row>
    <row r="54" spans="2:5" ht="18.75" x14ac:dyDescent="0.25">
      <c r="B54" s="251" t="s">
        <v>40</v>
      </c>
      <c r="C54" s="251"/>
      <c r="D54" s="28" t="str">
        <f>IF(D45&gt;=C16,"CUMPLE","NO CUMPLE")</f>
        <v>CUMPLE</v>
      </c>
      <c r="E54" s="27"/>
    </row>
    <row r="55" spans="2:5" ht="15" customHeight="1" x14ac:dyDescent="0.25">
      <c r="B55" s="14"/>
      <c r="C55" s="14"/>
      <c r="D55" s="14"/>
    </row>
    <row r="56" spans="2:5" ht="15" customHeight="1" x14ac:dyDescent="0.25">
      <c r="B56" s="222" t="s">
        <v>44</v>
      </c>
      <c r="C56" s="222"/>
      <c r="D56" s="222"/>
    </row>
    <row r="57" spans="2:5" ht="15" customHeight="1" x14ac:dyDescent="0.25">
      <c r="B57" s="222"/>
      <c r="C57" s="222"/>
      <c r="D57" s="222"/>
    </row>
    <row r="58" spans="2:5" ht="15" customHeight="1" x14ac:dyDescent="0.25">
      <c r="B58" s="223" t="str">
        <f>IF(AND(D49="CUMPLE",D50="CUMPLE",D51="CUMPLE",D52="CUMPLE",D53="CUMPLE",D54="CUMPLE"),"CUMPLE","NO CUMPLE")</f>
        <v>CUMPLE</v>
      </c>
      <c r="C58" s="223"/>
      <c r="D58" s="223"/>
    </row>
    <row r="59" spans="2:5" ht="15" customHeight="1" x14ac:dyDescent="0.25">
      <c r="B59" s="223"/>
      <c r="C59" s="223"/>
      <c r="D59" s="223"/>
    </row>
    <row r="60" spans="2:5" ht="15" customHeight="1" x14ac:dyDescent="0.25">
      <c r="B60" s="223"/>
      <c r="C60" s="223"/>
      <c r="D60" s="223"/>
    </row>
    <row r="61" spans="2:5" ht="15" customHeight="1" x14ac:dyDescent="0.25">
      <c r="B61" s="223"/>
      <c r="C61" s="223"/>
      <c r="D61" s="223"/>
    </row>
    <row r="62" spans="2:5" ht="15" customHeight="1" x14ac:dyDescent="0.25">
      <c r="B62" s="223"/>
      <c r="C62" s="223"/>
      <c r="D62" s="223"/>
    </row>
    <row r="63" spans="2:5" ht="15" customHeight="1" x14ac:dyDescent="0.25">
      <c r="B63" s="223"/>
      <c r="C63" s="223"/>
      <c r="D63" s="223"/>
    </row>
    <row r="64" spans="2:5" ht="15" customHeight="1" x14ac:dyDescent="0.25">
      <c r="B64" s="223"/>
      <c r="C64" s="223"/>
      <c r="D64" s="223"/>
    </row>
    <row r="65" spans="2:4" ht="15" customHeight="1" x14ac:dyDescent="0.25">
      <c r="B65" s="223"/>
      <c r="C65" s="223"/>
      <c r="D65" s="223"/>
    </row>
    <row r="66" spans="2:4" ht="15" customHeight="1" x14ac:dyDescent="0.25">
      <c r="C66" s="75"/>
    </row>
    <row r="67" spans="2:4" ht="15" customHeight="1" x14ac:dyDescent="0.25"/>
    <row r="68" spans="2:4" ht="15" hidden="1" customHeight="1" x14ac:dyDescent="0.25"/>
    <row r="69" spans="2:4" ht="15" hidden="1" customHeight="1" x14ac:dyDescent="0.25"/>
    <row r="70" spans="2:4" ht="15" hidden="1" customHeight="1" x14ac:dyDescent="0.25"/>
    <row r="71" spans="2:4" ht="15" hidden="1" customHeight="1" x14ac:dyDescent="0.25"/>
    <row r="72" spans="2:4" ht="15" hidden="1" customHeight="1" x14ac:dyDescent="0.25"/>
    <row r="73" spans="2:4" ht="15" hidden="1" customHeight="1" x14ac:dyDescent="0.25"/>
    <row r="74" spans="2:4" ht="15" hidden="1" customHeight="1" x14ac:dyDescent="0.25"/>
    <row r="75" spans="2:4" ht="15" hidden="1" customHeight="1" x14ac:dyDescent="0.25"/>
    <row r="76" spans="2:4" ht="15" hidden="1" customHeight="1" x14ac:dyDescent="0.25"/>
    <row r="77" spans="2:4" ht="15" hidden="1" customHeight="1" x14ac:dyDescent="0.25">
      <c r="B77" t="s">
        <v>17</v>
      </c>
    </row>
    <row r="78" spans="2:4" ht="15" hidden="1" customHeight="1" x14ac:dyDescent="0.25">
      <c r="B78" t="s">
        <v>18</v>
      </c>
    </row>
  </sheetData>
  <sheetProtection algorithmName="SHA-512" hashValue="AoHRBb1mE3j5wKWFAYWcIbMZPoIK3X+DUkq2fuXhaIIOt6AXY7+UYqyQllmZozZslZY/UeMUay/ZRDRb3Z9aGQ==" saltValue="771e4Hk/IabJS2P1Y81mzA==" spinCount="100000" sheet="1" objects="1" scenarios="1"/>
  <mergeCells count="46">
    <mergeCell ref="B19:D19"/>
    <mergeCell ref="C2:D2"/>
    <mergeCell ref="B3:D3"/>
    <mergeCell ref="B4:D5"/>
    <mergeCell ref="B6:D6"/>
    <mergeCell ref="C7:D7"/>
    <mergeCell ref="C8:D8"/>
    <mergeCell ref="B9:C9"/>
    <mergeCell ref="D9:D10"/>
    <mergeCell ref="D11:D16"/>
    <mergeCell ref="B17:D17"/>
    <mergeCell ref="B18:D18"/>
    <mergeCell ref="B32:C32"/>
    <mergeCell ref="B20:D21"/>
    <mergeCell ref="B22:C22"/>
    <mergeCell ref="B23:C23"/>
    <mergeCell ref="B24:D24"/>
    <mergeCell ref="B25:C25"/>
    <mergeCell ref="B26:C26"/>
    <mergeCell ref="B27:C27"/>
    <mergeCell ref="B28:C28"/>
    <mergeCell ref="B29:C29"/>
    <mergeCell ref="B30:C30"/>
    <mergeCell ref="B31:D31"/>
    <mergeCell ref="B44:C44"/>
    <mergeCell ref="B33:C33"/>
    <mergeCell ref="B34:C34"/>
    <mergeCell ref="B35:C35"/>
    <mergeCell ref="B36:C36"/>
    <mergeCell ref="B37:C37"/>
    <mergeCell ref="B38:C38"/>
    <mergeCell ref="B39:D39"/>
    <mergeCell ref="B40:C40"/>
    <mergeCell ref="B41:C41"/>
    <mergeCell ref="B42:C42"/>
    <mergeCell ref="B43:C43"/>
    <mergeCell ref="B53:C53"/>
    <mergeCell ref="B54:C54"/>
    <mergeCell ref="B56:D57"/>
    <mergeCell ref="B58:D65"/>
    <mergeCell ref="B45:C45"/>
    <mergeCell ref="B47:D47"/>
    <mergeCell ref="B49:C49"/>
    <mergeCell ref="B50:C50"/>
    <mergeCell ref="B51:C51"/>
    <mergeCell ref="B52:C52"/>
  </mergeCells>
  <conditionalFormatting sqref="B58:D65">
    <cfRule type="containsText" dxfId="11" priority="1" operator="containsText" text="NO CUMPLE">
      <formula>NOT(ISERROR(SEARCH("NO CUMPLE",B58)))</formula>
    </cfRule>
    <cfRule type="containsText" dxfId="10" priority="2" operator="containsText" text="CUMPLE">
      <formula>NOT(ISERROR(SEARCH("CUMPLE",B58)))</formula>
    </cfRule>
  </conditionalFormatting>
  <dataValidations count="1">
    <dataValidation type="list" allowBlank="1" showInputMessage="1" showErrorMessage="1" sqref="D22:D23">
      <formula1>$B$77:$B$78</formula1>
    </dataValidation>
  </dataValidations>
  <pageMargins left="0.7" right="0.7" top="0.75" bottom="0.75" header="0.3" footer="0.3"/>
  <pageSetup scale="52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</sheetPr>
  <dimension ref="B1:XFC92"/>
  <sheetViews>
    <sheetView showGridLines="0" topLeftCell="B16" zoomScale="50" zoomScaleNormal="50" workbookViewId="0">
      <selection activeCell="B17" sqref="B17:F17"/>
    </sheetView>
  </sheetViews>
  <sheetFormatPr baseColWidth="10" defaultColWidth="0" defaultRowHeight="0" customHeight="1" zeroHeight="1" x14ac:dyDescent="0.4"/>
  <cols>
    <col min="1" max="1" width="4" style="42" customWidth="1"/>
    <col min="2" max="2" width="80.42578125" style="42" customWidth="1"/>
    <col min="3" max="3" width="45.7109375" style="42" customWidth="1"/>
    <col min="4" max="4" width="45.28515625" style="42" customWidth="1"/>
    <col min="5" max="5" width="48.140625" style="42" customWidth="1"/>
    <col min="6" max="6" width="29.85546875" style="42" customWidth="1"/>
    <col min="7" max="7" width="39.140625" style="42" customWidth="1"/>
    <col min="8" max="16383" width="9.140625" style="42" hidden="1"/>
    <col min="16384" max="16384" width="14.85546875" style="42" customWidth="1"/>
  </cols>
  <sheetData>
    <row r="1" spans="2:6" ht="20.25" customHeight="1" x14ac:dyDescent="0.4">
      <c r="B1" s="41"/>
      <c r="C1" s="41"/>
      <c r="D1" s="41"/>
      <c r="E1" s="41"/>
      <c r="F1" s="41"/>
    </row>
    <row r="2" spans="2:6" ht="51.75" customHeight="1" x14ac:dyDescent="0.4">
      <c r="B2" s="43"/>
      <c r="C2" s="193" t="s">
        <v>42</v>
      </c>
      <c r="D2" s="193"/>
      <c r="E2" s="193"/>
      <c r="F2" s="193"/>
    </row>
    <row r="3" spans="2:6" ht="26.25" x14ac:dyDescent="0.4">
      <c r="B3" s="179" t="s">
        <v>43</v>
      </c>
      <c r="C3" s="179"/>
      <c r="D3" s="179"/>
      <c r="E3" s="179"/>
      <c r="F3" s="179"/>
    </row>
    <row r="4" spans="2:6" ht="26.25" x14ac:dyDescent="0.4">
      <c r="B4" s="201" t="str">
        <f>'DATOS DEL PROCESO'!B4:E5</f>
        <v>CME 010 2020</v>
      </c>
      <c r="C4" s="201"/>
      <c r="D4" s="201"/>
      <c r="E4" s="201"/>
      <c r="F4" s="201"/>
    </row>
    <row r="5" spans="2:6" ht="26.25" x14ac:dyDescent="0.4">
      <c r="B5" s="201"/>
      <c r="C5" s="201"/>
      <c r="D5" s="201"/>
      <c r="E5" s="201"/>
      <c r="F5" s="201"/>
    </row>
    <row r="6" spans="2:6" ht="8.25" customHeight="1" x14ac:dyDescent="0.4">
      <c r="B6" s="189"/>
      <c r="C6" s="189"/>
      <c r="D6" s="189"/>
      <c r="E6" s="189"/>
      <c r="F6" s="189"/>
    </row>
    <row r="7" spans="2:6" ht="235.5" customHeight="1" x14ac:dyDescent="0.4">
      <c r="B7" s="77" t="s">
        <v>0</v>
      </c>
      <c r="C7" s="202" t="str">
        <f>'DATOS DEL PROCESO'!C7:E7</f>
        <v>INTERVENTORIA TÉCNICA, ADMINISTRATIVA, DE CONTROL FINANCIERO, PRESUPUESTAL, SOCIAL Y AMBIENTAL PARA EL CHEQUEO, VALIDACIÓN DE PROTOTIPOS, DIAGNÓSTICO, CONCERTACIÓN, INTERVENCIÓN Y GESTIÓN SOCIAL PARA LA EJECUCIÓN DEL PROGRAMA DE CONEXIONES INTRADOMICILIARIAS, EN LOS MUNICIPIOS DE MARÍA LA BAJA (BOLÍVAR) SABANAS DE SAN ANGEL (MAGDALENA), ASTREA (CESAR), TADÓ (CHOCÓ) y ATRATO</v>
      </c>
      <c r="D7" s="202"/>
      <c r="E7" s="202"/>
      <c r="F7" s="202"/>
    </row>
    <row r="8" spans="2:6" ht="47.25" customHeight="1" x14ac:dyDescent="0.4">
      <c r="B8" s="77" t="s">
        <v>2</v>
      </c>
      <c r="C8" s="200">
        <v>424652515.24000001</v>
      </c>
      <c r="D8" s="200"/>
      <c r="E8" s="200"/>
      <c r="F8" s="200"/>
    </row>
    <row r="9" spans="2:6" ht="25.5" customHeight="1" x14ac:dyDescent="0.4">
      <c r="B9" s="179" t="s">
        <v>1</v>
      </c>
      <c r="C9" s="179"/>
      <c r="D9" s="164" t="s">
        <v>14</v>
      </c>
      <c r="E9" s="164"/>
      <c r="F9" s="164"/>
    </row>
    <row r="10" spans="2:6" ht="26.25" x14ac:dyDescent="0.4">
      <c r="B10" s="45" t="s">
        <v>12</v>
      </c>
      <c r="C10" s="45" t="s">
        <v>13</v>
      </c>
      <c r="D10" s="164"/>
      <c r="E10" s="164"/>
      <c r="F10" s="164"/>
    </row>
    <row r="11" spans="2:6" ht="53.25" customHeight="1" x14ac:dyDescent="0.4">
      <c r="B11" s="46" t="s">
        <v>11</v>
      </c>
      <c r="C11" s="88">
        <f>C8*0.4</f>
        <v>169861006.09600002</v>
      </c>
      <c r="D11" s="180" t="s">
        <v>135</v>
      </c>
      <c r="E11" s="181"/>
      <c r="F11" s="182"/>
    </row>
    <row r="12" spans="2:6" ht="42.75" customHeight="1" x14ac:dyDescent="0.4">
      <c r="B12" s="47" t="s">
        <v>3</v>
      </c>
      <c r="C12" s="48">
        <f>'DATOS DEL PROCESO'!E12</f>
        <v>1.3</v>
      </c>
      <c r="D12" s="183"/>
      <c r="E12" s="184"/>
      <c r="F12" s="185"/>
    </row>
    <row r="13" spans="2:6" ht="42.75" customHeight="1" x14ac:dyDescent="0.4">
      <c r="B13" s="47" t="s">
        <v>4</v>
      </c>
      <c r="C13" s="48">
        <f>'DATOS DEL PROCESO'!E13</f>
        <v>0.7</v>
      </c>
      <c r="D13" s="183"/>
      <c r="E13" s="184"/>
      <c r="F13" s="185"/>
    </row>
    <row r="14" spans="2:6" ht="42.75" customHeight="1" x14ac:dyDescent="0.4">
      <c r="B14" s="47" t="s">
        <v>5</v>
      </c>
      <c r="C14" s="48">
        <f>'DATOS DEL PROCESO'!E14</f>
        <v>0.03</v>
      </c>
      <c r="D14" s="183"/>
      <c r="E14" s="184"/>
      <c r="F14" s="185"/>
    </row>
    <row r="15" spans="2:6" ht="42.75" customHeight="1" x14ac:dyDescent="0.4">
      <c r="B15" s="47" t="s">
        <v>6</v>
      </c>
      <c r="C15" s="48">
        <f>'DATOS DEL PROCESO'!E15</f>
        <v>0.02</v>
      </c>
      <c r="D15" s="183"/>
      <c r="E15" s="184"/>
      <c r="F15" s="185"/>
    </row>
    <row r="16" spans="2:6" ht="42.75" customHeight="1" x14ac:dyDescent="0.4">
      <c r="B16" s="47" t="s">
        <v>7</v>
      </c>
      <c r="C16" s="48">
        <f>'DATOS DEL PROCESO'!E16</f>
        <v>1.3</v>
      </c>
      <c r="D16" s="186"/>
      <c r="E16" s="187"/>
      <c r="F16" s="188"/>
    </row>
    <row r="17" spans="2:7" ht="9" customHeight="1" x14ac:dyDescent="0.4">
      <c r="B17" s="189"/>
      <c r="C17" s="189"/>
      <c r="D17" s="189"/>
      <c r="E17" s="189"/>
      <c r="F17" s="189"/>
    </row>
    <row r="18" spans="2:7" ht="31.5" customHeight="1" x14ac:dyDescent="0.4">
      <c r="B18" s="190" t="s">
        <v>15</v>
      </c>
      <c r="C18" s="191"/>
      <c r="D18" s="191"/>
      <c r="E18" s="191"/>
      <c r="F18" s="192"/>
    </row>
    <row r="19" spans="2:7" ht="19.5" customHeight="1" x14ac:dyDescent="0.4">
      <c r="B19" s="193" t="s">
        <v>9</v>
      </c>
      <c r="C19" s="193"/>
      <c r="D19" s="193"/>
      <c r="E19" s="193"/>
      <c r="F19" s="193"/>
    </row>
    <row r="20" spans="2:7" ht="72.75" customHeight="1" x14ac:dyDescent="0.4">
      <c r="B20" s="194" t="s">
        <v>9</v>
      </c>
      <c r="C20" s="195"/>
      <c r="D20" s="288" t="s">
        <v>81</v>
      </c>
      <c r="E20" s="289"/>
      <c r="F20" s="289"/>
      <c r="G20" s="289"/>
    </row>
    <row r="21" spans="2:7" ht="87" customHeight="1" x14ac:dyDescent="0.4">
      <c r="B21" s="194" t="s">
        <v>51</v>
      </c>
      <c r="C21" s="195"/>
      <c r="D21" s="49" t="s">
        <v>82</v>
      </c>
      <c r="E21" s="49" t="s">
        <v>83</v>
      </c>
      <c r="F21" s="49" t="s">
        <v>84</v>
      </c>
      <c r="G21" s="83" t="s">
        <v>85</v>
      </c>
    </row>
    <row r="22" spans="2:7" ht="17.25" customHeight="1" x14ac:dyDescent="0.4">
      <c r="B22" s="176" t="s">
        <v>19</v>
      </c>
      <c r="C22" s="176"/>
      <c r="D22" s="199" t="s">
        <v>17</v>
      </c>
      <c r="E22" s="199"/>
      <c r="F22" s="199"/>
    </row>
    <row r="23" spans="2:7" ht="17.25" customHeight="1" x14ac:dyDescent="0.4">
      <c r="B23" s="177" t="s">
        <v>52</v>
      </c>
      <c r="C23" s="178"/>
      <c r="D23" s="51">
        <v>0.34</v>
      </c>
      <c r="E23" s="51">
        <v>0.2</v>
      </c>
      <c r="F23" s="51">
        <v>0.23</v>
      </c>
      <c r="G23" s="84">
        <v>0.23</v>
      </c>
    </row>
    <row r="24" spans="2:7" ht="17.25" customHeight="1" x14ac:dyDescent="0.4">
      <c r="B24" s="176" t="s">
        <v>16</v>
      </c>
      <c r="C24" s="176"/>
      <c r="D24" s="78" t="s">
        <v>17</v>
      </c>
      <c r="E24" s="78" t="s">
        <v>17</v>
      </c>
      <c r="F24" s="78" t="s">
        <v>17</v>
      </c>
    </row>
    <row r="25" spans="2:7" ht="17.25" customHeight="1" x14ac:dyDescent="0.4">
      <c r="B25" s="173" t="s">
        <v>26</v>
      </c>
      <c r="C25" s="173"/>
      <c r="D25" s="173"/>
      <c r="E25" s="173"/>
      <c r="F25" s="173"/>
    </row>
    <row r="26" spans="2:7" ht="30.75" customHeight="1" x14ac:dyDescent="0.4">
      <c r="B26" s="174" t="s">
        <v>20</v>
      </c>
      <c r="C26" s="174"/>
      <c r="D26" s="99">
        <v>19483980</v>
      </c>
      <c r="E26" s="70">
        <v>900264015</v>
      </c>
      <c r="F26" s="99">
        <v>900544313</v>
      </c>
      <c r="G26" s="100">
        <v>79505720</v>
      </c>
    </row>
    <row r="27" spans="2:7" ht="17.25" customHeight="1" x14ac:dyDescent="0.4">
      <c r="B27" s="174" t="s">
        <v>21</v>
      </c>
      <c r="C27" s="174"/>
      <c r="D27" s="53" t="s">
        <v>45</v>
      </c>
      <c r="E27" s="53" t="s">
        <v>45</v>
      </c>
      <c r="F27" s="53" t="s">
        <v>45</v>
      </c>
      <c r="G27" s="101" t="s">
        <v>103</v>
      </c>
    </row>
    <row r="28" spans="2:7" ht="17.25" customHeight="1" x14ac:dyDescent="0.4">
      <c r="B28" s="174" t="s">
        <v>22</v>
      </c>
      <c r="C28" s="174"/>
      <c r="D28" s="54">
        <v>43979</v>
      </c>
      <c r="E28" s="54">
        <v>43956</v>
      </c>
      <c r="F28" s="85">
        <v>43956</v>
      </c>
      <c r="G28" s="102">
        <v>43979</v>
      </c>
    </row>
    <row r="29" spans="2:7" ht="17.25" customHeight="1" x14ac:dyDescent="0.4">
      <c r="B29" s="174" t="s">
        <v>23</v>
      </c>
      <c r="C29" s="174"/>
      <c r="D29" s="55">
        <v>43559</v>
      </c>
      <c r="E29" s="55">
        <v>43544</v>
      </c>
      <c r="F29" s="55">
        <v>43543</v>
      </c>
      <c r="G29" s="103">
        <v>43578</v>
      </c>
    </row>
    <row r="30" spans="2:7" ht="17.25" customHeight="1" x14ac:dyDescent="0.4">
      <c r="B30" s="174" t="s">
        <v>24</v>
      </c>
      <c r="C30" s="174"/>
      <c r="D30" s="56">
        <v>43465</v>
      </c>
      <c r="E30" s="56">
        <v>43465</v>
      </c>
      <c r="F30" s="56">
        <v>43465</v>
      </c>
      <c r="G30" s="56">
        <v>43465</v>
      </c>
    </row>
    <row r="31" spans="2:7" ht="17.25" customHeight="1" x14ac:dyDescent="0.4">
      <c r="B31" s="174" t="s">
        <v>25</v>
      </c>
      <c r="C31" s="174"/>
      <c r="D31" s="53" t="s">
        <v>46</v>
      </c>
      <c r="E31" s="53" t="s">
        <v>53</v>
      </c>
      <c r="F31" s="53" t="s">
        <v>46</v>
      </c>
      <c r="G31" s="53" t="s">
        <v>46</v>
      </c>
    </row>
    <row r="32" spans="2:7" ht="17.25" customHeight="1" x14ac:dyDescent="0.4">
      <c r="B32" s="175" t="s">
        <v>27</v>
      </c>
      <c r="C32" s="175"/>
      <c r="D32" s="175"/>
      <c r="E32" s="175"/>
      <c r="F32" s="175"/>
      <c r="G32" s="82"/>
    </row>
    <row r="33" spans="2:7" ht="17.25" customHeight="1" x14ac:dyDescent="0.4">
      <c r="B33" s="174" t="s">
        <v>28</v>
      </c>
      <c r="C33" s="174"/>
      <c r="D33" s="57">
        <v>1679294368</v>
      </c>
      <c r="E33" s="57">
        <v>321177249</v>
      </c>
      <c r="F33" s="57">
        <v>208076116</v>
      </c>
      <c r="G33" s="104">
        <v>233426720</v>
      </c>
    </row>
    <row r="34" spans="2:7" ht="17.25" customHeight="1" x14ac:dyDescent="0.4">
      <c r="B34" s="174" t="s">
        <v>29</v>
      </c>
      <c r="C34" s="174"/>
      <c r="D34" s="57">
        <v>2934241368</v>
      </c>
      <c r="E34" s="57">
        <v>415750795</v>
      </c>
      <c r="F34" s="57">
        <v>214673216</v>
      </c>
      <c r="G34" s="104">
        <v>454926720</v>
      </c>
    </row>
    <row r="35" spans="2:7" ht="17.25" customHeight="1" x14ac:dyDescent="0.4">
      <c r="B35" s="174" t="s">
        <v>30</v>
      </c>
      <c r="C35" s="174"/>
      <c r="D35" s="57">
        <v>1288992343</v>
      </c>
      <c r="E35" s="57">
        <v>49657874</v>
      </c>
      <c r="F35" s="57">
        <v>34412085</v>
      </c>
      <c r="G35" s="104">
        <v>3500000</v>
      </c>
    </row>
    <row r="36" spans="2:7" ht="17.25" customHeight="1" x14ac:dyDescent="0.4">
      <c r="B36" s="174" t="s">
        <v>31</v>
      </c>
      <c r="C36" s="174"/>
      <c r="D36" s="57">
        <v>1288992343</v>
      </c>
      <c r="E36" s="57">
        <v>49657874</v>
      </c>
      <c r="F36" s="57">
        <v>59412085</v>
      </c>
      <c r="G36" s="104">
        <v>118113134</v>
      </c>
    </row>
    <row r="37" spans="2:7" ht="17.25" customHeight="1" x14ac:dyDescent="0.4">
      <c r="B37" s="174" t="s">
        <v>32</v>
      </c>
      <c r="C37" s="174"/>
      <c r="D37" s="57">
        <v>1645249025</v>
      </c>
      <c r="E37" s="57">
        <v>366092921</v>
      </c>
      <c r="F37" s="57">
        <v>155261131</v>
      </c>
      <c r="G37" s="104">
        <v>336813585</v>
      </c>
    </row>
    <row r="38" spans="2:7" ht="17.25" customHeight="1" x14ac:dyDescent="0.4">
      <c r="B38" s="174" t="s">
        <v>33</v>
      </c>
      <c r="C38" s="174"/>
      <c r="D38" s="57">
        <v>302082237</v>
      </c>
      <c r="E38" s="57">
        <v>112564195</v>
      </c>
      <c r="F38" s="57">
        <v>66205820</v>
      </c>
      <c r="G38" s="104">
        <v>162435018</v>
      </c>
    </row>
    <row r="39" spans="2:7" ht="17.25" customHeight="1" x14ac:dyDescent="0.4">
      <c r="B39" s="174" t="s">
        <v>34</v>
      </c>
      <c r="C39" s="174"/>
      <c r="D39" s="57">
        <v>66906555</v>
      </c>
      <c r="E39" s="57">
        <v>252216</v>
      </c>
      <c r="F39" s="57">
        <v>856550</v>
      </c>
      <c r="G39" s="104">
        <v>0</v>
      </c>
    </row>
    <row r="40" spans="2:7" ht="17.25" customHeight="1" x14ac:dyDescent="0.4">
      <c r="B40" s="175" t="s">
        <v>54</v>
      </c>
      <c r="C40" s="175"/>
      <c r="D40" s="175"/>
      <c r="E40" s="175"/>
      <c r="F40" s="175"/>
      <c r="G40" s="82"/>
    </row>
    <row r="41" spans="2:7" ht="17.25" customHeight="1" x14ac:dyDescent="0.4">
      <c r="B41" s="174" t="s">
        <v>35</v>
      </c>
      <c r="C41" s="174"/>
      <c r="D41" s="58">
        <f>D33-D35</f>
        <v>390302025</v>
      </c>
      <c r="E41" s="58">
        <f>E33-E35</f>
        <v>271519375</v>
      </c>
      <c r="F41" s="58">
        <f>F33-F35</f>
        <v>173664031</v>
      </c>
      <c r="G41" s="58">
        <f>G33-G35</f>
        <v>229926720</v>
      </c>
    </row>
    <row r="42" spans="2:7" ht="17.25" customHeight="1" x14ac:dyDescent="0.4">
      <c r="B42" s="174" t="s">
        <v>36</v>
      </c>
      <c r="C42" s="174"/>
      <c r="D42" s="59">
        <f>IF(D35=0,"INDETERMINADO",D33/D35)</f>
        <v>1.3027962323590001</v>
      </c>
      <c r="E42" s="59">
        <f>IF(E35=0,"INDETERMINADO",E33/E35)</f>
        <v>6.4678010379582505</v>
      </c>
      <c r="F42" s="60">
        <f>IF(F35=0,"INDETERMINADO",F33/F35)</f>
        <v>6.0466000825000865</v>
      </c>
      <c r="G42" s="59">
        <f>IF(G35=0,"INDETERMINADO",G33/G35)</f>
        <v>66.693348571428572</v>
      </c>
    </row>
    <row r="43" spans="2:7" ht="17.25" customHeight="1" x14ac:dyDescent="0.4">
      <c r="B43" s="174" t="s">
        <v>37</v>
      </c>
      <c r="C43" s="174"/>
      <c r="D43" s="59">
        <f>D36/D34</f>
        <v>0.43929322142935584</v>
      </c>
      <c r="E43" s="59">
        <f>E36/E34</f>
        <v>0.11944144087565725</v>
      </c>
      <c r="F43" s="60">
        <f>F36/F34</f>
        <v>0.27675592748375277</v>
      </c>
      <c r="G43" s="59">
        <f>G36/G34</f>
        <v>0.25963112037033131</v>
      </c>
    </row>
    <row r="44" spans="2:7" ht="17.25" customHeight="1" x14ac:dyDescent="0.4">
      <c r="B44" s="174" t="s">
        <v>38</v>
      </c>
      <c r="C44" s="174"/>
      <c r="D44" s="59">
        <f>D38/D37</f>
        <v>0.18360882298653847</v>
      </c>
      <c r="E44" s="59">
        <f>E38/E37</f>
        <v>0.30747438298595237</v>
      </c>
      <c r="F44" s="60">
        <f>F38/F37</f>
        <v>0.42641593278101264</v>
      </c>
      <c r="G44" s="59">
        <f>G38/G37</f>
        <v>0.48226979324483005</v>
      </c>
    </row>
    <row r="45" spans="2:7" ht="17.25" customHeight="1" x14ac:dyDescent="0.4">
      <c r="B45" s="174" t="s">
        <v>39</v>
      </c>
      <c r="C45" s="174"/>
      <c r="D45" s="59">
        <f>D38/D34</f>
        <v>0.10295071165392962</v>
      </c>
      <c r="E45" s="59">
        <f>E38/E34</f>
        <v>0.27074919964975652</v>
      </c>
      <c r="F45" s="60">
        <f>F38/F34</f>
        <v>0.3084027958103539</v>
      </c>
      <c r="G45" s="59">
        <f>G38/G34</f>
        <v>0.35705754544380247</v>
      </c>
    </row>
    <row r="46" spans="2:7" ht="17.25" customHeight="1" x14ac:dyDescent="0.4">
      <c r="B46" s="174" t="s">
        <v>40</v>
      </c>
      <c r="C46" s="174"/>
      <c r="D46" s="59">
        <f>IF(D39=0,"INDETERMINADO",D38/D39)</f>
        <v>4.5149871638137702</v>
      </c>
      <c r="E46" s="59">
        <f>IF(E39=0,"INDETERMINADO",E38/E39)</f>
        <v>446.30076997494211</v>
      </c>
      <c r="F46" s="60">
        <f>IF(F39=0,"INDETERMINADO",F38/F39)</f>
        <v>77.293584729437868</v>
      </c>
      <c r="G46" s="59" t="str">
        <f>IF(G39=0,"INDETERMINADO",G38/G39)</f>
        <v>INDETERMINADO</v>
      </c>
    </row>
    <row r="47" spans="2:7" ht="17.25" customHeight="1" x14ac:dyDescent="0.4">
      <c r="B47" s="173" t="s">
        <v>55</v>
      </c>
      <c r="C47" s="173"/>
      <c r="D47" s="173"/>
      <c r="E47" s="173"/>
      <c r="F47" s="173"/>
    </row>
    <row r="48" spans="2:7" ht="17.25" customHeight="1" x14ac:dyDescent="0.4">
      <c r="B48" s="165" t="s">
        <v>35</v>
      </c>
      <c r="C48" s="165"/>
      <c r="D48" s="170">
        <f>(D33-D35)+(F33-F35)+(E33-E35)+(G33-G35)</f>
        <v>1065412151</v>
      </c>
      <c r="E48" s="171"/>
      <c r="F48" s="172"/>
      <c r="G48" s="82"/>
    </row>
    <row r="49" spans="2:7" ht="17.25" customHeight="1" x14ac:dyDescent="0.4">
      <c r="B49" s="165" t="s">
        <v>36</v>
      </c>
      <c r="C49" s="165"/>
      <c r="D49" s="166">
        <f>IF(OR(D35=0,F35=0,E35=0,G35=0),"INDETERMINADO",((D33*D23)+(F33*F23)+(E33*E23))/((D35*D23)+(F35*F23)+(E35*E23)+(G35*G23)))</f>
        <v>1.4949441002167372</v>
      </c>
      <c r="E49" s="167"/>
      <c r="F49" s="168"/>
      <c r="G49" s="82"/>
    </row>
    <row r="50" spans="2:7" ht="17.25" customHeight="1" x14ac:dyDescent="0.4">
      <c r="B50" s="165" t="s">
        <v>37</v>
      </c>
      <c r="C50" s="165"/>
      <c r="D50" s="166">
        <f>((D36*D23)+(F36*F23)+(E36*E23)+(G36*G23))/((D34*D23)+(F34*F23)+(E34*E23)+(G34*G23))</f>
        <v>0.39603149405653154</v>
      </c>
      <c r="E50" s="167"/>
      <c r="F50" s="168"/>
      <c r="G50" s="82"/>
    </row>
    <row r="51" spans="2:7" ht="17.25" customHeight="1" x14ac:dyDescent="0.4">
      <c r="B51" s="165" t="s">
        <v>38</v>
      </c>
      <c r="C51" s="165"/>
      <c r="D51" s="166">
        <f>((D38*D23)+(F38*F23)+(E38*E23)+(G38*G23))/((D37*D23)+(F37*F23)+(E37*E23)+(G37*G23))</f>
        <v>0.23841895470556676</v>
      </c>
      <c r="E51" s="167"/>
      <c r="F51" s="168"/>
      <c r="G51" s="82"/>
    </row>
    <row r="52" spans="2:7" ht="17.25" customHeight="1" x14ac:dyDescent="0.4">
      <c r="B52" s="165" t="s">
        <v>39</v>
      </c>
      <c r="C52" s="165"/>
      <c r="D52" s="166">
        <f>((D38*D23)+(F38*F23)+(E38*E23))/((D34*D23)+(F34*F23)+(E34*E23))</f>
        <v>0.12427201488934417</v>
      </c>
      <c r="E52" s="167"/>
      <c r="F52" s="168"/>
      <c r="G52" s="82"/>
    </row>
    <row r="53" spans="2:7" ht="17.25" customHeight="1" x14ac:dyDescent="0.4">
      <c r="B53" s="165" t="s">
        <v>40</v>
      </c>
      <c r="C53" s="165"/>
      <c r="D53" s="169" t="str">
        <f>IF(OR(D39=0,F39=0,E39=0,G39=0),"INDETERMINADO",((D38*D23)+(F38*F23)+(E38*E23))/((D39*D23)+(F39*F23)+(E39*E23)+(G39*G23)))</f>
        <v>INDETERMINADO</v>
      </c>
      <c r="E53" s="169"/>
      <c r="F53" s="169"/>
      <c r="G53" s="82"/>
    </row>
    <row r="54" spans="2:7" ht="15" customHeight="1" x14ac:dyDescent="0.4">
      <c r="B54" s="61"/>
      <c r="C54" s="61"/>
      <c r="D54" s="163"/>
      <c r="E54" s="163"/>
      <c r="F54" s="163"/>
    </row>
    <row r="55" spans="2:7" ht="15" customHeight="1" x14ac:dyDescent="0.4">
      <c r="B55" s="164" t="s">
        <v>41</v>
      </c>
      <c r="C55" s="164"/>
      <c r="D55" s="164"/>
      <c r="E55" s="164"/>
      <c r="F55" s="164"/>
    </row>
    <row r="56" spans="2:7" ht="15" customHeight="1" x14ac:dyDescent="0.4">
      <c r="B56" s="41"/>
      <c r="C56" s="41"/>
      <c r="D56" s="41"/>
      <c r="E56" s="41"/>
      <c r="F56" s="41"/>
    </row>
    <row r="57" spans="2:7" ht="33.75" x14ac:dyDescent="0.4">
      <c r="B57" s="157" t="s">
        <v>35</v>
      </c>
      <c r="C57" s="157"/>
      <c r="D57" s="158" t="str">
        <f>IF(D48&gt;=C11,"CUMPLE","NO CUMPLE")</f>
        <v>CUMPLE</v>
      </c>
      <c r="E57" s="158"/>
      <c r="F57" s="158"/>
    </row>
    <row r="58" spans="2:7" ht="33.75" x14ac:dyDescent="0.4">
      <c r="B58" s="157" t="s">
        <v>36</v>
      </c>
      <c r="C58" s="157"/>
      <c r="D58" s="158" t="str">
        <f t="shared" ref="D58:D62" si="0">IF(D49&gt;=C12,"CUMPLE","NO CUMPLE")</f>
        <v>CUMPLE</v>
      </c>
      <c r="E58" s="158"/>
      <c r="F58" s="158"/>
    </row>
    <row r="59" spans="2:7" ht="33.75" x14ac:dyDescent="0.4">
      <c r="B59" s="157" t="s">
        <v>37</v>
      </c>
      <c r="C59" s="157"/>
      <c r="D59" s="158" t="str">
        <f>IF(D50&lt;=C13,"CUMPLE","NO CUMPLE")</f>
        <v>CUMPLE</v>
      </c>
      <c r="E59" s="158"/>
      <c r="F59" s="158"/>
    </row>
    <row r="60" spans="2:7" ht="33.75" x14ac:dyDescent="0.4">
      <c r="B60" s="157" t="s">
        <v>38</v>
      </c>
      <c r="C60" s="157"/>
      <c r="D60" s="158" t="str">
        <f t="shared" si="0"/>
        <v>CUMPLE</v>
      </c>
      <c r="E60" s="158"/>
      <c r="F60" s="158"/>
    </row>
    <row r="61" spans="2:7" ht="33.75" x14ac:dyDescent="0.4">
      <c r="B61" s="157" t="s">
        <v>39</v>
      </c>
      <c r="C61" s="157"/>
      <c r="D61" s="158" t="str">
        <f t="shared" si="0"/>
        <v>CUMPLE</v>
      </c>
      <c r="E61" s="158"/>
      <c r="F61" s="158"/>
    </row>
    <row r="62" spans="2:7" ht="33.75" x14ac:dyDescent="0.4">
      <c r="B62" s="157" t="s">
        <v>40</v>
      </c>
      <c r="C62" s="157"/>
      <c r="D62" s="158" t="str">
        <f t="shared" si="0"/>
        <v>CUMPLE</v>
      </c>
      <c r="E62" s="158"/>
      <c r="F62" s="158"/>
    </row>
    <row r="63" spans="2:7" ht="83.25" customHeight="1" x14ac:dyDescent="0.4">
      <c r="B63" s="159" t="s">
        <v>56</v>
      </c>
      <c r="C63" s="159"/>
      <c r="D63" s="159"/>
      <c r="E63" s="159"/>
      <c r="F63" s="159"/>
    </row>
    <row r="64" spans="2:7" ht="15" customHeight="1" x14ac:dyDescent="0.4">
      <c r="B64" s="160"/>
      <c r="C64" s="160"/>
      <c r="D64" s="160"/>
      <c r="E64" s="160"/>
      <c r="F64" s="160"/>
    </row>
    <row r="65" spans="2:6" ht="15" customHeight="1" x14ac:dyDescent="0.4">
      <c r="B65" s="41"/>
      <c r="C65" s="41"/>
      <c r="D65" s="41"/>
      <c r="E65" s="41"/>
      <c r="F65" s="41"/>
    </row>
    <row r="66" spans="2:6" ht="15" customHeight="1" x14ac:dyDescent="0.4">
      <c r="B66" s="161" t="s">
        <v>44</v>
      </c>
      <c r="C66" s="161"/>
      <c r="D66" s="161"/>
      <c r="E66" s="161"/>
      <c r="F66" s="161"/>
    </row>
    <row r="67" spans="2:6" ht="15" customHeight="1" x14ac:dyDescent="0.4">
      <c r="B67" s="161"/>
      <c r="C67" s="161"/>
      <c r="D67" s="161"/>
      <c r="E67" s="161"/>
      <c r="F67" s="161"/>
    </row>
    <row r="68" spans="2:6" ht="15" customHeight="1" x14ac:dyDescent="0.4">
      <c r="B68" s="162" t="s">
        <v>48</v>
      </c>
      <c r="C68" s="162"/>
      <c r="D68" s="162"/>
      <c r="E68" s="162"/>
      <c r="F68" s="162"/>
    </row>
    <row r="69" spans="2:6" ht="15" customHeight="1" x14ac:dyDescent="0.4">
      <c r="B69" s="162"/>
      <c r="C69" s="162"/>
      <c r="D69" s="162"/>
      <c r="E69" s="162"/>
      <c r="F69" s="162"/>
    </row>
    <row r="70" spans="2:6" ht="15" customHeight="1" x14ac:dyDescent="0.4">
      <c r="B70" s="162"/>
      <c r="C70" s="162"/>
      <c r="D70" s="162"/>
      <c r="E70" s="162"/>
      <c r="F70" s="162"/>
    </row>
    <row r="71" spans="2:6" ht="15" customHeight="1" x14ac:dyDescent="0.4">
      <c r="B71" s="162"/>
      <c r="C71" s="162"/>
      <c r="D71" s="162"/>
      <c r="E71" s="162"/>
      <c r="F71" s="162"/>
    </row>
    <row r="72" spans="2:6" ht="15" customHeight="1" x14ac:dyDescent="0.4">
      <c r="B72" s="162"/>
      <c r="C72" s="162"/>
      <c r="D72" s="162"/>
      <c r="E72" s="162"/>
      <c r="F72" s="162"/>
    </row>
    <row r="73" spans="2:6" ht="15" customHeight="1" x14ac:dyDescent="0.4">
      <c r="B73" s="162"/>
      <c r="C73" s="162"/>
      <c r="D73" s="162"/>
      <c r="E73" s="162"/>
      <c r="F73" s="162"/>
    </row>
    <row r="74" spans="2:6" ht="15" customHeight="1" x14ac:dyDescent="0.4">
      <c r="B74" s="162"/>
      <c r="C74" s="162"/>
      <c r="D74" s="162"/>
      <c r="E74" s="162"/>
      <c r="F74" s="162"/>
    </row>
    <row r="75" spans="2:6" ht="15" customHeight="1" x14ac:dyDescent="0.4">
      <c r="B75" s="162"/>
      <c r="C75" s="162"/>
      <c r="D75" s="162"/>
      <c r="E75" s="162"/>
      <c r="F75" s="162"/>
    </row>
    <row r="76" spans="2:6" ht="15" customHeight="1" x14ac:dyDescent="0.4"/>
    <row r="77" spans="2:6" ht="15" customHeight="1" x14ac:dyDescent="0.4"/>
    <row r="78" spans="2:6" ht="26.25" hidden="1" customHeight="1" x14ac:dyDescent="0.4"/>
    <row r="79" spans="2:6" ht="26.25" hidden="1" customHeight="1" x14ac:dyDescent="0.4"/>
    <row r="80" spans="2:6" ht="26.25" hidden="1" customHeight="1" x14ac:dyDescent="0.4"/>
    <row r="81" spans="2:6" ht="26.25" hidden="1" customHeight="1" x14ac:dyDescent="0.4"/>
    <row r="82" spans="2:6" ht="26.25" hidden="1" customHeight="1" x14ac:dyDescent="0.4">
      <c r="F82" s="62"/>
    </row>
    <row r="83" spans="2:6" ht="26.25" hidden="1" customHeight="1" x14ac:dyDescent="0.4">
      <c r="F83" s="62"/>
    </row>
    <row r="84" spans="2:6" ht="26.25" hidden="1" customHeight="1" x14ac:dyDescent="0.4"/>
    <row r="85" spans="2:6" ht="26.25" hidden="1" customHeight="1" x14ac:dyDescent="0.4">
      <c r="B85" s="42" t="s">
        <v>17</v>
      </c>
    </row>
    <row r="86" spans="2:6" ht="26.25" hidden="1" customHeight="1" x14ac:dyDescent="0.4">
      <c r="B86" s="42" t="s">
        <v>18</v>
      </c>
    </row>
    <row r="87" spans="2:6" ht="0" hidden="1" customHeight="1" x14ac:dyDescent="0.4"/>
    <row r="88" spans="2:6" ht="0" hidden="1" customHeight="1" x14ac:dyDescent="0.4"/>
    <row r="89" spans="2:6" ht="0" hidden="1" customHeight="1" x14ac:dyDescent="0.4"/>
    <row r="90" spans="2:6" ht="0" hidden="1" customHeight="1" x14ac:dyDescent="0.4"/>
    <row r="91" spans="2:6" ht="0" hidden="1" customHeight="1" x14ac:dyDescent="0.4"/>
    <row r="92" spans="2:6" ht="0" hidden="1" customHeight="1" x14ac:dyDescent="0.4"/>
  </sheetData>
  <sheetProtection algorithmName="SHA-512" hashValue="yIK+C5wWwoXBAcHmYWIJN8XnX17lwLjRyybl0HuRDEoBa7fd25XVFEmfeYwaAAmQE7lXTs3fGN/3c7tO8/jv/A==" saltValue="/fWUCQDZIAwkF9aKlX3GMQ==" spinCount="100000" sheet="1" objects="1" scenarios="1"/>
  <mergeCells count="71">
    <mergeCell ref="B19:F19"/>
    <mergeCell ref="C2:F2"/>
    <mergeCell ref="B3:F3"/>
    <mergeCell ref="B4:F5"/>
    <mergeCell ref="B6:F6"/>
    <mergeCell ref="C7:F7"/>
    <mergeCell ref="C8:F8"/>
    <mergeCell ref="B9:C9"/>
    <mergeCell ref="D9:F10"/>
    <mergeCell ref="D11:F16"/>
    <mergeCell ref="B17:F17"/>
    <mergeCell ref="B18:F18"/>
    <mergeCell ref="B29:C29"/>
    <mergeCell ref="B20:C20"/>
    <mergeCell ref="B21:C21"/>
    <mergeCell ref="B22:C22"/>
    <mergeCell ref="D22:F22"/>
    <mergeCell ref="B23:C23"/>
    <mergeCell ref="B24:C24"/>
    <mergeCell ref="B25:F25"/>
    <mergeCell ref="B26:C26"/>
    <mergeCell ref="B27:C27"/>
    <mergeCell ref="B28:C28"/>
    <mergeCell ref="D20:G20"/>
    <mergeCell ref="B41:C41"/>
    <mergeCell ref="B30:C30"/>
    <mergeCell ref="B31:C31"/>
    <mergeCell ref="B32:F32"/>
    <mergeCell ref="B33:C33"/>
    <mergeCell ref="B34:C34"/>
    <mergeCell ref="B35:C35"/>
    <mergeCell ref="B36:C36"/>
    <mergeCell ref="B37:C37"/>
    <mergeCell ref="B38:C38"/>
    <mergeCell ref="B39:C39"/>
    <mergeCell ref="B40:F40"/>
    <mergeCell ref="D50:F50"/>
    <mergeCell ref="B42:C42"/>
    <mergeCell ref="B43:C43"/>
    <mergeCell ref="B44:C44"/>
    <mergeCell ref="B45:C45"/>
    <mergeCell ref="B46:C46"/>
    <mergeCell ref="B47:F47"/>
    <mergeCell ref="B48:C48"/>
    <mergeCell ref="D48:F48"/>
    <mergeCell ref="B49:C49"/>
    <mergeCell ref="D49:F49"/>
    <mergeCell ref="B50:C50"/>
    <mergeCell ref="B61:C61"/>
    <mergeCell ref="D61:F61"/>
    <mergeCell ref="D54:F54"/>
    <mergeCell ref="B55:F55"/>
    <mergeCell ref="B57:C57"/>
    <mergeCell ref="D57:F57"/>
    <mergeCell ref="B58:C58"/>
    <mergeCell ref="D58:F58"/>
    <mergeCell ref="B59:C59"/>
    <mergeCell ref="D59:F59"/>
    <mergeCell ref="B60:C60"/>
    <mergeCell ref="D60:F60"/>
    <mergeCell ref="B51:C51"/>
    <mergeCell ref="D51:F51"/>
    <mergeCell ref="B52:C52"/>
    <mergeCell ref="D52:F52"/>
    <mergeCell ref="B53:C53"/>
    <mergeCell ref="D53:F53"/>
    <mergeCell ref="B62:C62"/>
    <mergeCell ref="D62:F62"/>
    <mergeCell ref="B63:F64"/>
    <mergeCell ref="B66:F67"/>
    <mergeCell ref="B68:F75"/>
  </mergeCells>
  <conditionalFormatting sqref="B68:F75">
    <cfRule type="containsText" dxfId="9" priority="1" operator="containsText" text="NO CUMPLE">
      <formula>NOT(ISERROR(SEARCH("NO CUMPLE",B68)))</formula>
    </cfRule>
    <cfRule type="containsText" dxfId="8" priority="2" operator="containsText" text="CUMPLE">
      <formula>NOT(ISERROR(SEARCH("CUMPLE",B68)))</formula>
    </cfRule>
    <cfRule type="containsText" dxfId="7" priority="3" operator="containsText" text="NO CUMPLE">
      <formula>NOT(ISERROR(SEARCH("NO CUMPLE",B68)))</formula>
    </cfRule>
    <cfRule type="containsText" dxfId="6" priority="4" operator="containsText" text="CUMPLE">
      <formula>NOT(ISERROR(SEARCH("CUMPLE",B68)))</formula>
    </cfRule>
  </conditionalFormatting>
  <dataValidations count="1">
    <dataValidation type="list" allowBlank="1" showInputMessage="1" showErrorMessage="1" sqref="D22:F22 D24:F24">
      <formula1>$B$85:$B$86</formula1>
    </dataValidation>
  </dataValidations>
  <pageMargins left="0.7" right="0.7" top="0.75" bottom="0.75" header="0.3" footer="0.3"/>
  <pageSetup scale="2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E78"/>
  <sheetViews>
    <sheetView showGridLines="0" topLeftCell="A8" zoomScale="60" zoomScaleNormal="60" workbookViewId="0">
      <selection activeCell="B17" sqref="B17:D17"/>
    </sheetView>
  </sheetViews>
  <sheetFormatPr baseColWidth="10" defaultColWidth="0" defaultRowHeight="15" customHeight="1" zeroHeight="1" x14ac:dyDescent="0.25"/>
  <cols>
    <col min="1" max="1" width="4" customWidth="1"/>
    <col min="2" max="2" width="44.28515625" customWidth="1"/>
    <col min="3" max="3" width="40.28515625" customWidth="1"/>
    <col min="4" max="4" width="103.42578125" customWidth="1"/>
    <col min="5" max="5" width="4" customWidth="1"/>
    <col min="6" max="16384" width="9.140625" hidden="1"/>
  </cols>
  <sheetData>
    <row r="1" spans="2:4" ht="20.25" customHeight="1" x14ac:dyDescent="0.25">
      <c r="B1" s="14"/>
      <c r="C1" s="14"/>
      <c r="D1" s="14"/>
    </row>
    <row r="2" spans="2:4" ht="51.75" customHeight="1" x14ac:dyDescent="0.25">
      <c r="B2" s="18"/>
      <c r="C2" s="204" t="s">
        <v>42</v>
      </c>
      <c r="D2" s="204"/>
    </row>
    <row r="3" spans="2:4" ht="21" x14ac:dyDescent="0.25">
      <c r="B3" s="135" t="s">
        <v>43</v>
      </c>
      <c r="C3" s="135"/>
      <c r="D3" s="135"/>
    </row>
    <row r="4" spans="2:4" x14ac:dyDescent="0.25">
      <c r="B4" s="138" t="s">
        <v>95</v>
      </c>
      <c r="C4" s="138"/>
      <c r="D4" s="138"/>
    </row>
    <row r="5" spans="2:4" x14ac:dyDescent="0.25">
      <c r="B5" s="138"/>
      <c r="C5" s="138"/>
      <c r="D5" s="138"/>
    </row>
    <row r="6" spans="2:4" ht="8.25" customHeight="1" x14ac:dyDescent="0.25">
      <c r="B6" s="205"/>
      <c r="C6" s="205"/>
      <c r="D6" s="205"/>
    </row>
    <row r="7" spans="2:4" ht="271.5" customHeight="1" x14ac:dyDescent="0.25">
      <c r="B7" s="73" t="s">
        <v>0</v>
      </c>
      <c r="C7" s="206" t="str">
        <f>'DATOS DEL PROCESO'!C7:E7</f>
        <v>INTERVENTORIA TÉCNICA, ADMINISTRATIVA, DE CONTROL FINANCIERO, PRESUPUESTAL, SOCIAL Y AMBIENTAL PARA EL CHEQUEO, VALIDACIÓN DE PROTOTIPOS, DIAGNÓSTICO, CONCERTACIÓN, INTERVENCIÓN Y GESTIÓN SOCIAL PARA LA EJECUCIÓN DEL PROGRAMA DE CONEXIONES INTRADOMICILIARIAS, EN LOS MUNICIPIOS DE MARÍA LA BAJA (BOLÍVAR) SABANAS DE SAN ANGEL (MAGDALENA), ASTREA (CESAR), TADÓ (CHOCÓ) y ATRATO</v>
      </c>
      <c r="D7" s="206"/>
    </row>
    <row r="8" spans="2:4" ht="47.25" customHeight="1" x14ac:dyDescent="0.25">
      <c r="B8" s="73" t="s">
        <v>2</v>
      </c>
      <c r="C8" s="207">
        <v>128467174.54000001</v>
      </c>
      <c r="D8" s="207"/>
    </row>
    <row r="9" spans="2:4" ht="25.5" customHeight="1" x14ac:dyDescent="0.25">
      <c r="B9" s="208" t="s">
        <v>1</v>
      </c>
      <c r="C9" s="208"/>
      <c r="D9" s="209" t="s">
        <v>14</v>
      </c>
    </row>
    <row r="10" spans="2:4" ht="15.75" x14ac:dyDescent="0.25">
      <c r="B10" s="19" t="s">
        <v>12</v>
      </c>
      <c r="C10" s="19" t="s">
        <v>13</v>
      </c>
      <c r="D10" s="209"/>
    </row>
    <row r="11" spans="2:4" ht="42.75" customHeight="1" x14ac:dyDescent="0.25">
      <c r="B11" s="11" t="s">
        <v>11</v>
      </c>
      <c r="C11" s="90">
        <f>C8*0.4</f>
        <v>51386869.816000007</v>
      </c>
      <c r="D11" s="285" t="s">
        <v>140</v>
      </c>
    </row>
    <row r="12" spans="2:4" ht="42.75" customHeight="1" x14ac:dyDescent="0.25">
      <c r="B12" s="12" t="s">
        <v>3</v>
      </c>
      <c r="C12" s="3">
        <f>'DATOS DEL PROCESO'!E12</f>
        <v>1.3</v>
      </c>
      <c r="D12" s="286"/>
    </row>
    <row r="13" spans="2:4" ht="42.75" customHeight="1" x14ac:dyDescent="0.25">
      <c r="B13" s="12" t="s">
        <v>4</v>
      </c>
      <c r="C13" s="3">
        <f>'DATOS DEL PROCESO'!E13</f>
        <v>0.7</v>
      </c>
      <c r="D13" s="286"/>
    </row>
    <row r="14" spans="2:4" ht="42.75" customHeight="1" x14ac:dyDescent="0.25">
      <c r="B14" s="12" t="s">
        <v>5</v>
      </c>
      <c r="C14" s="3">
        <f>'DATOS DEL PROCESO'!E14</f>
        <v>0.03</v>
      </c>
      <c r="D14" s="286"/>
    </row>
    <row r="15" spans="2:4" ht="42.75" customHeight="1" x14ac:dyDescent="0.25">
      <c r="B15" s="12" t="s">
        <v>6</v>
      </c>
      <c r="C15" s="3">
        <f>'DATOS DEL PROCESO'!E15</f>
        <v>0.02</v>
      </c>
      <c r="D15" s="286"/>
    </row>
    <row r="16" spans="2:4" ht="42.75" customHeight="1" x14ac:dyDescent="0.25">
      <c r="B16" s="12" t="s">
        <v>7</v>
      </c>
      <c r="C16" s="3">
        <f>'DATOS DEL PROCESO'!E16</f>
        <v>1.3</v>
      </c>
      <c r="D16" s="287"/>
    </row>
    <row r="17" spans="2:4" ht="9" customHeight="1" x14ac:dyDescent="0.25">
      <c r="B17" s="205"/>
      <c r="C17" s="205"/>
      <c r="D17" s="205"/>
    </row>
    <row r="18" spans="2:4" ht="31.5" customHeight="1" x14ac:dyDescent="0.25">
      <c r="B18" s="213" t="s">
        <v>15</v>
      </c>
      <c r="C18" s="214"/>
      <c r="D18" s="215"/>
    </row>
    <row r="19" spans="2:4" ht="19.5" customHeight="1" x14ac:dyDescent="0.25">
      <c r="B19" s="203" t="s">
        <v>9</v>
      </c>
      <c r="C19" s="203"/>
      <c r="D19" s="203"/>
    </row>
    <row r="20" spans="2:4" ht="15" customHeight="1" x14ac:dyDescent="0.25">
      <c r="B20" s="217" t="s">
        <v>86</v>
      </c>
      <c r="C20" s="217"/>
      <c r="D20" s="217"/>
    </row>
    <row r="21" spans="2:4" ht="25.5" customHeight="1" x14ac:dyDescent="0.25">
      <c r="B21" s="217"/>
      <c r="C21" s="217"/>
      <c r="D21" s="217"/>
    </row>
    <row r="22" spans="2:4" ht="15" customHeight="1" x14ac:dyDescent="0.25">
      <c r="B22" s="218" t="s">
        <v>19</v>
      </c>
      <c r="C22" s="218"/>
      <c r="D22" s="74" t="s">
        <v>18</v>
      </c>
    </row>
    <row r="23" spans="2:4" ht="15" customHeight="1" x14ac:dyDescent="0.25">
      <c r="B23" s="218" t="s">
        <v>16</v>
      </c>
      <c r="C23" s="218"/>
      <c r="D23" s="74" t="s">
        <v>17</v>
      </c>
    </row>
    <row r="24" spans="2:4" ht="15" customHeight="1" x14ac:dyDescent="0.25">
      <c r="B24" s="219" t="s">
        <v>26</v>
      </c>
      <c r="C24" s="219"/>
      <c r="D24" s="219"/>
    </row>
    <row r="25" spans="2:4" ht="15" customHeight="1" x14ac:dyDescent="0.25">
      <c r="B25" s="216" t="s">
        <v>20</v>
      </c>
      <c r="C25" s="216"/>
      <c r="D25" s="72" t="s">
        <v>87</v>
      </c>
    </row>
    <row r="26" spans="2:4" ht="15" customHeight="1" x14ac:dyDescent="0.25">
      <c r="B26" s="216" t="s">
        <v>21</v>
      </c>
      <c r="C26" s="216"/>
      <c r="D26" s="74" t="s">
        <v>45</v>
      </c>
    </row>
    <row r="27" spans="2:4" ht="15" customHeight="1" x14ac:dyDescent="0.25">
      <c r="B27" s="216" t="s">
        <v>22</v>
      </c>
      <c r="C27" s="216"/>
      <c r="D27" s="24">
        <v>43963</v>
      </c>
    </row>
    <row r="28" spans="2:4" ht="15" customHeight="1" x14ac:dyDescent="0.25">
      <c r="B28" s="216" t="s">
        <v>23</v>
      </c>
      <c r="C28" s="216"/>
      <c r="D28" s="24">
        <v>43507</v>
      </c>
    </row>
    <row r="29" spans="2:4" ht="15" customHeight="1" x14ac:dyDescent="0.25">
      <c r="B29" s="216" t="s">
        <v>24</v>
      </c>
      <c r="C29" s="216"/>
      <c r="D29" s="97" t="s">
        <v>50</v>
      </c>
    </row>
    <row r="30" spans="2:4" ht="15" customHeight="1" x14ac:dyDescent="0.25">
      <c r="B30" s="216" t="s">
        <v>25</v>
      </c>
      <c r="C30" s="216"/>
      <c r="D30" s="74" t="s">
        <v>46</v>
      </c>
    </row>
    <row r="31" spans="2:4" ht="15" customHeight="1" x14ac:dyDescent="0.25">
      <c r="B31" s="219" t="s">
        <v>27</v>
      </c>
      <c r="C31" s="219"/>
      <c r="D31" s="219"/>
    </row>
    <row r="32" spans="2:4" ht="15" customHeight="1" x14ac:dyDescent="0.25">
      <c r="B32" s="216" t="s">
        <v>28</v>
      </c>
      <c r="C32" s="216"/>
      <c r="D32" s="25">
        <v>3626304972</v>
      </c>
    </row>
    <row r="33" spans="2:5" ht="15" customHeight="1" x14ac:dyDescent="0.25">
      <c r="B33" s="216" t="s">
        <v>29</v>
      </c>
      <c r="C33" s="216"/>
      <c r="D33" s="25">
        <v>4618976915</v>
      </c>
    </row>
    <row r="34" spans="2:5" ht="15" customHeight="1" x14ac:dyDescent="0.25">
      <c r="B34" s="216" t="s">
        <v>30</v>
      </c>
      <c r="C34" s="216"/>
      <c r="D34" s="25">
        <v>98705787</v>
      </c>
    </row>
    <row r="35" spans="2:5" ht="15" customHeight="1" x14ac:dyDescent="0.25">
      <c r="B35" s="216" t="s">
        <v>31</v>
      </c>
      <c r="C35" s="216"/>
      <c r="D35" s="25">
        <v>237944298</v>
      </c>
    </row>
    <row r="36" spans="2:5" ht="15" customHeight="1" x14ac:dyDescent="0.25">
      <c r="B36" s="216" t="s">
        <v>32</v>
      </c>
      <c r="C36" s="216"/>
      <c r="D36" s="25">
        <v>4381032617</v>
      </c>
    </row>
    <row r="37" spans="2:5" ht="15" customHeight="1" x14ac:dyDescent="0.25">
      <c r="B37" s="216" t="s">
        <v>33</v>
      </c>
      <c r="C37" s="216"/>
      <c r="D37" s="25">
        <v>1344826510</v>
      </c>
    </row>
    <row r="38" spans="2:5" ht="15" customHeight="1" x14ac:dyDescent="0.25">
      <c r="B38" s="216" t="s">
        <v>34</v>
      </c>
      <c r="C38" s="216"/>
      <c r="D38" s="25">
        <v>40893228</v>
      </c>
    </row>
    <row r="39" spans="2:5" ht="15" customHeight="1" x14ac:dyDescent="0.25">
      <c r="B39" s="219" t="s">
        <v>47</v>
      </c>
      <c r="C39" s="219"/>
      <c r="D39" s="219"/>
    </row>
    <row r="40" spans="2:5" ht="15" customHeight="1" x14ac:dyDescent="0.25">
      <c r="B40" s="252" t="s">
        <v>35</v>
      </c>
      <c r="C40" s="252"/>
      <c r="D40" s="91">
        <f>D32-D34</f>
        <v>3527599185</v>
      </c>
    </row>
    <row r="41" spans="2:5" ht="15" customHeight="1" x14ac:dyDescent="0.25">
      <c r="B41" s="252" t="s">
        <v>36</v>
      </c>
      <c r="C41" s="252"/>
      <c r="D41" s="92">
        <f>IF(D34=0,"INDETERMINADO",D32/D34)</f>
        <v>36.73852447982609</v>
      </c>
    </row>
    <row r="42" spans="2:5" ht="15" customHeight="1" x14ac:dyDescent="0.25">
      <c r="B42" s="252" t="s">
        <v>37</v>
      </c>
      <c r="C42" s="252"/>
      <c r="D42" s="93">
        <f>D35/D33</f>
        <v>5.1514502535676777E-2</v>
      </c>
    </row>
    <row r="43" spans="2:5" ht="15" customHeight="1" x14ac:dyDescent="0.25">
      <c r="B43" s="252" t="s">
        <v>38</v>
      </c>
      <c r="C43" s="252"/>
      <c r="D43" s="93">
        <f>D37/D36</f>
        <v>0.30696564658788067</v>
      </c>
    </row>
    <row r="44" spans="2:5" ht="15" customHeight="1" x14ac:dyDescent="0.25">
      <c r="B44" s="252" t="s">
        <v>39</v>
      </c>
      <c r="C44" s="252"/>
      <c r="D44" s="93">
        <f>D37/D33</f>
        <v>0.29115246400836364</v>
      </c>
    </row>
    <row r="45" spans="2:5" ht="15" customHeight="1" x14ac:dyDescent="0.25">
      <c r="B45" s="252" t="s">
        <v>40</v>
      </c>
      <c r="C45" s="252"/>
      <c r="D45" s="93">
        <f>IF(D38=0,"INDETERMINADO",D37/D38)</f>
        <v>32.886288898494392</v>
      </c>
    </row>
    <row r="46" spans="2:5" ht="15" customHeight="1" x14ac:dyDescent="0.25">
      <c r="B46" s="14"/>
      <c r="C46" s="14"/>
      <c r="D46" s="14"/>
    </row>
    <row r="47" spans="2:5" ht="15" customHeight="1" x14ac:dyDescent="0.25">
      <c r="B47" s="219" t="s">
        <v>41</v>
      </c>
      <c r="C47" s="219"/>
      <c r="D47" s="219"/>
    </row>
    <row r="48" spans="2:5" ht="15" customHeight="1" x14ac:dyDescent="0.25">
      <c r="B48" s="14"/>
      <c r="C48" s="14"/>
      <c r="D48" s="14"/>
      <c r="E48" s="26"/>
    </row>
    <row r="49" spans="2:5" ht="18.75" x14ac:dyDescent="0.25">
      <c r="B49" s="251" t="s">
        <v>35</v>
      </c>
      <c r="C49" s="251"/>
      <c r="D49" s="28" t="str">
        <f>IF(D40&gt;=C11,"CUMPLE","NO CUMPLE")</f>
        <v>CUMPLE</v>
      </c>
      <c r="E49" s="27"/>
    </row>
    <row r="50" spans="2:5" ht="18.75" x14ac:dyDescent="0.25">
      <c r="B50" s="251" t="s">
        <v>36</v>
      </c>
      <c r="C50" s="251"/>
      <c r="D50" s="28" t="str">
        <f>IF(D41&gt;=C12,"CUMPLE","NO CUMPLE")</f>
        <v>CUMPLE</v>
      </c>
      <c r="E50" s="27"/>
    </row>
    <row r="51" spans="2:5" ht="18.75" x14ac:dyDescent="0.25">
      <c r="B51" s="251" t="s">
        <v>37</v>
      </c>
      <c r="C51" s="251"/>
      <c r="D51" s="28" t="str">
        <f>IF(D42&lt;=C13,"CUMPLE","NO CUMPLE")</f>
        <v>CUMPLE</v>
      </c>
      <c r="E51" s="27"/>
    </row>
    <row r="52" spans="2:5" ht="18.75" x14ac:dyDescent="0.25">
      <c r="B52" s="251" t="s">
        <v>38</v>
      </c>
      <c r="C52" s="251"/>
      <c r="D52" s="28" t="str">
        <f>IF(D43&gt;=C14,"CUMPLE","NO CUMPLE")</f>
        <v>CUMPLE</v>
      </c>
      <c r="E52" s="27"/>
    </row>
    <row r="53" spans="2:5" ht="18.75" x14ac:dyDescent="0.25">
      <c r="B53" s="251" t="s">
        <v>39</v>
      </c>
      <c r="C53" s="251"/>
      <c r="D53" s="28" t="str">
        <f>IF(D44&gt;=C15,"CUMPLE","NO CUMPLE")</f>
        <v>CUMPLE</v>
      </c>
      <c r="E53" s="27"/>
    </row>
    <row r="54" spans="2:5" ht="18.75" x14ac:dyDescent="0.25">
      <c r="B54" s="251" t="s">
        <v>40</v>
      </c>
      <c r="C54" s="251"/>
      <c r="D54" s="28" t="str">
        <f>IF(D45&gt;=C16,"CUMPLE","NO CUMPLE")</f>
        <v>CUMPLE</v>
      </c>
      <c r="E54" s="27"/>
    </row>
    <row r="55" spans="2:5" ht="15" customHeight="1" x14ac:dyDescent="0.25">
      <c r="B55" s="14"/>
      <c r="C55" s="14"/>
      <c r="D55" s="14"/>
    </row>
    <row r="56" spans="2:5" ht="15" customHeight="1" x14ac:dyDescent="0.25">
      <c r="B56" s="222" t="s">
        <v>44</v>
      </c>
      <c r="C56" s="222"/>
      <c r="D56" s="222"/>
    </row>
    <row r="57" spans="2:5" ht="15" customHeight="1" x14ac:dyDescent="0.25">
      <c r="B57" s="222"/>
      <c r="C57" s="222"/>
      <c r="D57" s="222"/>
    </row>
    <row r="58" spans="2:5" ht="15" customHeight="1" x14ac:dyDescent="0.25">
      <c r="B58" s="223" t="str">
        <f>IF(AND(D49="CUMPLE",D50="CUMPLE",D51="CUMPLE",D52="CUMPLE",D53="CUMPLE",D54="CUMPLE"),"CUMPLE","NO CUMPLE")</f>
        <v>CUMPLE</v>
      </c>
      <c r="C58" s="223"/>
      <c r="D58" s="223"/>
    </row>
    <row r="59" spans="2:5" ht="15" customHeight="1" x14ac:dyDescent="0.25">
      <c r="B59" s="223"/>
      <c r="C59" s="223"/>
      <c r="D59" s="223"/>
    </row>
    <row r="60" spans="2:5" ht="15" customHeight="1" x14ac:dyDescent="0.25">
      <c r="B60" s="223"/>
      <c r="C60" s="223"/>
      <c r="D60" s="223"/>
    </row>
    <row r="61" spans="2:5" ht="15" customHeight="1" x14ac:dyDescent="0.25">
      <c r="B61" s="223"/>
      <c r="C61" s="223"/>
      <c r="D61" s="223"/>
    </row>
    <row r="62" spans="2:5" ht="15" customHeight="1" x14ac:dyDescent="0.25">
      <c r="B62" s="223"/>
      <c r="C62" s="223"/>
      <c r="D62" s="223"/>
    </row>
    <row r="63" spans="2:5" ht="15" customHeight="1" x14ac:dyDescent="0.25">
      <c r="B63" s="223"/>
      <c r="C63" s="223"/>
      <c r="D63" s="223"/>
    </row>
    <row r="64" spans="2:5" ht="15" customHeight="1" x14ac:dyDescent="0.25">
      <c r="B64" s="223"/>
      <c r="C64" s="223"/>
      <c r="D64" s="223"/>
    </row>
    <row r="65" spans="2:4" ht="15" customHeight="1" x14ac:dyDescent="0.25">
      <c r="B65" s="223"/>
      <c r="C65" s="223"/>
      <c r="D65" s="223"/>
    </row>
    <row r="66" spans="2:4" ht="15" customHeight="1" x14ac:dyDescent="0.25">
      <c r="C66" s="75"/>
    </row>
    <row r="67" spans="2:4" ht="15" customHeight="1" x14ac:dyDescent="0.25"/>
    <row r="68" spans="2:4" ht="15" hidden="1" customHeight="1" x14ac:dyDescent="0.25"/>
    <row r="69" spans="2:4" ht="15" hidden="1" customHeight="1" x14ac:dyDescent="0.25"/>
    <row r="70" spans="2:4" ht="15" hidden="1" customHeight="1" x14ac:dyDescent="0.25"/>
    <row r="71" spans="2:4" ht="15" hidden="1" customHeight="1" x14ac:dyDescent="0.25"/>
    <row r="72" spans="2:4" ht="15" hidden="1" customHeight="1" x14ac:dyDescent="0.25"/>
    <row r="73" spans="2:4" ht="15" hidden="1" customHeight="1" x14ac:dyDescent="0.25"/>
    <row r="74" spans="2:4" ht="15" hidden="1" customHeight="1" x14ac:dyDescent="0.25"/>
    <row r="75" spans="2:4" ht="15" hidden="1" customHeight="1" x14ac:dyDescent="0.25"/>
    <row r="76" spans="2:4" ht="15" hidden="1" customHeight="1" x14ac:dyDescent="0.25"/>
    <row r="77" spans="2:4" ht="15" hidden="1" customHeight="1" x14ac:dyDescent="0.25">
      <c r="B77" t="s">
        <v>17</v>
      </c>
    </row>
    <row r="78" spans="2:4" ht="15" hidden="1" customHeight="1" x14ac:dyDescent="0.25">
      <c r="B78" t="s">
        <v>18</v>
      </c>
    </row>
  </sheetData>
  <sheetProtection algorithmName="SHA-512" hashValue="8BFCQiXZwOlpJW84SjYFCScC/B8LESzxXpdaU1g4Z7d7Zltk4EV5Tc3o9JKJbwq/8OMZwWhpyvqez9/GSF/IRQ==" saltValue="T3vTsvBEX2TlXK9ZJ89lJw==" spinCount="100000" sheet="1" objects="1" scenarios="1"/>
  <mergeCells count="46">
    <mergeCell ref="B19:D19"/>
    <mergeCell ref="C2:D2"/>
    <mergeCell ref="B3:D3"/>
    <mergeCell ref="B4:D5"/>
    <mergeCell ref="B6:D6"/>
    <mergeCell ref="C7:D7"/>
    <mergeCell ref="C8:D8"/>
    <mergeCell ref="B9:C9"/>
    <mergeCell ref="D9:D10"/>
    <mergeCell ref="D11:D16"/>
    <mergeCell ref="B17:D17"/>
    <mergeCell ref="B18:D18"/>
    <mergeCell ref="B32:C32"/>
    <mergeCell ref="B20:D21"/>
    <mergeCell ref="B22:C22"/>
    <mergeCell ref="B23:C23"/>
    <mergeCell ref="B24:D24"/>
    <mergeCell ref="B25:C25"/>
    <mergeCell ref="B26:C26"/>
    <mergeCell ref="B27:C27"/>
    <mergeCell ref="B28:C28"/>
    <mergeCell ref="B29:C29"/>
    <mergeCell ref="B30:C30"/>
    <mergeCell ref="B31:D31"/>
    <mergeCell ref="B44:C44"/>
    <mergeCell ref="B33:C33"/>
    <mergeCell ref="B34:C34"/>
    <mergeCell ref="B35:C35"/>
    <mergeCell ref="B36:C36"/>
    <mergeCell ref="B37:C37"/>
    <mergeCell ref="B38:C38"/>
    <mergeCell ref="B39:D39"/>
    <mergeCell ref="B40:C40"/>
    <mergeCell ref="B41:C41"/>
    <mergeCell ref="B42:C42"/>
    <mergeCell ref="B43:C43"/>
    <mergeCell ref="B53:C53"/>
    <mergeCell ref="B54:C54"/>
    <mergeCell ref="B56:D57"/>
    <mergeCell ref="B58:D65"/>
    <mergeCell ref="B45:C45"/>
    <mergeCell ref="B47:D47"/>
    <mergeCell ref="B49:C49"/>
    <mergeCell ref="B50:C50"/>
    <mergeCell ref="B51:C51"/>
    <mergeCell ref="B52:C52"/>
  </mergeCells>
  <conditionalFormatting sqref="B58:D65">
    <cfRule type="containsText" dxfId="5" priority="1" operator="containsText" text="NO CUMPLE">
      <formula>NOT(ISERROR(SEARCH("NO CUMPLE",B58)))</formula>
    </cfRule>
    <cfRule type="containsText" dxfId="4" priority="2" operator="containsText" text="CUMPLE">
      <formula>NOT(ISERROR(SEARCH("CUMPLE",B58)))</formula>
    </cfRule>
  </conditionalFormatting>
  <dataValidations count="1">
    <dataValidation type="list" allowBlank="1" showInputMessage="1" showErrorMessage="1" sqref="D22:D23">
      <formula1>$B$77:$B$78</formula1>
    </dataValidation>
  </dataValidations>
  <pageMargins left="0.7" right="0.7" top="0.75" bottom="0.75" header="0.3" footer="0.3"/>
  <pageSetup scale="52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E78"/>
  <sheetViews>
    <sheetView showGridLines="0" topLeftCell="A29" zoomScale="60" zoomScaleNormal="60" workbookViewId="0">
      <selection activeCell="C16" sqref="C16"/>
    </sheetView>
  </sheetViews>
  <sheetFormatPr baseColWidth="10" defaultColWidth="0" defaultRowHeight="15" customHeight="1" zeroHeight="1" x14ac:dyDescent="0.25"/>
  <cols>
    <col min="1" max="1" width="4" customWidth="1"/>
    <col min="2" max="2" width="44.28515625" customWidth="1"/>
    <col min="3" max="3" width="40.28515625" customWidth="1"/>
    <col min="4" max="4" width="103.42578125" customWidth="1"/>
    <col min="5" max="5" width="4" customWidth="1"/>
    <col min="6" max="16384" width="9.140625" hidden="1"/>
  </cols>
  <sheetData>
    <row r="1" spans="2:4" ht="20.25" customHeight="1" x14ac:dyDescent="0.25">
      <c r="B1" s="14"/>
      <c r="C1" s="14"/>
      <c r="D1" s="14"/>
    </row>
    <row r="2" spans="2:4" ht="51.75" customHeight="1" x14ac:dyDescent="0.25">
      <c r="B2" s="18"/>
      <c r="C2" s="204" t="s">
        <v>42</v>
      </c>
      <c r="D2" s="204"/>
    </row>
    <row r="3" spans="2:4" ht="21" x14ac:dyDescent="0.25">
      <c r="B3" s="135" t="s">
        <v>43</v>
      </c>
      <c r="C3" s="135"/>
      <c r="D3" s="135"/>
    </row>
    <row r="4" spans="2:4" x14ac:dyDescent="0.25">
      <c r="B4" s="138" t="s">
        <v>95</v>
      </c>
      <c r="C4" s="138"/>
      <c r="D4" s="138"/>
    </row>
    <row r="5" spans="2:4" x14ac:dyDescent="0.25">
      <c r="B5" s="138"/>
      <c r="C5" s="138"/>
      <c r="D5" s="138"/>
    </row>
    <row r="6" spans="2:4" ht="8.25" customHeight="1" x14ac:dyDescent="0.25">
      <c r="B6" s="205"/>
      <c r="C6" s="205"/>
      <c r="D6" s="205"/>
    </row>
    <row r="7" spans="2:4" ht="271.5" customHeight="1" x14ac:dyDescent="0.25">
      <c r="B7" s="73" t="s">
        <v>0</v>
      </c>
      <c r="C7" s="206" t="str">
        <f>'DATOS DEL PROCESO'!C7:E7</f>
        <v>INTERVENTORIA TÉCNICA, ADMINISTRATIVA, DE CONTROL FINANCIERO, PRESUPUESTAL, SOCIAL Y AMBIENTAL PARA EL CHEQUEO, VALIDACIÓN DE PROTOTIPOS, DIAGNÓSTICO, CONCERTACIÓN, INTERVENCIÓN Y GESTIÓN SOCIAL PARA LA EJECUCIÓN DEL PROGRAMA DE CONEXIONES INTRADOMICILIARIAS, EN LOS MUNICIPIOS DE MARÍA LA BAJA (BOLÍVAR) SABANAS DE SAN ANGEL (MAGDALENA), ASTREA (CESAR), TADÓ (CHOCÓ) y ATRATO</v>
      </c>
      <c r="D7" s="206"/>
    </row>
    <row r="8" spans="2:4" ht="47.25" customHeight="1" x14ac:dyDescent="0.25">
      <c r="B8" s="73" t="s">
        <v>2</v>
      </c>
      <c r="C8" s="207">
        <v>128467174.54000001</v>
      </c>
      <c r="D8" s="207"/>
    </row>
    <row r="9" spans="2:4" ht="25.5" customHeight="1" x14ac:dyDescent="0.25">
      <c r="B9" s="208" t="s">
        <v>1</v>
      </c>
      <c r="C9" s="208"/>
      <c r="D9" s="209" t="s">
        <v>14</v>
      </c>
    </row>
    <row r="10" spans="2:4" ht="15.75" x14ac:dyDescent="0.25">
      <c r="B10" s="19" t="s">
        <v>12</v>
      </c>
      <c r="C10" s="19" t="s">
        <v>13</v>
      </c>
      <c r="D10" s="209"/>
    </row>
    <row r="11" spans="2:4" ht="42.75" customHeight="1" x14ac:dyDescent="0.25">
      <c r="B11" s="11" t="s">
        <v>11</v>
      </c>
      <c r="C11" s="90">
        <f>C8*0.4</f>
        <v>51386869.816000007</v>
      </c>
      <c r="D11" s="210" t="s">
        <v>141</v>
      </c>
    </row>
    <row r="12" spans="2:4" ht="42.75" customHeight="1" x14ac:dyDescent="0.25">
      <c r="B12" s="12" t="s">
        <v>3</v>
      </c>
      <c r="C12" s="3">
        <f>'DATOS DEL PROCESO'!E12</f>
        <v>1.3</v>
      </c>
      <c r="D12" s="211"/>
    </row>
    <row r="13" spans="2:4" ht="42.75" customHeight="1" x14ac:dyDescent="0.25">
      <c r="B13" s="12" t="s">
        <v>4</v>
      </c>
      <c r="C13" s="3">
        <f>'DATOS DEL PROCESO'!E13</f>
        <v>0.7</v>
      </c>
      <c r="D13" s="211"/>
    </row>
    <row r="14" spans="2:4" ht="42.75" customHeight="1" x14ac:dyDescent="0.25">
      <c r="B14" s="12" t="s">
        <v>5</v>
      </c>
      <c r="C14" s="3">
        <f>'DATOS DEL PROCESO'!E14</f>
        <v>0.03</v>
      </c>
      <c r="D14" s="211"/>
    </row>
    <row r="15" spans="2:4" ht="42.75" customHeight="1" x14ac:dyDescent="0.25">
      <c r="B15" s="12" t="s">
        <v>6</v>
      </c>
      <c r="C15" s="3">
        <f>'DATOS DEL PROCESO'!E15</f>
        <v>0.02</v>
      </c>
      <c r="D15" s="211"/>
    </row>
    <row r="16" spans="2:4" ht="42.75" customHeight="1" x14ac:dyDescent="0.25">
      <c r="B16" s="12" t="s">
        <v>7</v>
      </c>
      <c r="C16" s="3">
        <f>'DATOS DEL PROCESO'!E16</f>
        <v>1.3</v>
      </c>
      <c r="D16" s="212"/>
    </row>
    <row r="17" spans="2:4" ht="9" customHeight="1" x14ac:dyDescent="0.25">
      <c r="B17" s="205"/>
      <c r="C17" s="205"/>
      <c r="D17" s="205"/>
    </row>
    <row r="18" spans="2:4" ht="31.5" customHeight="1" x14ac:dyDescent="0.25">
      <c r="B18" s="213" t="s">
        <v>15</v>
      </c>
      <c r="C18" s="214"/>
      <c r="D18" s="215"/>
    </row>
    <row r="19" spans="2:4" ht="19.5" customHeight="1" x14ac:dyDescent="0.25">
      <c r="B19" s="203" t="s">
        <v>9</v>
      </c>
      <c r="C19" s="203"/>
      <c r="D19" s="203"/>
    </row>
    <row r="20" spans="2:4" ht="15" customHeight="1" x14ac:dyDescent="0.25">
      <c r="B20" s="217" t="s">
        <v>88</v>
      </c>
      <c r="C20" s="217"/>
      <c r="D20" s="217"/>
    </row>
    <row r="21" spans="2:4" ht="25.5" customHeight="1" x14ac:dyDescent="0.25">
      <c r="B21" s="217"/>
      <c r="C21" s="217"/>
      <c r="D21" s="217"/>
    </row>
    <row r="22" spans="2:4" ht="15" customHeight="1" x14ac:dyDescent="0.25">
      <c r="B22" s="218" t="s">
        <v>19</v>
      </c>
      <c r="C22" s="218"/>
      <c r="D22" s="74" t="s">
        <v>18</v>
      </c>
    </row>
    <row r="23" spans="2:4" ht="15" customHeight="1" x14ac:dyDescent="0.25">
      <c r="B23" s="218" t="s">
        <v>16</v>
      </c>
      <c r="C23" s="218"/>
      <c r="D23" s="74" t="s">
        <v>17</v>
      </c>
    </row>
    <row r="24" spans="2:4" ht="15" customHeight="1" x14ac:dyDescent="0.25">
      <c r="B24" s="219" t="s">
        <v>26</v>
      </c>
      <c r="C24" s="219"/>
      <c r="D24" s="219"/>
    </row>
    <row r="25" spans="2:4" ht="15" customHeight="1" x14ac:dyDescent="0.25">
      <c r="B25" s="216" t="s">
        <v>20</v>
      </c>
      <c r="C25" s="216"/>
      <c r="D25" s="72"/>
    </row>
    <row r="26" spans="2:4" ht="15" customHeight="1" x14ac:dyDescent="0.25">
      <c r="B26" s="216" t="s">
        <v>21</v>
      </c>
      <c r="C26" s="216"/>
      <c r="D26" s="74" t="s">
        <v>45</v>
      </c>
    </row>
    <row r="27" spans="2:4" ht="15" customHeight="1" x14ac:dyDescent="0.25">
      <c r="B27" s="216" t="s">
        <v>22</v>
      </c>
      <c r="C27" s="216"/>
      <c r="D27" s="24">
        <v>43978</v>
      </c>
    </row>
    <row r="28" spans="2:4" ht="15" customHeight="1" x14ac:dyDescent="0.25">
      <c r="B28" s="216" t="s">
        <v>23</v>
      </c>
      <c r="C28" s="216"/>
      <c r="D28" s="24">
        <v>41768</v>
      </c>
    </row>
    <row r="29" spans="2:4" ht="15" customHeight="1" x14ac:dyDescent="0.25">
      <c r="B29" s="216" t="s">
        <v>24</v>
      </c>
      <c r="C29" s="216"/>
      <c r="D29" s="96" t="s">
        <v>50</v>
      </c>
    </row>
    <row r="30" spans="2:4" ht="15" customHeight="1" x14ac:dyDescent="0.25">
      <c r="B30" s="216" t="s">
        <v>25</v>
      </c>
      <c r="C30" s="216"/>
      <c r="D30" s="74" t="s">
        <v>46</v>
      </c>
    </row>
    <row r="31" spans="2:4" ht="15" customHeight="1" x14ac:dyDescent="0.25">
      <c r="B31" s="219" t="s">
        <v>27</v>
      </c>
      <c r="C31" s="219"/>
      <c r="D31" s="219"/>
    </row>
    <row r="32" spans="2:4" ht="15" customHeight="1" x14ac:dyDescent="0.25">
      <c r="B32" s="216" t="s">
        <v>28</v>
      </c>
      <c r="C32" s="216"/>
      <c r="D32" s="25">
        <v>4453027746</v>
      </c>
    </row>
    <row r="33" spans="2:5" ht="15" customHeight="1" x14ac:dyDescent="0.25">
      <c r="B33" s="216" t="s">
        <v>29</v>
      </c>
      <c r="C33" s="216"/>
      <c r="D33" s="25">
        <v>5392257683</v>
      </c>
    </row>
    <row r="34" spans="2:5" ht="15" customHeight="1" x14ac:dyDescent="0.25">
      <c r="B34" s="216" t="s">
        <v>30</v>
      </c>
      <c r="C34" s="216"/>
      <c r="D34" s="25">
        <v>995242509</v>
      </c>
    </row>
    <row r="35" spans="2:5" ht="15" customHeight="1" x14ac:dyDescent="0.25">
      <c r="B35" s="216" t="s">
        <v>31</v>
      </c>
      <c r="C35" s="216"/>
      <c r="D35" s="25">
        <v>3177986192</v>
      </c>
    </row>
    <row r="36" spans="2:5" ht="15" customHeight="1" x14ac:dyDescent="0.25">
      <c r="B36" s="216" t="s">
        <v>32</v>
      </c>
      <c r="C36" s="216"/>
      <c r="D36" s="25">
        <v>2214271491</v>
      </c>
    </row>
    <row r="37" spans="2:5" ht="15" customHeight="1" x14ac:dyDescent="0.25">
      <c r="B37" s="216" t="s">
        <v>33</v>
      </c>
      <c r="C37" s="216"/>
      <c r="D37" s="25">
        <v>977539668</v>
      </c>
    </row>
    <row r="38" spans="2:5" ht="15" customHeight="1" x14ac:dyDescent="0.25">
      <c r="B38" s="216" t="s">
        <v>34</v>
      </c>
      <c r="C38" s="216"/>
      <c r="D38" s="25">
        <v>265251189</v>
      </c>
    </row>
    <row r="39" spans="2:5" ht="15" customHeight="1" x14ac:dyDescent="0.25">
      <c r="B39" s="219" t="s">
        <v>47</v>
      </c>
      <c r="C39" s="219"/>
      <c r="D39" s="219"/>
    </row>
    <row r="40" spans="2:5" ht="15" customHeight="1" x14ac:dyDescent="0.25">
      <c r="B40" s="252" t="s">
        <v>35</v>
      </c>
      <c r="C40" s="252"/>
      <c r="D40" s="91">
        <f>D32-D34</f>
        <v>3457785237</v>
      </c>
    </row>
    <row r="41" spans="2:5" ht="15" customHeight="1" x14ac:dyDescent="0.25">
      <c r="B41" s="252" t="s">
        <v>36</v>
      </c>
      <c r="C41" s="252"/>
      <c r="D41" s="92">
        <f>IF(D34=0,"INDETERMINADO",D32/D34)</f>
        <v>4.4743142558031552</v>
      </c>
    </row>
    <row r="42" spans="2:5" ht="15" customHeight="1" x14ac:dyDescent="0.25">
      <c r="B42" s="252" t="s">
        <v>37</v>
      </c>
      <c r="C42" s="252"/>
      <c r="D42" s="93">
        <f>D35/D33</f>
        <v>0.58936096507760305</v>
      </c>
    </row>
    <row r="43" spans="2:5" ht="15" customHeight="1" x14ac:dyDescent="0.25">
      <c r="B43" s="252" t="s">
        <v>38</v>
      </c>
      <c r="C43" s="252"/>
      <c r="D43" s="93">
        <f>D37/D36</f>
        <v>0.44147236324599365</v>
      </c>
    </row>
    <row r="44" spans="2:5" ht="15" customHeight="1" x14ac:dyDescent="0.25">
      <c r="B44" s="252" t="s">
        <v>39</v>
      </c>
      <c r="C44" s="252"/>
      <c r="D44" s="93">
        <f>D37/D33</f>
        <v>0.18128578518824467</v>
      </c>
    </row>
    <row r="45" spans="2:5" ht="15" customHeight="1" x14ac:dyDescent="0.25">
      <c r="B45" s="252" t="s">
        <v>40</v>
      </c>
      <c r="C45" s="252"/>
      <c r="D45" s="93">
        <f>IF(D38=0,"INDETERMINADO",D37/D38)</f>
        <v>3.6853356687498202</v>
      </c>
    </row>
    <row r="46" spans="2:5" ht="15" customHeight="1" x14ac:dyDescent="0.25">
      <c r="B46" s="14"/>
      <c r="C46" s="14"/>
      <c r="D46" s="14"/>
    </row>
    <row r="47" spans="2:5" ht="15" customHeight="1" x14ac:dyDescent="0.25">
      <c r="B47" s="219" t="s">
        <v>41</v>
      </c>
      <c r="C47" s="219"/>
      <c r="D47" s="219"/>
    </row>
    <row r="48" spans="2:5" ht="15" customHeight="1" x14ac:dyDescent="0.25">
      <c r="B48" s="14"/>
      <c r="C48" s="14"/>
      <c r="D48" s="14"/>
      <c r="E48" s="26"/>
    </row>
    <row r="49" spans="2:5" ht="18.75" x14ac:dyDescent="0.25">
      <c r="B49" s="251" t="s">
        <v>35</v>
      </c>
      <c r="C49" s="251"/>
      <c r="D49" s="28" t="str">
        <f>IF(D40&gt;=C11,"CUMPLE","NO CUMPLE")</f>
        <v>CUMPLE</v>
      </c>
      <c r="E49" s="27"/>
    </row>
    <row r="50" spans="2:5" ht="18.75" x14ac:dyDescent="0.25">
      <c r="B50" s="251" t="s">
        <v>36</v>
      </c>
      <c r="C50" s="251"/>
      <c r="D50" s="28" t="str">
        <f>IF(D41&gt;=C12,"CUMPLE","NO CUMPLE")</f>
        <v>CUMPLE</v>
      </c>
      <c r="E50" s="27"/>
    </row>
    <row r="51" spans="2:5" ht="18.75" x14ac:dyDescent="0.25">
      <c r="B51" s="251" t="s">
        <v>37</v>
      </c>
      <c r="C51" s="251"/>
      <c r="D51" s="28" t="str">
        <f>IF(D42&lt;=C13,"CUMPLE","NO CUMPLE")</f>
        <v>CUMPLE</v>
      </c>
      <c r="E51" s="27"/>
    </row>
    <row r="52" spans="2:5" ht="18.75" x14ac:dyDescent="0.25">
      <c r="B52" s="251" t="s">
        <v>38</v>
      </c>
      <c r="C52" s="251"/>
      <c r="D52" s="28" t="str">
        <f>IF(D43&gt;=C14,"CUMPLE","NO CUMPLE")</f>
        <v>CUMPLE</v>
      </c>
      <c r="E52" s="27"/>
    </row>
    <row r="53" spans="2:5" ht="18.75" x14ac:dyDescent="0.25">
      <c r="B53" s="251" t="s">
        <v>39</v>
      </c>
      <c r="C53" s="251"/>
      <c r="D53" s="28" t="str">
        <f>IF(D44&gt;=C15,"CUMPLE","NO CUMPLE")</f>
        <v>CUMPLE</v>
      </c>
      <c r="E53" s="27"/>
    </row>
    <row r="54" spans="2:5" ht="18.75" x14ac:dyDescent="0.25">
      <c r="B54" s="251" t="s">
        <v>40</v>
      </c>
      <c r="C54" s="251"/>
      <c r="D54" s="28" t="str">
        <f>IF(D45&gt;=C16,"CUMPLE","NO CUMPLE")</f>
        <v>CUMPLE</v>
      </c>
      <c r="E54" s="27"/>
    </row>
    <row r="55" spans="2:5" ht="15" customHeight="1" x14ac:dyDescent="0.25">
      <c r="B55" s="14"/>
      <c r="C55" s="14"/>
      <c r="D55" s="14"/>
    </row>
    <row r="56" spans="2:5" ht="15" customHeight="1" x14ac:dyDescent="0.25">
      <c r="B56" s="222" t="s">
        <v>44</v>
      </c>
      <c r="C56" s="222"/>
      <c r="D56" s="222"/>
    </row>
    <row r="57" spans="2:5" ht="15" customHeight="1" x14ac:dyDescent="0.25">
      <c r="B57" s="222"/>
      <c r="C57" s="222"/>
      <c r="D57" s="222"/>
    </row>
    <row r="58" spans="2:5" ht="15" customHeight="1" x14ac:dyDescent="0.25">
      <c r="B58" s="223" t="str">
        <f>IF(AND(D49="CUMPLE",D50="CUMPLE",D51="CUMPLE",D52="CUMPLE",D53="CUMPLE",D54="CUMPLE"),"CUMPLE","NO CUMPLE")</f>
        <v>CUMPLE</v>
      </c>
      <c r="C58" s="223"/>
      <c r="D58" s="223"/>
    </row>
    <row r="59" spans="2:5" ht="15" customHeight="1" x14ac:dyDescent="0.25">
      <c r="B59" s="223"/>
      <c r="C59" s="223"/>
      <c r="D59" s="223"/>
    </row>
    <row r="60" spans="2:5" ht="15" customHeight="1" x14ac:dyDescent="0.25">
      <c r="B60" s="223"/>
      <c r="C60" s="223"/>
      <c r="D60" s="223"/>
    </row>
    <row r="61" spans="2:5" ht="15" customHeight="1" x14ac:dyDescent="0.25">
      <c r="B61" s="223"/>
      <c r="C61" s="223"/>
      <c r="D61" s="223"/>
    </row>
    <row r="62" spans="2:5" ht="15" customHeight="1" x14ac:dyDescent="0.25">
      <c r="B62" s="223"/>
      <c r="C62" s="223"/>
      <c r="D62" s="223"/>
    </row>
    <row r="63" spans="2:5" ht="15" customHeight="1" x14ac:dyDescent="0.25">
      <c r="B63" s="223"/>
      <c r="C63" s="223"/>
      <c r="D63" s="223"/>
    </row>
    <row r="64" spans="2:5" ht="15" customHeight="1" x14ac:dyDescent="0.25">
      <c r="B64" s="223"/>
      <c r="C64" s="223"/>
      <c r="D64" s="223"/>
    </row>
    <row r="65" spans="2:4" ht="15" customHeight="1" x14ac:dyDescent="0.25">
      <c r="B65" s="223"/>
      <c r="C65" s="223"/>
      <c r="D65" s="223"/>
    </row>
    <row r="66" spans="2:4" ht="15" customHeight="1" x14ac:dyDescent="0.25">
      <c r="C66" s="75"/>
    </row>
    <row r="67" spans="2:4" ht="15" customHeight="1" x14ac:dyDescent="0.25"/>
    <row r="68" spans="2:4" ht="15" hidden="1" customHeight="1" x14ac:dyDescent="0.25"/>
    <row r="69" spans="2:4" ht="15" hidden="1" customHeight="1" x14ac:dyDescent="0.25"/>
    <row r="70" spans="2:4" ht="15" hidden="1" customHeight="1" x14ac:dyDescent="0.25"/>
    <row r="71" spans="2:4" ht="15" hidden="1" customHeight="1" x14ac:dyDescent="0.25"/>
    <row r="72" spans="2:4" ht="15" hidden="1" customHeight="1" x14ac:dyDescent="0.25"/>
    <row r="73" spans="2:4" ht="15" hidden="1" customHeight="1" x14ac:dyDescent="0.25"/>
    <row r="74" spans="2:4" ht="15" hidden="1" customHeight="1" x14ac:dyDescent="0.25"/>
    <row r="75" spans="2:4" ht="15" hidden="1" customHeight="1" x14ac:dyDescent="0.25"/>
    <row r="76" spans="2:4" ht="15" hidden="1" customHeight="1" x14ac:dyDescent="0.25"/>
    <row r="77" spans="2:4" ht="15" hidden="1" customHeight="1" x14ac:dyDescent="0.25">
      <c r="B77" t="s">
        <v>17</v>
      </c>
    </row>
    <row r="78" spans="2:4" ht="15" hidden="1" customHeight="1" x14ac:dyDescent="0.25">
      <c r="B78" t="s">
        <v>18</v>
      </c>
    </row>
  </sheetData>
  <sheetProtection algorithmName="SHA-512" hashValue="GTZjIiO2rNca207RZt8w3aAmw9RuzizLCb1YprejIcQrFn+84LQN9I4HV0un31wdQc+0ysAlNbSSfsGQ86nSHA==" saltValue="vCqr8sUfdjEuL7glBBx68A==" spinCount="100000" sheet="1" objects="1" scenarios="1"/>
  <mergeCells count="46">
    <mergeCell ref="B19:D19"/>
    <mergeCell ref="C2:D2"/>
    <mergeCell ref="B3:D3"/>
    <mergeCell ref="B4:D5"/>
    <mergeCell ref="B6:D6"/>
    <mergeCell ref="C7:D7"/>
    <mergeCell ref="C8:D8"/>
    <mergeCell ref="B9:C9"/>
    <mergeCell ref="D9:D10"/>
    <mergeCell ref="D11:D16"/>
    <mergeCell ref="B17:D17"/>
    <mergeCell ref="B18:D18"/>
    <mergeCell ref="B32:C32"/>
    <mergeCell ref="B20:D21"/>
    <mergeCell ref="B22:C22"/>
    <mergeCell ref="B23:C23"/>
    <mergeCell ref="B24:D24"/>
    <mergeCell ref="B25:C25"/>
    <mergeCell ref="B26:C26"/>
    <mergeCell ref="B27:C27"/>
    <mergeCell ref="B28:C28"/>
    <mergeCell ref="B29:C29"/>
    <mergeCell ref="B30:C30"/>
    <mergeCell ref="B31:D31"/>
    <mergeCell ref="B44:C44"/>
    <mergeCell ref="B33:C33"/>
    <mergeCell ref="B34:C34"/>
    <mergeCell ref="B35:C35"/>
    <mergeCell ref="B36:C36"/>
    <mergeCell ref="B37:C37"/>
    <mergeCell ref="B38:C38"/>
    <mergeCell ref="B39:D39"/>
    <mergeCell ref="B40:C40"/>
    <mergeCell ref="B41:C41"/>
    <mergeCell ref="B42:C42"/>
    <mergeCell ref="B43:C43"/>
    <mergeCell ref="B53:C53"/>
    <mergeCell ref="B54:C54"/>
    <mergeCell ref="B56:D57"/>
    <mergeCell ref="B58:D65"/>
    <mergeCell ref="B45:C45"/>
    <mergeCell ref="B47:D47"/>
    <mergeCell ref="B49:C49"/>
    <mergeCell ref="B50:C50"/>
    <mergeCell ref="B51:C51"/>
    <mergeCell ref="B52:C52"/>
  </mergeCells>
  <conditionalFormatting sqref="B58:D65">
    <cfRule type="containsText" dxfId="3" priority="1" operator="containsText" text="NO CUMPLE">
      <formula>NOT(ISERROR(SEARCH("NO CUMPLE",B58)))</formula>
    </cfRule>
    <cfRule type="containsText" dxfId="2" priority="2" operator="containsText" text="CUMPLE">
      <formula>NOT(ISERROR(SEARCH("CUMPLE",B58)))</formula>
    </cfRule>
  </conditionalFormatting>
  <dataValidations count="1">
    <dataValidation type="list" allowBlank="1" showInputMessage="1" showErrorMessage="1" sqref="D22:D23">
      <formula1>$B$77:$B$78</formula1>
    </dataValidation>
  </dataValidations>
  <pageMargins left="0.7" right="0.7" top="0.75" bottom="0.75" header="0.3" footer="0.3"/>
  <pageSetup scale="52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F86"/>
  <sheetViews>
    <sheetView showGridLines="0" topLeftCell="A8" zoomScale="60" zoomScaleNormal="60" workbookViewId="0">
      <selection activeCell="B17" sqref="B17:E17"/>
    </sheetView>
  </sheetViews>
  <sheetFormatPr baseColWidth="10" defaultColWidth="0" defaultRowHeight="15" customHeight="1" zeroHeight="1" x14ac:dyDescent="0.25"/>
  <cols>
    <col min="1" max="1" width="4" customWidth="1"/>
    <col min="2" max="2" width="44.28515625" customWidth="1"/>
    <col min="3" max="3" width="27.7109375" customWidth="1"/>
    <col min="4" max="4" width="38.42578125" customWidth="1"/>
    <col min="5" max="5" width="74.7109375" customWidth="1"/>
    <col min="6" max="6" width="4" customWidth="1"/>
    <col min="7" max="16384" width="9.140625" hidden="1"/>
  </cols>
  <sheetData>
    <row r="1" spans="2:5" ht="20.25" customHeight="1" x14ac:dyDescent="0.25">
      <c r="B1" s="14"/>
      <c r="C1" s="14"/>
      <c r="D1" s="14"/>
      <c r="E1" s="14"/>
    </row>
    <row r="2" spans="2:5" ht="51.75" customHeight="1" x14ac:dyDescent="0.25">
      <c r="B2" s="18"/>
      <c r="C2" s="204" t="s">
        <v>42</v>
      </c>
      <c r="D2" s="204"/>
      <c r="E2" s="204"/>
    </row>
    <row r="3" spans="2:5" ht="21" x14ac:dyDescent="0.25">
      <c r="B3" s="135" t="s">
        <v>43</v>
      </c>
      <c r="C3" s="135"/>
      <c r="D3" s="135"/>
      <c r="E3" s="135"/>
    </row>
    <row r="4" spans="2:5" x14ac:dyDescent="0.25">
      <c r="B4" s="138" t="s">
        <v>100</v>
      </c>
      <c r="C4" s="138"/>
      <c r="D4" s="138"/>
      <c r="E4" s="138"/>
    </row>
    <row r="5" spans="2:5" x14ac:dyDescent="0.25">
      <c r="B5" s="138"/>
      <c r="C5" s="138"/>
      <c r="D5" s="138"/>
      <c r="E5" s="138"/>
    </row>
    <row r="6" spans="2:5" ht="8.25" customHeight="1" x14ac:dyDescent="0.25">
      <c r="B6" s="205"/>
      <c r="C6" s="205"/>
      <c r="D6" s="205"/>
      <c r="E6" s="205"/>
    </row>
    <row r="7" spans="2:5" ht="247.5" customHeight="1" x14ac:dyDescent="0.25">
      <c r="B7" s="73" t="s">
        <v>0</v>
      </c>
      <c r="C7" s="206" t="str">
        <f>'DATOS DEL PROCESO'!C7:E7</f>
        <v>INTERVENTORIA TÉCNICA, ADMINISTRATIVA, DE CONTROL FINANCIERO, PRESUPUESTAL, SOCIAL Y AMBIENTAL PARA EL CHEQUEO, VALIDACIÓN DE PROTOTIPOS, DIAGNÓSTICO, CONCERTACIÓN, INTERVENCIÓN Y GESTIÓN SOCIAL PARA LA EJECUCIÓN DEL PROGRAMA DE CONEXIONES INTRADOMICILIARIAS, EN LOS MUNICIPIOS DE MARÍA LA BAJA (BOLÍVAR) SABANAS DE SAN ANGEL (MAGDALENA), ASTREA (CESAR), TADÓ (CHOCÓ) y ATRATO</v>
      </c>
      <c r="D7" s="206"/>
      <c r="E7" s="206"/>
    </row>
    <row r="8" spans="2:5" ht="47.25" customHeight="1" x14ac:dyDescent="0.25">
      <c r="B8" s="73" t="s">
        <v>2</v>
      </c>
      <c r="C8" s="296">
        <v>424652515.24000001</v>
      </c>
      <c r="D8" s="296"/>
      <c r="E8" s="296"/>
    </row>
    <row r="9" spans="2:5" ht="25.5" customHeight="1" x14ac:dyDescent="0.25">
      <c r="B9" s="208" t="s">
        <v>1</v>
      </c>
      <c r="C9" s="208"/>
      <c r="D9" s="209" t="s">
        <v>14</v>
      </c>
      <c r="E9" s="209"/>
    </row>
    <row r="10" spans="2:5" ht="15.75" x14ac:dyDescent="0.25">
      <c r="B10" s="19" t="s">
        <v>12</v>
      </c>
      <c r="C10" s="19" t="s">
        <v>13</v>
      </c>
      <c r="D10" s="209"/>
      <c r="E10" s="209"/>
    </row>
    <row r="11" spans="2:5" ht="42.75" customHeight="1" x14ac:dyDescent="0.25">
      <c r="B11" s="11" t="s">
        <v>11</v>
      </c>
      <c r="C11" s="90">
        <f>C8*0.4</f>
        <v>169861006.09600002</v>
      </c>
      <c r="D11" s="290" t="s">
        <v>136</v>
      </c>
      <c r="E11" s="291"/>
    </row>
    <row r="12" spans="2:5" ht="42.75" customHeight="1" x14ac:dyDescent="0.25">
      <c r="B12" s="12" t="s">
        <v>3</v>
      </c>
      <c r="C12" s="3">
        <f>'DATOS DEL PROCESO'!E12</f>
        <v>1.3</v>
      </c>
      <c r="D12" s="292"/>
      <c r="E12" s="293"/>
    </row>
    <row r="13" spans="2:5" ht="42.75" customHeight="1" x14ac:dyDescent="0.25">
      <c r="B13" s="12" t="s">
        <v>4</v>
      </c>
      <c r="C13" s="3">
        <f>'DATOS DEL PROCESO'!E13</f>
        <v>0.7</v>
      </c>
      <c r="D13" s="292"/>
      <c r="E13" s="293"/>
    </row>
    <row r="14" spans="2:5" ht="42.75" customHeight="1" x14ac:dyDescent="0.25">
      <c r="B14" s="12" t="s">
        <v>5</v>
      </c>
      <c r="C14" s="3">
        <f>'DATOS DEL PROCESO'!E14</f>
        <v>0.03</v>
      </c>
      <c r="D14" s="292"/>
      <c r="E14" s="293"/>
    </row>
    <row r="15" spans="2:5" ht="42.75" customHeight="1" x14ac:dyDescent="0.25">
      <c r="B15" s="12" t="s">
        <v>6</v>
      </c>
      <c r="C15" s="3">
        <f>'DATOS DEL PROCESO'!E15</f>
        <v>0.02</v>
      </c>
      <c r="D15" s="292"/>
      <c r="E15" s="293"/>
    </row>
    <row r="16" spans="2:5" ht="42.75" customHeight="1" x14ac:dyDescent="0.25">
      <c r="B16" s="12" t="s">
        <v>7</v>
      </c>
      <c r="C16" s="3">
        <f>'DATOS DEL PROCESO'!E16</f>
        <v>1.3</v>
      </c>
      <c r="D16" s="294"/>
      <c r="E16" s="295"/>
    </row>
    <row r="17" spans="2:5" ht="9" customHeight="1" x14ac:dyDescent="0.25">
      <c r="B17" s="205"/>
      <c r="C17" s="205"/>
      <c r="D17" s="205"/>
      <c r="E17" s="205"/>
    </row>
    <row r="18" spans="2:5" ht="31.5" customHeight="1" x14ac:dyDescent="0.25">
      <c r="B18" s="213" t="s">
        <v>15</v>
      </c>
      <c r="C18" s="214"/>
      <c r="D18" s="214"/>
      <c r="E18" s="215"/>
    </row>
    <row r="19" spans="2:5" ht="19.5" customHeight="1" x14ac:dyDescent="0.25">
      <c r="B19" s="244" t="s">
        <v>9</v>
      </c>
      <c r="C19" s="244"/>
      <c r="D19" s="244"/>
      <c r="E19" s="244"/>
    </row>
    <row r="20" spans="2:5" ht="33.75" customHeight="1" x14ac:dyDescent="0.25">
      <c r="B20" s="245" t="s">
        <v>9</v>
      </c>
      <c r="C20" s="246"/>
      <c r="D20" s="247" t="s">
        <v>89</v>
      </c>
      <c r="E20" s="248"/>
    </row>
    <row r="21" spans="2:5" ht="54.75" customHeight="1" x14ac:dyDescent="0.25">
      <c r="B21" s="245" t="s">
        <v>51</v>
      </c>
      <c r="C21" s="246"/>
      <c r="D21" s="63" t="s">
        <v>90</v>
      </c>
      <c r="E21" s="76" t="s">
        <v>91</v>
      </c>
    </row>
    <row r="22" spans="2:5" ht="17.25" customHeight="1" x14ac:dyDescent="0.25">
      <c r="B22" s="235" t="s">
        <v>19</v>
      </c>
      <c r="C22" s="235"/>
      <c r="D22" s="218" t="s">
        <v>17</v>
      </c>
      <c r="E22" s="218"/>
    </row>
    <row r="23" spans="2:5" ht="17.25" customHeight="1" x14ac:dyDescent="0.25">
      <c r="B23" s="236" t="s">
        <v>52</v>
      </c>
      <c r="C23" s="237"/>
      <c r="D23" s="31">
        <v>0.5</v>
      </c>
      <c r="E23" s="31">
        <v>0.5</v>
      </c>
    </row>
    <row r="24" spans="2:5" ht="17.25" customHeight="1" x14ac:dyDescent="0.25">
      <c r="B24" s="235" t="s">
        <v>16</v>
      </c>
      <c r="C24" s="235"/>
      <c r="D24" s="74" t="s">
        <v>17</v>
      </c>
      <c r="E24" s="74" t="s">
        <v>17</v>
      </c>
    </row>
    <row r="25" spans="2:5" ht="17.25" customHeight="1" x14ac:dyDescent="0.25">
      <c r="B25" s="219" t="s">
        <v>26</v>
      </c>
      <c r="C25" s="219"/>
      <c r="D25" s="219"/>
      <c r="E25" s="219"/>
    </row>
    <row r="26" spans="2:5" ht="17.25" customHeight="1" x14ac:dyDescent="0.25">
      <c r="B26" s="216" t="s">
        <v>20</v>
      </c>
      <c r="C26" s="216"/>
      <c r="D26" s="69">
        <v>7978587</v>
      </c>
      <c r="E26" s="69">
        <v>822007239</v>
      </c>
    </row>
    <row r="27" spans="2:5" ht="17.25" customHeight="1" x14ac:dyDescent="0.25">
      <c r="B27" s="216" t="s">
        <v>21</v>
      </c>
      <c r="C27" s="216"/>
      <c r="D27" s="74" t="s">
        <v>45</v>
      </c>
      <c r="E27" s="74" t="s">
        <v>45</v>
      </c>
    </row>
    <row r="28" spans="2:5" ht="17.25" customHeight="1" x14ac:dyDescent="0.25">
      <c r="B28" s="216" t="s">
        <v>22</v>
      </c>
      <c r="C28" s="216"/>
      <c r="D28" s="32">
        <v>43950</v>
      </c>
      <c r="E28" s="32">
        <v>43956</v>
      </c>
    </row>
    <row r="29" spans="2:5" ht="17.25" customHeight="1" x14ac:dyDescent="0.25">
      <c r="B29" s="216" t="s">
        <v>23</v>
      </c>
      <c r="C29" s="216"/>
      <c r="D29" s="32">
        <v>43584</v>
      </c>
      <c r="E29" s="32">
        <v>43593</v>
      </c>
    </row>
    <row r="30" spans="2:5" ht="17.25" customHeight="1" x14ac:dyDescent="0.25">
      <c r="B30" s="216" t="s">
        <v>24</v>
      </c>
      <c r="C30" s="216"/>
      <c r="D30" s="33">
        <v>43465</v>
      </c>
      <c r="E30" s="33">
        <v>43131</v>
      </c>
    </row>
    <row r="31" spans="2:5" ht="17.25" customHeight="1" x14ac:dyDescent="0.25">
      <c r="B31" s="216" t="s">
        <v>25</v>
      </c>
      <c r="C31" s="216"/>
      <c r="D31" s="65" t="s">
        <v>53</v>
      </c>
      <c r="E31" s="65" t="s">
        <v>53</v>
      </c>
    </row>
    <row r="32" spans="2:5" ht="17.25" customHeight="1" x14ac:dyDescent="0.25">
      <c r="B32" s="219" t="s">
        <v>27</v>
      </c>
      <c r="C32" s="219"/>
      <c r="D32" s="219"/>
      <c r="E32" s="219"/>
    </row>
    <row r="33" spans="2:5" ht="17.25" customHeight="1" x14ac:dyDescent="0.25">
      <c r="B33" s="216" t="s">
        <v>28</v>
      </c>
      <c r="C33" s="216"/>
      <c r="D33" s="35">
        <v>3250099307</v>
      </c>
      <c r="E33" s="36">
        <v>3910671000</v>
      </c>
    </row>
    <row r="34" spans="2:5" ht="17.25" customHeight="1" x14ac:dyDescent="0.25">
      <c r="B34" s="216" t="s">
        <v>29</v>
      </c>
      <c r="C34" s="216"/>
      <c r="D34" s="35">
        <v>4487778518</v>
      </c>
      <c r="E34" s="36">
        <v>4703801000</v>
      </c>
    </row>
    <row r="35" spans="2:5" ht="17.25" customHeight="1" x14ac:dyDescent="0.25">
      <c r="B35" s="216" t="s">
        <v>30</v>
      </c>
      <c r="C35" s="216"/>
      <c r="D35" s="35">
        <v>1575128132</v>
      </c>
      <c r="E35" s="36">
        <v>775563000</v>
      </c>
    </row>
    <row r="36" spans="2:5" ht="17.25" customHeight="1" x14ac:dyDescent="0.25">
      <c r="B36" s="216" t="s">
        <v>31</v>
      </c>
      <c r="C36" s="216"/>
      <c r="D36" s="35">
        <v>1890543379</v>
      </c>
      <c r="E36" s="36">
        <v>2922510000</v>
      </c>
    </row>
    <row r="37" spans="2:5" ht="17.25" customHeight="1" x14ac:dyDescent="0.25">
      <c r="B37" s="216" t="s">
        <v>32</v>
      </c>
      <c r="C37" s="216"/>
      <c r="D37" s="35">
        <v>2597235139</v>
      </c>
      <c r="E37" s="36">
        <v>1781291000</v>
      </c>
    </row>
    <row r="38" spans="2:5" ht="17.25" customHeight="1" x14ac:dyDescent="0.25">
      <c r="B38" s="216" t="s">
        <v>33</v>
      </c>
      <c r="C38" s="216"/>
      <c r="D38" s="35">
        <v>540467184</v>
      </c>
      <c r="E38" s="36">
        <v>848693000</v>
      </c>
    </row>
    <row r="39" spans="2:5" ht="17.25" customHeight="1" x14ac:dyDescent="0.25">
      <c r="B39" s="216" t="s">
        <v>34</v>
      </c>
      <c r="C39" s="216"/>
      <c r="D39" s="35">
        <v>25437397</v>
      </c>
      <c r="E39" s="36">
        <v>185820000</v>
      </c>
    </row>
    <row r="40" spans="2:5" ht="17.25" customHeight="1" x14ac:dyDescent="0.25">
      <c r="B40" s="219" t="s">
        <v>54</v>
      </c>
      <c r="C40" s="219"/>
      <c r="D40" s="219"/>
      <c r="E40" s="219"/>
    </row>
    <row r="41" spans="2:5" ht="17.25" customHeight="1" x14ac:dyDescent="0.25">
      <c r="B41" s="216" t="s">
        <v>35</v>
      </c>
      <c r="C41" s="216"/>
      <c r="D41" s="37">
        <f>D33-D35</f>
        <v>1674971175</v>
      </c>
      <c r="E41" s="37">
        <f>E33-E35</f>
        <v>3135108000</v>
      </c>
    </row>
    <row r="42" spans="2:5" ht="17.25" customHeight="1" x14ac:dyDescent="0.25">
      <c r="B42" s="216" t="s">
        <v>36</v>
      </c>
      <c r="C42" s="216"/>
      <c r="D42" s="38">
        <f>IF(D35=0,"INDETERMINADO",D33/D35)</f>
        <v>2.0633872514696474</v>
      </c>
      <c r="E42" s="39">
        <f>IF(E35=0,"INDETERMINADO",E33/E35)</f>
        <v>5.0423640632675877</v>
      </c>
    </row>
    <row r="43" spans="2:5" ht="17.25" customHeight="1" x14ac:dyDescent="0.25">
      <c r="B43" s="216" t="s">
        <v>37</v>
      </c>
      <c r="C43" s="216"/>
      <c r="D43" s="38">
        <f>D36/D34</f>
        <v>0.42126485775027278</v>
      </c>
      <c r="E43" s="39">
        <f>E36/E34</f>
        <v>0.62130817183805187</v>
      </c>
    </row>
    <row r="44" spans="2:5" ht="17.25" customHeight="1" x14ac:dyDescent="0.25">
      <c r="B44" s="216" t="s">
        <v>38</v>
      </c>
      <c r="C44" s="216"/>
      <c r="D44" s="38">
        <f>D38/D37</f>
        <v>0.20809328192290411</v>
      </c>
      <c r="E44" s="39">
        <f>E38/E37</f>
        <v>0.47644826140142177</v>
      </c>
    </row>
    <row r="45" spans="2:5" ht="17.25" customHeight="1" x14ac:dyDescent="0.25">
      <c r="B45" s="216" t="s">
        <v>39</v>
      </c>
      <c r="C45" s="216"/>
      <c r="D45" s="38">
        <f>D38/D34</f>
        <v>0.12043089511486449</v>
      </c>
      <c r="E45" s="39">
        <f>E38/E34</f>
        <v>0.18042706313468618</v>
      </c>
    </row>
    <row r="46" spans="2:5" ht="17.25" customHeight="1" x14ac:dyDescent="0.25">
      <c r="B46" s="216" t="s">
        <v>40</v>
      </c>
      <c r="C46" s="216"/>
      <c r="D46" s="38">
        <f>IF(D39=0,"INDETERMINADO",D38/D39)</f>
        <v>21.246953216164375</v>
      </c>
      <c r="E46" s="39">
        <f>IF(E39=0,"INDETERMINADO",E38/E39)</f>
        <v>4.567285545151222</v>
      </c>
    </row>
    <row r="47" spans="2:5" ht="17.25" customHeight="1" x14ac:dyDescent="0.25">
      <c r="B47" s="219" t="s">
        <v>55</v>
      </c>
      <c r="C47" s="219"/>
      <c r="D47" s="219"/>
      <c r="E47" s="219"/>
    </row>
    <row r="48" spans="2:5" ht="17.25" customHeight="1" x14ac:dyDescent="0.25">
      <c r="B48" s="259" t="s">
        <v>35</v>
      </c>
      <c r="C48" s="259"/>
      <c r="D48" s="263">
        <f>(D33-D35)+(E33-E35)</f>
        <v>4810079175</v>
      </c>
      <c r="E48" s="264"/>
    </row>
    <row r="49" spans="2:5" ht="17.25" customHeight="1" x14ac:dyDescent="0.25">
      <c r="B49" s="259" t="s">
        <v>36</v>
      </c>
      <c r="C49" s="259"/>
      <c r="D49" s="260">
        <f>IF(AND(D35=0,E35=0),"INDETERMINADO",((D33*D23)+(E33*E23))/((D35*D23)+(E35*E23)))</f>
        <v>3.0462404054366425</v>
      </c>
      <c r="E49" s="261"/>
    </row>
    <row r="50" spans="2:5" ht="17.25" customHeight="1" x14ac:dyDescent="0.25">
      <c r="B50" s="259" t="s">
        <v>37</v>
      </c>
      <c r="C50" s="259"/>
      <c r="D50" s="260">
        <f>((D36*D23)+(E36*E23))/((D34*D23)+(E34*E23))</f>
        <v>0.52363724532595612</v>
      </c>
      <c r="E50" s="261"/>
    </row>
    <row r="51" spans="2:5" ht="17.25" customHeight="1" x14ac:dyDescent="0.25">
      <c r="B51" s="259" t="s">
        <v>38</v>
      </c>
      <c r="C51" s="259"/>
      <c r="D51" s="260">
        <f>((D38*D23)+(E38*E23))/((D37*D23)+(E37*E23))</f>
        <v>0.31726661892608149</v>
      </c>
      <c r="E51" s="261"/>
    </row>
    <row r="52" spans="2:5" ht="17.25" customHeight="1" x14ac:dyDescent="0.25">
      <c r="B52" s="259" t="s">
        <v>39</v>
      </c>
      <c r="C52" s="259"/>
      <c r="D52" s="260">
        <f>((D38*D23)+(E38*E23))/((D34*D23)+(E34*E23))</f>
        <v>0.15113400055774831</v>
      </c>
      <c r="E52" s="261"/>
    </row>
    <row r="53" spans="2:5" ht="17.25" customHeight="1" x14ac:dyDescent="0.25">
      <c r="B53" s="259" t="s">
        <v>40</v>
      </c>
      <c r="C53" s="259"/>
      <c r="D53" s="262">
        <f>IF(AND(D39=0,E39=0),"INDETERMINADO",((D38*D23)+(E38*E23))/((D39*D23)+(E39*E23)))</f>
        <v>6.5756759466273271</v>
      </c>
      <c r="E53" s="262"/>
    </row>
    <row r="54" spans="2:5" ht="15" customHeight="1" x14ac:dyDescent="0.25">
      <c r="B54" s="14"/>
      <c r="C54" s="14"/>
      <c r="D54" s="228"/>
      <c r="E54" s="228"/>
    </row>
    <row r="55" spans="2:5" ht="15" customHeight="1" x14ac:dyDescent="0.25">
      <c r="B55" s="219" t="s">
        <v>41</v>
      </c>
      <c r="C55" s="219"/>
      <c r="D55" s="219"/>
      <c r="E55" s="219"/>
    </row>
    <row r="56" spans="2:5" ht="15" customHeight="1" x14ac:dyDescent="0.25">
      <c r="B56" s="14"/>
      <c r="C56" s="14"/>
      <c r="D56" s="14"/>
      <c r="E56" s="14"/>
    </row>
    <row r="57" spans="2:5" ht="18.75" x14ac:dyDescent="0.25">
      <c r="B57" s="257" t="s">
        <v>35</v>
      </c>
      <c r="C57" s="257"/>
      <c r="D57" s="258" t="str">
        <f>IF(D48&gt;=C11,"CUMPLE","NO CUMPLE")</f>
        <v>CUMPLE</v>
      </c>
      <c r="E57" s="258"/>
    </row>
    <row r="58" spans="2:5" ht="18.75" x14ac:dyDescent="0.25">
      <c r="B58" s="257" t="s">
        <v>36</v>
      </c>
      <c r="C58" s="257"/>
      <c r="D58" s="258" t="str">
        <f>IF(D49&gt;=C12,"CUMPLE","NO CUMPLE")</f>
        <v>CUMPLE</v>
      </c>
      <c r="E58" s="258"/>
    </row>
    <row r="59" spans="2:5" ht="18.75" x14ac:dyDescent="0.25">
      <c r="B59" s="257" t="s">
        <v>37</v>
      </c>
      <c r="C59" s="257"/>
      <c r="D59" s="258" t="str">
        <f>IF(D50&lt;=C13,"CUMPLE","NO CUMPLE")</f>
        <v>CUMPLE</v>
      </c>
      <c r="E59" s="258"/>
    </row>
    <row r="60" spans="2:5" ht="18.75" x14ac:dyDescent="0.25">
      <c r="B60" s="257" t="s">
        <v>38</v>
      </c>
      <c r="C60" s="257"/>
      <c r="D60" s="258" t="str">
        <f>IF(D51&gt;=C14,"CUMPLE","NO CUMPLE")</f>
        <v>CUMPLE</v>
      </c>
      <c r="E60" s="258"/>
    </row>
    <row r="61" spans="2:5" ht="18.75" x14ac:dyDescent="0.25">
      <c r="B61" s="257" t="s">
        <v>39</v>
      </c>
      <c r="C61" s="257"/>
      <c r="D61" s="258" t="str">
        <f>IF(D52&gt;=C15,"CUMPLE","NO CUMPLE")</f>
        <v>CUMPLE</v>
      </c>
      <c r="E61" s="258"/>
    </row>
    <row r="62" spans="2:5" ht="18.75" x14ac:dyDescent="0.25">
      <c r="B62" s="257" t="s">
        <v>40</v>
      </c>
      <c r="C62" s="257"/>
      <c r="D62" s="258" t="str">
        <f>IF(D53&gt;=C16,"CUMPLE","NO CUMPLE")</f>
        <v>CUMPLE</v>
      </c>
      <c r="E62" s="258"/>
    </row>
    <row r="63" spans="2:5" ht="15" customHeight="1" x14ac:dyDescent="0.25">
      <c r="B63" s="225" t="s">
        <v>56</v>
      </c>
      <c r="C63" s="225"/>
      <c r="D63" s="225"/>
      <c r="E63" s="225"/>
    </row>
    <row r="64" spans="2:5" ht="15" customHeight="1" x14ac:dyDescent="0.25">
      <c r="B64" s="226"/>
      <c r="C64" s="226"/>
      <c r="D64" s="226"/>
      <c r="E64" s="226"/>
    </row>
    <row r="65" spans="2:5" ht="15" customHeight="1" x14ac:dyDescent="0.25">
      <c r="B65" s="14"/>
      <c r="C65" s="14"/>
      <c r="D65" s="14"/>
      <c r="E65" s="14"/>
    </row>
    <row r="66" spans="2:5" ht="15" customHeight="1" x14ac:dyDescent="0.25">
      <c r="B66" s="222" t="s">
        <v>44</v>
      </c>
      <c r="C66" s="222"/>
      <c r="D66" s="222"/>
      <c r="E66" s="222"/>
    </row>
    <row r="67" spans="2:5" ht="15" customHeight="1" x14ac:dyDescent="0.25">
      <c r="B67" s="222"/>
      <c r="C67" s="222"/>
      <c r="D67" s="222"/>
      <c r="E67" s="222"/>
    </row>
    <row r="68" spans="2:5" ht="15" customHeight="1" x14ac:dyDescent="0.25">
      <c r="B68" s="227" t="str">
        <f>IF(AND(D57="CUMPLE",D58="CUMPLE",D59="CUMPLE",D60="CUMPLE",D61="CUMPLE",D62="CUMPLE"),"CUMPLE","NO CUMPLE")</f>
        <v>CUMPLE</v>
      </c>
      <c r="C68" s="227"/>
      <c r="D68" s="227"/>
      <c r="E68" s="227"/>
    </row>
    <row r="69" spans="2:5" ht="15" customHeight="1" x14ac:dyDescent="0.25">
      <c r="B69" s="227"/>
      <c r="C69" s="227"/>
      <c r="D69" s="227"/>
      <c r="E69" s="227"/>
    </row>
    <row r="70" spans="2:5" ht="15" customHeight="1" x14ac:dyDescent="0.25">
      <c r="B70" s="227"/>
      <c r="C70" s="227"/>
      <c r="D70" s="227"/>
      <c r="E70" s="227"/>
    </row>
    <row r="71" spans="2:5" ht="15" customHeight="1" x14ac:dyDescent="0.25">
      <c r="B71" s="227"/>
      <c r="C71" s="227"/>
      <c r="D71" s="227"/>
      <c r="E71" s="227"/>
    </row>
    <row r="72" spans="2:5" ht="15" customHeight="1" x14ac:dyDescent="0.25">
      <c r="B72" s="227"/>
      <c r="C72" s="227"/>
      <c r="D72" s="227"/>
      <c r="E72" s="227"/>
    </row>
    <row r="73" spans="2:5" ht="15" customHeight="1" x14ac:dyDescent="0.25">
      <c r="B73" s="227"/>
      <c r="C73" s="227"/>
      <c r="D73" s="227"/>
      <c r="E73" s="227"/>
    </row>
    <row r="74" spans="2:5" ht="15" customHeight="1" x14ac:dyDescent="0.25">
      <c r="B74" s="227"/>
      <c r="C74" s="227"/>
      <c r="D74" s="227"/>
      <c r="E74" s="227"/>
    </row>
    <row r="75" spans="2:5" ht="15" customHeight="1" x14ac:dyDescent="0.25">
      <c r="B75" s="227"/>
      <c r="C75" s="227"/>
      <c r="D75" s="227"/>
      <c r="E75" s="227"/>
    </row>
    <row r="76" spans="2:5" ht="15" hidden="1" customHeight="1" x14ac:dyDescent="0.25"/>
    <row r="77" spans="2:5" ht="15" hidden="1" customHeight="1" x14ac:dyDescent="0.25"/>
    <row r="78" spans="2:5" ht="15" hidden="1" customHeight="1" x14ac:dyDescent="0.25"/>
    <row r="79" spans="2:5" ht="15" hidden="1" customHeight="1" x14ac:dyDescent="0.25"/>
    <row r="80" spans="2:5" ht="15" hidden="1" customHeight="1" x14ac:dyDescent="0.25"/>
    <row r="81" spans="2:5" ht="15" hidden="1" customHeight="1" x14ac:dyDescent="0.25"/>
    <row r="82" spans="2:5" ht="15" hidden="1" customHeight="1" x14ac:dyDescent="0.25">
      <c r="E82" s="40"/>
    </row>
    <row r="83" spans="2:5" ht="15" hidden="1" customHeight="1" x14ac:dyDescent="0.25">
      <c r="E83" s="40"/>
    </row>
    <row r="84" spans="2:5" ht="15" hidden="1" customHeight="1" x14ac:dyDescent="0.25"/>
    <row r="85" spans="2:5" ht="15" hidden="1" customHeight="1" x14ac:dyDescent="0.25">
      <c r="B85" t="s">
        <v>17</v>
      </c>
    </row>
    <row r="86" spans="2:5" ht="15" hidden="1" customHeight="1" x14ac:dyDescent="0.25">
      <c r="B86" t="s">
        <v>18</v>
      </c>
    </row>
  </sheetData>
  <sheetProtection algorithmName="SHA-512" hashValue="tEaB3pJDHxWMc2Biklw7Ho+1de5E3zyTMTyvN4ylz2Bos2toATtm1Y1TjlyXAmit2rteqtTMImHZZacb1exEPw==" saltValue="mXYFuUv0f0V2QGXylgyvXQ==" spinCount="100000" sheet="1" objects="1" scenarios="1"/>
  <mergeCells count="71">
    <mergeCell ref="C8:E8"/>
    <mergeCell ref="C2:E2"/>
    <mergeCell ref="B3:E3"/>
    <mergeCell ref="B4:E5"/>
    <mergeCell ref="B6:E6"/>
    <mergeCell ref="C7:E7"/>
    <mergeCell ref="B23:C23"/>
    <mergeCell ref="B9:C9"/>
    <mergeCell ref="D9:E10"/>
    <mergeCell ref="D11:E16"/>
    <mergeCell ref="B17:E17"/>
    <mergeCell ref="B18:E18"/>
    <mergeCell ref="B19:E19"/>
    <mergeCell ref="B20:C20"/>
    <mergeCell ref="D20:E20"/>
    <mergeCell ref="B21:C21"/>
    <mergeCell ref="B22:C22"/>
    <mergeCell ref="D22:E22"/>
    <mergeCell ref="B35:C35"/>
    <mergeCell ref="B24:C24"/>
    <mergeCell ref="B25:E25"/>
    <mergeCell ref="B26:C26"/>
    <mergeCell ref="B27:C27"/>
    <mergeCell ref="B28:C28"/>
    <mergeCell ref="B29:C29"/>
    <mergeCell ref="B30:C30"/>
    <mergeCell ref="B31:C31"/>
    <mergeCell ref="B32:E32"/>
    <mergeCell ref="B33:C33"/>
    <mergeCell ref="B34:C34"/>
    <mergeCell ref="B47:E47"/>
    <mergeCell ref="B36:C36"/>
    <mergeCell ref="B37:C37"/>
    <mergeCell ref="B38:C38"/>
    <mergeCell ref="B39:C39"/>
    <mergeCell ref="B40:E40"/>
    <mergeCell ref="B41:C41"/>
    <mergeCell ref="B42:C42"/>
    <mergeCell ref="B43:C43"/>
    <mergeCell ref="B44:C44"/>
    <mergeCell ref="B45:C45"/>
    <mergeCell ref="B46:C46"/>
    <mergeCell ref="B48:C48"/>
    <mergeCell ref="D48:E48"/>
    <mergeCell ref="B49:C49"/>
    <mergeCell ref="D49:E49"/>
    <mergeCell ref="B50:C50"/>
    <mergeCell ref="D50:E50"/>
    <mergeCell ref="B51:C51"/>
    <mergeCell ref="D51:E51"/>
    <mergeCell ref="B52:C52"/>
    <mergeCell ref="D52:E52"/>
    <mergeCell ref="B53:C53"/>
    <mergeCell ref="D53:E53"/>
    <mergeCell ref="D54:E54"/>
    <mergeCell ref="B55:E55"/>
    <mergeCell ref="B57:C57"/>
    <mergeCell ref="D57:E57"/>
    <mergeCell ref="B58:C58"/>
    <mergeCell ref="D58:E58"/>
    <mergeCell ref="B59:C59"/>
    <mergeCell ref="D59:E59"/>
    <mergeCell ref="B60:C60"/>
    <mergeCell ref="D60:E60"/>
    <mergeCell ref="B61:C61"/>
    <mergeCell ref="D61:E61"/>
    <mergeCell ref="B62:C62"/>
    <mergeCell ref="D62:E62"/>
    <mergeCell ref="B63:E64"/>
    <mergeCell ref="B66:E67"/>
    <mergeCell ref="B68:E75"/>
  </mergeCells>
  <conditionalFormatting sqref="B68:E75">
    <cfRule type="containsText" dxfId="1" priority="1" operator="containsText" text="NO CUMPLE">
      <formula>NOT(ISERROR(SEARCH("NO CUMPLE",B68)))</formula>
    </cfRule>
    <cfRule type="containsText" dxfId="0" priority="2" operator="containsText" text="CUMPLE">
      <formula>NOT(ISERROR(SEARCH("CUMPLE",B68)))</formula>
    </cfRule>
  </conditionalFormatting>
  <dataValidations count="1">
    <dataValidation type="list" allowBlank="1" showInputMessage="1" showErrorMessage="1" sqref="D22:E22 D24:E24">
      <formula1>$B$85:$B$86</formula1>
    </dataValidation>
  </dataValidations>
  <pageMargins left="0.7" right="0.7" top="0.75" bottom="0.75" header="0.3" footer="0.3"/>
  <pageSetup scale="44" orientation="portrait" r:id="rId1"/>
  <rowBreaks count="1" manualBreakCount="1">
    <brk id="74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14</vt:i4>
      </vt:variant>
    </vt:vector>
  </HeadingPairs>
  <TitlesOfParts>
    <vt:vector size="14" baseType="lpstr">
      <vt:lpstr>DATOS DEL PROCESO</vt:lpstr>
      <vt:lpstr>resumen</vt:lpstr>
      <vt:lpstr>CONSORCIO INTERCO</vt:lpstr>
      <vt:lpstr>HIPSITEC SA</vt:lpstr>
      <vt:lpstr>CONSORCIO GRUPO 3 RB</vt:lpstr>
      <vt:lpstr>2C INGENIEROS SA</vt:lpstr>
      <vt:lpstr>CONSORCIO V&amp;M 010</vt:lpstr>
      <vt:lpstr>ut intervent</vt:lpstr>
      <vt:lpstr>CONSORCIO INTRA I 2020</vt:lpstr>
      <vt:lpstr>GNG INGENIERIA S.A.S</vt:lpstr>
      <vt:lpstr>CONSORCIO INTERCONEXIONES</vt:lpstr>
      <vt:lpstr>INGENIERIA MASTER SAS</vt:lpstr>
      <vt:lpstr>ING INGENIERIA SAS</vt:lpstr>
      <vt:lpstr>CONSORCIO INTERDESARROLLO 010.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Andres Mendivelso Guillen</dc:creator>
  <cp:lastModifiedBy>Maria Consuelo Mora</cp:lastModifiedBy>
  <cp:lastPrinted>2019-11-08T21:38:03Z</cp:lastPrinted>
  <dcterms:created xsi:type="dcterms:W3CDTF">2015-06-05T18:19:34Z</dcterms:created>
  <dcterms:modified xsi:type="dcterms:W3CDTF">2020-06-11T21:20:08Z</dcterms:modified>
</cp:coreProperties>
</file>