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https://minenergiacol-my.sharepoint.com/personal/ypbetancourt_minenergia_gov_co/Documents/EVALUACION/Lotes Calificados Ponderable/"/>
    </mc:Choice>
  </mc:AlternateContent>
  <xr:revisionPtr revIDLastSave="663" documentId="8_{1D5DEF7F-50BF-47DC-9EE7-583DF22822FC}" xr6:coauthVersionLast="45" xr6:coauthVersionMax="45" xr10:uidLastSave="{66A32211-50F7-4F72-97A1-2E604625FA45}"/>
  <bookViews>
    <workbookView xWindow="-110" yWindow="-110" windowWidth="19420" windowHeight="10420" firstSheet="2" activeTab="7" xr2:uid="{D79E4C9A-F93C-4BD8-8896-D2C9940D08BB}"/>
  </bookViews>
  <sheets>
    <sheet name="Oferente 3" sheetId="16" r:id="rId1"/>
    <sheet name="Oferente 7" sheetId="20" r:id="rId2"/>
    <sheet name="Oferente 8" sheetId="30" r:id="rId3"/>
    <sheet name="Oferente 11" sheetId="24" r:id="rId4"/>
    <sheet name="Oferente 12" sheetId="25" r:id="rId5"/>
    <sheet name="Oferente 13" sheetId="26" r:id="rId6"/>
    <sheet name="Oferente 16" sheetId="29" r:id="rId7"/>
    <sheet name="Calificación Lote" sheetId="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118" i="16" l="1"/>
  <c r="V118" i="16" s="1"/>
  <c r="V116" i="16"/>
  <c r="V117" i="16"/>
  <c r="U119" i="16"/>
  <c r="V119" i="16" s="1"/>
  <c r="U120" i="16"/>
  <c r="V120" i="16"/>
  <c r="U121" i="16"/>
  <c r="V121" i="16"/>
  <c r="U122" i="16"/>
  <c r="V122" i="16"/>
  <c r="U123" i="16"/>
  <c r="V123" i="16"/>
  <c r="U124" i="16"/>
  <c r="V124" i="16"/>
  <c r="U125" i="16"/>
  <c r="V125" i="16"/>
  <c r="U126" i="16"/>
  <c r="V126" i="16"/>
  <c r="U127" i="16"/>
  <c r="V127" i="16"/>
  <c r="J128" i="16"/>
  <c r="U128" i="16" l="1"/>
  <c r="V128" i="16"/>
  <c r="I116" i="16"/>
  <c r="J116" i="16"/>
  <c r="I117" i="16"/>
  <c r="J117" i="16"/>
  <c r="I118" i="16"/>
  <c r="I119" i="16"/>
  <c r="I120" i="16"/>
  <c r="I121" i="16"/>
  <c r="I122" i="16"/>
  <c r="I123" i="16"/>
  <c r="J124" i="16"/>
  <c r="I125" i="16"/>
  <c r="J125" i="16"/>
  <c r="I126" i="16"/>
  <c r="J126" i="16"/>
  <c r="I127" i="16"/>
  <c r="J127" i="16"/>
  <c r="I128" i="16"/>
  <c r="J130" i="16"/>
  <c r="I117" i="29" l="1"/>
  <c r="I89" i="26"/>
  <c r="I90" i="26"/>
  <c r="I88" i="26"/>
  <c r="I117" i="26"/>
  <c r="I118" i="26"/>
  <c r="I119" i="26"/>
  <c r="I120" i="26"/>
  <c r="I121" i="26"/>
  <c r="I122" i="26"/>
  <c r="I123" i="26"/>
  <c r="I116" i="26"/>
  <c r="I88" i="25"/>
  <c r="I117" i="25"/>
  <c r="I118" i="25"/>
  <c r="I116" i="25"/>
  <c r="AG68" i="30"/>
  <c r="V68" i="30"/>
  <c r="X19" i="30"/>
  <c r="X20" i="30" s="1"/>
  <c r="X21" i="30" s="1"/>
  <c r="X22" i="30" s="1"/>
  <c r="X23" i="30" s="1"/>
  <c r="X24" i="30" s="1"/>
  <c r="X25" i="30" s="1"/>
  <c r="X26" i="30" s="1"/>
  <c r="X27" i="30" s="1"/>
  <c r="X28" i="30" s="1"/>
  <c r="X29" i="30" s="1"/>
  <c r="X30" i="30" s="1"/>
  <c r="X31" i="30" s="1"/>
  <c r="X32" i="30" s="1"/>
  <c r="X33" i="30" s="1"/>
  <c r="X34" i="30" s="1"/>
  <c r="X35" i="30" s="1"/>
  <c r="X36" i="30" s="1"/>
  <c r="X37" i="30" s="1"/>
  <c r="X38" i="30" s="1"/>
  <c r="X39" i="30" s="1"/>
  <c r="X40" i="30" s="1"/>
  <c r="X41" i="30" s="1"/>
  <c r="X42" i="30" s="1"/>
  <c r="X43" i="30" s="1"/>
  <c r="X44" i="30" s="1"/>
  <c r="X45" i="30" s="1"/>
  <c r="X46" i="30" s="1"/>
  <c r="X47" i="30" s="1"/>
  <c r="X48" i="30" s="1"/>
  <c r="X49" i="30" s="1"/>
  <c r="X50" i="30" s="1"/>
  <c r="X51" i="30" s="1"/>
  <c r="X52" i="30" s="1"/>
  <c r="X53" i="30" s="1"/>
  <c r="X54" i="30" s="1"/>
  <c r="X55" i="30" s="1"/>
  <c r="X56" i="30" s="1"/>
  <c r="X57" i="30" s="1"/>
  <c r="X58" i="30" s="1"/>
  <c r="X59" i="30" s="1"/>
  <c r="X60" i="30" s="1"/>
  <c r="X61" i="30" s="1"/>
  <c r="X62" i="30" s="1"/>
  <c r="X63" i="30" s="1"/>
  <c r="X64" i="30" s="1"/>
  <c r="X65" i="30" s="1"/>
  <c r="X66" i="30" s="1"/>
  <c r="X67" i="30" s="1"/>
  <c r="AI18" i="30"/>
  <c r="AI19" i="30" s="1"/>
  <c r="AI20" i="30" s="1"/>
  <c r="AI21" i="30" s="1"/>
  <c r="AI22" i="30" s="1"/>
  <c r="AI23" i="30" s="1"/>
  <c r="AI24" i="30" s="1"/>
  <c r="AI25" i="30" s="1"/>
  <c r="AI26" i="30" s="1"/>
  <c r="AI27" i="30" s="1"/>
  <c r="AI28" i="30" s="1"/>
  <c r="AI29" i="30" s="1"/>
  <c r="AI30" i="30" s="1"/>
  <c r="AI31" i="30" s="1"/>
  <c r="AI32" i="30" s="1"/>
  <c r="AI33" i="30" s="1"/>
  <c r="AI34" i="30" s="1"/>
  <c r="AI35" i="30" s="1"/>
  <c r="AI36" i="30" s="1"/>
  <c r="AI37" i="30" s="1"/>
  <c r="AI38" i="30" s="1"/>
  <c r="AI39" i="30" s="1"/>
  <c r="AI40" i="30" s="1"/>
  <c r="AI41" i="30" s="1"/>
  <c r="AI42" i="30" s="1"/>
  <c r="AI43" i="30" s="1"/>
  <c r="AI44" i="30" s="1"/>
  <c r="AI45" i="30" s="1"/>
  <c r="AI46" i="30" s="1"/>
  <c r="AI47" i="30" s="1"/>
  <c r="AI48" i="30" s="1"/>
  <c r="AI49" i="30" s="1"/>
  <c r="AI50" i="30" s="1"/>
  <c r="AI51" i="30" s="1"/>
  <c r="AI52" i="30" s="1"/>
  <c r="AI53" i="30" s="1"/>
  <c r="AI54" i="30" s="1"/>
  <c r="AI55" i="30" s="1"/>
  <c r="AI56" i="30" s="1"/>
  <c r="AI57" i="30" s="1"/>
  <c r="AI58" i="30" s="1"/>
  <c r="AI59" i="30" s="1"/>
  <c r="AI60" i="30" s="1"/>
  <c r="AI61" i="30" s="1"/>
  <c r="AI62" i="30" s="1"/>
  <c r="AI63" i="30" s="1"/>
  <c r="AI64" i="30" s="1"/>
  <c r="AI65" i="30" s="1"/>
  <c r="AI66" i="30" s="1"/>
  <c r="AI67" i="30" s="1"/>
  <c r="X18" i="30"/>
  <c r="K18" i="30"/>
  <c r="BA17" i="30"/>
  <c r="AU17" i="30"/>
  <c r="AI17" i="30"/>
  <c r="K17" i="30"/>
  <c r="BA16" i="30"/>
  <c r="AU16" i="30"/>
  <c r="K16" i="30"/>
  <c r="BA15" i="30"/>
  <c r="AU15" i="30"/>
  <c r="K15" i="30"/>
  <c r="J15" i="30"/>
  <c r="J16" i="30" s="1"/>
  <c r="J17" i="30" s="1"/>
  <c r="J18" i="30" s="1"/>
  <c r="BA14" i="30"/>
  <c r="BA27" i="30" s="1"/>
  <c r="AU14" i="30"/>
  <c r="AT14" i="30"/>
  <c r="AT15" i="30" s="1"/>
  <c r="AT16" i="30" s="1"/>
  <c r="AT17" i="30" s="1"/>
  <c r="H8" i="30"/>
  <c r="J127" i="30"/>
  <c r="I127" i="30"/>
  <c r="I126" i="30"/>
  <c r="J126" i="30" s="1"/>
  <c r="J125" i="30"/>
  <c r="I125" i="30"/>
  <c r="I124" i="30"/>
  <c r="J124" i="30" s="1"/>
  <c r="J123" i="30"/>
  <c r="I123" i="30"/>
  <c r="I122" i="30"/>
  <c r="J122" i="30" s="1"/>
  <c r="J121" i="30"/>
  <c r="I121" i="30"/>
  <c r="I120" i="30"/>
  <c r="J120" i="30" s="1"/>
  <c r="J119" i="30"/>
  <c r="I119" i="30"/>
  <c r="I118" i="30"/>
  <c r="J118" i="30" s="1"/>
  <c r="J117" i="30"/>
  <c r="I117" i="30"/>
  <c r="I116" i="30"/>
  <c r="J116" i="30" s="1"/>
  <c r="J99" i="30"/>
  <c r="I99" i="30"/>
  <c r="I98" i="30"/>
  <c r="J98" i="30" s="1"/>
  <c r="J97" i="30"/>
  <c r="I97" i="30"/>
  <c r="I96" i="30"/>
  <c r="J96" i="30" s="1"/>
  <c r="J95" i="30"/>
  <c r="I95" i="30"/>
  <c r="I94" i="30"/>
  <c r="J94" i="30" s="1"/>
  <c r="J93" i="30"/>
  <c r="I93" i="30"/>
  <c r="I92" i="30"/>
  <c r="I91" i="30"/>
  <c r="J91" i="30" s="1"/>
  <c r="J90" i="30"/>
  <c r="J89" i="30"/>
  <c r="I88" i="30"/>
  <c r="J88" i="30" s="1"/>
  <c r="J100" i="30" s="1"/>
  <c r="J102" i="30" s="1"/>
  <c r="I117" i="20"/>
  <c r="I118" i="20"/>
  <c r="I119" i="20"/>
  <c r="I120" i="20"/>
  <c r="I116" i="20"/>
  <c r="I89" i="20"/>
  <c r="AU11" i="30" l="1"/>
  <c r="J11" i="30"/>
  <c r="AI68" i="30"/>
  <c r="X68" i="30"/>
  <c r="J130" i="30"/>
  <c r="J132" i="30" s="1"/>
  <c r="I130" i="30"/>
  <c r="I100" i="30"/>
  <c r="U130" i="30"/>
  <c r="H31" i="1" s="1"/>
  <c r="J99" i="26" l="1"/>
  <c r="I99" i="26"/>
  <c r="I98" i="26"/>
  <c r="J98" i="26" s="1"/>
  <c r="J97" i="26"/>
  <c r="I97" i="26"/>
  <c r="I96" i="26"/>
  <c r="J96" i="26" s="1"/>
  <c r="J95" i="26"/>
  <c r="I95" i="26"/>
  <c r="I94" i="26"/>
  <c r="J94" i="26" s="1"/>
  <c r="J93" i="26"/>
  <c r="I93" i="26"/>
  <c r="I92" i="26"/>
  <c r="J92" i="26" s="1"/>
  <c r="J91" i="26"/>
  <c r="I91" i="26"/>
  <c r="J90" i="26"/>
  <c r="J89" i="26"/>
  <c r="J88" i="26"/>
  <c r="E79" i="26"/>
  <c r="J100" i="26" l="1"/>
  <c r="J102" i="26" s="1"/>
  <c r="I100" i="26"/>
  <c r="J88" i="25" l="1"/>
  <c r="I88" i="29" l="1"/>
  <c r="J117" i="29"/>
  <c r="I116" i="29"/>
  <c r="J116" i="29" s="1"/>
  <c r="T99" i="29" l="1"/>
  <c r="U99" i="29" s="1"/>
  <c r="I99" i="29"/>
  <c r="J99" i="29" s="1"/>
  <c r="T98" i="29"/>
  <c r="U98" i="29" s="1"/>
  <c r="I98" i="29"/>
  <c r="J98" i="29" s="1"/>
  <c r="T97" i="29"/>
  <c r="U97" i="29" s="1"/>
  <c r="I97" i="29"/>
  <c r="J97" i="29" s="1"/>
  <c r="T96" i="29"/>
  <c r="U96" i="29" s="1"/>
  <c r="I96" i="29"/>
  <c r="J96" i="29" s="1"/>
  <c r="T95" i="29"/>
  <c r="U95" i="29" s="1"/>
  <c r="I95" i="29"/>
  <c r="J95" i="29" s="1"/>
  <c r="T94" i="29"/>
  <c r="U94" i="29" s="1"/>
  <c r="I94" i="29"/>
  <c r="J94" i="29" s="1"/>
  <c r="T93" i="29"/>
  <c r="U93" i="29" s="1"/>
  <c r="I93" i="29"/>
  <c r="J93" i="29" s="1"/>
  <c r="T92" i="29"/>
  <c r="U92" i="29" s="1"/>
  <c r="I92" i="29"/>
  <c r="J92" i="29" s="1"/>
  <c r="T91" i="29"/>
  <c r="U91" i="29" s="1"/>
  <c r="I91" i="29"/>
  <c r="J91" i="29" s="1"/>
  <c r="T90" i="29"/>
  <c r="U90" i="29" s="1"/>
  <c r="I90" i="29"/>
  <c r="J90" i="29" s="1"/>
  <c r="T89" i="29"/>
  <c r="T88" i="29"/>
  <c r="U88" i="29" s="1"/>
  <c r="J88" i="29"/>
  <c r="E79" i="29"/>
  <c r="J100" i="29" l="1"/>
  <c r="J102" i="29" s="1"/>
  <c r="I100" i="29"/>
  <c r="U100" i="29"/>
  <c r="U102" i="29" s="1"/>
  <c r="T100" i="29"/>
  <c r="T99" i="30" l="1"/>
  <c r="U99" i="30" s="1"/>
  <c r="T98" i="30"/>
  <c r="U98" i="30" s="1"/>
  <c r="T97" i="30"/>
  <c r="U97" i="30" s="1"/>
  <c r="T96" i="30"/>
  <c r="U96" i="30" s="1"/>
  <c r="T95" i="30"/>
  <c r="U95" i="30" s="1"/>
  <c r="T94" i="30"/>
  <c r="U94" i="30" s="1"/>
  <c r="T93" i="30"/>
  <c r="U93" i="30" s="1"/>
  <c r="T92" i="30"/>
  <c r="U92" i="30" s="1"/>
  <c r="T91" i="30"/>
  <c r="U91" i="30" s="1"/>
  <c r="E79" i="30"/>
  <c r="U100" i="30" l="1"/>
  <c r="U102" i="30" s="1"/>
  <c r="T100" i="30"/>
  <c r="AG69" i="16"/>
  <c r="V69" i="16"/>
  <c r="BB27" i="16"/>
  <c r="AV27" i="16"/>
  <c r="K27" i="16"/>
  <c r="BB26" i="16"/>
  <c r="AV26" i="16"/>
  <c r="K26" i="16"/>
  <c r="BB25" i="16"/>
  <c r="AV25" i="16"/>
  <c r="K25" i="16"/>
  <c r="BB24" i="16"/>
  <c r="AV24" i="16"/>
  <c r="K24" i="16"/>
  <c r="AV23" i="16"/>
  <c r="K23" i="16"/>
  <c r="BB22" i="16"/>
  <c r="AV22" i="16"/>
  <c r="K22" i="16"/>
  <c r="AV21" i="16"/>
  <c r="K21" i="16"/>
  <c r="BB20" i="16"/>
  <c r="AV20" i="16"/>
  <c r="K20" i="16"/>
  <c r="BB19" i="16"/>
  <c r="AV19" i="16"/>
  <c r="K19" i="16"/>
  <c r="BB18" i="16"/>
  <c r="AV18" i="16"/>
  <c r="K18" i="16"/>
  <c r="BB17" i="16"/>
  <c r="AV17" i="16"/>
  <c r="K17" i="16"/>
  <c r="BB16" i="16"/>
  <c r="AV16" i="16"/>
  <c r="K16" i="16"/>
  <c r="BB15" i="16"/>
  <c r="BB28" i="16" s="1"/>
  <c r="AV15" i="16"/>
  <c r="AU15" i="16"/>
  <c r="AU16" i="16" s="1"/>
  <c r="AU17" i="16" s="1"/>
  <c r="AU18" i="16" s="1"/>
  <c r="AU19" i="16" s="1"/>
  <c r="AU20" i="16" s="1"/>
  <c r="AU21" i="16" s="1"/>
  <c r="AU22" i="16" s="1"/>
  <c r="AU23" i="16" s="1"/>
  <c r="AU24" i="16" s="1"/>
  <c r="AU25" i="16" s="1"/>
  <c r="AU26" i="16" s="1"/>
  <c r="AU27" i="16" s="1"/>
  <c r="AI15" i="16"/>
  <c r="X15" i="16"/>
  <c r="K15" i="16"/>
  <c r="J15" i="16"/>
  <c r="J16" i="16" s="1"/>
  <c r="J17" i="16" s="1"/>
  <c r="J18" i="16" s="1"/>
  <c r="J19" i="16" s="1"/>
  <c r="J20" i="16" s="1"/>
  <c r="J21" i="16" s="1"/>
  <c r="J22" i="16" s="1"/>
  <c r="J23" i="16" s="1"/>
  <c r="J24" i="16" s="1"/>
  <c r="J25" i="16" s="1"/>
  <c r="J26" i="16" s="1"/>
  <c r="J27" i="16" s="1"/>
  <c r="H8" i="16"/>
  <c r="AU11" i="16" l="1"/>
  <c r="J11" i="16"/>
  <c r="X16" i="16"/>
  <c r="X17" i="16" s="1"/>
  <c r="X18" i="16" s="1"/>
  <c r="X19" i="16" s="1"/>
  <c r="X20" i="16" s="1"/>
  <c r="X21" i="16" s="1"/>
  <c r="X22" i="16" s="1"/>
  <c r="X23" i="16" s="1"/>
  <c r="X24" i="16" s="1"/>
  <c r="X25" i="16" s="1"/>
  <c r="X26" i="16" s="1"/>
  <c r="X27" i="16" s="1"/>
  <c r="X28" i="16" s="1"/>
  <c r="X29" i="16" s="1"/>
  <c r="X30" i="16" s="1"/>
  <c r="X31" i="16" s="1"/>
  <c r="X32" i="16" s="1"/>
  <c r="X33" i="16" s="1"/>
  <c r="X34" i="16" s="1"/>
  <c r="X35" i="16" s="1"/>
  <c r="X36" i="16" s="1"/>
  <c r="X37" i="16" s="1"/>
  <c r="X38" i="16" s="1"/>
  <c r="X39" i="16" s="1"/>
  <c r="X40" i="16" s="1"/>
  <c r="X41" i="16" s="1"/>
  <c r="X42" i="16" s="1"/>
  <c r="X43" i="16" s="1"/>
  <c r="X44" i="16" s="1"/>
  <c r="X45" i="16" s="1"/>
  <c r="X46" i="16" s="1"/>
  <c r="X47" i="16" s="1"/>
  <c r="X48" i="16" s="1"/>
  <c r="X49" i="16" s="1"/>
  <c r="X50" i="16" s="1"/>
  <c r="X51" i="16" s="1"/>
  <c r="X52" i="16" s="1"/>
  <c r="X53" i="16" s="1"/>
  <c r="X54" i="16" s="1"/>
  <c r="X55" i="16" s="1"/>
  <c r="X56" i="16" s="1"/>
  <c r="X57" i="16" s="1"/>
  <c r="X58" i="16" s="1"/>
  <c r="X59" i="16" s="1"/>
  <c r="X60" i="16" s="1"/>
  <c r="X61" i="16" s="1"/>
  <c r="X62" i="16" s="1"/>
  <c r="X63" i="16" s="1"/>
  <c r="X64" i="16" s="1"/>
  <c r="X65" i="16" s="1"/>
  <c r="X66" i="16" s="1"/>
  <c r="X67" i="16" s="1"/>
  <c r="X68" i="16" s="1"/>
  <c r="AI16" i="16"/>
  <c r="AI17" i="16" s="1"/>
  <c r="AI18" i="16" s="1"/>
  <c r="AI19" i="16" s="1"/>
  <c r="AI20" i="16" s="1"/>
  <c r="AI21" i="16" s="1"/>
  <c r="AI22" i="16" s="1"/>
  <c r="AI23" i="16" s="1"/>
  <c r="AI24" i="16" s="1"/>
  <c r="AI25" i="16" s="1"/>
  <c r="AI26" i="16" s="1"/>
  <c r="AI27" i="16" s="1"/>
  <c r="AI28" i="16" s="1"/>
  <c r="AI29" i="16" s="1"/>
  <c r="AI30" i="16" s="1"/>
  <c r="AI31" i="16" s="1"/>
  <c r="AI32" i="16" s="1"/>
  <c r="AI33" i="16" s="1"/>
  <c r="AI34" i="16" s="1"/>
  <c r="AI35" i="16" s="1"/>
  <c r="AI36" i="16" s="1"/>
  <c r="AI37" i="16" s="1"/>
  <c r="AI38" i="16" s="1"/>
  <c r="AI39" i="16" s="1"/>
  <c r="AI40" i="16" s="1"/>
  <c r="AI41" i="16" s="1"/>
  <c r="AI42" i="16" s="1"/>
  <c r="AI43" i="16" s="1"/>
  <c r="AI44" i="16" s="1"/>
  <c r="AI45" i="16" s="1"/>
  <c r="AI46" i="16" s="1"/>
  <c r="AI47" i="16" s="1"/>
  <c r="AI48" i="16" s="1"/>
  <c r="AI49" i="16" s="1"/>
  <c r="AI50" i="16" s="1"/>
  <c r="AI51" i="16" s="1"/>
  <c r="AI52" i="16" s="1"/>
  <c r="AI53" i="16" s="1"/>
  <c r="AI54" i="16" s="1"/>
  <c r="AI55" i="16" s="1"/>
  <c r="AI56" i="16" s="1"/>
  <c r="AI57" i="16" s="1"/>
  <c r="AI58" i="16" s="1"/>
  <c r="AI59" i="16" s="1"/>
  <c r="AI60" i="16" s="1"/>
  <c r="AI61" i="16" s="1"/>
  <c r="AI62" i="16" s="1"/>
  <c r="AI63" i="16" s="1"/>
  <c r="AI64" i="16" s="1"/>
  <c r="AI65" i="16" s="1"/>
  <c r="AI66" i="16" s="1"/>
  <c r="AI67" i="16" s="1"/>
  <c r="AI68" i="16" s="1"/>
  <c r="X69" i="16" l="1"/>
  <c r="AI69" i="16"/>
  <c r="AG69" i="29" l="1"/>
  <c r="V69" i="29"/>
  <c r="BB19" i="29"/>
  <c r="AV19" i="29"/>
  <c r="K19" i="29"/>
  <c r="BB18" i="29"/>
  <c r="AV18" i="29"/>
  <c r="K18" i="29"/>
  <c r="BB17" i="29"/>
  <c r="AV17" i="29"/>
  <c r="K17" i="29"/>
  <c r="BB16" i="29"/>
  <c r="AV16" i="29"/>
  <c r="K16" i="29"/>
  <c r="BB15" i="29"/>
  <c r="AV15" i="29"/>
  <c r="AU15" i="29"/>
  <c r="AU16" i="29" s="1"/>
  <c r="AU17" i="29" s="1"/>
  <c r="AU18" i="29" s="1"/>
  <c r="AU19" i="29" s="1"/>
  <c r="AI15" i="29"/>
  <c r="X15" i="29"/>
  <c r="X16" i="29" s="1"/>
  <c r="X17" i="29" s="1"/>
  <c r="X18" i="29" s="1"/>
  <c r="X19" i="29" s="1"/>
  <c r="X20" i="29" s="1"/>
  <c r="X21" i="29" s="1"/>
  <c r="X22" i="29" s="1"/>
  <c r="X23" i="29" s="1"/>
  <c r="X24" i="29" s="1"/>
  <c r="X25" i="29" s="1"/>
  <c r="X26" i="29" s="1"/>
  <c r="X27" i="29" s="1"/>
  <c r="X28" i="29" s="1"/>
  <c r="X29" i="29" s="1"/>
  <c r="X30" i="29" s="1"/>
  <c r="X31" i="29" s="1"/>
  <c r="X32" i="29" s="1"/>
  <c r="X33" i="29" s="1"/>
  <c r="X34" i="29" s="1"/>
  <c r="X35" i="29" s="1"/>
  <c r="X36" i="29" s="1"/>
  <c r="X37" i="29" s="1"/>
  <c r="X38" i="29" s="1"/>
  <c r="X39" i="29" s="1"/>
  <c r="X40" i="29" s="1"/>
  <c r="X41" i="29" s="1"/>
  <c r="X42" i="29" s="1"/>
  <c r="X43" i="29" s="1"/>
  <c r="X44" i="29" s="1"/>
  <c r="X45" i="29" s="1"/>
  <c r="X46" i="29" s="1"/>
  <c r="X47" i="29" s="1"/>
  <c r="X48" i="29" s="1"/>
  <c r="X49" i="29" s="1"/>
  <c r="X50" i="29" s="1"/>
  <c r="X51" i="29" s="1"/>
  <c r="X52" i="29" s="1"/>
  <c r="X53" i="29" s="1"/>
  <c r="X54" i="29" s="1"/>
  <c r="X55" i="29" s="1"/>
  <c r="X56" i="29" s="1"/>
  <c r="X57" i="29" s="1"/>
  <c r="X58" i="29" s="1"/>
  <c r="X59" i="29" s="1"/>
  <c r="X60" i="29" s="1"/>
  <c r="X61" i="29" s="1"/>
  <c r="X62" i="29" s="1"/>
  <c r="X63" i="29" s="1"/>
  <c r="X64" i="29" s="1"/>
  <c r="X65" i="29" s="1"/>
  <c r="X66" i="29" s="1"/>
  <c r="X67" i="29" s="1"/>
  <c r="X68" i="29" s="1"/>
  <c r="K15" i="29"/>
  <c r="J15" i="29"/>
  <c r="J16" i="29" s="1"/>
  <c r="J17" i="29" s="1"/>
  <c r="J18" i="29" s="1"/>
  <c r="J19" i="29" s="1"/>
  <c r="H8" i="29"/>
  <c r="BB20" i="29" l="1"/>
  <c r="AV11" i="29"/>
  <c r="K11" i="29"/>
  <c r="AI16" i="29"/>
  <c r="AI17" i="29" s="1"/>
  <c r="AI18" i="29" s="1"/>
  <c r="AI19" i="29" s="1"/>
  <c r="AI20" i="29" s="1"/>
  <c r="AI21" i="29" s="1"/>
  <c r="AI22" i="29" s="1"/>
  <c r="AI23" i="29" s="1"/>
  <c r="AI24" i="29" s="1"/>
  <c r="AI25" i="29" s="1"/>
  <c r="AI26" i="29" s="1"/>
  <c r="AI27" i="29" s="1"/>
  <c r="AI28" i="29" s="1"/>
  <c r="AI29" i="29" s="1"/>
  <c r="AI30" i="29" s="1"/>
  <c r="AI31" i="29" s="1"/>
  <c r="AI32" i="29" s="1"/>
  <c r="AI33" i="29" s="1"/>
  <c r="AI34" i="29" s="1"/>
  <c r="AI35" i="29" s="1"/>
  <c r="AI36" i="29" s="1"/>
  <c r="AI37" i="29" s="1"/>
  <c r="AI38" i="29" s="1"/>
  <c r="AI39" i="29" s="1"/>
  <c r="AI40" i="29" s="1"/>
  <c r="AI41" i="29" s="1"/>
  <c r="AI42" i="29" s="1"/>
  <c r="AI43" i="29" s="1"/>
  <c r="AI44" i="29" s="1"/>
  <c r="AI45" i="29" s="1"/>
  <c r="AI46" i="29" s="1"/>
  <c r="AI47" i="29" s="1"/>
  <c r="AI48" i="29" s="1"/>
  <c r="AI49" i="29" s="1"/>
  <c r="AI50" i="29" s="1"/>
  <c r="AI51" i="29" s="1"/>
  <c r="AI52" i="29" s="1"/>
  <c r="AI53" i="29" s="1"/>
  <c r="AI54" i="29" s="1"/>
  <c r="AI55" i="29" s="1"/>
  <c r="AI56" i="29" s="1"/>
  <c r="AI57" i="29" s="1"/>
  <c r="AI58" i="29" s="1"/>
  <c r="AI59" i="29" s="1"/>
  <c r="AI60" i="29" s="1"/>
  <c r="AI61" i="29" s="1"/>
  <c r="AI62" i="29" s="1"/>
  <c r="AI63" i="29" s="1"/>
  <c r="AI64" i="29" s="1"/>
  <c r="AI65" i="29" s="1"/>
  <c r="AI66" i="29" s="1"/>
  <c r="AI67" i="29" s="1"/>
  <c r="AI68" i="29" s="1"/>
  <c r="X69" i="29"/>
  <c r="AI69" i="29" l="1"/>
  <c r="T127" i="26" l="1"/>
  <c r="U127" i="26" s="1"/>
  <c r="I127" i="26"/>
  <c r="J127" i="26" s="1"/>
  <c r="T126" i="26"/>
  <c r="U126" i="26" s="1"/>
  <c r="I126" i="26"/>
  <c r="J126" i="26" s="1"/>
  <c r="T125" i="26"/>
  <c r="U125" i="26" s="1"/>
  <c r="I125" i="26"/>
  <c r="J125" i="26" s="1"/>
  <c r="T124" i="26"/>
  <c r="U124" i="26" s="1"/>
  <c r="I124" i="26"/>
  <c r="T123" i="26"/>
  <c r="U123" i="26" s="1"/>
  <c r="T122" i="26"/>
  <c r="U122" i="26" s="1"/>
  <c r="T121" i="26"/>
  <c r="U121" i="26" s="1"/>
  <c r="T120" i="26"/>
  <c r="U120" i="26" s="1"/>
  <c r="T119" i="26"/>
  <c r="U119" i="26" s="1"/>
  <c r="T118" i="26"/>
  <c r="U118" i="26" s="1"/>
  <c r="T117" i="26"/>
  <c r="U117" i="26" s="1"/>
  <c r="T100" i="26"/>
  <c r="U100" i="26" s="1"/>
  <c r="U102" i="26" s="1"/>
  <c r="T99" i="26"/>
  <c r="U99" i="26" s="1"/>
  <c r="T98" i="26"/>
  <c r="U98" i="26" s="1"/>
  <c r="T97" i="26"/>
  <c r="U97" i="26" s="1"/>
  <c r="T96" i="26"/>
  <c r="U96" i="26" s="1"/>
  <c r="T95" i="26"/>
  <c r="U95" i="26" s="1"/>
  <c r="T94" i="26"/>
  <c r="U94" i="26" s="1"/>
  <c r="T93" i="26"/>
  <c r="U93" i="26" s="1"/>
  <c r="T92" i="26"/>
  <c r="U92" i="26" s="1"/>
  <c r="AG69" i="26"/>
  <c r="V69" i="26"/>
  <c r="BC27" i="26"/>
  <c r="AW27" i="26"/>
  <c r="K27" i="26"/>
  <c r="BC26" i="26"/>
  <c r="AW26" i="26"/>
  <c r="K26" i="26"/>
  <c r="BC25" i="26"/>
  <c r="AW25" i="26"/>
  <c r="K25" i="26"/>
  <c r="BC24" i="26"/>
  <c r="AW24" i="26"/>
  <c r="K24" i="26"/>
  <c r="AW23" i="26"/>
  <c r="K23" i="26"/>
  <c r="AW22" i="26"/>
  <c r="K22" i="26"/>
  <c r="AW21" i="26"/>
  <c r="K21" i="26"/>
  <c r="BC20" i="26"/>
  <c r="AW20" i="26"/>
  <c r="K20" i="26"/>
  <c r="BC19" i="26"/>
  <c r="AW19" i="26"/>
  <c r="K19" i="26"/>
  <c r="AW18" i="26"/>
  <c r="K18" i="26"/>
  <c r="BC17" i="26"/>
  <c r="AW17" i="26"/>
  <c r="X17" i="26"/>
  <c r="X18" i="26" s="1"/>
  <c r="X19" i="26" s="1"/>
  <c r="X20" i="26" s="1"/>
  <c r="X21" i="26" s="1"/>
  <c r="X22" i="26" s="1"/>
  <c r="X23" i="26" s="1"/>
  <c r="X24" i="26" s="1"/>
  <c r="X25" i="26" s="1"/>
  <c r="X26" i="26" s="1"/>
  <c r="X27" i="26" s="1"/>
  <c r="X28" i="26" s="1"/>
  <c r="X29" i="26" s="1"/>
  <c r="X30" i="26" s="1"/>
  <c r="X31" i="26" s="1"/>
  <c r="X32" i="26" s="1"/>
  <c r="X33" i="26" s="1"/>
  <c r="X34" i="26" s="1"/>
  <c r="X35" i="26" s="1"/>
  <c r="X36" i="26" s="1"/>
  <c r="X37" i="26" s="1"/>
  <c r="X38" i="26" s="1"/>
  <c r="X39" i="26" s="1"/>
  <c r="X40" i="26" s="1"/>
  <c r="X41" i="26" s="1"/>
  <c r="X42" i="26" s="1"/>
  <c r="X43" i="26" s="1"/>
  <c r="X44" i="26" s="1"/>
  <c r="X45" i="26" s="1"/>
  <c r="X46" i="26" s="1"/>
  <c r="X47" i="26" s="1"/>
  <c r="X48" i="26" s="1"/>
  <c r="X49" i="26" s="1"/>
  <c r="X50" i="26" s="1"/>
  <c r="X51" i="26" s="1"/>
  <c r="X52" i="26" s="1"/>
  <c r="X53" i="26" s="1"/>
  <c r="X54" i="26" s="1"/>
  <c r="X55" i="26" s="1"/>
  <c r="X56" i="26" s="1"/>
  <c r="X57" i="26" s="1"/>
  <c r="X58" i="26" s="1"/>
  <c r="X59" i="26" s="1"/>
  <c r="X60" i="26" s="1"/>
  <c r="X61" i="26" s="1"/>
  <c r="X62" i="26" s="1"/>
  <c r="X63" i="26" s="1"/>
  <c r="X64" i="26" s="1"/>
  <c r="X65" i="26" s="1"/>
  <c r="X66" i="26" s="1"/>
  <c r="X67" i="26" s="1"/>
  <c r="X68" i="26" s="1"/>
  <c r="K17" i="26"/>
  <c r="BC16" i="26"/>
  <c r="BC28" i="26" s="1"/>
  <c r="AW16" i="26"/>
  <c r="K16" i="26"/>
  <c r="BC15" i="26"/>
  <c r="AW15" i="26"/>
  <c r="AV15" i="26"/>
  <c r="AV16" i="26" s="1"/>
  <c r="AV17" i="26" s="1"/>
  <c r="AV18" i="26" s="1"/>
  <c r="AV19" i="26" s="1"/>
  <c r="AV20" i="26" s="1"/>
  <c r="AV21" i="26" s="1"/>
  <c r="AV22" i="26" s="1"/>
  <c r="AV23" i="26" s="1"/>
  <c r="AV24" i="26" s="1"/>
  <c r="AV25" i="26" s="1"/>
  <c r="AV26" i="26" s="1"/>
  <c r="AV27" i="26" s="1"/>
  <c r="AI15" i="26"/>
  <c r="AI16" i="26" s="1"/>
  <c r="K15" i="26"/>
  <c r="J15" i="26"/>
  <c r="J16" i="26" s="1"/>
  <c r="J17" i="26" s="1"/>
  <c r="J18" i="26" s="1"/>
  <c r="J19" i="26" s="1"/>
  <c r="J20" i="26" s="1"/>
  <c r="J21" i="26" s="1"/>
  <c r="J22" i="26" s="1"/>
  <c r="J23" i="26" s="1"/>
  <c r="J24" i="26" s="1"/>
  <c r="J25" i="26" s="1"/>
  <c r="J26" i="26" s="1"/>
  <c r="J27" i="26" s="1"/>
  <c r="H8" i="26"/>
  <c r="I128" i="26" l="1"/>
  <c r="J11" i="26"/>
  <c r="AV11" i="26"/>
  <c r="AI17" i="26"/>
  <c r="AI18" i="26" s="1"/>
  <c r="AI19" i="26" s="1"/>
  <c r="AI20" i="26" s="1"/>
  <c r="AI21" i="26" s="1"/>
  <c r="AI22" i="26" s="1"/>
  <c r="AI23" i="26" s="1"/>
  <c r="AI24" i="26" s="1"/>
  <c r="AI25" i="26" s="1"/>
  <c r="AI26" i="26" s="1"/>
  <c r="AI27" i="26" s="1"/>
  <c r="AI28" i="26" s="1"/>
  <c r="AI29" i="26" s="1"/>
  <c r="AI30" i="26" s="1"/>
  <c r="AI31" i="26" s="1"/>
  <c r="AI32" i="26" s="1"/>
  <c r="AI33" i="26" s="1"/>
  <c r="AI34" i="26" s="1"/>
  <c r="AI35" i="26" s="1"/>
  <c r="AI36" i="26" s="1"/>
  <c r="AI37" i="26" s="1"/>
  <c r="AI38" i="26" s="1"/>
  <c r="AI39" i="26" s="1"/>
  <c r="AI40" i="26" s="1"/>
  <c r="AI41" i="26" s="1"/>
  <c r="AI42" i="26" s="1"/>
  <c r="AI43" i="26" s="1"/>
  <c r="AI44" i="26" s="1"/>
  <c r="AI45" i="26" s="1"/>
  <c r="AI46" i="26" s="1"/>
  <c r="AI47" i="26" s="1"/>
  <c r="AI48" i="26" s="1"/>
  <c r="AI49" i="26" s="1"/>
  <c r="AI50" i="26" s="1"/>
  <c r="AI51" i="26" s="1"/>
  <c r="AI52" i="26" s="1"/>
  <c r="AI53" i="26" s="1"/>
  <c r="AI54" i="26" s="1"/>
  <c r="AI55" i="26" s="1"/>
  <c r="AI56" i="26" s="1"/>
  <c r="AI57" i="26" s="1"/>
  <c r="AI58" i="26" s="1"/>
  <c r="AI59" i="26" s="1"/>
  <c r="AI60" i="26" s="1"/>
  <c r="AI61" i="26" s="1"/>
  <c r="AI62" i="26" s="1"/>
  <c r="AI63" i="26" s="1"/>
  <c r="AI64" i="26" s="1"/>
  <c r="AI65" i="26" s="1"/>
  <c r="AI66" i="26" s="1"/>
  <c r="AI67" i="26" s="1"/>
  <c r="AI68" i="26" s="1"/>
  <c r="X69" i="26"/>
  <c r="U128" i="26"/>
  <c r="U130" i="26" s="1"/>
  <c r="T128" i="26"/>
  <c r="J128" i="26"/>
  <c r="J130" i="26" s="1"/>
  <c r="AI69" i="26" l="1"/>
  <c r="AG69" i="25" l="1"/>
  <c r="V69" i="25"/>
  <c r="BB16" i="25"/>
  <c r="AV16" i="25"/>
  <c r="AU16" i="25"/>
  <c r="K16" i="25"/>
  <c r="BB15" i="25"/>
  <c r="BB18" i="25" s="1"/>
  <c r="AV15" i="25"/>
  <c r="AU15" i="25"/>
  <c r="AI15" i="25"/>
  <c r="X15" i="25"/>
  <c r="X16" i="25" s="1"/>
  <c r="X17" i="25" s="1"/>
  <c r="X18" i="25" s="1"/>
  <c r="X19" i="25" s="1"/>
  <c r="X20" i="25" s="1"/>
  <c r="X21" i="25" s="1"/>
  <c r="X22" i="25" s="1"/>
  <c r="X23" i="25" s="1"/>
  <c r="X24" i="25" s="1"/>
  <c r="X25" i="25" s="1"/>
  <c r="X26" i="25" s="1"/>
  <c r="X27" i="25" s="1"/>
  <c r="X28" i="25" s="1"/>
  <c r="X29" i="25" s="1"/>
  <c r="X30" i="25" s="1"/>
  <c r="X31" i="25" s="1"/>
  <c r="X32" i="25" s="1"/>
  <c r="X33" i="25" s="1"/>
  <c r="X34" i="25" s="1"/>
  <c r="X35" i="25" s="1"/>
  <c r="X36" i="25" s="1"/>
  <c r="X37" i="25" s="1"/>
  <c r="X38" i="25" s="1"/>
  <c r="X39" i="25" s="1"/>
  <c r="X40" i="25" s="1"/>
  <c r="X41" i="25" s="1"/>
  <c r="X42" i="25" s="1"/>
  <c r="X43" i="25" s="1"/>
  <c r="X44" i="25" s="1"/>
  <c r="X45" i="25" s="1"/>
  <c r="X46" i="25" s="1"/>
  <c r="X47" i="25" s="1"/>
  <c r="X48" i="25" s="1"/>
  <c r="X49" i="25" s="1"/>
  <c r="X50" i="25" s="1"/>
  <c r="X51" i="25" s="1"/>
  <c r="X52" i="25" s="1"/>
  <c r="X53" i="25" s="1"/>
  <c r="X54" i="25" s="1"/>
  <c r="X55" i="25" s="1"/>
  <c r="X56" i="25" s="1"/>
  <c r="X57" i="25" s="1"/>
  <c r="X58" i="25" s="1"/>
  <c r="X59" i="25" s="1"/>
  <c r="X60" i="25" s="1"/>
  <c r="X61" i="25" s="1"/>
  <c r="X62" i="25" s="1"/>
  <c r="X63" i="25" s="1"/>
  <c r="X64" i="25" s="1"/>
  <c r="X65" i="25" s="1"/>
  <c r="X66" i="25" s="1"/>
  <c r="X67" i="25" s="1"/>
  <c r="X68" i="25" s="1"/>
  <c r="K15" i="25"/>
  <c r="J15" i="25"/>
  <c r="J16" i="25" s="1"/>
  <c r="H8" i="25"/>
  <c r="J11" i="25" l="1"/>
  <c r="AV11" i="25"/>
  <c r="X69" i="25"/>
  <c r="AI16" i="25"/>
  <c r="AI17" i="25" s="1"/>
  <c r="AI18" i="25" s="1"/>
  <c r="AI19" i="25" s="1"/>
  <c r="AI20" i="25" s="1"/>
  <c r="AI21" i="25" s="1"/>
  <c r="AI22" i="25" s="1"/>
  <c r="AI23" i="25" s="1"/>
  <c r="AI24" i="25" s="1"/>
  <c r="AI25" i="25" s="1"/>
  <c r="AI26" i="25" s="1"/>
  <c r="AI27" i="25" s="1"/>
  <c r="AI28" i="25" s="1"/>
  <c r="AI29" i="25" s="1"/>
  <c r="AI30" i="25" s="1"/>
  <c r="AI31" i="25" s="1"/>
  <c r="AI32" i="25" s="1"/>
  <c r="AI33" i="25" s="1"/>
  <c r="AI34" i="25" s="1"/>
  <c r="AI35" i="25" s="1"/>
  <c r="AI36" i="25" s="1"/>
  <c r="AI37" i="25" s="1"/>
  <c r="AI38" i="25" s="1"/>
  <c r="AI39" i="25" s="1"/>
  <c r="AI40" i="25" s="1"/>
  <c r="AI41" i="25" s="1"/>
  <c r="AI42" i="25" s="1"/>
  <c r="AI43" i="25" s="1"/>
  <c r="AI44" i="25" s="1"/>
  <c r="AI45" i="25" s="1"/>
  <c r="AI46" i="25" s="1"/>
  <c r="AI47" i="25" s="1"/>
  <c r="AI48" i="25" s="1"/>
  <c r="AI49" i="25" s="1"/>
  <c r="AI50" i="25" s="1"/>
  <c r="AI51" i="25" s="1"/>
  <c r="AI52" i="25" s="1"/>
  <c r="AI53" i="25" s="1"/>
  <c r="AI54" i="25" s="1"/>
  <c r="AI55" i="25" s="1"/>
  <c r="AI56" i="25" s="1"/>
  <c r="AI57" i="25" s="1"/>
  <c r="AI58" i="25" s="1"/>
  <c r="AI59" i="25" s="1"/>
  <c r="AI60" i="25" s="1"/>
  <c r="AI61" i="25" s="1"/>
  <c r="AI62" i="25" s="1"/>
  <c r="AI63" i="25" s="1"/>
  <c r="AI64" i="25" s="1"/>
  <c r="AI65" i="25" s="1"/>
  <c r="AI66" i="25" s="1"/>
  <c r="AI67" i="25" s="1"/>
  <c r="AI68" i="25" s="1"/>
  <c r="AI69" i="25" l="1"/>
  <c r="AH69" i="24" l="1"/>
  <c r="V69" i="24"/>
  <c r="AW27" i="24"/>
  <c r="K27" i="24"/>
  <c r="AW26" i="24"/>
  <c r="K26" i="24"/>
  <c r="BC25" i="24"/>
  <c r="AW25" i="24"/>
  <c r="K25" i="24"/>
  <c r="AW24" i="24"/>
  <c r="K24" i="24"/>
  <c r="BC23" i="24"/>
  <c r="AW23" i="24"/>
  <c r="K23" i="24"/>
  <c r="AW22" i="24"/>
  <c r="K22" i="24"/>
  <c r="BC21" i="24"/>
  <c r="AW21" i="24"/>
  <c r="K21" i="24"/>
  <c r="AW20" i="24"/>
  <c r="K20" i="24"/>
  <c r="AW19" i="24"/>
  <c r="K19" i="24"/>
  <c r="BC18" i="24"/>
  <c r="AW18" i="24"/>
  <c r="K18" i="24"/>
  <c r="BC17" i="24"/>
  <c r="AW17" i="24"/>
  <c r="AJ17" i="24"/>
  <c r="AJ18" i="24" s="1"/>
  <c r="AJ19" i="24" s="1"/>
  <c r="AJ20" i="24" s="1"/>
  <c r="AJ21" i="24" s="1"/>
  <c r="AJ22" i="24" s="1"/>
  <c r="AJ23" i="24" s="1"/>
  <c r="AJ24" i="24" s="1"/>
  <c r="AJ25" i="24" s="1"/>
  <c r="AJ26" i="24" s="1"/>
  <c r="AJ27" i="24" s="1"/>
  <c r="AJ28" i="24" s="1"/>
  <c r="AJ29" i="24" s="1"/>
  <c r="AJ30" i="24" s="1"/>
  <c r="AJ31" i="24" s="1"/>
  <c r="AJ32" i="24" s="1"/>
  <c r="AJ33" i="24" s="1"/>
  <c r="AJ34" i="24" s="1"/>
  <c r="AJ35" i="24" s="1"/>
  <c r="AJ36" i="24" s="1"/>
  <c r="AJ37" i="24" s="1"/>
  <c r="AJ38" i="24" s="1"/>
  <c r="AJ39" i="24" s="1"/>
  <c r="AJ40" i="24" s="1"/>
  <c r="AJ41" i="24" s="1"/>
  <c r="AJ42" i="24" s="1"/>
  <c r="AJ43" i="24" s="1"/>
  <c r="AJ44" i="24" s="1"/>
  <c r="AJ45" i="24" s="1"/>
  <c r="AJ46" i="24" s="1"/>
  <c r="AJ47" i="24" s="1"/>
  <c r="AJ48" i="24" s="1"/>
  <c r="AJ49" i="24" s="1"/>
  <c r="AJ50" i="24" s="1"/>
  <c r="AJ51" i="24" s="1"/>
  <c r="AJ52" i="24" s="1"/>
  <c r="AJ53" i="24" s="1"/>
  <c r="AJ54" i="24" s="1"/>
  <c r="AJ55" i="24" s="1"/>
  <c r="AJ56" i="24" s="1"/>
  <c r="AJ57" i="24" s="1"/>
  <c r="AJ58" i="24" s="1"/>
  <c r="AJ59" i="24" s="1"/>
  <c r="AJ60" i="24" s="1"/>
  <c r="AJ61" i="24" s="1"/>
  <c r="AJ62" i="24" s="1"/>
  <c r="AJ63" i="24" s="1"/>
  <c r="AJ64" i="24" s="1"/>
  <c r="AJ65" i="24" s="1"/>
  <c r="AJ66" i="24" s="1"/>
  <c r="AJ67" i="24" s="1"/>
  <c r="AJ68" i="24" s="1"/>
  <c r="K17" i="24"/>
  <c r="BC16" i="24"/>
  <c r="AW16" i="24"/>
  <c r="K16" i="24"/>
  <c r="BC15" i="24"/>
  <c r="AW15" i="24"/>
  <c r="AV15" i="24"/>
  <c r="AV16" i="24" s="1"/>
  <c r="AV17" i="24" s="1"/>
  <c r="AV18" i="24" s="1"/>
  <c r="AV19" i="24" s="1"/>
  <c r="AV20" i="24" s="1"/>
  <c r="AV21" i="24" s="1"/>
  <c r="AV22" i="24" s="1"/>
  <c r="AV23" i="24" s="1"/>
  <c r="AV24" i="24" s="1"/>
  <c r="AV25" i="24" s="1"/>
  <c r="AV26" i="24" s="1"/>
  <c r="AV27" i="24" s="1"/>
  <c r="X15" i="24"/>
  <c r="K15" i="24"/>
  <c r="J15" i="24"/>
  <c r="J16" i="24" s="1"/>
  <c r="J17" i="24" s="1"/>
  <c r="J18" i="24" s="1"/>
  <c r="J19" i="24" s="1"/>
  <c r="J20" i="24" s="1"/>
  <c r="J21" i="24" s="1"/>
  <c r="J22" i="24" s="1"/>
  <c r="J23" i="24" s="1"/>
  <c r="J24" i="24" s="1"/>
  <c r="J25" i="24" s="1"/>
  <c r="J26" i="24" s="1"/>
  <c r="J27" i="24" s="1"/>
  <c r="H8" i="24"/>
  <c r="X16" i="24" l="1"/>
  <c r="X17" i="24" s="1"/>
  <c r="X18" i="24" s="1"/>
  <c r="X19" i="24" s="1"/>
  <c r="X20" i="24" s="1"/>
  <c r="X21" i="24" s="1"/>
  <c r="X22" i="24" s="1"/>
  <c r="X23" i="24" s="1"/>
  <c r="X24" i="24" s="1"/>
  <c r="X25" i="24" s="1"/>
  <c r="X26" i="24" s="1"/>
  <c r="X27" i="24" s="1"/>
  <c r="X28" i="24" s="1"/>
  <c r="X29" i="24" s="1"/>
  <c r="X30" i="24" s="1"/>
  <c r="X31" i="24" s="1"/>
  <c r="X32" i="24" s="1"/>
  <c r="X33" i="24" s="1"/>
  <c r="X34" i="24" s="1"/>
  <c r="X35" i="24" s="1"/>
  <c r="X36" i="24" s="1"/>
  <c r="X37" i="24" s="1"/>
  <c r="X38" i="24" s="1"/>
  <c r="X39" i="24" s="1"/>
  <c r="X40" i="24" s="1"/>
  <c r="X41" i="24" s="1"/>
  <c r="X42" i="24" s="1"/>
  <c r="X43" i="24" s="1"/>
  <c r="X44" i="24" s="1"/>
  <c r="X45" i="24" s="1"/>
  <c r="X46" i="24" s="1"/>
  <c r="X47" i="24" s="1"/>
  <c r="X48" i="24" s="1"/>
  <c r="X49" i="24" s="1"/>
  <c r="X50" i="24" s="1"/>
  <c r="X51" i="24" s="1"/>
  <c r="X52" i="24" s="1"/>
  <c r="X53" i="24" s="1"/>
  <c r="X54" i="24" s="1"/>
  <c r="X55" i="24" s="1"/>
  <c r="X56" i="24" s="1"/>
  <c r="X57" i="24" s="1"/>
  <c r="X58" i="24" s="1"/>
  <c r="X59" i="24" s="1"/>
  <c r="X60" i="24" s="1"/>
  <c r="X61" i="24" s="1"/>
  <c r="X62" i="24" s="1"/>
  <c r="X63" i="24" s="1"/>
  <c r="X64" i="24" s="1"/>
  <c r="X65" i="24" s="1"/>
  <c r="X66" i="24" s="1"/>
  <c r="X67" i="24" s="1"/>
  <c r="X68" i="24" s="1"/>
  <c r="AJ69" i="24"/>
  <c r="BC28" i="24"/>
  <c r="AV11" i="24" l="1"/>
  <c r="J11" i="24"/>
  <c r="X69" i="24"/>
  <c r="J15" i="20"/>
  <c r="J16" i="20" s="1"/>
  <c r="J17" i="20" s="1"/>
  <c r="J18" i="20" s="1"/>
  <c r="J19" i="20" s="1"/>
  <c r="J20" i="20" s="1"/>
  <c r="J21" i="20" s="1"/>
  <c r="J22" i="20" s="1"/>
  <c r="J23" i="20" s="1"/>
  <c r="J24" i="20" s="1"/>
  <c r="K15" i="20"/>
  <c r="X15" i="20"/>
  <c r="X16" i="20" s="1"/>
  <c r="X17" i="20" s="1"/>
  <c r="X18" i="20" s="1"/>
  <c r="AI15" i="20"/>
  <c r="AI16" i="20" s="1"/>
  <c r="AI17" i="20" s="1"/>
  <c r="AI18" i="20" s="1"/>
  <c r="AT15" i="20"/>
  <c r="AT16" i="20" s="1"/>
  <c r="AT17" i="20" s="1"/>
  <c r="AT18" i="20" s="1"/>
  <c r="AT19" i="20" s="1"/>
  <c r="AT20" i="20" s="1"/>
  <c r="AT21" i="20" s="1"/>
  <c r="AT22" i="20" s="1"/>
  <c r="AT23" i="20" s="1"/>
  <c r="AT24" i="20" s="1"/>
  <c r="AU15" i="20"/>
  <c r="BA15" i="20"/>
  <c r="K16" i="20"/>
  <c r="AU16" i="20"/>
  <c r="BA16" i="20"/>
  <c r="K17" i="20"/>
  <c r="AU17" i="20"/>
  <c r="BA17" i="20"/>
  <c r="K18" i="20"/>
  <c r="AU18" i="20"/>
  <c r="BA18" i="20"/>
  <c r="K19" i="20"/>
  <c r="AU19" i="20"/>
  <c r="BA19" i="20"/>
  <c r="K20" i="20"/>
  <c r="AU20" i="20"/>
  <c r="BA20" i="20"/>
  <c r="K21" i="20"/>
  <c r="AU21" i="20"/>
  <c r="BA21" i="20"/>
  <c r="K22" i="20"/>
  <c r="AU22" i="20"/>
  <c r="BA22" i="20"/>
  <c r="K23" i="20"/>
  <c r="AU23" i="20"/>
  <c r="BA23" i="20"/>
  <c r="K24" i="20"/>
  <c r="AU24" i="20"/>
  <c r="BA24" i="20"/>
  <c r="V69" i="20"/>
  <c r="AG69" i="20"/>
  <c r="H8" i="20"/>
  <c r="BA28" i="20" l="1"/>
  <c r="X19" i="20"/>
  <c r="X20" i="20" s="1"/>
  <c r="X21" i="20" s="1"/>
  <c r="X22" i="20" s="1"/>
  <c r="X23" i="20" s="1"/>
  <c r="X24" i="20" s="1"/>
  <c r="X25" i="20" s="1"/>
  <c r="X26" i="20" s="1"/>
  <c r="X27" i="20" s="1"/>
  <c r="X28" i="20" s="1"/>
  <c r="X29" i="20" s="1"/>
  <c r="X30" i="20" s="1"/>
  <c r="X31" i="20" s="1"/>
  <c r="X32" i="20" s="1"/>
  <c r="X33" i="20" s="1"/>
  <c r="X34" i="20" s="1"/>
  <c r="X35" i="20" s="1"/>
  <c r="X36" i="20" s="1"/>
  <c r="X37" i="20" s="1"/>
  <c r="X38" i="20" s="1"/>
  <c r="X39" i="20" s="1"/>
  <c r="X40" i="20" s="1"/>
  <c r="X41" i="20" s="1"/>
  <c r="X42" i="20" s="1"/>
  <c r="X43" i="20" s="1"/>
  <c r="X44" i="20" s="1"/>
  <c r="X45" i="20" s="1"/>
  <c r="X46" i="20" s="1"/>
  <c r="X47" i="20" s="1"/>
  <c r="X48" i="20" s="1"/>
  <c r="X49" i="20" s="1"/>
  <c r="X50" i="20" s="1"/>
  <c r="X51" i="20" s="1"/>
  <c r="X52" i="20" s="1"/>
  <c r="X53" i="20" s="1"/>
  <c r="X54" i="20" s="1"/>
  <c r="X55" i="20" s="1"/>
  <c r="X56" i="20" s="1"/>
  <c r="X57" i="20" s="1"/>
  <c r="X58" i="20" s="1"/>
  <c r="X59" i="20" s="1"/>
  <c r="X60" i="20" s="1"/>
  <c r="X61" i="20" s="1"/>
  <c r="X62" i="20" s="1"/>
  <c r="X63" i="20" s="1"/>
  <c r="X64" i="20" s="1"/>
  <c r="X65" i="20" s="1"/>
  <c r="X66" i="20" s="1"/>
  <c r="X67" i="20" s="1"/>
  <c r="X68" i="20" s="1"/>
  <c r="AI19" i="20"/>
  <c r="AI20" i="20" s="1"/>
  <c r="AI21" i="20" s="1"/>
  <c r="AI22" i="20" s="1"/>
  <c r="AI23" i="20" s="1"/>
  <c r="AI24" i="20" s="1"/>
  <c r="AI25" i="20" s="1"/>
  <c r="AI26" i="20" s="1"/>
  <c r="AI27" i="20" s="1"/>
  <c r="AI28" i="20" s="1"/>
  <c r="AI29" i="20" s="1"/>
  <c r="AI30" i="20" s="1"/>
  <c r="AI31" i="20" s="1"/>
  <c r="AI32" i="20" s="1"/>
  <c r="AI33" i="20" s="1"/>
  <c r="AI34" i="20" s="1"/>
  <c r="AI35" i="20" s="1"/>
  <c r="AI36" i="20" s="1"/>
  <c r="AI37" i="20" s="1"/>
  <c r="AI38" i="20" s="1"/>
  <c r="AI39" i="20" s="1"/>
  <c r="AI40" i="20" s="1"/>
  <c r="AI41" i="20" s="1"/>
  <c r="AI42" i="20" s="1"/>
  <c r="AI43" i="20" s="1"/>
  <c r="AI44" i="20" s="1"/>
  <c r="AI45" i="20" s="1"/>
  <c r="AI46" i="20" s="1"/>
  <c r="AI47" i="20" s="1"/>
  <c r="AI48" i="20" s="1"/>
  <c r="AI49" i="20" s="1"/>
  <c r="AI50" i="20" s="1"/>
  <c r="AI51" i="20" s="1"/>
  <c r="AI52" i="20" s="1"/>
  <c r="AI53" i="20" s="1"/>
  <c r="AI54" i="20" s="1"/>
  <c r="AI55" i="20" s="1"/>
  <c r="AI56" i="20" s="1"/>
  <c r="AI57" i="20" s="1"/>
  <c r="AI58" i="20" s="1"/>
  <c r="AI59" i="20" s="1"/>
  <c r="AI60" i="20" s="1"/>
  <c r="AI61" i="20" s="1"/>
  <c r="AI62" i="20" s="1"/>
  <c r="AI63" i="20" s="1"/>
  <c r="AI64" i="20" s="1"/>
  <c r="AI65" i="20" s="1"/>
  <c r="AI66" i="20" s="1"/>
  <c r="AI67" i="20" s="1"/>
  <c r="AI68" i="20" s="1"/>
  <c r="X69" i="20" l="1"/>
  <c r="AI69" i="20"/>
  <c r="J102" i="16" l="1"/>
  <c r="J101" i="16"/>
  <c r="J100" i="16"/>
  <c r="T99" i="16"/>
  <c r="U99" i="16" s="1"/>
  <c r="J99" i="16"/>
  <c r="T98" i="16"/>
  <c r="U98" i="16" s="1"/>
  <c r="J98" i="16"/>
  <c r="T97" i="16"/>
  <c r="U97" i="16" s="1"/>
  <c r="J97" i="16"/>
  <c r="T96" i="16"/>
  <c r="U96" i="16" s="1"/>
  <c r="J96" i="16"/>
  <c r="T95" i="16"/>
  <c r="U95" i="16" s="1"/>
  <c r="J95" i="16"/>
  <c r="T94" i="16"/>
  <c r="U94" i="16" s="1"/>
  <c r="J94" i="16"/>
  <c r="T93" i="16"/>
  <c r="U93" i="16" s="1"/>
  <c r="J93" i="16"/>
  <c r="T92" i="16"/>
  <c r="U92" i="16" s="1"/>
  <c r="J92" i="16"/>
  <c r="T91" i="16"/>
  <c r="U91" i="16" s="1"/>
  <c r="J91" i="16"/>
  <c r="T90" i="16"/>
  <c r="U90" i="16" s="1"/>
  <c r="J90" i="16"/>
  <c r="T89" i="16"/>
  <c r="J89" i="16"/>
  <c r="T88" i="16"/>
  <c r="U88" i="16" s="1"/>
  <c r="I88" i="16"/>
  <c r="E79" i="16"/>
  <c r="U100" i="16" l="1"/>
  <c r="U102" i="16" s="1"/>
  <c r="I103" i="16"/>
  <c r="J88" i="16"/>
  <c r="J103" i="16" s="1"/>
  <c r="J105" i="16" s="1"/>
  <c r="T100" i="16"/>
  <c r="G6" i="1"/>
  <c r="G7" i="1"/>
  <c r="G8" i="1"/>
  <c r="G14" i="1"/>
  <c r="G15" i="1"/>
  <c r="F6" i="1"/>
  <c r="F7" i="1"/>
  <c r="F8" i="1"/>
  <c r="F14" i="1"/>
  <c r="F15" i="1"/>
  <c r="T116" i="29" l="1"/>
  <c r="T89" i="25"/>
  <c r="T88" i="25"/>
  <c r="T88" i="20"/>
  <c r="T116" i="20"/>
  <c r="U122" i="30" l="1"/>
  <c r="U123" i="30"/>
  <c r="U124" i="30"/>
  <c r="G31" i="1"/>
  <c r="C10" i="1"/>
  <c r="I31" i="1" l="1"/>
  <c r="B10" i="1"/>
  <c r="B9" i="1"/>
  <c r="E10" i="1" l="1"/>
  <c r="G10" i="1" s="1"/>
  <c r="D10" i="1"/>
  <c r="F10" i="1" s="1"/>
  <c r="T117" i="24" l="1"/>
  <c r="T116" i="24"/>
  <c r="T88" i="24"/>
  <c r="I117" i="24"/>
  <c r="I118" i="24"/>
  <c r="I116" i="24"/>
  <c r="I90" i="24" l="1"/>
  <c r="I89" i="24"/>
  <c r="I88" i="24"/>
  <c r="U116" i="29" l="1"/>
  <c r="E79" i="24" l="1"/>
  <c r="T117" i="29" l="1"/>
  <c r="U117" i="29"/>
  <c r="T118" i="29"/>
  <c r="U118" i="29"/>
  <c r="T119" i="29"/>
  <c r="U119" i="29"/>
  <c r="T120" i="29"/>
  <c r="U120" i="29"/>
  <c r="T121" i="29"/>
  <c r="U121" i="29"/>
  <c r="T122" i="29"/>
  <c r="U122" i="29"/>
  <c r="T123" i="29"/>
  <c r="U123" i="29" s="1"/>
  <c r="T124" i="29"/>
  <c r="U124" i="29"/>
  <c r="T125" i="29"/>
  <c r="U125" i="29" s="1"/>
  <c r="T126" i="29"/>
  <c r="U126" i="29"/>
  <c r="T127" i="29"/>
  <c r="U127" i="29" s="1"/>
  <c r="I118" i="29"/>
  <c r="J118" i="29" s="1"/>
  <c r="I119" i="29"/>
  <c r="J119" i="29" s="1"/>
  <c r="I120" i="29"/>
  <c r="J120" i="29" s="1"/>
  <c r="I121" i="29"/>
  <c r="J121" i="29" s="1"/>
  <c r="I122" i="29"/>
  <c r="J122" i="29" s="1"/>
  <c r="I123" i="29"/>
  <c r="J123" i="29" s="1"/>
  <c r="I124" i="29"/>
  <c r="J124" i="29" s="1"/>
  <c r="I125" i="29"/>
  <c r="J125" i="29" s="1"/>
  <c r="I126" i="29"/>
  <c r="J126" i="29" s="1"/>
  <c r="I127" i="29"/>
  <c r="J127" i="29"/>
  <c r="T116" i="25"/>
  <c r="U116" i="25"/>
  <c r="T117" i="25"/>
  <c r="U117" i="25"/>
  <c r="T118" i="25"/>
  <c r="U118" i="25"/>
  <c r="T119" i="25"/>
  <c r="U119" i="25"/>
  <c r="T120" i="25"/>
  <c r="U120" i="25"/>
  <c r="T121" i="25"/>
  <c r="U121" i="25"/>
  <c r="T122" i="25"/>
  <c r="U122" i="25"/>
  <c r="T123" i="25"/>
  <c r="U123" i="25"/>
  <c r="T124" i="25"/>
  <c r="U124" i="25"/>
  <c r="T125" i="25"/>
  <c r="U125" i="25" s="1"/>
  <c r="T126" i="25"/>
  <c r="U126" i="25"/>
  <c r="T127" i="25"/>
  <c r="U127" i="25"/>
  <c r="J116" i="25"/>
  <c r="J117" i="25"/>
  <c r="I119" i="25"/>
  <c r="J119" i="25"/>
  <c r="I120" i="25"/>
  <c r="J120" i="25" s="1"/>
  <c r="I121" i="25"/>
  <c r="J121" i="25"/>
  <c r="I122" i="25"/>
  <c r="J122" i="25" s="1"/>
  <c r="I123" i="25"/>
  <c r="J123" i="25" s="1"/>
  <c r="I124" i="25"/>
  <c r="J124" i="25" s="1"/>
  <c r="I125" i="25"/>
  <c r="J125" i="25"/>
  <c r="I126" i="25"/>
  <c r="J126" i="25" s="1"/>
  <c r="I127" i="25"/>
  <c r="J127" i="25" s="1"/>
  <c r="T128" i="25"/>
  <c r="T90" i="25"/>
  <c r="U90" i="25" s="1"/>
  <c r="T91" i="25"/>
  <c r="U91" i="25" s="1"/>
  <c r="T92" i="25"/>
  <c r="U92" i="25" s="1"/>
  <c r="T93" i="25"/>
  <c r="U93" i="25" s="1"/>
  <c r="T94" i="25"/>
  <c r="U94" i="25" s="1"/>
  <c r="T95" i="25"/>
  <c r="U95" i="25" s="1"/>
  <c r="T96" i="25"/>
  <c r="U96" i="25"/>
  <c r="T97" i="25"/>
  <c r="U97" i="25" s="1"/>
  <c r="T98" i="25"/>
  <c r="U98" i="25" s="1"/>
  <c r="T99" i="25"/>
  <c r="U99" i="25" s="1"/>
  <c r="I89" i="25"/>
  <c r="J89" i="25" s="1"/>
  <c r="I90" i="25"/>
  <c r="J90" i="25" s="1"/>
  <c r="I91" i="25"/>
  <c r="J91" i="25" s="1"/>
  <c r="I92" i="25"/>
  <c r="J92" i="25" s="1"/>
  <c r="I93" i="25"/>
  <c r="J93" i="25" s="1"/>
  <c r="I94" i="25"/>
  <c r="J94" i="25" s="1"/>
  <c r="I95" i="25"/>
  <c r="J95" i="25" s="1"/>
  <c r="I96" i="25"/>
  <c r="J96" i="25" s="1"/>
  <c r="I97" i="25"/>
  <c r="J97" i="25" s="1"/>
  <c r="I98" i="25"/>
  <c r="J98" i="25"/>
  <c r="I99" i="25"/>
  <c r="J99" i="25" s="1"/>
  <c r="E79" i="25"/>
  <c r="U116" i="24"/>
  <c r="U117" i="24"/>
  <c r="T118" i="24"/>
  <c r="U118" i="24" s="1"/>
  <c r="T119" i="24"/>
  <c r="U119" i="24"/>
  <c r="T120" i="24"/>
  <c r="U120" i="24" s="1"/>
  <c r="T121" i="24"/>
  <c r="U121" i="24"/>
  <c r="T122" i="24"/>
  <c r="U122" i="24" s="1"/>
  <c r="T123" i="24"/>
  <c r="U123" i="24"/>
  <c r="T124" i="24"/>
  <c r="U124" i="24" s="1"/>
  <c r="T125" i="24"/>
  <c r="U125" i="24"/>
  <c r="T126" i="24"/>
  <c r="U126" i="24" s="1"/>
  <c r="T127" i="24"/>
  <c r="U127" i="24"/>
  <c r="J116" i="24"/>
  <c r="J117" i="24"/>
  <c r="J118" i="24"/>
  <c r="I119" i="24"/>
  <c r="J119" i="24" s="1"/>
  <c r="I120" i="24"/>
  <c r="J120" i="24" s="1"/>
  <c r="I121" i="24"/>
  <c r="J121" i="24" s="1"/>
  <c r="I122" i="24"/>
  <c r="J122" i="24" s="1"/>
  <c r="I123" i="24"/>
  <c r="J123" i="24" s="1"/>
  <c r="I124" i="24"/>
  <c r="J124" i="24" s="1"/>
  <c r="I125" i="24"/>
  <c r="J125" i="24" s="1"/>
  <c r="I126" i="24"/>
  <c r="J126" i="24" s="1"/>
  <c r="I127" i="24"/>
  <c r="J127" i="24" s="1"/>
  <c r="U88" i="24"/>
  <c r="T90" i="24"/>
  <c r="T91" i="24"/>
  <c r="U91" i="24" s="1"/>
  <c r="T92" i="24"/>
  <c r="U92" i="24" s="1"/>
  <c r="T93" i="24"/>
  <c r="U93" i="24" s="1"/>
  <c r="T94" i="24"/>
  <c r="U94" i="24" s="1"/>
  <c r="T95" i="24"/>
  <c r="U95" i="24" s="1"/>
  <c r="T96" i="24"/>
  <c r="U96" i="24" s="1"/>
  <c r="T97" i="24"/>
  <c r="U97" i="24" s="1"/>
  <c r="T98" i="24"/>
  <c r="U98" i="24" s="1"/>
  <c r="T99" i="24"/>
  <c r="U99" i="24" s="1"/>
  <c r="J88" i="24"/>
  <c r="J89" i="24"/>
  <c r="J90" i="24"/>
  <c r="I91" i="24"/>
  <c r="J91" i="24" s="1"/>
  <c r="I92" i="24"/>
  <c r="J92" i="24"/>
  <c r="I93" i="24"/>
  <c r="J93" i="24" s="1"/>
  <c r="I94" i="24"/>
  <c r="J94" i="24"/>
  <c r="I95" i="24"/>
  <c r="J95" i="24" s="1"/>
  <c r="I96" i="24"/>
  <c r="J96" i="24"/>
  <c r="I97" i="24"/>
  <c r="J97" i="24" s="1"/>
  <c r="I98" i="24"/>
  <c r="J98" i="24"/>
  <c r="I99" i="24"/>
  <c r="J99" i="24" s="1"/>
  <c r="T89" i="24"/>
  <c r="U116" i="20"/>
  <c r="T117" i="20"/>
  <c r="U117" i="20" s="1"/>
  <c r="T118" i="20"/>
  <c r="U118" i="20" s="1"/>
  <c r="T119" i="20"/>
  <c r="U119" i="20" s="1"/>
  <c r="T120" i="20"/>
  <c r="U120" i="20" s="1"/>
  <c r="T121" i="20"/>
  <c r="U121" i="20" s="1"/>
  <c r="T122" i="20"/>
  <c r="U122" i="20" s="1"/>
  <c r="T123" i="20"/>
  <c r="U123" i="20" s="1"/>
  <c r="T124" i="20"/>
  <c r="U124" i="20" s="1"/>
  <c r="T125" i="20"/>
  <c r="U125" i="20" s="1"/>
  <c r="T126" i="20"/>
  <c r="U126" i="20" s="1"/>
  <c r="T127" i="20"/>
  <c r="U127" i="20" s="1"/>
  <c r="J116" i="20"/>
  <c r="J117" i="20"/>
  <c r="J118" i="20"/>
  <c r="J119" i="20"/>
  <c r="J120" i="20"/>
  <c r="I121" i="20"/>
  <c r="J121" i="20" s="1"/>
  <c r="I122" i="20"/>
  <c r="J122" i="20" s="1"/>
  <c r="I123" i="20"/>
  <c r="J123" i="20"/>
  <c r="I124" i="20"/>
  <c r="J124" i="20" s="1"/>
  <c r="I125" i="20"/>
  <c r="J125" i="20" s="1"/>
  <c r="I126" i="20"/>
  <c r="J126" i="20" s="1"/>
  <c r="I127" i="20"/>
  <c r="J127" i="20" s="1"/>
  <c r="U88" i="20"/>
  <c r="T90" i="20"/>
  <c r="U90" i="20" s="1"/>
  <c r="T91" i="20"/>
  <c r="U91" i="20" s="1"/>
  <c r="T92" i="20"/>
  <c r="U92" i="20" s="1"/>
  <c r="T93" i="20"/>
  <c r="U93" i="20" s="1"/>
  <c r="T94" i="20"/>
  <c r="U94" i="20" s="1"/>
  <c r="T95" i="20"/>
  <c r="U95" i="20" s="1"/>
  <c r="T96" i="20"/>
  <c r="U96" i="20" s="1"/>
  <c r="T97" i="20"/>
  <c r="U97" i="20"/>
  <c r="T98" i="20"/>
  <c r="U98" i="20" s="1"/>
  <c r="T99" i="20"/>
  <c r="U99" i="20"/>
  <c r="I88" i="20"/>
  <c r="J88" i="20" s="1"/>
  <c r="J89" i="20"/>
  <c r="I90" i="20"/>
  <c r="J90" i="20" s="1"/>
  <c r="I91" i="20"/>
  <c r="J91" i="20" s="1"/>
  <c r="I92" i="20"/>
  <c r="J92" i="20" s="1"/>
  <c r="I93" i="20"/>
  <c r="J93" i="20" s="1"/>
  <c r="I94" i="20"/>
  <c r="J94" i="20" s="1"/>
  <c r="I95" i="20"/>
  <c r="J95" i="20"/>
  <c r="I96" i="20"/>
  <c r="J96" i="20" s="1"/>
  <c r="I97" i="20"/>
  <c r="J97" i="20"/>
  <c r="I98" i="20"/>
  <c r="J98" i="20" s="1"/>
  <c r="I99" i="20"/>
  <c r="J99" i="20" s="1"/>
  <c r="T89" i="20"/>
  <c r="E79" i="20"/>
  <c r="G34" i="1"/>
  <c r="H34" i="1"/>
  <c r="C9" i="1"/>
  <c r="C5" i="1"/>
  <c r="C11" i="1"/>
  <c r="C12" i="1"/>
  <c r="C13" i="1"/>
  <c r="C16" i="1"/>
  <c r="B16" i="1"/>
  <c r="B37" i="1" s="1"/>
  <c r="B25" i="1"/>
  <c r="B5" i="1"/>
  <c r="B26" i="1" s="1"/>
  <c r="B27" i="1"/>
  <c r="B28" i="1"/>
  <c r="B29" i="1"/>
  <c r="B30" i="1"/>
  <c r="B31" i="1"/>
  <c r="B11" i="1"/>
  <c r="B32" i="1" s="1"/>
  <c r="B12" i="1"/>
  <c r="B33" i="1" s="1"/>
  <c r="B13" i="1"/>
  <c r="B34" i="1" s="1"/>
  <c r="B35" i="1"/>
  <c r="B36" i="1"/>
  <c r="B24" i="1"/>
  <c r="J128" i="29" l="1"/>
  <c r="T128" i="29"/>
  <c r="I100" i="24"/>
  <c r="T128" i="24"/>
  <c r="I128" i="24"/>
  <c r="J128" i="24"/>
  <c r="J130" i="24" s="1"/>
  <c r="J100" i="24"/>
  <c r="J102" i="24" s="1"/>
  <c r="E12" i="1"/>
  <c r="G12" i="1" s="1"/>
  <c r="U128" i="25"/>
  <c r="U128" i="24"/>
  <c r="U130" i="24" s="1"/>
  <c r="H32" i="1" s="1"/>
  <c r="U90" i="24"/>
  <c r="U100" i="24" s="1"/>
  <c r="U102" i="24" s="1"/>
  <c r="G32" i="1" s="1"/>
  <c r="T100" i="24"/>
  <c r="U128" i="29"/>
  <c r="I34" i="1"/>
  <c r="J130" i="29"/>
  <c r="I128" i="29"/>
  <c r="T100" i="25"/>
  <c r="U100" i="25"/>
  <c r="U102" i="25" s="1"/>
  <c r="G33" i="1" s="1"/>
  <c r="G37" i="1"/>
  <c r="E16" i="1"/>
  <c r="G16" i="1" s="1"/>
  <c r="J100" i="25"/>
  <c r="J102" i="25" s="1"/>
  <c r="J128" i="25"/>
  <c r="J130" i="25" s="1"/>
  <c r="I128" i="25"/>
  <c r="I100" i="25"/>
  <c r="G26" i="1"/>
  <c r="J100" i="20"/>
  <c r="J102" i="20" s="1"/>
  <c r="U100" i="20"/>
  <c r="U102" i="20" s="1"/>
  <c r="G30" i="1" s="1"/>
  <c r="U128" i="20"/>
  <c r="T128" i="20"/>
  <c r="J128" i="20"/>
  <c r="J130" i="20" s="1"/>
  <c r="I128" i="20"/>
  <c r="T100" i="20"/>
  <c r="I100" i="20"/>
  <c r="V130" i="16" l="1"/>
  <c r="H26" i="1" s="1"/>
  <c r="I26" i="1" s="1"/>
  <c r="U130" i="25"/>
  <c r="H33" i="1" s="1"/>
  <c r="I33" i="1" s="1"/>
  <c r="U130" i="29"/>
  <c r="H37" i="1" s="1"/>
  <c r="I37" i="1" s="1"/>
  <c r="E11" i="1"/>
  <c r="G11" i="1" s="1"/>
  <c r="D16" i="1"/>
  <c r="F16" i="1" s="1"/>
  <c r="I32" i="1"/>
  <c r="D11" i="1"/>
  <c r="F11" i="1" s="1"/>
  <c r="D12" i="1"/>
  <c r="F12" i="1" s="1"/>
  <c r="E5" i="1"/>
  <c r="G5" i="1" s="1"/>
  <c r="D5" i="1"/>
  <c r="F5" i="1" s="1"/>
  <c r="U130" i="20"/>
  <c r="H30" i="1" l="1"/>
  <c r="I30" i="1" s="1"/>
  <c r="D13" i="1"/>
  <c r="F13" i="1" s="1"/>
  <c r="E13" i="1"/>
  <c r="G13" i="1" s="1"/>
  <c r="E9" i="1"/>
  <c r="G9" i="1" s="1"/>
  <c r="D9" i="1"/>
  <c r="F9" i="1" s="1"/>
  <c r="G18" i="1" l="1"/>
  <c r="F18" i="1"/>
  <c r="C30" i="1" s="1"/>
  <c r="D33" i="1" l="1"/>
  <c r="D28" i="1"/>
  <c r="D36" i="1"/>
  <c r="D29" i="1"/>
  <c r="D34" i="1"/>
  <c r="D27" i="1"/>
  <c r="D31" i="1"/>
  <c r="D37" i="1"/>
  <c r="D32" i="1"/>
  <c r="D25" i="1"/>
  <c r="D35" i="1"/>
  <c r="D26" i="1"/>
  <c r="D24" i="1"/>
  <c r="C36" i="1"/>
  <c r="C35" i="1"/>
  <c r="C28" i="1"/>
  <c r="C34" i="1"/>
  <c r="C25" i="1"/>
  <c r="C31" i="1"/>
  <c r="C37" i="1"/>
  <c r="C26" i="1"/>
  <c r="C32" i="1"/>
  <c r="C27" i="1"/>
  <c r="C33" i="1"/>
  <c r="C24" i="1"/>
  <c r="C29" i="1"/>
  <c r="D30" i="1"/>
  <c r="E30" i="1" s="1"/>
  <c r="K30" i="1" s="1"/>
  <c r="E33" i="1" l="1"/>
  <c r="K33" i="1" s="1"/>
  <c r="E37" i="1"/>
  <c r="K37" i="1" s="1"/>
  <c r="E31" i="1"/>
  <c r="K31" i="1" s="1"/>
  <c r="E29" i="1"/>
  <c r="K29" i="1" s="1"/>
  <c r="E25" i="1"/>
  <c r="E28" i="1"/>
  <c r="K28" i="1" s="1"/>
  <c r="E35" i="1"/>
  <c r="K35" i="1" s="1"/>
  <c r="E24" i="1"/>
  <c r="E27" i="1"/>
  <c r="K27" i="1" s="1"/>
  <c r="E32" i="1"/>
  <c r="K32" i="1" s="1"/>
  <c r="E34" i="1"/>
  <c r="K34" i="1" s="1"/>
  <c r="E26" i="1"/>
  <c r="K26" i="1" s="1"/>
  <c r="E36" i="1"/>
  <c r="K3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W20" authorId="0" shapeId="0" xr:uid="{F1F3669A-2192-4984-96E9-9FDAEFB086CA}">
      <text>
        <r>
          <rPr>
            <sz val="11"/>
            <color theme="1"/>
            <rFont val="Arial"/>
            <family val="2"/>
          </rPr>
          <t>cristian sterling:
Desde la fecha de inicio hasta la suspensión 1 del contratp q es en diciembre  12 de  2011</t>
        </r>
      </text>
    </comment>
    <comment ref="BA21" authorId="0" shapeId="0" xr:uid="{0FCD187F-79F3-4B63-91AF-FD88C4DBCECB}">
      <text>
        <r>
          <rPr>
            <sz val="11"/>
            <color theme="1"/>
            <rFont val="Arial"/>
            <family val="2"/>
          </rPr>
          <t xml:space="preserve">cristian sterling:
Es el mismo contrato de la fila anterior, se divide  porque el consorcio tuvo participaciones en porcentajes diferentes.
</t>
        </r>
      </text>
    </comment>
    <comment ref="BA23" authorId="0" shapeId="0" xr:uid="{6C875AF5-D458-427F-850F-CA1C653EB2BE}">
      <text>
        <r>
          <rPr>
            <sz val="11"/>
            <color theme="1"/>
            <rFont val="Arial"/>
            <family val="2"/>
          </rPr>
          <t xml:space="preserve">cristian sterling:
Es el mismo contrato de la fila anterior, se divide  porque el consorcio tuvo participaciones en porcentajes diferentes.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C22" authorId="0" shapeId="0" xr:uid="{DCC290A9-4A7B-4D4A-A991-D0C6C74C0BAD}">
      <text>
        <r>
          <rPr>
            <sz val="11"/>
            <color theme="1"/>
            <rFont val="Arial"/>
            <family val="2"/>
          </rPr>
          <t>======
ID#AAAAGi8Hac0
cristian sterling    (2020-05-23 17:11:53)
Es el mismo contrato de la fila anterior, se divide  porque el consorcio tuvo participaciones en porcentajes diferentes.</t>
        </r>
      </text>
    </comment>
    <comment ref="BC24" authorId="0" shapeId="0" xr:uid="{D6AF47DB-91B6-4445-ADBF-A4B2541933ED}">
      <text>
        <r>
          <rPr>
            <sz val="11"/>
            <color theme="1"/>
            <rFont val="Arial"/>
            <family val="2"/>
          </rPr>
          <t>======
ID#AAAAGi8HadA
cristian sterling    (2020-05-23 17:11:53)
Es el mismo contrato de la fila anterior, se divide  porque el consorcio tuvo participaciones en porcentajes diferentes.</t>
        </r>
      </text>
    </comment>
  </commentList>
</comments>
</file>

<file path=xl/sharedStrings.xml><?xml version="1.0" encoding="utf-8"?>
<sst xmlns="http://schemas.openxmlformats.org/spreadsheetml/2006/main" count="2157" uniqueCount="696">
  <si>
    <t>EXPERIENCIA DEL PROPONENTE</t>
  </si>
  <si>
    <t>NOMBRE DEL OFERENTE</t>
  </si>
  <si>
    <t>SECOB LTDA</t>
  </si>
  <si>
    <t>PRESUPUESTO DEL LOTE MÁXIMO AL QUE PARTICIPAN (en SMMLV)</t>
  </si>
  <si>
    <t>VALOR 30%</t>
  </si>
  <si>
    <t>VALOR REQUERIDO EN SMMLV</t>
  </si>
  <si>
    <r>
      <t xml:space="preserve">contar con </t>
    </r>
    <r>
      <rPr>
        <sz val="12"/>
        <color rgb="FFFF0000"/>
        <rFont val="Arial"/>
        <family val="2"/>
      </rPr>
      <t xml:space="preserve">5 años </t>
    </r>
    <r>
      <rPr>
        <sz val="12"/>
        <color theme="1"/>
        <rFont val="Arial"/>
        <family val="2"/>
      </rPr>
      <t xml:space="preserve">de experiencia en </t>
    </r>
    <r>
      <rPr>
        <sz val="12"/>
        <color rgb="FFFF0000"/>
        <rFont val="Arial"/>
        <family val="2"/>
      </rPr>
      <t>interventoría o en la construcción y montaje</t>
    </r>
    <r>
      <rPr>
        <sz val="12"/>
        <color theme="1"/>
        <rFont val="Arial"/>
        <family val="2"/>
      </rPr>
      <t xml:space="preserve"> de proyectos </t>
    </r>
    <r>
      <rPr>
        <sz val="12"/>
        <color rgb="FFFF0000"/>
        <rFont val="Arial"/>
        <family val="2"/>
      </rPr>
      <t>del sector eléctrico</t>
    </r>
    <r>
      <rPr>
        <sz val="12"/>
        <color theme="1"/>
        <rFont val="Arial"/>
        <family val="2"/>
      </rPr>
      <t xml:space="preserve">, de los cuales como </t>
    </r>
    <r>
      <rPr>
        <sz val="12"/>
        <color rgb="FFFF0000"/>
        <rFont val="Arial"/>
        <family val="2"/>
      </rPr>
      <t>mínimo debe incluir un (1) año de experiencia específica en proyectos de generación o distribución de energía eléctrica, cuya sumatoria se igual o superior al 30% del valor del mayor lote ofertado</t>
    </r>
  </si>
  <si>
    <t>CONTRATOS DE EXPERIENCIA MÍNIMA PARA HABILITARSE (ANEXO 7)</t>
  </si>
  <si>
    <t>CONTRATOS QUE ACREDITAN EXPERIENCIA EN FOTOVOLTAICO (ANEXO 8)</t>
  </si>
  <si>
    <t>CONTRATOS QUE ACREDITAN EXPERIENCIA ADICIONAL EN ELECTRICOS NO FOTOVOLTAICO (ANEXO 8)</t>
  </si>
  <si>
    <t>OBJETO DEL CONTRATO</t>
  </si>
  <si>
    <t>ENTIDAD CONTRATANTE O EMPLEADORA</t>
  </si>
  <si>
    <t>CONSECUTIVO EN EL RUP</t>
  </si>
  <si>
    <t>CODIGO UNSPSC</t>
  </si>
  <si>
    <t>VALOR CONTRATO</t>
  </si>
  <si>
    <t>VALOR DEL CONTRATO TOTAL EN SMMLV</t>
  </si>
  <si>
    <t>% PARTICIPACIÓN CONSORCIO</t>
  </si>
  <si>
    <t>ACUMULADO SMMLV</t>
  </si>
  <si>
    <t>HABILITADO</t>
  </si>
  <si>
    <t>OBSERVACIONES</t>
  </si>
  <si>
    <t>CÓDIGO UNSPSC</t>
  </si>
  <si>
    <t>NOMBRE</t>
  </si>
  <si>
    <t>FECHA DE INICIO ORIGINAL</t>
  </si>
  <si>
    <t>FECHA FIN ORIGINAL</t>
  </si>
  <si>
    <t>FECHA DE INICIO AJUSTE TRASLAPOS</t>
  </si>
  <si>
    <t>FECHA FIN AJUSTE TRASLAPOS</t>
  </si>
  <si>
    <t>AÑOS DE EXPERIENCIA</t>
  </si>
  <si>
    <t>INTERVENTORÍA TÉCNICA, AMBIENTAL, JURÍDICA, ADMINISTRATIVA Y FINANCIERA AL PROYECTO OPERACIÓN, MANTENIMIENTO, REPOSICIÓN Y EXPANSIÓN DEL SISTEMA DE ALUMBRADO PÚBLICO EN LA REDES DE INFRAESTRUCTURA ELÉCTRICA EXCLUSIVAS Y COMPARTIDAS DEL MUNICIPIO DE YOPAL - DEPARTAMENTO DE CASANARE</t>
  </si>
  <si>
    <t>MUNICIPIO DE YOPAL</t>
  </si>
  <si>
    <t>80101500 - 80101600 - 81101700 - 83101800 - 81101500</t>
  </si>
  <si>
    <t>De conformidad con la nota 7 del numeral 3.2.3. a.1 no podrá ser acumulable la experiencia obtenida en varios proyectos en un mismo periodo de tiempo. Se toma como fecha de inicio 30/11/2018 ya que la experiencia No. 1 se traslapa con la No. 2 en el periodo comprendido entre el 1/08/2018 al 29/11/2018</t>
  </si>
  <si>
    <t>Servicios de consultoría y administración corporativa</t>
  </si>
  <si>
    <t>Se toma como fecha de inicio 30/11/2018 ya que la experiencia No. 1 se traslapa con la No. 2 en el periodo comprendido entre el 1/08/2018 al 29/11/2018</t>
  </si>
  <si>
    <t>REALIZAR INTERVENTORÍA TÉCNICA, ADMINISTRATIVA, FINANCIERA Y AMBIENTAL AL CONTRATO QUE TIENE POR OBJETO: AMPLIACIÓN DE LAS REDES DE MEDIA Y BAJA TENSIÓN DE LAS VEREDAS CUNEQUE, EL PALMAR Y SAN CAYETADO DEL MUNICIPIO DE TAMARA CASANARE, ORINOQUIA</t>
  </si>
  <si>
    <t>Empresa de Energía de Casanare - ENERCA S.A. ESP.</t>
  </si>
  <si>
    <t>INTERVENTORÍA TECNICA, ADMINISTRATIVA, FINANCIERA, CONTABLE, JURIDICA Y AMBIENTAL AL CONTRATO QUE TIENE POR OBJETO "AMPLIACIÓN REDES ELÉCTRICAS DE MEDIA Y BAJA TENSIÓN, MONTAJE DE TRANSFORMADORES PARA LA ELECTRIFICACIÓN DE LAS VEREDAS: LA CURAMA, EL BANCO, EL VERDE, SAN ISIDRO, MATALARGA, LA MAPORA, EL GARZÓN Y LA PLATA, MUNICIPIO DE PORE, DEPARTAMENTO DE CASANARE"</t>
  </si>
  <si>
    <t>De conformidad con la nota 7 del numeral 3.2.3. a.1 no podrá ser acumulable la experiencia obtenida en varios proyectos en un mismo periodo de tiempo. Se toma como fecha de inicio 12/11/2016 ya que la experiencia No. 3 se traslapa con la No. 4 en el periodo comprendido entre el 15/01/2016 al 14/10/2016 y la No. 6 del 15/10/2016 al 11/11/2016</t>
  </si>
  <si>
    <t>Ingenieria Civil y arquitectura</t>
  </si>
  <si>
    <t>Se toma como fecha de inicio 12/11/2016 ya que la experiencia No. 3 se traslapa con la No. 4 en el periodo comprendido entre el 15/01/2016 al 14/10/2016 y la No. 6 del 15/10/2016 al 11/11/2016</t>
  </si>
  <si>
    <t>INTERVENTORIA TÉCNICA, ADMINISTRATIVA, FINANCIERA Y AMBIENTAL AL CONTRATO QUE TIENE POR OBJETO: CONSTRUCCIÓN, RECONFIGURACIÓN Y REPOTENCIACIÓN SUBESTACIÓN YOPAL 115-34,5-13,8 KV YOPAL, CASANARE, ORINOQUIA</t>
  </si>
  <si>
    <t>80101500 - 80101600 - 81101700 - 81101500</t>
  </si>
  <si>
    <t>Ingeniería Eléctrica y Electrónica</t>
  </si>
  <si>
    <t>INTERVENTORIA TECNICA, ADMINISTRATIVA, FINANCIERA, AMBIENTAL CONTABLE Y LEGAL A LA AMPLIACIÓN DE REDES ELÉCTRICAS DE MEDIA Y BAJA TENSIÓN EN LAS VEREDAS SURIMENA, PRADERA Y GUARIMENA DEL MUNICIPIO DE OROCUE DEPARTAMENTO DE CASANARE.</t>
  </si>
  <si>
    <t>De conformidad con la nota 7 del numeral 3.2.3. a.1 no podrá ser acumulable la experiencia obtenida en varios proyectos en un mismo periodo de tiempo. Se toma como fecha de finalización 7/08/2014 , ya que el periodo comprendido entre el 8/08/2014 al 4/02/2016 se traslapa con las experiencias No. 6 y 8</t>
  </si>
  <si>
    <t>Servicios Eléctricos</t>
  </si>
  <si>
    <t>Se toma como fecha de finalización 7/08/2014 , ya que el periodo comprendido entre el 8/08/2014 al 4/02/2016 se traslapa con las experiencias No. 6 y 8</t>
  </si>
  <si>
    <t>INTERVENTORÍA TÉCNICA, ADMINISTRATIVA, FINANCIERA, CONTABLE, JURIDICA Y AMBIENTAL AL CONTRATO QUE CONTIEN COMO OBJETO "INSTALACIÓN DE REDES ELECTRICAS DE MEDIA Y BAJA TENSIÓN EN LAS VEREDAS LOS ALPES, PIAGUTA, COMOGO, VIJAGUAL, SAN RAFAEL, CERRO RICO, Y SAN FRANCISCO MUNICIPIO DE RECETOR DEPARTAMENTO DE CASANARE"</t>
  </si>
  <si>
    <t>De conformidad con la nota 7 del numeral 3.2.3. a.1 no podrá ser acumulable la experiencia obtenida en varios proyectos en un mismo periodo de tiempo. 5-06-2015 al 14/10/2016 se traslapa con la experiencia No. 4</t>
  </si>
  <si>
    <t>5-06-2015 al 14/10/2016 se traslapa con la experiencia No. 4</t>
  </si>
  <si>
    <t>REALIZAR LA INTERVENTORÍA TÉCNICA, ADMINISTRATIVA, FINANCIERA Y AMBIENTAL AL CONTRATO QUE TIENE POR OBJETO CONSTRUCCIÓN DE REDES ELÉCTRICAS DE MEDIA Y BAJA TENSIÓN Y MONTAJE DE SUBESTACIONES DE DISTRIBUCIÓN PARA LAS VEREDAS: BARQUEREÑA, GUANAPALO, ESPERANZA, LAS CALLES, SOCORRO, MACUCO, PALMARITO, SANTA HERCILIA, MEREY, LA SELVA, PALESTINA, GARRANCHO, MORICHAL, LAS CAÑAS, BENDICIÓN, CANYARO, LOS PATOS Y CRISTO REY DEL MUNICIPIO DE SAN LUIS DE PALENQUE DE CASANARE</t>
  </si>
  <si>
    <t>MUNICIPIO DE SAN LUIS DE PALENQUE</t>
  </si>
  <si>
    <t>De conformidad con la nota 7 del numeral 3.2.3. a.1 no podrá ser acumulable la experiencia obtenida en varios proyectos en un mismo periodo de tiempo. Se traslapa completamente con la experiencia No. 4</t>
  </si>
  <si>
    <t>Se traslapa completamente con la experiencia No. 4</t>
  </si>
  <si>
    <t>INTERVENTORÍA TÉCNICA, ADMINISTRATIVA, FINANCIERA Y AMBIENTAL AL CONTRATO QUE TIENE POR OBJETO CONSTRUCCIÓN, REPOTENCIACIÓN RED EN DOBLE CIRCUITO 34,5/13,8 KV YOPAL - MORICHAL</t>
  </si>
  <si>
    <t>De conformidad con la nota 7 del numeral 3.2.3. a.1 no podrá ser acumulable la experiencia obtenida en varios proyectos en un mismo periodo de tiempo. Se toma como fecha de finalización 7/8/2014, ya que se traslapa con la experiencia No. 4 del 8/08/2014 al 30/12/2015</t>
  </si>
  <si>
    <t>Se toma como fecha de finalización 7/8/2014, ya que se traslapa con la experiencia No. 4 del 8/08/2014 al 30/12/2015</t>
  </si>
  <si>
    <t>REALIZAR SUPERVISION A LA INTERVENTORIA DERIVADA DE LOS CONTRATOS QUE TIENEN POR OBJETO: 1. CONSTRUCCIÓN DE SUBESTACIÓN ELECTRICA DE 20 MVA A 115/34,5/13,2 KV Y AMPLIACIÓN PARA RECONFIGURACIÓN DE LA RED DE 34,5 - 13,2 KV EN EL MUNICIPIO DE AGUAZUL, DEPARTAMENTO DE CASANARE. 2. CONSTRUCCIÓN LINEA DE 34,5 PARA ALIMENTAR LA SUBESTACIÓNN DE LA VEREDA LA ESPERANZA Y LAS REDES DE LAS VEREDAS SAN JOAQUIN, CHAPARRITO, GUASIMAL, EL CALVARIO, BELGICA, LA ESPERANZA, LA MORITA, EL CONVENTO, EL TORO, EL PALMAR, LA REFORMA, LA UNION DE COJOMU, CARDONCITO Y SANTA IRENE DEL MUNICIPIO DE TRINIDAD DEL DEPARTAMENTO DE CASANARE. 2. CONSTRUCCIÓN DE REDES DE MEDIA Y BAJA TENSIÓN EN LAS VEREDAS SAN LUIS DEL ARIPORO, EL SARARE, SANTA MARTA Y LA COLOMBINA DE MUNICIPIO DE PAZ DE ARIPORO DEPARTAMENTO DE CASANARE.</t>
  </si>
  <si>
    <t>Gobernación de Casanare</t>
  </si>
  <si>
    <t>INTERVENTORIA TÉCNICA A LA CONSTRUCCIÓN DE LA ZONA DE EXPANSIÓN URBANA UNO I ETAPA Y LA AMPLIACIÓN DE REDES ELÉCTRICAS EN LAS VEREDAS ESMERALDA II ETAPA Y PIÑALITO SECTOR ALTO Y JUVE DEL MUNICIPIO DE TAURAMENA.</t>
  </si>
  <si>
    <t>Municipio de Tauramena</t>
  </si>
  <si>
    <t>De conformidad con la nota 7 del numeral 3.2.3. a.1 no podrá ser acumulable la experiencia obtenida en varios proyectos en un mismo periodo de tiempo. Se toma como fecha de finalización el 5/09/2010, ya que se traslapa con la expereiencia No. 11 entre el 06/09/2010 al 26/11/2010</t>
  </si>
  <si>
    <t>Se toma como fecha de finalización el 5/09/2010, ya que se traslapa con la expereiencia No. 11 entre el 06/09/2010 al 26/11/2010</t>
  </si>
  <si>
    <t>REALIZAR INTERVENTORIA TÉCNICA, ADMINISTRATIVA, FINANCIERA Y AMBIENTAL A LOS CONTRATOS QUE TIENEN POR OBJETO; 1. AMPLIACIÓN DE REDES EN MEDIA Y BAJA TENSIÓN EN LA URBANIZACIÓN SAN JERONIMO MUNICIPIO DE HATO COROZAL DEPARTAMENTO DE CASANARE; 2. AMPLIACIÓN DE REDES ELÉCTRICAS DE MEDIA Y BAJA TENSIÓN EN LA VEREDA SANTA TERESA, LA FLORIDA DEL MUNICIPIO DE HATO COROZAL DEPARTAMENTO DE CASANARE.</t>
  </si>
  <si>
    <t>De conformidad con la nota 7 del numeral 3.2.3. a.1 no podrá ser acumulable la experiencia obtenida en varios proyectos en un mismo periodo de tiempo. Se toma como fecha de finalización 29/12/2010, ya que se traslapa con la experiencia No. 9 del 30/12/2010 al 05/01/2011</t>
  </si>
  <si>
    <t>Se toma como fecha de finalización 29/12/2010, ya que se traslapa con la experiencia No. 9 del 30/12/2010 al 05/01/2011</t>
  </si>
  <si>
    <t>REALIZIAR INTERVENTORÍA TÉCNICA, ADMINISTRATIVA, FINANCIERA Y AMBIENTAL A LOS CONTRATOS: CONSTRUCCIÓN Y AMPLIACIÓN DE REDES ELÉCTRICAS EN LA URBANIZACIÓN ALTOS DE LA GUACABA, AMPLIACIÓN DE REDES ELÉCTRICAS DE MEDIA Y BAJA TENSIÓN EN LA VEREDA GUACHARACAL. AMPLIACIÓN RED ELÉCTRICA DE MEDIA Y BAJA TENSIÓN EN LA URBANIZACIÓN LAS HELICONIAS, VILLA BERTHA, AMPLIACIÓN RED ELECTRICA DE MEDIA Y BAJA TENSIÓN EN LA VEREDA LA RESERVA SECTOR MORICHE 2, EL TRIUNFO Y FUNDO BONITO, AMPLIACIÓN DE REDES ELECTRICAS DE MEDIA Y BAJA TENSIÓN EN LA VEREDA YOPITOS, SECTOR LAS TRES ROSAS Y LA PALMITA. OPTIMIZACIÓN Y MEJORAMIENTO DE INFRAESTRUCTURA ENERGETICA DE LA ZONA CENTRO DEL MUNICIPIO DE YOPAL. DISEÑO Y ELECTRIFICACIÓN VEGA DEL UPIA, MUNICIPIO DE VILLANUEVA Y AMPLIACIÓN DE REDES ELECTRICAS DE MEDIA Y BAJA TENSIÓN EN LA VEREDA LA ZUQUIA, MUNICIPIO DE TAMARA, DEPARTAMENTO DE CASANARE</t>
  </si>
  <si>
    <t>De conformidad con la nota 7 del numeral 3.2.3. a.1 no podrá ser acumulable la experiencia obtenida en varios proyectos en un mismo periodo de tiempo. Se toma como fecha de finalización 29/12/2009 ya que se traslapa con la experiencia No. 10 entre el 30/12/2009 al 25/03/2010</t>
  </si>
  <si>
    <t>Se toma como fecha de finalización 29/12/2009 ya que se traslapa con la experiencia No. 10 entre el 30/12/2009 al 25/03/2010</t>
  </si>
  <si>
    <t>INTERVENTORIA TÉCNICA, ADMINISTRATIVA, FINANCIERA Y AMBIENTAL A LA CONSTRUCCIÓN DE REDES ELÉCTRICAS EN MEDIA Y BAJA TENSIÓN EN LAS URBANIZACIONES VILLA FLOR Y VILLA VARGAS DEL MUNICIPIO DE YOPAL, DEPARTAMENTO DE CASANARE</t>
  </si>
  <si>
    <t>30/6/2009</t>
  </si>
  <si>
    <t>TOTAL AÑOS DE EXPERIENCIA</t>
  </si>
  <si>
    <t>TOTAL</t>
  </si>
  <si>
    <t xml:space="preserve">
 EXPERIENCIA DEL EQUIPO DE TRABAJO
</t>
  </si>
  <si>
    <t>NOMBRE DEL PROPONENTE:</t>
  </si>
  <si>
    <t>NOMBRE DEL PROFESIONAL</t>
  </si>
  <si>
    <t>JORGE ERNESTO SOCADAGÜI PÉREZ</t>
  </si>
  <si>
    <t>CARGO EN EL EQUIPO DE TRABAJO</t>
  </si>
  <si>
    <t>DIRECTOR DE INTERVENTORIA</t>
  </si>
  <si>
    <t>RELACIÓN EXPERIENCIA PROFESIONAL HABILITANTE</t>
  </si>
  <si>
    <r>
      <t>ETAPA PREVIA _</t>
    </r>
    <r>
      <rPr>
        <b/>
        <u/>
        <sz val="10"/>
        <color theme="1"/>
        <rFont val="Arial"/>
        <family val="2"/>
      </rPr>
      <t>__x__</t>
    </r>
    <r>
      <rPr>
        <b/>
        <sz val="10"/>
        <color theme="1"/>
        <rFont val="Arial"/>
        <family val="2"/>
      </rPr>
      <t xml:space="preserve">       ETAPA DE INSTALACIÓN___</t>
    </r>
    <r>
      <rPr>
        <b/>
        <u/>
        <sz val="10"/>
        <color theme="1"/>
        <rFont val="Arial"/>
        <family val="2"/>
      </rPr>
      <t>x__</t>
    </r>
    <r>
      <rPr>
        <b/>
        <sz val="10"/>
        <color theme="1"/>
        <rFont val="Arial"/>
        <family val="2"/>
      </rPr>
      <t>_</t>
    </r>
  </si>
  <si>
    <t>EXPERIENCIA HABILITANTE DIRECTOR DE INTERVENTORIA (ANEXO 4)</t>
  </si>
  <si>
    <t>EXPERIENCIA CALIFICABLE DIRECTOR DE INTERVENTORIA (ANEXO 5)</t>
  </si>
  <si>
    <t>NOMBRE DEL PROYECTO</t>
  </si>
  <si>
    <t>CARGO OCUPADO</t>
  </si>
  <si>
    <t>FUNCIONES DESEMPEÑADAS</t>
  </si>
  <si>
    <t>FECHA DE INICIO</t>
  </si>
  <si>
    <t>FECHA DE RETIRO</t>
  </si>
  <si>
    <t>DURACIÓN EN DIAS</t>
  </si>
  <si>
    <t>DURACIÓN EN MESES</t>
  </si>
  <si>
    <t>ESTUDIOS DIRECTOR</t>
  </si>
  <si>
    <t>Puntaje Máximo</t>
  </si>
  <si>
    <t xml:space="preserve">Transmisión  y Distribución de Energía Électrica </t>
  </si>
  <si>
    <t>DISTASA S.A. E.S.P.</t>
  </si>
  <si>
    <t>Director del Área Técnica</t>
  </si>
  <si>
    <t>Dirección de la administración, operación y mantenimiento de la infraestructura de Transmisión y distribución de Energía Électrica  de la empresa</t>
  </si>
  <si>
    <t xml:space="preserve">Subsanó presentando certificación que  cumple con lo establecido en el literal b.3 del numeral 3.2.3 b. </t>
  </si>
  <si>
    <t>Estudios de posgrado mínimo a nivel de especialización en: administración de empresas, o gerencia o gestión de proyectos, o gerencia de proyectos o gerencia de empresas de energía o alta gerencia o en Fuentes no Convencionales de Energía o en Energías alternativas.</t>
  </si>
  <si>
    <t>Concesión  Alumbrado Público Yopal</t>
  </si>
  <si>
    <t xml:space="preserve">ENLACE C.T.A </t>
  </si>
  <si>
    <t>Director de obra</t>
  </si>
  <si>
    <t>Director Tecnico de la Interventoria a la concesión Alumbrdo  Público del Municipio de Yopal</t>
  </si>
  <si>
    <t>No cumple con lo establecido en el literal b.3 del numeral 3.2.3 b. La certificación no contiene la Descripción de las actividades o tareas desarrolladas</t>
  </si>
  <si>
    <t>Contar adicionalmente con estudios en la modalidad de posgrado mínimo a nivel de especialización en:</t>
  </si>
  <si>
    <t>Operación Y Mantenimiento del STR y SDL de ENERCA S.A. ESP.</t>
  </si>
  <si>
    <t>ENERCA S.A. ESP.</t>
  </si>
  <si>
    <t>SubGerente Técnico</t>
  </si>
  <si>
    <t>Dirección de la administración, operación y mantenimiento de la infraestructura del STR y SDL de   de la empresa</t>
  </si>
  <si>
    <t>INGENIERÍA ELÉCTRICA CON ENFASIS EN SISTEMAS DE DISTRIBUCIÓN ó</t>
  </si>
  <si>
    <t>828-01 Asesor e interventor de las redes eléctricas rurales adscrito a la Secretaria de Obras del Municipio</t>
  </si>
  <si>
    <t>Alcaldia de Aguazul</t>
  </si>
  <si>
    <t>Interventor</t>
  </si>
  <si>
    <t>*No cumple con la experiencia profesional relacionada ya que no ejeció el cargo de Director o gerente
*No cumple con lo establecido en el literal b.3 del numeral 3.2.3 b. La certificación no contiene la Descripción de las actividades o tareas desarrolladas</t>
  </si>
  <si>
    <t>EN SISTEMAS DE DISTRIBUCIÓN Y TRASMISIÓN DE ENERGÍA ELÉCTRICA ó</t>
  </si>
  <si>
    <t>1423-01 Asesor e interventor de las redes eléctricas rurales adscrito a la Secretaria de Obras del Municipio</t>
  </si>
  <si>
    <r>
      <rPr>
        <sz val="8"/>
        <color rgb="FF000000"/>
        <rFont val="Times New Roman"/>
        <family val="1"/>
      </rPr>
      <t xml:space="preserve"> </t>
    </r>
    <r>
      <rPr>
        <sz val="8"/>
        <color rgb="FF000000"/>
        <rFont val="Arial"/>
        <family val="2"/>
      </rPr>
      <t>EN SISTEMAS DE DISTRIBUCION DE ENERGÍA ELÉCTRICA ó</t>
    </r>
  </si>
  <si>
    <t>1878-00 Asesor e interventor eléctrico para las redes eléctricas urbanas del municipio de Aguazul</t>
  </si>
  <si>
    <t>EN SISTEMAS DE TRASMISIÓN Y DISTRIBUCIÓN DE ENERGÍA ELÉCTRICA ó</t>
  </si>
  <si>
    <t>323-01 Prestar srvicios de apoyo para la puesta en marcha de proyectos de inversión "Construcción Electrificaciones Rurales del Municipio de Aguazul" como Ingeniero interventor y supervisor en el área competente al mismo programa de inversión</t>
  </si>
  <si>
    <t>EN SISTEMAS DE TRASMISIÓN DE ENERGÍA ELÉCTRICA ó</t>
  </si>
  <si>
    <t>616-01 Prestar servicios de apoyo para puesta en marcha de proyectos de inversión "Construcción Electrificaciones Rurales del Municipio de Aguazul" como ingeniero interventor y supervisor en el área competente al mismo program de inversión</t>
  </si>
  <si>
    <t>EN INGENIERÍA ELÉCTRICA. ó</t>
  </si>
  <si>
    <t>939-01 Prestar servicios de apoyo para la puesta en marcha del proyecto de inversión "Realización de Interventorías de proyectos de inversión" en la elaboración de proyectos de electrificación tanto en la parte urbano como rural y prestar la interventoria a los mismos proyectos</t>
  </si>
  <si>
    <r>
      <rPr>
        <sz val="8"/>
        <color rgb="FF000000"/>
        <rFont val="Times New Roman"/>
        <family val="1"/>
      </rPr>
      <t xml:space="preserve"> </t>
    </r>
    <r>
      <rPr>
        <sz val="8"/>
        <color rgb="FF000000"/>
        <rFont val="Arial"/>
        <family val="2"/>
      </rPr>
      <t>SISTEMAS DE POTENCIA O SISTEMAS DE TRANSMISIÓN Y DISTRIBUCIÓN ELÉCTRICA. ó</t>
    </r>
  </si>
  <si>
    <t xml:space="preserve"> El profesional Jorge Ernesto Socadagui es Especialista en gerencia de recursos energéticos, por lo tanto no cumple con ninguno de los posgrados establecidos para la formación adicional.</t>
  </si>
  <si>
    <t>1243-01 Prestar servicios de apoyo para la puesta en marcha del proyecto de inversión "Realización de Interventorías de proyectos de inversión" en la elaboración de proyectos de electrificación tanto en la parte urbano como rural y prestar la interventoria a los mismos proyectos</t>
  </si>
  <si>
    <t>099-02 Prestar servicios de apoyo para la puesta en marcha del proyecto de inversión "Realización de Interventorías de proyectos de inversión" en la elaboración de proyectos de electrificación tanto en la parte urbano como rural del municipio de aguazul</t>
  </si>
  <si>
    <t>228-02 Prestar apoyo para la puesta en marcha del proyecto de Inversión "Realización de interventorías de proyectos de inversión" realizando actividades de interventoría a las obras que se ejecuten en el Municipio con el desarrollo de los proyectos de electrificación</t>
  </si>
  <si>
    <t>367-02 Presta apoyo para la puesta en marcha del proyecto de inversión "Realización de interventorías de proyectos de inversión" realizando actividades de interventoría y supervisión a las obras que se ejecuten en el Municipio con el desarrollo de los proyectos de electrificación</t>
  </si>
  <si>
    <t>TOTALES</t>
  </si>
  <si>
    <t>433-02 Realizar interventoría y supervisión de las obras que se ejecuten enm el Municipio de Aguazul con el desarrollo de proyectos de infraestructura (sede administrativa, manga de coleo, plaza de ferias y construcción de redes eléctricas tanto en el sector urbano como rural del municipio de Aguazul.</t>
  </si>
  <si>
    <t>133-03 Realizar el sseguimiento e interventoría y supervisión de las obras que se ejecuten en el municipio de Aguazul con el desarrollo de proyectos de infraestructura (sector eléctrico y energético) de Inversión social en el municipio de Aguazul.</t>
  </si>
  <si>
    <t>PUNTAJE</t>
  </si>
  <si>
    <t>NO CUENTA CON ESTUDIOS DE POSGRADO DE CONFORMIDAD CON LO ESTIPULADO COMO FORMACIÓN ACADÉMICA ADICIONAL</t>
  </si>
  <si>
    <t>SERGIO ANDRES PASTRANA PASTRANA</t>
  </si>
  <si>
    <t>INGENIERO RESIDENTE DE INTERVENTORIA</t>
  </si>
  <si>
    <t>RELACIÓN EXPERIENCIA PROFESIONAL HABILITANTE PROFESIONAL 1</t>
  </si>
  <si>
    <r>
      <t>ETAPA PREVIA ___</t>
    </r>
    <r>
      <rPr>
        <b/>
        <u/>
        <sz val="10"/>
        <color theme="1"/>
        <rFont val="Arial"/>
        <family val="2"/>
      </rPr>
      <t>x_</t>
    </r>
    <r>
      <rPr>
        <b/>
        <sz val="10"/>
        <color theme="1"/>
        <rFont val="Arial"/>
        <family val="2"/>
      </rPr>
      <t>_       ETAPA DE INSTALACIÓN___</t>
    </r>
    <r>
      <rPr>
        <b/>
        <u/>
        <sz val="10"/>
        <color theme="1"/>
        <rFont val="Arial"/>
        <family val="2"/>
      </rPr>
      <t>_x_</t>
    </r>
    <r>
      <rPr>
        <b/>
        <sz val="10"/>
        <color theme="1"/>
        <rFont val="Arial"/>
        <family val="2"/>
      </rPr>
      <t>_</t>
    </r>
  </si>
  <si>
    <t>EXPERIENCIA HABILITANTE INGENIERO RESIDENTE (ANEXO 4)</t>
  </si>
  <si>
    <t>ESTUDIOS RESIDENTE</t>
  </si>
  <si>
    <t>Profesional auxiliar de interventoría para el contrato: Ampliación de redes electricas en diferentes veredas de la zona rural del municipio de Neiva</t>
  </si>
  <si>
    <t>Cooperativa Creer  En lo Nuestro</t>
  </si>
  <si>
    <t>Auxiliar de Interventoría</t>
  </si>
  <si>
    <t xml:space="preserve">Asisitir al profesional residente de interventoría para creación de actas de inicio, actas de suspensión y reinicio, actas parciales, revisión de presupuesto, control al buen manejo del anticipo, revisión de póliza y revisión técnica en los frentes </t>
  </si>
  <si>
    <t>Si tiene estudios de posgrado mínimo a nivel de especialización en: Fuentes no Convencionales de Energía o en Energías alternativas.</t>
  </si>
  <si>
    <t>Contrato de Interventoria N 0100 de 2015</t>
  </si>
  <si>
    <t>GOBERNACION DE CASANARE</t>
  </si>
  <si>
    <t xml:space="preserve">Subsanó, presentó documento que cumple con lo establecido en el literal b.3 del numeral 3.2.3 b. </t>
  </si>
  <si>
    <t>Si tiene estudios de posgrado mínimo a nivel de especialización en:</t>
  </si>
  <si>
    <t xml:space="preserve">CONT 1394 de 2013: Realizar Filtro Técnico y de viabilidad a mínimo seis (6) subproyectos de inversión del proyecto: Construir, ampliar, reponer, reconfigurar, remodelar, adquirir redes de energía eléctrica y de subestaciones en el departamento de Casanre. </t>
  </si>
  <si>
    <t xml:space="preserve">GOBERNACION DE CASANARE </t>
  </si>
  <si>
    <t>Profesional</t>
  </si>
  <si>
    <t>Las funciones descritas en la certificación no corresponden a ninguna de las listadas en el pliego de condiciones, para la experiencia habilitante del residente. Las funciones descrita en la certificación hacen referencia únicamente al  estudio y filtro técnico pero no se relacionan con interventoría, suministro, instalación o construcción de proyectos de trasmisión, generación o distribución de energía eléctrica de conformidad con lo descrito en el pliego de condiciones.</t>
  </si>
  <si>
    <r>
      <t>·</t>
    </r>
    <r>
      <rPr>
        <sz val="7"/>
        <color rgb="FF000000"/>
        <rFont val="Times New Roman"/>
        <family val="1"/>
      </rPr>
      <t xml:space="preserve">         </t>
    </r>
    <r>
      <rPr>
        <sz val="11"/>
        <color rgb="FF000000"/>
        <rFont val="Arial"/>
        <family val="2"/>
      </rPr>
      <t>INGENIERÍA ELÉCTRICA CON ENFASIS EN SISTEMAS DE DISTRIBUCIÓN ó</t>
    </r>
  </si>
  <si>
    <t xml:space="preserve">289 de 2014: Realizar estudios Complementarios, filtro técnico y viabilidad a proyectos de inversión, Municipal, Departamental, y regional del Proyecto de Energía Eleéctrica en el Departamento de Casanare. </t>
  </si>
  <si>
    <r>
      <t>·</t>
    </r>
    <r>
      <rPr>
        <sz val="7"/>
        <color rgb="FF000000"/>
        <rFont val="Times New Roman"/>
        <family val="1"/>
      </rPr>
      <t xml:space="preserve">         </t>
    </r>
    <r>
      <rPr>
        <sz val="11"/>
        <color rgb="FF000000"/>
        <rFont val="Arial"/>
        <family val="2"/>
      </rPr>
      <t>EN SISTEMAS DE DISTRIBUCIÓN Y TRASMISIÓN DE ENERGÍA ELÉCTRICA ó</t>
    </r>
  </si>
  <si>
    <t xml:space="preserve">2094 de 2014: Apoyo a la supervisión para la interventoría técnica administrativa, financiera y contable al contrato que tiene como objeto: construcción, instalación, configuración y puesta en funcionamiento de cuatro sistemas de semaforización inalámbrica de última generación municipio de Villanueva Casanare. </t>
  </si>
  <si>
    <t>Apoyo a la supervisión</t>
  </si>
  <si>
    <t>Las funciones descritas en la certificación no corresponden a ninguna de las listadas en el pliego de condiciones, para la experiencia habilitante del residente. Las funciones descrita en la certificación hacen referencia únicamente al apoyo a la supervisión pero no se relacionan con interventoría, suministro, instalación o construcción de proyectos de trasmisión, generación o distribución de energía eléctrica de conformidad con lo descrito en el pliego de condiciones.</t>
  </si>
  <si>
    <r>
      <t>·</t>
    </r>
    <r>
      <rPr>
        <sz val="7"/>
        <color rgb="FF000000"/>
        <rFont val="Times New Roman"/>
        <family val="1"/>
      </rPr>
      <t xml:space="preserve">         </t>
    </r>
    <r>
      <rPr>
        <sz val="11"/>
        <color rgb="FF000000"/>
        <rFont val="Arial"/>
        <family val="2"/>
      </rPr>
      <t>EN SISTEMAS DE DISTRIBUCION DE ENERGÍA ELÉCTRICA ó</t>
    </r>
  </si>
  <si>
    <t xml:space="preserve">Cont N.1436 de 2015: Apoyo a la supervisión al contrato que tiene como Objeto: Interventoría Técnica Administrativa Financiera y Ambiental, Incluye Certificado RETIE, RETILAP al contrato que tiene como objeto: Construcción de redes eléctricas de Media, baja Tensión y Alumbrado público Urbanización Prados del Llano Yopal Casanare Orinoquía.     </t>
  </si>
  <si>
    <t>SUPERVISOR</t>
  </si>
  <si>
    <r>
      <t>·</t>
    </r>
    <r>
      <rPr>
        <sz val="7"/>
        <color rgb="FF000000"/>
        <rFont val="Times New Roman"/>
        <family val="1"/>
      </rPr>
      <t xml:space="preserve">         </t>
    </r>
    <r>
      <rPr>
        <sz val="11"/>
        <color rgb="FF000000"/>
        <rFont val="Arial"/>
        <family val="2"/>
      </rPr>
      <t>EN SISTEMAS DE TRASMISIÓN Y DISTRIBUCIÓN DE ENERGÍA ELÉCTRICA ó</t>
    </r>
  </si>
  <si>
    <t xml:space="preserve">CONT N. 1752 de 2015: Efectuar los estudios complementarios, filtro técnico y viabilidad a proyectos de inversión municipal, departamental y regional del proyecto de energía eléctrica en el departamento de Casanare.     </t>
  </si>
  <si>
    <t>PROFESIONAL</t>
  </si>
  <si>
    <r>
      <t>·</t>
    </r>
    <r>
      <rPr>
        <sz val="7"/>
        <color rgb="FF000000"/>
        <rFont val="Times New Roman"/>
        <family val="1"/>
      </rPr>
      <t xml:space="preserve">         </t>
    </r>
    <r>
      <rPr>
        <sz val="11"/>
        <color rgb="FF000000"/>
        <rFont val="Arial"/>
        <family val="2"/>
      </rPr>
      <t>EN SISTEMAS DE TRASMISIÓN DE ENERGÍA ELÉCTRICA ó</t>
    </r>
  </si>
  <si>
    <t>CONT N.430 DE 2015: Apoyo a la supervision que tiene por objeto: Ampliacion de redes electricas de media y baja tension en la vereda puerto miriem municipio de villa nueva casanarre.</t>
  </si>
  <si>
    <t>ENERCA</t>
  </si>
  <si>
    <r>
      <t>·</t>
    </r>
    <r>
      <rPr>
        <sz val="7"/>
        <color rgb="FF000000"/>
        <rFont val="Times New Roman"/>
        <family val="1"/>
      </rPr>
      <t xml:space="preserve">         </t>
    </r>
    <r>
      <rPr>
        <sz val="11"/>
        <color rgb="FF000000"/>
        <rFont val="Arial"/>
        <family val="2"/>
      </rPr>
      <t>EN INGENIERÍA ELÉCTRICA. ó</t>
    </r>
  </si>
  <si>
    <t>Ingeniero Residente de Proyectos en los contratos No157 de 2018, 383 de 2017 y 2253 de 2018, desarrollados por la compañía.</t>
  </si>
  <si>
    <t xml:space="preserve">SERVICIOS DE CONSULTORIA OBRAS Y BIENES LTDA </t>
  </si>
  <si>
    <t>INGENIERO RESIDENTE DE PROYECTOS</t>
  </si>
  <si>
    <t>*No cumple con lo establecido en el literal b.3 del numeral 3.2.3 b. La certificación no contiene la Descripción de las actividades o tareas desarrolladas</t>
  </si>
  <si>
    <r>
      <t>·</t>
    </r>
    <r>
      <rPr>
        <sz val="7"/>
        <color rgb="FF000000"/>
        <rFont val="Times New Roman"/>
        <family val="1"/>
      </rPr>
      <t xml:space="preserve">         </t>
    </r>
    <r>
      <rPr>
        <sz val="11"/>
        <color rgb="FF000000"/>
        <rFont val="Arial"/>
        <family val="2"/>
      </rPr>
      <t>SISTEMAS DE POTENCIA O SISTEMAS DE TRANSMISIÓN Y DISTRIBUCIÓN ELÉCTRICA. ó</t>
    </r>
  </si>
  <si>
    <t>NO CUENTA CON ESTUDIOS DE PSGRADO DE CONFORMIDAD CON LO ESTIPULADO COMO FORMACIÓN ACADÉMICA ADICIONAL</t>
  </si>
  <si>
    <t>SEGEN INGENIERIA S.A.S.</t>
  </si>
  <si>
    <t>ADQUISICIÓN E INSTALACIÓN DE TRES (03) PLANTAS ELÉCTRICAS DE EMERGENCIA Y CONSTRUCCIÓN DE OBRAS PARA EL EFECTO, PARA LAS SEDES JUDICIALES DE LOS MUNICIPIOS DE COROZAL, SAN MARCOS Y SINCELEJO</t>
  </si>
  <si>
    <t>CONSEJO SUPERIOR DE LA JUDICATURA
SECCIONAL SINCELEJO</t>
  </si>
  <si>
    <t>80101500 
80101600
81101700
83101800
81101500</t>
  </si>
  <si>
    <t>REALIZAR LA INTERVENTORIA TECNICA ADMINSITRATIVA, FINANCIERA Y AMBIENTAL PARA LA IMPLEMENTACION DE UN SISTEMA DE ALUMBRADO PUBLICO SOLAR EN LOS CENTROS POBLADOS DE CHARRAS,CAÑO MAKU Y SABANAS DE LA FUGA DEL MUNICIPIO DE SAN JOSE DEL GUAVIARE , GUAVIARE</t>
  </si>
  <si>
    <t>GOBERNACION DEL GUAVIARE</t>
  </si>
  <si>
    <t>39</t>
  </si>
  <si>
    <t>811017-801016-831018</t>
  </si>
  <si>
    <t>“Control y supervisión administrativa, técnica, jurídica, financiera y contable a las actividades de construcción de obras civiles y eléctricas para la Electrificacion rural Vereda Santa Helena parte alta del municipio de Ortega en el departamento del Tolima, y la ejecución de cada una de las obligaciones derivadas de(l) (los) contrato(s) suscrito(s) por ENERTOLIMA para tal fin”</t>
  </si>
  <si>
    <t>ENERTOLIMA S.A.-ESP</t>
  </si>
  <si>
    <t>28</t>
  </si>
  <si>
    <t>80101500-811017</t>
  </si>
  <si>
    <t>Control y supervisión administrativa, técnica, jurídica, financiera y contable a las actividades de construcción de obras civiles y eléctricas para la electrificación rural de la vereda Escobales del municipio de Ortega en el departamento del Tolima y la ejecición de cada una de las oblifaciones derivadas de(l) (los) contrato(s) suscrito(s) para tal fin. Hace parte integral del contrato la notiviación de cesión del contrato de fecha 06 de junio de 2019</t>
  </si>
  <si>
    <t xml:space="preserve">80101600
81101700
83101800
81101500 </t>
  </si>
  <si>
    <t>INTERVENTORIA TÉCNICA, ADMINISTRATIVA, FINANCIERA, JURÍDICA, AMBIENTAL, SOCIAL, Y CONTABLE PARA LAS OBRAS DE CONSTRUCCIÓN INSTALACIÓN E IMPLEMENTACIÓN DE SOLUCIONES DE ENERGÍA INDIVIDUALES SOSTENIBLES CONSISTENTES EN SISTEMAS SOLARES FOTOVOLTAICOS PARA VIVIENDAS RURALES EN LAS ZONAS NO INTERCONECTADAS EN LA VEREDA CONSUELO DEL MUNICIPIO DE CONDOTO – CHOCÓ</t>
  </si>
  <si>
    <t>DISPAC S.A.-ESP</t>
  </si>
  <si>
    <t>41</t>
  </si>
  <si>
    <t>801016-811017-831018</t>
  </si>
  <si>
    <t>De conformidad con la Nota 2 del numeral 4.1. la certificación aportada no cumple ya que no anexan la hoja de firma y fecha de terminación del contrato</t>
  </si>
  <si>
    <t>“Control y supervisión administrativa, técnica, jurídica, financiera y contable a las actividades de construcción de obras civiles y eléctricas para la  Electrificación rural vereda La Alemania del municipio de Chaparral en el departamento del Tolima, y la ejecución de cada una de las obligaciones derivadas de(l) (los) contrato(s) suscrito(s) por ENERTOLIMA para tal fin”</t>
  </si>
  <si>
    <t>29</t>
  </si>
  <si>
    <t>Control y supervisión técnica, operativa, económica y administrativa a las actividades de construcción de obras civiles y eléctrica para la electrificación de diferentes zonas rurales en el departamento del Tolima, y la ejecución de cada una de las obligaciones derivadas de(l) (los) contrato(s) suscrito(s) por Enertolima para tal fin.</t>
  </si>
  <si>
    <t>INTERVENTORIA TÉCNICA, ADMINISTRATIVA, FINANCIERA, JURÍDICA, AMBIENTAL, SOCIAL, Y CONTABLE PARA LAS OBRAS DE CONSTRUCCIÓN INSTALACIÓN E IMPLEMENTACIÓN DE SOLUCIONES DE ENERGÍA INDIVIDUALES SOSTENIBLES CONSISTENTES EN SISTEMAS SOLARES FOTOVOLTAICOS PARA VIVIENDAS RURALES EN LAS ZONAS NO INTERCONECTADAS EN LA VEREDA LA PLANTA DEL MUNICIPIO DE CONDOTO – CHOCÓ</t>
  </si>
  <si>
    <t>40</t>
  </si>
  <si>
    <t>“Control y supervisión administrativa, técnica, jurídica, financiera y contable a las actividades de construcción de obras civiles y eléctricas para la  Electrificacion rural vereda Santa Helena parte baja del municipio de Ortega en el departamento del Tolima, y la ejecución de cada una de las obligaciones derivadas de(l) (los) contrato(s) suscrito(s) por ENERTOLIMA para tal fin”</t>
  </si>
  <si>
    <t>30</t>
  </si>
  <si>
    <t>INTERVENTORÍA TÉCNICA, ADMINISTRATIVA, FINANCIERA Y JURÍDICA PARA LA OBRA DE CONSTRUCCIÓN DE REDES DE ELECTRIFICACIÓN RURAL EN EL DEPARTAMENTO DE SUCRE EN LOS SIGUIENTES PROYECTOS: A) SAMPUES: VEREDAS EL PAKI-BELLAVISTA, EL GUAMARO, EL PAKI-CRUCERO, EL RETIRO, LA NEGRA. LA ISLA Y LA LOMA DE PIEDRA. B) SAN ANTONIO DE PALMITO: VEREDA MINUTO DE DIOS</t>
  </si>
  <si>
    <t>80101600
81101700
83101800 
81101500</t>
  </si>
  <si>
    <t xml:space="preserve">De conformidad con la nota 7 del numeral 3.2.3. a.1 no podrá ser acumulable la experiencia obtenida en varios proyectos en un mismo periodo de tiempo. Se cambian las fechas de finalización por el 6 de julio de 2017
</t>
  </si>
  <si>
    <t>INTERVENTORIA ADMINISTRATIVA, TECNICA, JURIDICA, AMBIENTAL, SOCIAL, FINANCIERA Y CONTABLE DEL PROYECTO DE “SUMINISTRO E INSTALACION DE MODULOS FOTOVOLTAICOS, INVERSORES Y ELEMENTOS DE CONEXIONADO, DE UN(OS) SITEMA(S) SOLARE(S) FOTOVOLTAICO(S) AISLADOS CON RESPALDO DE BATERIAS, A SER INSTALADOS EN EL PROYECTO DE ENERGIZACIÓN DE VIVIENDAS RURALES EN LAS VEREDAS PRIMAVERA, SAN TEODORO, SANTA BARBARA, MATIYURE, NUEVO ANTIOQUIA, SANTA CECILIA Y MARANDUA EN EL MUNICIPIO DE LA PRIMAVERA, DEPARTAMENTO DE VICHADA</t>
  </si>
  <si>
    <t>ELECTROVICHADA S.A.-ESP</t>
  </si>
  <si>
    <t>38</t>
  </si>
  <si>
    <t>“Control y supervisión administrativa, técnica, jurídica, financiera y contable a las actividades de construcción de obras civiles y eléctricas para la   Electrificación  rural veredas La Primavera, Argentina, Mesa De Palmichal, Belarcazar y Santana del municipio de Rioblanco en el departamento del Tolima, y la ejecución de cada una de las obligaciones derivadas de(l) (los) contrato(s) suscrito(s) por ENERTOLIMA para tal fin”</t>
  </si>
  <si>
    <t>31</t>
  </si>
  <si>
    <t>NORMALIZACIÓN DE REDES DE DISTRIBUCIÓN ELÉCTRICA EN EL MUNICIPIO DE TUMACO EN EL DEPARTAMENTO DE NARIÑO; EN LOS BARRIOS CIUDADELA Y NUEVO HORIZONTE ETAPA III: CON SUMINISTRO POR PARTE DEL CONTRATISTA DE TODOS LOS MATERIALES, MANO DE OBRA, PRUEBAS Y PUESTA EN SERVICIO DE LA OBRA DE ACUERDO A LOS PLANOS Y ESPECIFICACIONES SUMINISTRATOS POR CEDENAR S.A. E.S.P. CORRESPONDIENTE ALCONTRATO GGC-351-2015</t>
  </si>
  <si>
    <t>CEDENAR S.A.-ESP</t>
  </si>
  <si>
    <t xml:space="preserve">De conformidad con la nota 7 del numeral 3.2.3. a.1 no podrá ser acumulable la experiencia obtenida en varios proyectos en un mismo periodo de tiempo. Se cambian las fechas de finalización por el 23 de enero de 2017
</t>
  </si>
  <si>
    <t>INTERVENTORIA TÉCNICA, ADMINISTRATIVA, FINANCIERA, JURÍDICA Y CONTABLE PARA LAS OBRAS DE SUMINISTRO, TRANSPORTE E INSTALACION E IMPLEMENTACIÓN DE: A. CONSTRUCCIÓN INSTALACIÓN E IMPLEMENTACIÓN DE SOLUCIONES DE ENERGÍA INDIVIDUALES SOSTENIBLES CONSISTENTES EN SISTEMAS SOLARES FOTOVOLTAICOS PARA VIVIENDAS RURALES EN LAS ZONAS NO INTERCONECTADAS DE LAS VEREDAS  EL PENEYA, LOMA LARGA, JORDAN, EL PARAISO, ANIMAS ALTAS, EL PORVENIR 1, SANTA FE, ALTA SARDINATA, REMANZOS, MONTERREY, LA GRANJA, AGUAS CLARAS, ANDAQUIES, BARCELONA, VILLANUEVA, RISARALDA, FUNDACIÓN, SANTO DOMINGO, LA SABALETA BAJA,  EL CAÑO SANTO DOMINGO, CARACOL, LEJANIAS, ARRALLANTES, ALTO CRISTALES, DOS QUEBRADAS, PAUJILES, LA CEIBA, ARGENTINA, LOS CAUCHOS, LA URIBE, LOBITOS, PORES, SARDINATA Y LIBANO DEL MUNICIPIO DE CARTAGENA DEL CHAIRÁ - CAQUETÁ (947 SOLUCIONES)</t>
  </si>
  <si>
    <t>27</t>
  </si>
  <si>
    <t>“Control y supervisión administrativa, técnica, jurídica, financiera y contable a las actividades de construcción de obras civiles y eléctricas para la  Electrificación rural Vereda Versalles del municipio de Ataco en el departamento del Tolima, y la ejecución de cada una de las obligaciones derivadas de(l) (los) contrato(s) suscrito(s) por ENERTOLIMA para tal fin”</t>
  </si>
  <si>
    <t>32</t>
  </si>
  <si>
    <t>INTERVENTORÍA TÉCNICA, ADMINISTRATIVA, FINANCIERA DEL CONTRATO DE CONSULTORÍA PARA REALIZAR ESTUDIOS Y DISEÑOS PARA INTERCONEXIÓN NACIONAL DE CINCO (5) CONSEJOS COMUNITARIOS (UNIÓN DEL RIO CHAGUI, EL RECUERDO DE NUESTROS ANCESTROS DEL RIO MEJICANO TABLÓN DULCE, TABLÓN SALADO E IMBILPÍ DEL CARMEN), EN EL MUNICIPIO DE TUMACO DEPARTAMENTO DE NARIÑO</t>
  </si>
  <si>
    <t>Alcaldía Municipal de Tumaco</t>
  </si>
  <si>
    <t xml:space="preserve">81101700
83101800 </t>
  </si>
  <si>
    <t xml:space="preserve">Se toma como fecha de terminación el plazo de ejecución desde la fecha de inicio mas no la fecha final de recibo y liquidación
</t>
  </si>
  <si>
    <t>“Control y supervisión administrativa, técnica, jurídica, financiera y contable a las actividades de construcción de obras civiles y eléctricas para la Electrificación rural Parcelacion La Linda vereda Montebello del municipio de Cajamarca en el departamento del Tolima, y la ejecución de cada una de las obligaciones derivadas de(l) (los) contrato(s) suscrito(s) por ENERTOLIMA para tal fin”</t>
  </si>
  <si>
    <t>33</t>
  </si>
  <si>
    <t>INTERVENTORÍA ADMINISTRATIVA, TÉCNICA Y FINANCIERA PARA EL CONTRATO DE CONSTRUCCIÓN Y SUMINISTRO DE ELEMENTOS PARA LA REMODELACIÓN DEL SISTEMA DE DISTRIBUCIÓN LOCAL MT-BT DE BARRANCOMINAS EN EL DEPARTAMENTO DEL GUANÍA</t>
  </si>
  <si>
    <t>Empresa de Energía del Guanía S.A.-EMELCE S.A.-ESP</t>
  </si>
  <si>
    <t>De conformidad con la nota 7 del numeral 3.2.3. a.1 no podrá ser acumulable la experiencia obtenida en varios proyectos en un mismo periodo de tiempo. Se cambian las fechas de finalización por el 24 de mayo de 2015</t>
  </si>
  <si>
    <t>“Control y supervisión administrativa, técnica, jurídica, financiera y contable a las actividades de construcción de obras civiles y eléctricas para la Electrificacion rural veredas Las Brisas, El Pescado, Campo Hermoso, Convenio y La Holanda del municipio de Ataco en el departamento del Tolima, y la ejecución de cada una de las obligaciones derivadas de(l) (los) contrato(s) suscrito(s) por ENERTOLIMA para tal fin”</t>
  </si>
  <si>
    <t>34</t>
  </si>
  <si>
    <t>INTERVENTORÍA TÉCNICA, ADMINSITRATIVA, FINANCIERA, CONTABLE, JURÍDICA Y MABIENTAL PARA EL PROEYCTO CONSTRUCCIÓN DEL SISTEMA ELÉCTRICA, UNA COCINA Y ADECUACIONES EN LA INSTITUTCIÓN EDUCATIVA LA PRIMAVERA DEL MUNICIPIO DE INÍRIDA DEL DEPARTAMENTO DEL GUANIA</t>
  </si>
  <si>
    <t>Gobernación del Guanía</t>
  </si>
  <si>
    <t>83101800
81101500</t>
  </si>
  <si>
    <t>De conformidad con la nota 7 del numeral 3.2.3. a.1 no podrá ser acumulable la experiencia obtenida en varios proyectos en un mismo periodo de tiempo. Se cambian las fechas de finalización por el 4 de enero de 2015</t>
  </si>
  <si>
    <t>“Control y supervisión administrativa, técnica, jurídica, financiera y contable a las actividades de construcción de obras civiles y eléctricas para la Electrificación rural veredas Carrusel y La Rivera del municipio de Ataco en el departamento del Tolima, y la ejecución de cada una de las obligaciones derivadas de(l) (los) contrato(s) suscrito(s) por ENERTOLIMA para tal fin”</t>
  </si>
  <si>
    <t>35</t>
  </si>
  <si>
    <t>INTERVENTORÍA TÉCNICA PARA CONSTRUCCIÓN Y REMODELACIÓN DEL SISTEMA DE REDES DE DISTRIBUCIÓN ELÉCTRICA EN MEDIA Y BAJA TENSIÓN DEL PROYECTO A DESARROLLARSE EN EL MUNICIPIO DE FRANCISCO PIZARRO-SALAHONDA EN EL DEPARTAMENTO DE NARIÑO, CORRESPONDIENTE AL CONTRATO FAZNI GGC 199-2013</t>
  </si>
  <si>
    <t xml:space="preserve">80101600
81101700
83101800 </t>
  </si>
  <si>
    <t>De conformidad con la nota 7 del numeral 3.2.3. a.1 no podrá ser acumulable la experiencia obtenida en varios proyectos en un mismo periodo de tiempo. Se cambian las fechas de finalización por el 10 de noviembre de 2015</t>
  </si>
  <si>
    <t>Interventoría técnica, administrativa, financiera, jurídica y contable para las obras de suministro, transporte e instalación de componentes de redes para las siguientes obras a) Interconexión eléctrica al sistema de distribución de 16 corregimientos iniciando desde Sanceno, incluyendo Las Mercedes, Neguá llegando a Santa Lucia del Fuerte en el municipio de Quibdó del departamento del Chocó b) Interconexión eléctrica al sistema de distribución de 11 centros poblados desde La Sierra hasta Piedra Honda – Bagadó – del municipio de Bagadó en el departamento del Chocó</t>
  </si>
  <si>
    <t>37</t>
  </si>
  <si>
    <t>801016-811015</t>
  </si>
  <si>
    <t>Construcción, suminsitro y montaje de equipos de corte, control, mando, medida y protección para las subestaciones Buchelly, Tumaco y Junín 115/34,5/13,8 kV y subestaciones no atentdidas 34,5/13,8 kV, pertenecientres a Cedenar S.A. E.S.P.</t>
  </si>
  <si>
    <t>INGEMA S.A.</t>
  </si>
  <si>
    <t>INTERVENTORIA TECNICA, ADMINISTRATIVA, FINANCIEERA, AMBIENTAL, CONTABLE Y JURIDICA A LA INSTALACION DE ILUMINACION DEL ESTADIO DE FUTBOL DIEGO CARVAJAL DEL MUNICIPIO DE MAGANGUE BOLIVAR</t>
  </si>
  <si>
    <t>GOBERNACIÓN DE BOLÍVAR</t>
  </si>
  <si>
    <t>23</t>
  </si>
  <si>
    <t>Interventoría para los siguientes proyectos: mejoramiento en el sistema de distribución eléctrica en la cabecera municipal de El Charco, departamento de Nariño y mejoramiento en el sistema de redes de distribución eléctrica en media y baja tensión en la cabecera municipal de Bocas de Satinga, municipio de Olaya Herrera – Nariño</t>
  </si>
  <si>
    <t>GENSA S.A--ESP</t>
  </si>
  <si>
    <t>21</t>
  </si>
  <si>
    <t>Interventoría Técnica, Administrativa, Financiera y Jurídica para el proyecto de “MEJORAMIENTO DE LA INFRAESTRUCTURA DE SANTA MARÍA, GILGAL, SANTUARIO, CUQUE MINA, CUQUE PENIEL, TISLO, TANELA, LA LOMA, PATA PELÁ, QUEBRADA BONITA Y VILLA ESPERANZA, MUNICIPIO DE UNGUÍA, DEPARTAMENTO DEL CHOCÓ”</t>
  </si>
  <si>
    <t>20</t>
  </si>
  <si>
    <t>Interventoría Técnica, Administrativa, Financiera y Jurídica para el proyecto de “MEJORAMIENTO Y REPOSICIÓN DEL SISTEMA ELÉCTRICO EN LAS COMUNIDADES INDÍGENAS DE CEDRAL, LA LOMA, PATATO Y DOS BOCAS, CONSTRUCCIÓN DE LA LÍNEA DE INTERCONEXIÓN CACIQUE – PAJAL – MAQUERULE – PUNTA PIÑA, MUNICIPIO DE JURADÓ. DEPARTAMENTO DEL CHOCÓ”</t>
  </si>
  <si>
    <t>19</t>
  </si>
  <si>
    <t>Interventoría Técnica, Administrativa, Financiera y Jurídica para el proyecto de “MEJORAMIENTO Y AMPLIACIÓN DE LA INFRAESTRUCTURA ELÉCTRICA DE LA CABECERA MUNICIPAL DE BAHÍA SOLANO Y LAS LOCALIDADES DE EL VALLE, PUNTA HUINA, MECANA, HUACA, PLAYA DE POTES, PLAYA DE FLORES, NABUGA, EL BRAZO Y POSAMANZA, DEPARTAMENTO DEL CHOCÓ”</t>
  </si>
  <si>
    <t>18</t>
  </si>
  <si>
    <t>Interventoría Técnica, Administrativa, Financiera y Jurídica para el proyecto de “MEJORAMIENTO DE LA INFRAESTRUCTURA ELÉCTRICA EN LOS CORREGIMIENTOS DE CAPURGANA, SAPZURRO, SAN MIGUEL, PEÑALOZA Y LA CABECERA MUNICIPAL DE ACANDÍ – DEPARTAMENTO DEL CHOCÓ”</t>
  </si>
  <si>
    <t>17</t>
  </si>
  <si>
    <t>Interventoría técnica, administrativa y financiera para el contrato de ampliación de la cobertura del alumbrado público en vías, parques y escenarios deportivos en Inirida, Guanía. Emelce S.A.-ESP.</t>
  </si>
  <si>
    <t>3</t>
  </si>
  <si>
    <t>LEOPOLDO PINTO</t>
  </si>
  <si>
    <t>Cadena de Servicio</t>
  </si>
  <si>
    <t>ISAGEN S.A. E.S.P</t>
  </si>
  <si>
    <t>Director Cadena de Servicio</t>
  </si>
  <si>
    <t>Dirección de la red de socios tecnológico encargadas de servicios a los clientes, trabajos fundamentados para GIE (Gestión Integral Energético), los cuales consistían en la adecuación de fuentes de energía donde se destacan, energía eléctrica, vapor de agua y aire acondicionado, generando soluciones óptimas para la mejora de la eficiencia y optimizar el consumo de energéticos.</t>
  </si>
  <si>
    <t>Los certificados tienen como objeto indicar que el Director trabajo en las empresas indicadas, pero no relaciona ningún proyecto como experiencia</t>
  </si>
  <si>
    <t>CONSTRUCCIÓN, INSTALACIÓN E IMPLEMENTACIÓN DE SOLUCIONES DE ENERGÍA INDIVIDUALES SOSTENIBLES CONSISTENTES EN SISTEMAS SOLARES FOTOVOLTAICOS PARA VIVIENDAS RURALES EN LAS ZONAS NO INTERCONECTADAS EN LA VEREDA LA PLANTA DEL MUNICIPIO DE CONDOTO – CHOCÓ</t>
  </si>
  <si>
    <t>CONSORCIO CONDOTO ENERGY</t>
  </si>
  <si>
    <t>DIRECTOR GENERAL</t>
  </si>
  <si>
    <t xml:space="preserve">• Planificación del proyecto e identificación de las tareas a ejecutar.
• Previsión y gestión de los recursos naturales, humanos y financieros necesarios para la ejecución de las obras/servicios
• Responsable Directo de la gestión técnica, económica y administrativa y desarrollo de las obras.
• Supervisar la preparación, seguimiento, revisión de operaciones y ejecución final de las obras.
</t>
  </si>
  <si>
    <t xml:space="preserve">VARIOS 
Ver certificacion </t>
  </si>
  <si>
    <t>SISPRO INGENIERÍA</t>
  </si>
  <si>
    <t>Gerente Técnico</t>
  </si>
  <si>
    <t>Gestionar los recursos técnicos, financieros y humanos para la adecuada ejecución de las obras, garantizando que se cumplan los lineamientos del SGI de la compañía al igual que la responsabilidad social de la compañía.
• Gestionar equipos de logística administrativa, de servicios generales y financiero.
• Garantizar la correcta facturación y el correcto flujo de caja.</t>
  </si>
  <si>
    <t xml:space="preserve">Se toma encuenta la fecha de inicio del primer contrato descrito en la certificación </t>
  </si>
  <si>
    <t>Gerente Operativo</t>
  </si>
  <si>
    <t>ELECTRICISTAS UNIDOS DEL VALLE</t>
  </si>
  <si>
    <t>Ejecución de proyectos de forma eficientes y eficaces cumpliendo los requisitos de los clientes, dentro de los cuales se encuentran mantenimiento preventivo y predictivos de instalaciones industriales y comerciales en todas las fuentes energéticas.
• Realizar mantenimiento periódicos a la redes de media y baja tensión de los clientes industriales y comerciales.</t>
  </si>
  <si>
    <t>Jefe de Proyectos (Técnico de Obras)</t>
  </si>
  <si>
    <t>EPSA S.A. E.S.P.</t>
  </si>
  <si>
    <t>Revisión de los proyectos industriales y comerciales de los clientes de la zona centro sur del operador de red, validando el cumplimiento de las normas técnicas y retie.
• Planear, gestionar y poner en operación los proyectos de ampliación en red y subestaciones.
• Realizar los mantenimientos en red y subestaciones tanto en obra eléctrica como civil.</t>
  </si>
  <si>
    <t>Especialista en sistemas de potencia y gerencia de proyectos de ingenieria,</t>
  </si>
  <si>
    <t>CARLOS DRADA</t>
  </si>
  <si>
    <t>INGENIERO ELECTRICISTA RESIDENTE DE INTERVENTORIA</t>
  </si>
  <si>
    <t>PARQUE ROSALES Y PROVISIONAL ELECTRICA AERPUERTO EL DORADO</t>
  </si>
  <si>
    <t xml:space="preserve">NACIONAL DE ELECTRICOS </t>
  </si>
  <si>
    <t>INGENIERO RESIDENTE DE OBRA</t>
  </si>
  <si>
    <t>COORDINAR Y SUPERVISAR OBRAS EN EJECUCION 
DIRIGIR EL TRABAJO DE LOS TECNICOS  EN LA SOBRAS 
RECEPCION DE MATERIALES 
ASISTEIR A COMITES DE OBRAS</t>
  </si>
  <si>
    <t>CONSORCIO INTERVENTORÍAS SOLAR PLUS</t>
  </si>
  <si>
    <t>Cumplir el objeto del contrato, y ejecutar la interventoría de conformidad con lo pactado o que se pacte, ejecutando y entregando la Interventoría contratada dentro del plazo establecido, de acuerdo con los criterios de calidad exigibles y las especificaciones técnicas de construcción que hacen parte del pliego de condiciones, así como el cumplimiento de las normas técnicas aplicables</t>
  </si>
  <si>
    <t>Ingeniero residente del grupo interventor del contrato GD137 suscrito entre enertolima y consorcio interventoría de  los andes.</t>
  </si>
  <si>
    <t>CONSORCIO INTERVENTORÍAS DE LOS ANDES</t>
  </si>
  <si>
    <t>Control y supervisión técnica, adminsitativa, operativa, económica a las actividades de construcción de obras civiles  y electricas para la electrificación para la electrificación de las diferentes zonas rurales del departamento del Tolima.</t>
  </si>
  <si>
    <t>“Control y supervisión administrativa, técnica, jurídica, financiera y contable a las actividades de construcción de obras civiles y eléctricas para la Electrificacion rural en el departamento del Tolima, y la ejecución de cada una de las obligaciones derivadas de(l) (los) contrato(s) suscrito(s) por ENERTOLIMA para tal fin”</t>
  </si>
  <si>
    <t>CONSORCIO INTERVENTORÍAS  ANDES</t>
  </si>
  <si>
    <t>Se toma como fecha de retiro, la fecha de finalización del contrato de trabajo</t>
  </si>
  <si>
    <t xml:space="preserve">SEGEN INGENIERIA SAS </t>
  </si>
  <si>
    <t>INGENIERO ELECTRICISTA RESIDENTE</t>
  </si>
  <si>
    <t>*Verificar el avance de las actividades programadas
*Resultados de Ensayos de materiales y demas pruesbas realizadas
*Registros fotograficos
*Realizacion de informes</t>
  </si>
  <si>
    <t>INTERVENTORIA ADMINISTRATIVA, TECNICA Y FINANCIERA PARA EL CONTRATO DE CONSTRUCCION Y SUMINISTRO DE ELEMENTOS PARA LA REMODELACIÓN DEL SISTEMA DE DISTRIBUCIÓN LOCAL MT-BT DE  BARRANCOMINAS EN EL DEPARTAMENTO DEL GUAINÍA. Emelce S.A.-ESP. Contrato 075-2014</t>
  </si>
  <si>
    <t>SEGEN INGENIERIA SAS</t>
  </si>
  <si>
    <t>Avance de cada una de las actividades programadas. 2) Registros fotográficos. 3) Resultados de los ensayos de materiales y demás pruebas realizadas. 4) Fotocopia de la bitácora o libro de obra. 5) Resumen de las actividades realizadas en la semana. 6) Relación del personal empleado en la ejecución del contrato. 7) Informe de seguridad industrial. 8) Informe de manejo ambiental. 9) Actualización del programa de ejecución de obra.</t>
  </si>
  <si>
    <t>DESARROLLADORA DE PROYECTOS SAS</t>
  </si>
  <si>
    <t>INTERVENTORIA EXTERNA AL CONTRATO DE GESTION DE DISPAC EN EL MERCADO DE COMERCIALIZACION</t>
  </si>
  <si>
    <t>DISPAC S.A.S.</t>
  </si>
  <si>
    <t>5</t>
  </si>
  <si>
    <t>INTERVENTORIA ADMINISTRATIVA, TECNICA Y AMBIENTAL A LA CONSTRUCCION Y PUESTA EN SERVICIO DE LOS PRYECTOS DE ELECTRIFICACION RURAL SEGUN EL PLAN DE EXPANSION ELECTRICA PARA EL MACIZO COLOMBIANO Y SU AREA DE INFLUENCIA CONFORME AL CONVENIO FAER (FONDE DE APOYO FINANCIERO PARA LA ENERGIZACION DE LAS ZONAS RURALES INTERCONECTADAS) No. 007 DEL 28 DE DICIEMBRE DE 2004 SUSCRITO ENTRE LA NACION-MINISTERIO DE MINAS Y ENERGIA Y LA EMPREA CENTRALES ELECTRICAS DEL CAUCA S..A. ESP (CEDELCA)</t>
  </si>
  <si>
    <t>INTERCONEXION ELECTRICA S.A. ISA</t>
  </si>
  <si>
    <t>9</t>
  </si>
  <si>
    <t>811017OO</t>
  </si>
  <si>
    <t>INTERVENTORIA DEL CONTRATO  PARA LA ELECTRIFICACION E LA INSPECCION DE LA JULIA Y OTROS CENTROS POBLADOS DE LOS MUNICIPIOS DE MESETAS Y LA URIBE EN EL DEPARTAMENTO DEL META</t>
  </si>
  <si>
    <t>ELECTRIFICADORA DEL META S.A. EMSA</t>
  </si>
  <si>
    <t>11</t>
  </si>
  <si>
    <t>REALIZAR BAJO SU RESPONSABILIDAD Y COSTO LA INTERVENTORIA TECNICA, ADMINISTRATIVA, FINANCIERA Y DE CONTROL DE CALIDAD AL CONTRATO DE OPERACIÓN MEDIANTE LAS FUNCIONES DE VIIGILANICIA Y CONTROL DE LA EJECUCION Y CUMPLIMIENTO DEL CONTRATO DE OPERACION CUYO OBJETO ES LA OPERACION, ADMINISTRACION Y MANTENIMIENTOS PREVENTIVOS Y CORRECTIVOS DE LA INFRAESTRUCTURA DE GENERACION Y DEMAS ACTIVIDADES NECESARIAS PARA LA PRESTACION DEL SERVICIOS DE GENERACION DE ENERGIA ELECTRIA EN EL DEPARTAMENTO DEL CAUCA</t>
  </si>
  <si>
    <t>CENTRALES ELECTRICAS DEL CAUCA S.A.</t>
  </si>
  <si>
    <t>77</t>
  </si>
  <si>
    <t>Se modifica la fecha inicial pues de conformidad con la nota 7 del numeral 3.2.3.b.3 la experiencia aportada para el mismo periodo de tiempo solo se contabilizará por una  sola vez</t>
  </si>
  <si>
    <t>EFRAIN BERNAL ALZATE</t>
  </si>
  <si>
    <t>PROYECTO ZNI</t>
  </si>
  <si>
    <t>UNIVERSIDAD DE LA SALLE</t>
  </si>
  <si>
    <t>DIRECTOR DEL PROYECTO</t>
  </si>
  <si>
    <t>REALIZAR UN TRABAJO DE INVESTIGACION QUE PERMITA DETERMINAR EL NIVEL DE DISPONIBILIDAD Y ESTABILIDAD DE LOS SISTEMAS DE COMUNICACIÓN EXISTENTES EN LAS ZNI PARA LA TRANSMICION DE INFORMACIÓN DE TELEMETRIA HASTA EL CENTRO NACIONAL DE MONITOREO - CNM DE IPS.</t>
  </si>
  <si>
    <t>Cooperation Project. The United Nations Development Programme
 (UNDP)</t>
  </si>
  <si>
    <t>PNUD - PROGRAMA DE LAS NACIONES UNIDAS - UIVERSIDAD JAVERIANA</t>
  </si>
  <si>
    <t>Director de ingeniería - experto en energía renovable</t>
  </si>
  <si>
    <t>Dirección del proyecto proyecto "Ciencia, tecnología e innovación en Comunidades sostenibles para la paz"</t>
  </si>
  <si>
    <t>De acuerod con el literal N del capítulo 1 no se aportó traducción simple del documento</t>
  </si>
  <si>
    <t>DISEÑODELA PLANTA DE PROCESO DE LA UNIDAD PRODUCTIVA PISCICOLA TAGUATE FISHS.A.S.</t>
  </si>
  <si>
    <t>EVIRONMTENTAL MANAGEMENT CONSULTING S.A.S</t>
  </si>
  <si>
    <t>Consultor</t>
  </si>
  <si>
    <t>DISEÑO ELÉCTRICO AUTOMATIZADO DE LA PLANTA DE PROCESO DE CARNE DE PESCADO CUMPLIENDO CON ESTÁNDARES DE CERTIFICACIÓN INTERNACIONAL (HACCP,ISO14046,ISO 14064,ISO14001,ENTRE OTROS QUE SE CONSIDEREN RELEVANTES).</t>
  </si>
  <si>
    <t>De conformidad con el numeral 3.2.3.b, al experiencia profesional del Director no cumple con los criterios establecidos por la entidad.</t>
  </si>
  <si>
    <t>DIAGNOSTICO CORRECION Y AMPLIACION DE UNA RED ELECTRICA DE 15KVA A 30KVA PARA UNA PLANTA DE ALIMENTOS EN CHIA CUNDINAMARCA</t>
  </si>
  <si>
    <t>AUTCOL</t>
  </si>
  <si>
    <t>ASESOR PARA CARACTERIZACION Y DIAGNOSTICO ENERGETICO MEDIANTE ANALIZADORES DE REDES ELECTRICAS</t>
  </si>
  <si>
    <t>De conformidad con la nota 14 del numeral 3.2.3.b.3  se toma el último día de cada mes como fecha de inicio y el primer día de cada mes como fecha de terminación, y el último mes del año como mes de inicio y el primer mes del año como mes de finalización.</t>
  </si>
  <si>
    <t>PROYECTO ALCALDÍA DE BOGOTA</t>
  </si>
  <si>
    <t>ALCALDIA MAYOR DE BOGOTA</t>
  </si>
  <si>
    <t>AUNAR ESFUERZOS ACADEMICOS, TECNICOS, CIENTIFICOS, HUMSNOS, TECNOLOGICOS OPERATIVOS, ADMINISTRATIVOS Y FINANCIEROS ENTRE EL INTITUTO DISTRITAL DE GESTION DE RIESGO Y CAMBIO CLIMATICO - IDIGER Y LA UNIVERDAD DE LA SALLE PARA DESARROLLAR E IMPLEMENTAR UNA RED INTELIGENTE DE SENSORES INALAMBRICOS QUE PERMITAN LA TOMA DE DECISIONES FRENTE A LA DETECION TEMPRANA DE EVENTOS IDROMETOROLOGICOS EXTREMOS EN LA CIUDAD DE BOGOTA, COMO PARTE DEL PROCESO DE FORTALECIMIENTO DEL SISTEMA DE ALERTA DE BOGOTA</t>
  </si>
  <si>
    <r>
      <t xml:space="preserve">TRUCHAS SURALA </t>
    </r>
    <r>
      <rPr>
        <u/>
        <sz val="11"/>
        <color rgb="FF1155CC"/>
        <rFont val="Arial"/>
        <family val="2"/>
      </rPr>
      <t>S.A</t>
    </r>
    <r>
      <rPr>
        <sz val="11"/>
        <color theme="1"/>
        <rFont val="Calibri"/>
        <family val="2"/>
        <scheme val="minor"/>
      </rPr>
      <t>.S.</t>
    </r>
  </si>
  <si>
    <t>elaboración y apoyo en la implementación del plan de ahorro y uso eficiente de energía para las unidades productivas psicolas de la mepresa contratante</t>
  </si>
  <si>
    <t>CONVENIO 17 DE 2016</t>
  </si>
  <si>
    <t>Coinvestigados</t>
  </si>
  <si>
    <t>DDe conformidad con el numeral 3.2.3.b.3 no se aportó certificación a afectos de acreditar la experiencia profesional pues se aporta el convenio entre universidades pero no se evidencia la constancia de participación del profesional ni certificado de la universidad al respecto. es experiencia traslapada</t>
  </si>
  <si>
    <t>COLOMBINVEST SAS</t>
  </si>
  <si>
    <t>DEPI SAS</t>
  </si>
  <si>
    <t>EDGAR RUBEN MUELA</t>
  </si>
  <si>
    <t>INGENIERO ELECTRICO RESIDENTE DE INTERVENTORIA</t>
  </si>
  <si>
    <t>ETAPA PREVIA ___x__       ETAPA DE INSTALACIÓN____x__</t>
  </si>
  <si>
    <t>EXPERIENCIA CALIFICABLE RESIDENTE DE  INTERVENTORIA (ANEXO 5)</t>
  </si>
  <si>
    <t>Regulación y Control de la Electricidad</t>
  </si>
  <si>
    <t>INGETEC S.A.</t>
  </si>
  <si>
    <t>Profesional especiaista transmisión y distribución</t>
  </si>
  <si>
    <t>Coordinación de actividades en proyectos de ingeniería, interventoría de trabajos de ingeniería electrica para proyectos de generación hidroelectrica y subestaciones en las etapas de factibilidad, diseño basico y diseño detallado. Elaoración de diseños y asesoría durante la construcción y puesta en servicio de sistemas de generación hidroelectrica, transmisión y distribución de energía electrica. Elaboración de informes de seguimiento. Participación en la elaboración de propeustas. Participación en pruebas de equipos.</t>
  </si>
  <si>
    <t>·         INGENIERÍA ELÉCTRICA CON ENFASIS EN SISTEMAS DE DISTRIBUCIÓN ó</t>
  </si>
  <si>
    <t>·         EN SISTEMAS DE DISTRIBUCIÓN Y TRASMISIÓN DE ENERGÍA ELÉCTRICA ó</t>
  </si>
  <si>
    <t>·         EN SISTEMAS DE DISTRIBUCION DE ENERGÍA ELÉCTRICA ó</t>
  </si>
  <si>
    <t>·         EN SISTEMAS DE TRASMISIÓN Y DISTRIBUCIÓN DE ENERGÍA ELÉCTRICA ó</t>
  </si>
  <si>
    <t>·         EN SISTEMAS DE TRASMISIÓN DE ENERGÍA ELÉCTRICA ó</t>
  </si>
  <si>
    <t>·         EN INGENIERÍA ELÉCTRICA. ó</t>
  </si>
  <si>
    <t>·         SISTEMAS DE POTENCIA O SISTEMAS DE TRANSMISIÓN Y DISTRIBUCIÓN ELÉCTRICA. ó</t>
  </si>
  <si>
    <t>0,00</t>
  </si>
  <si>
    <t>CONSORCIO SOLAR ZNI</t>
  </si>
  <si>
    <t>Construcción, montaje, pruebas y puesta en operación del sistema de trasiego y aumento de capacidad de almacenamiento de combustible y cambio de sisetema de generación en diferentes localidades de las zonas no interconectadas.</t>
  </si>
  <si>
    <t>EMSA</t>
  </si>
  <si>
    <t>801015 - 801016</t>
  </si>
  <si>
    <t>Instalación de sistema solar Fotovoltaico conectado a la Red de 3KW</t>
  </si>
  <si>
    <t>PEROTECNICA SAS</t>
  </si>
  <si>
    <t>1</t>
  </si>
  <si>
    <t>831018 - 811017</t>
  </si>
  <si>
    <t>De conformidad con el numeral 4.1.  de los pliegos definitivos no se aportó certificación para acreditar la experiencia adicional puntuable del proponente.  Cabe recordar que por ser puntuable, no se aceptan subsanaciones para este tipo de experiencia.</t>
  </si>
  <si>
    <t>Suministro de lámparas LED y paneles solares Fotovoltaicos.</t>
  </si>
  <si>
    <t>EFECTRA</t>
  </si>
  <si>
    <t>22</t>
  </si>
  <si>
    <t>831018 - 811017 - 801016</t>
  </si>
  <si>
    <t>La Empresa SERVITRONICA S.A. con NIT No. 860.401.663-4, ejecutó las obras de construcción de redes del sistema integral domiciliario (SID) asociado al cambio de redes eléctricas en el área urbana y rural de los municipios donde CHECH S.A. E.S.P, presta servicio de energía (GRUPO III)</t>
  </si>
  <si>
    <t>CHEC</t>
  </si>
  <si>
    <t>811017 - 831018</t>
  </si>
  <si>
    <t>Instalación de sistema solar Fotovoltaico conectado a la Red de 2,5KW</t>
  </si>
  <si>
    <t>INTEC NOVA SAS</t>
  </si>
  <si>
    <t>2</t>
  </si>
  <si>
    <t>Suministro e instalación de luminarias solares tipo LED en el parque principal del municipio de Bojacá Cundinamarca.</t>
  </si>
  <si>
    <t>SECRETARIA DE GOBIERNO MUNICIPIO DE BOJACA</t>
  </si>
  <si>
    <t>La Empresa SERVITRONICA S.A. con NIT No. 860.401.663-4, ejecutó las obras de remodelación de redes en el nivel II para la CENTRAL HIDROELÉCTRICA DE CALDAS E.S.P., dentro del programa de remodelación de redes con fines de reducción de pérdidas de energía.</t>
  </si>
  <si>
    <t>Diseño, suministro e instalación de sistema solar Fotovoltaico piloto para el Parque Cementerio con una capacidad de 210W</t>
  </si>
  <si>
    <t>JARDINES LA COLINA LTDA</t>
  </si>
  <si>
    <t>Construcción redes eléctricas y alumbrado público en los municipio de El Calvario, Castillo, Cubarral, Cumaral, Granada, Lejanías, San Juan de Arama, Puerto Lleras, Puerto López, Restrepo, San Martín, Villavicencio, Vistahermosa y Puerto Concordia en el departamento del Meta.</t>
  </si>
  <si>
    <t>INSTITUTO DE DESARROLLO DEL META</t>
  </si>
  <si>
    <t>Instalación de sistema solar Fotovoltaico conectado a la Red con apoyo de baterías de 2,KW</t>
  </si>
  <si>
    <t>IMEXGLO S.A.S</t>
  </si>
  <si>
    <t>4</t>
  </si>
  <si>
    <t>Construcción redes eléctricas en los municipios de Villavicencio, Puerto López, Cabuyaro, Granada, Castilla La Nueva, SaN Carlos de Guaroa, Cumaral y Acacías en el departamento del Meta.</t>
  </si>
  <si>
    <t>De conformidad con la nota 7 del numeral 3.2.3. a.1 no podrá ser acumulable la experiencia obtenida en varios proyectos en un mismo periodo de tiempo. Se traslapa completamene con la experiencia 4</t>
  </si>
  <si>
    <t>Diseño y suministro del sistema de energía solar Fotovoltaica OFF. GRID  para el consumo de las oficinas tipo Conteiner con una capacidad de 11KWh/Día</t>
  </si>
  <si>
    <t>SUTEC SUCURSAL COLOMBIA SA</t>
  </si>
  <si>
    <t>Construcción redes eléctricas en los municipios de Mesetas y vistahermosa en el departamento del Meta.</t>
  </si>
  <si>
    <t>Adquisición e instalación de paneles solares como sistema de iluminación para los patios administrados por la secretaria Distrital de movilidad.</t>
  </si>
  <si>
    <t>SECRETARIA DISTRITAL DE MOVILIDAD</t>
  </si>
  <si>
    <t>6</t>
  </si>
  <si>
    <t>Electrificación dde la zona rural del municipio de La Jagua de Ibirico, departamento del Cesar.</t>
  </si>
  <si>
    <t>MUNICIPIO LA JAGUA DE IBIRICO</t>
  </si>
  <si>
    <t>801016-811017 - 831018</t>
  </si>
  <si>
    <t>De conformidad con la nota 7 del numeral 3.2.3. a.1 no podrá ser acumulable la experiencia obtenida en varios proyectos en un mismo periodo de tiempo. Se toma como fecha de terminación el 30 de agosto de 2011. Por las suspensiones se suman los días entre el 3 de julio de 2012 y el 19 de julio de 2012</t>
  </si>
  <si>
    <t>Diseño y suministro del sistema de energía solar Fotovoltaica para la iluminación LED del nuevo patio de la Fiscalía</t>
  </si>
  <si>
    <t>7</t>
  </si>
  <si>
    <t>De conformidad con la nota 7 del numeral 3.2.3. a.1 no podrá ser acumulable la experiencia obtenida en varios proyectos en un mismo periodo de tiempo.  Es la misma experiencia relacionada por otro miembro del consorcio</t>
  </si>
  <si>
    <t>Implementación de 237 soluciones Fotovoltaicas individuales para usuarios rurales en el municipio de Aguachica con una capacidad de 189KW</t>
  </si>
  <si>
    <t>UNIÒN TEMPORAL MEGA SOLAR</t>
  </si>
  <si>
    <t>8</t>
  </si>
  <si>
    <t>Construcción y rehabilitación de redes eléctricas en media y baja tensión en las veredas: La Ye de Campo Alegre, Manizales Bajo, Sin Isidro, Campo Alegre, La Trinidad, San Antonio, Manizales Alto, Guarumera, Caudaloso, Tolima, Buenos Aires, La Libertad, Costa Rica, La Conquista y La Unión, del municipio de La Jagua de Ibirico, departamento del Cesar.</t>
  </si>
  <si>
    <t>Diseño, suministro e instalación  de sistema Solar Fotovoltaico con iluminación LED para el alumbrado Público del parque Cementerio con una capacidad de 14.5KW</t>
  </si>
  <si>
    <t>De conformidad con la nota 7 del numeral 3.2.3. a.1 no podrá ser acumulable la experiencia obtenida en varios proyectos en un mismo periodo de tiempo. Es la misma experiencia relacionada por otro miembro del consorcio</t>
  </si>
  <si>
    <t xml:space="preserve">Diseño, suministro, instalación y puesta en marcha de sistema para iluminación LED energizado mediante generación solar Fotovoltaica en vía de acceso a cancha de Futbol sintética Mundo Guarigua y diseño, suministro, instalación y puesta en marcha de sistema para iluminación LED energizado mediante generación solar Fotovoltaica, en patio de jardín infantil sede Pinocho, capacidad instalada 6.05KW. </t>
  </si>
  <si>
    <t>CAJA SANTANDEREANA DE SUBSIDIO FAMILIAR</t>
  </si>
  <si>
    <t>12</t>
  </si>
  <si>
    <t>Construcción de redes eléctricas en media y baja tensión en las veredas: Sororia, San miguel, Las Ánimas, Las Nubes, El Diamanete, La esperanza y La Estrella, del municipio de La Jagua de Ibirico, Cesar.</t>
  </si>
  <si>
    <t>811017 - 831018 - 801016</t>
  </si>
  <si>
    <t>Diseño, suministro, programación y puesta en marcha del sistema fotovoltaico interconectado a la Red para el edificio Crisanto Luque de la Universidad ECCI con una capacidad de 80.6KW</t>
  </si>
  <si>
    <t>ASISTECONT´S SAS</t>
  </si>
  <si>
    <t>13</t>
  </si>
  <si>
    <t>831018 - 811017 - 801015 - 801016</t>
  </si>
  <si>
    <t>Construcción de redes eléctricas de media y baja tensión en las veredas: Nueva Granada y Alto de Las Flores, del municipio de la Jagua de Ibirico, departamento del Cesar</t>
  </si>
  <si>
    <t>De conformidad con la nota 7 del numeral 3.2.3. a.1 no podrá ser acumulable la experiencia obtenida en varios proyectos en un mismo periodo de tiempo. Se traslapa completamene con la experiencia 9</t>
  </si>
  <si>
    <t>Suministro, instalación y puesta en funcionamiento de dos plantas solares fotovoltaicas ON-GRID (interconectadas a la RED) las cuales ,  a partir de la autogeneración de energía eléctrica aprovechada por la radiación emitida por el sol deben satisfacer parte de la demanda del recurso energético en la sede recreacional y vacacional Campo alegre y Mundo Guarigua con una capacidad instalada de 84.93KW</t>
  </si>
  <si>
    <t>14</t>
  </si>
  <si>
    <t>15</t>
  </si>
  <si>
    <t>Diseño, suministro, instalación  y puesta en marcha de sistema de iluminación LED con energía solar Fotovoltaico para el  parque Memorial Jardines de la Colina-fase 2.</t>
  </si>
  <si>
    <t>Diseño e instalación para proyecto de 7KWP interconectado a la red.</t>
  </si>
  <si>
    <t>LIPA SOLUCIONES INTEGRALES SAS</t>
  </si>
  <si>
    <t xml:space="preserve">Diseño, suministro e instalación y puesta en marcha de sistema solar fotovoltaico OFF-GRID / GRID BACKUP que proveerá  energía eléctrica las 24 horas a la bocatoma, iluminación exterior LED , iluminación interior LED , casetas de vigilancia, en proyecto  Triangulo el Tolima, con una capacidad instalada de 6.36KWP+800Ah@48V. </t>
  </si>
  <si>
    <t>CONSORCIO EL TRIANGULO</t>
  </si>
  <si>
    <t>Suministro, diseño e instalación de sistema solar fotovoltaico para la casa 21 Conjunto Campestre residencial Nutibara con una capacidad de 840W</t>
  </si>
  <si>
    <t>ROMANICO ARQUITECTOS CONSTRUCTORES  LTDA</t>
  </si>
  <si>
    <t>Suministro, diseño e instalación de sistema solar fotovoltaico para la casa 14 Conjunto Campestre residencial Nutibara con una capacidad de 840W</t>
  </si>
  <si>
    <t>Suministro, diseño e instalación de sistema solar fotovoltaico para la casa 1 Conjunto Campestre residencial Nutibara con una capacidad de 840W</t>
  </si>
  <si>
    <t>26</t>
  </si>
  <si>
    <t>MIRIAM GLADYS ARIAS GONZALEZ</t>
  </si>
  <si>
    <t>SUBSANACIÓN</t>
  </si>
  <si>
    <t>Construccion de Red Electrica en casas sistema aporticado y mamposteria tradicional y losas de concreto armado.</t>
  </si>
  <si>
    <t>SIELCO INGENIERIA Y OBRAS S.A.S.</t>
  </si>
  <si>
    <t>Directora de Proyecto</t>
  </si>
  <si>
    <t>Construccion de Red Electrica encasas sistema aporticado y mamposteria tradicional y losas de concreto armado.
Algunas actividades desarrolladas :
* Montaje de 100Mts de red secundaria canalizada, cinco barrajes premoldeados de cuatro 
* Construccion de instalaciones electricas  internas residenciales de 17 casas ( tableros de distribucion , canchado, instalacion de tiuberia y cajas alambrado , isntalaciones  de aparatos electricos , acometidas camara secundaria a medidor y de mediodor a tablero general.</t>
  </si>
  <si>
    <t>De acuerdo con la información aportada por el CONSORCIO ZNI - se realiza el respectivo análisis y ajuste al tiempo de la experiencia laboral para el profesional.</t>
  </si>
  <si>
    <t>DG-053-2016</t>
  </si>
  <si>
    <t>GONZALEZ PEÑA INGENIERIA SAS</t>
  </si>
  <si>
    <t>Dirección de la ejecución de las actividades de orden técnico, ambiental, de contratación de_x000D_
personal y financieras de proyecto, Validación de las cantidades de obra, Preparación de informes,_x000D_
consolidación de cifras de ejecución de obra, entre otras.</t>
  </si>
  <si>
    <t>NO Presenta soporte en el pdf de los certificados calificables y tampoco el soporte laboral en el pdf de habilitable</t>
  </si>
  <si>
    <t>De acuerdo con las observaciones del CONSORCIO ZNI, se realiza  nuevamente la verificación del certificado de experiencia laboral y se ajusta en el excel.</t>
  </si>
  <si>
    <t>DIRECTORA DE PROYECTO en la obra de Infraestructura Energética ZNI-IPSE (Municipios de Bolívar Caquetá, Cauca, Choco, Guainía, Guaviare, Nariño, Putumayo, Vaupés y Vichada, en convenio con la Corporación Interuniversitaria de Servicios.</t>
  </si>
  <si>
    <t>CORPORACION INTERUNIVERSITARIA DE SERVICIOS</t>
  </si>
  <si>
    <t xml:space="preserve">Dirigir los diferentes frentes de obra en los aspectos técnicos, económicos, SST, ambientales y financieros del proyecto.
Cumplimiento de la Normatividad técnica, Calidad de materiales, Control de la ejecución Presupuestada.
Verificación de Cantidades de Obra
</t>
  </si>
  <si>
    <t>* Se ajusta la fecha de inicio el contrato de acuerdo a la certificación laboral.</t>
  </si>
  <si>
    <t>CONSTRUCCIÓN DE REDES DEL SISTEMA INTEGRAL DOMICILIARIA (SID) ASOCIADA AL CAMBIO DE REDES ELÉCTRICAS EN EL ÁREA URBANA Y RURAL DE LOS MUNICIPIOS DONDE CHEC S.A E.S.P PRESTA EL SERVICIO DE ENERGÍA, GRUPO III</t>
  </si>
  <si>
    <t>SERVITRONICA S.A.S.</t>
  </si>
  <si>
    <t>Verificación y validación de las cantidades de obra, velar por el cumplimiento de la normatividad técnica vigente, Control de la Ejecución Presupuestal. Entre Otras</t>
  </si>
  <si>
    <t>Especialista en Ingeniería eléctrica  con énfases en sistemas de distribución</t>
  </si>
  <si>
    <t xml:space="preserve">JORGE ECCEHOMO TORRES CORREA </t>
  </si>
  <si>
    <t xml:space="preserve">GESTION Y DISEÑOS ELECTRICOS S.A. </t>
  </si>
  <si>
    <t xml:space="preserve">Interventor </t>
  </si>
  <si>
    <t>Labores de interventoría a las actividades de revisión de diseños, montajes, pruebas y puesta en servicio de la Subestación Castalia (Garzón II) y líneas 34,5 KV y 13,8 KV asociados..</t>
  </si>
  <si>
    <t>ELECTRIFICADORA DEL META S.A. E.S.P</t>
  </si>
  <si>
    <t xml:space="preserve">Ingeniero Residente </t>
  </si>
  <si>
    <t>Apoyo profesional de un ingeniero electricista, para supervisar y establecer parámetros de  seguimiento y control, en proyectos de construcción, interventorías e ingeniería en diseño, tramite de servidumbres y realizar los informes requeridos por el Ministerio de Minas y Energía, Gerencia de Distribución  y Junta Directiva de EMSA, de las obras que ejecute la Electrificadora del Meta S.A. E.S.P.</t>
  </si>
  <si>
    <t>POLESIA S.A.</t>
  </si>
  <si>
    <t>Director de Proyectos</t>
  </si>
  <si>
    <t>* Estudios de ingeniería, diseños eléctricos y de instrumentación, tendido de Redes Eléctricas de Media y Baja Tensión, Alumbrado Exterior, Subestaciones Eléctricas de Media Tensión, tendido de bandejas porta cables, cables de fuerza y control, conexionado de motores y elementos de campo, montaje y conexionado de MCCS y PLC, en la ampliación de la planta de Cementos CINA en Puerto Príncipe, Haití.                                                                     * Recuperación, adecuación, mantenimiento, modernización, montaje e instalación de equipos eléctricos y de instrumentación, instalación de bandejas, tendidos de redes eléctricas aéreas y subterráneas en Media Tensión y Baja Tensión, Subestaciones Eléctricas en Media Tensión, tendidos de cables de fuerza y control, Torre precalentadora, molino de carbón, electro filtro en la ampliación de la planta de cementos Cibao, en Santiago de los caballeros.</t>
  </si>
  <si>
    <t>* CERTIFICACIÓN de empresa Extranjeta</t>
  </si>
  <si>
    <t>OMICRON INGENIEROS ASOCIADOS LTDA</t>
  </si>
  <si>
    <t>Jefe de Diseño</t>
  </si>
  <si>
    <t xml:space="preserve">Jefe de diseño, presupuestos, control, programación de obra de los proyectos de instalaciones eléctricas, telefónicas y de comunicaciones, así como redes eléctricas, en media y baja tensión, subestaciones, armarios de contadores. </t>
  </si>
  <si>
    <t>J.E. JAIMES INGENIEROS CxA.</t>
  </si>
  <si>
    <t>Director de Proyectos Eléctricos</t>
  </si>
  <si>
    <t>Diseño y construcción de instalaciones eléctricas, redes eléctricas de Media, Baja Tensión y Alumbrado Publico, Subestaciones eléctricas de MT y tableros de BT.</t>
  </si>
  <si>
    <t>Sin soporte de estudios de Postgrados</t>
  </si>
  <si>
    <t>INTERFAZNI E&amp;P</t>
  </si>
  <si>
    <t>Asistencia técnica de control y vigilinacia de la obra: "Remodelación del sistema  eléctrico aeroportuario. Base aérea abierta al tráfico civil de Matacán.</t>
  </si>
  <si>
    <t>AENA AEROPUERTOS</t>
  </si>
  <si>
    <t>80101500-80101600-83101800</t>
  </si>
  <si>
    <t>Asistencia técnica de control y vigilancia de la obra: "Ampliación plataforma sur - Aeropuerto de A Coruña."</t>
  </si>
  <si>
    <t>80101500
80101600
83101800</t>
  </si>
  <si>
    <t>Consultoría y asistencia para el control del proyecto, obra y mantenimiento de la linea aérea de contacto y sistemas asociadosde calefacción de agujas y suministro de energía a otras intalaciones de la línea de alta velocidad Madrid - Zaragoza- Barcelona - Frontera Francesa. Tramo: Lleida Barcelona."</t>
  </si>
  <si>
    <t>ADIF - ADMINISTRACION DE INFRAESTRUCTURAS FERROVIARIAS</t>
  </si>
  <si>
    <t>ASISTENTA TECNICA DE CONTROL Y VIGILANCIA DE LA OBRA: "APARCAMIENTOS P-1 Y P-2, URBANIZACION Y BOLSA DE REMOROS.- AEROPUERTO DE GIRONA</t>
  </si>
  <si>
    <t>ASISTENCIA TECNICA DE CONTROL Y VIGILANCIA DE LA OBRA: "RECRECIDO Y ADECUACION DE PISTA DE VUELO Y FRANJAS-AEROPUERTO DE VITORIA"</t>
  </si>
  <si>
    <t>ASISTENCIA TECNICA DE CONTROL Y VIGILANCIA DE LA OBRA: "ACTUACIONES DE OBRA CIVIL E INSTALACION DE EDIFICION MODULARES - BASE AEREA DE GETAFE"</t>
  </si>
  <si>
    <t xml:space="preserve"> ASISTENCIA TECNICA DE CONTROL Y VIGILANCIA DE LA OBRA: "AMPLIACION DE LA T4.-AEROPUERTO DE MADRID-BARAJAS"</t>
  </si>
  <si>
    <t>ASISTENCIA TECNICA DE CONTROL Y VIGILANCIA DE LA OBRA: "CTUACIONES PARA LA CATEGORIA II/III"</t>
  </si>
  <si>
    <t>CONSULTORIA Y ASISTENCIA PARA EL CONTROL Y VIGILANCIA DE LAS OBRAS DE LA AUTOVIA A-62, EN EL TRAMO: CIUDAD RODRIGO - FUENTES DE OÑORO (PROVINCIA DE SALAMANCA)</t>
  </si>
  <si>
    <t>DIRECCION GENERAL DE CARRETERAS DEL MINISTERIO DE FOMENTO</t>
  </si>
  <si>
    <t>CONSULTORIA Y ASISTENCIA PARA EL CONTROL Y VIGILANCIA DE LAS OBRAS DE LA AUTOVIA A-34, EN EL TRAMO: CAMBRILS - VARIANTE DE VILASECA  (PROVINCIA DE TARRAGONA)</t>
  </si>
  <si>
    <t>ASISTENCIA TECNICA PARA EL CONTROL Y VIGILANCIA DE LAS OBRAS:AUTOVIA A-40. TRAMO: OCAÑA- TARANCON.SUBTRAMO:VILLARUBIA DE SANTIAGO € . SANTA CRUZ DE LA ZARZA. PROVINCIA DE TOLEDO</t>
  </si>
  <si>
    <t>CONSULTORIA Y ASISTENCIA TECNICA PARA EL NUEVO ACCESO FERROVIARIO AL NOROESTE DE ESPAÑA. INFRAESTRUCTURA Y VIA. LINEA DE ALTA VELOCIDAD MADRID - SEGOVIA- VALLADOLID/MEDINA DEL CAMPO. TRAMO. SOTO DEL REAL - SEGOVIA. SUBTERRENO: LOTE 4</t>
  </si>
  <si>
    <t>ADIF - ADMINISTRACION DE INFRAESTRUCTURA FERROVIARIAS</t>
  </si>
  <si>
    <t>De conformidad con el numeral 4.1. la experiencia adicional aportada por el proponente no cumple con los criterios establecidos por la entidad. No se evidencia interventoría en la construcción o suministro de infraestructura de energía eléctrica. (33.3%)</t>
  </si>
  <si>
    <t>ASISTENCIA PARA EL CONTROL Y SEGUIMIENTO DE LAS OBRAS DE PLATAFORMA DEL CORREDOR NORTE-NOROESTE DE ALTA VELOCIDAD. TRAMO: PALENCIA-LEON. SUBTRAMO: POZO DE URAMA-RIO CEA, CUYO PRESUPUESTO ASCIENTE A 83.394.313,20 € Y SIENDO LAS ACTIVIDADES REALIZADAS LAS SIGUIENTES: - ACTIVIDADES PREVIAS: INFORME SOBRE PROYECTOS ADJUDICADOS (REVISION CALCULOS ANALAISIS DE DETALLES CONSTRUCTIVOS, ETC), ANALISIS DEL PLAN DE SEGURIDAD Y SALUD, PROGRAMA Y PROPUESTA SOBRE LA SUPERVISION, CONTROL Y VIGILANCIA DE LAS OBRAS, COMPROBACION DEL REPLANTEO GENERAL DE LA OBRA, APOYO PARA TRAMITACION DE ACCIONES PROPIAS PARA EL INICIO DE OBRA (EXPROPIACIONES, ETC.)- ACTIVIDADES DURANTE LA EJECUCION DE LA OBRA: CONTROLES CUALITATIVO, GEOMETRICO, CUANTITATIVO Y DE PROGRAMACION, ACTIVIDADES DE SEGUIMIENTO ASESORIA Y SUPERVISION. - INFORME FINAL DE LIQUIDACION</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</si>
  <si>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</si>
  <si>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(100%)</t>
  </si>
  <si>
    <t xml:space="preserve">CONSULTORIA Y ASISTENCIA TECNICA PARA EL CONTROL Y VIGILANCIA DE LAS OBRAS DE LOS PROYECTOS: LINEA MAGALA-FUNGIROLA. AUMENTO DE LA CAPACIDAD Y MEJORA DE LOS ACCEOS AL EROPUERTO DE MAGALA. TRAMOS CAMPAMENTO BENITEZ-BENALMADENA Y DENALMADENA-FUENGIROLA </t>
  </si>
  <si>
    <t>80101500
80101600
831018000</t>
  </si>
  <si>
    <t>CONSULTORIA Y ASISTENCIA TECNICA PARA EL CONTROL Y VIGILANCIA DE LAS OBRAS DEL PROYECTO: LINEA TARRAGONA-BARCELONA. INTEGRACION DEL FERROCARRIL EN CORNELLA DE LLOBREGAT (BARCELONA) EN LA ZONA INDUSTRIAL DE ALMEDA, MILLES Y QUILLET</t>
  </si>
  <si>
    <t xml:space="preserve"> ASISTENCIA PARA EL CONTROL Y VIGILANCIA DE LAS OBRAS: LINEA DE ALTA VELOCIDAD SEVILLA-CADIZ. TRAMO: AEROPUERTO DE JEREZ DE LA FRONTERA-CADIZ. SUBTRAMO: SAN FERNANDO. </t>
  </si>
  <si>
    <t>CONSULTORIA Y ASISTENCIA PARA EL CONTROL Y VIGILANCIA DE LAS OBRAS: EJE ATLANTICO. ADECUACION Y MODERNIZACION DE LA LINEA ZAMORA - A CORUÑA, ENTRE LOS P.K. 385/135. TRAMO: SANTIAGO - OROSO. EXPEDIENTE 200031120.</t>
  </si>
  <si>
    <t>36</t>
  </si>
  <si>
    <t xml:space="preserve">38-S-3600: PROYECTO DE CONSTRUCCION MEJORA DE ESTRUCTURA, REHABILITACION DEL PUNTE METALICO DE 1901. CARRETERA: N-64. PK. 173.7 TRAMO: RIA DEL ASON. PROVIDENCIA DE CANTABRIA.  35-5-4790: PROYECTO DE CONSTRUCCION DE SEGURIDAD VIAL. ADECUACION DE LA SEÑALIZACION ORIENTATIVA EN CARRETERAS CONNVENCIONALES. CLAVE: 35-S-4790. PROVINCIA CANTABRIA.                               39-S-4920: RECTIFICACION CARRETERA PUERTO DEL ESCUDO N-623.                          39-S-4960: PROYECTO DE CONSTRUCCION PARA LA REDUCCION DE LOS NIVELES SONORIOS. INSTALACION DE PANTALLAS ACUSTICAS EN LAS CARRETERAS A-8, A-67. S-10 (N-635) Y S-20 EN CANTABRIA.                               37-5-5560: OBRAS DE ACONDICIONAMIENTO PARA LA MEJORA DE LA SEGURIDAD DE LAS INSTALACIONES DEL PARQUE DE MAQUINARIA DE PEÑACASTILLO, SITUADO EN LA CALLE JOAQUIN SALAS No. 1, (SANTANDER). PROVINCIA DE CANTABRIA.      32-S-5580: PROYECTO DE CONSTRUCCION, SEGURIDAD VIAL, NUEVA ESTRATEGIA DE REHABILITACION DE LOS FIRMES DE TIPO PREVENTIVO. PROVINCIA DE CANTABRIA.     37-S5590: INSTALACION DE SISTEMAS DE ASPERCION DE FUNDENTES Y BARRERAS ANTIVENTISCA.                          33-S-5610: SEGURIDAD VIAL, ADECUACION DE LOS SISTEMAS DE CONTENCION DE AUTOVIA A-67, ENTRE LOS P.K. 183+000 A 197+000 A LA ORDEN CIRCULAR 321/95 TYP. TRAMO TORRELAVEGA-SANTA CRUZ BEZANA              39-S-5650: MEJORAS LOCALES. ACTUACIONES DIVERSAS EN DESLIZAMIENTOS E INESTABILIDADES DE LADERAS. CANALIZACION DE LAS AGUAS EN EL ENLACE DE SANTIURDE. AUTOVIA A-67. PUNTOS KILOMETROS 141+050, 159+325 Y 144+000           35-5-5660: PROYECTO DE CONTRUCCION, RECTIFICACION DE CURVAS DE ESCASA ANCHURA. CARRETERA N-621, PROVINCIA DE CANTABRIA       34-S5690: PROYECTO DE CONSTRUCCION. SEGURIDAD VIAL. SEÑALIACION Y BALIZAMIENTO. REPINTADO DE MARCAS VIALES EN LA RIGE. PROVINCIA DE CANTABRIA                                         </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</si>
  <si>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</si>
  <si>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(50%)</t>
  </si>
  <si>
    <t>REDACCION DEL PROYECTO CONSTRUCTIVO Y EJECUCION DE LA PASARELA PEATONAL EN EL ENTORNO DE LA ESTACION DE ZAMORA</t>
  </si>
  <si>
    <t>80101500
83101800
80101600</t>
  </si>
  <si>
    <t>ASISTENCIA EN EL CONTROL DE OBRAS DE LA LINEA DE ALTA VELOCIDAD MADRID-GALICIA. OLMEDO-MEDINA DEL CAMPO-ZAMORA-PUEBLA DE SANABRIA-LUBIAN-ORENSE. TRAMO: OLMEDO-ZAMORA. PROYECTO DE CONSTRUCCION DE LA REMODELACION DE LA ESTACION DE ZAMORA. FASE 1 Y 2.</t>
  </si>
  <si>
    <t>SERVICIO DE ASISTENCIA EN EL CONTROL DE LAS OBRAS DE LA LINEA DE ALTA VELOCIDAD MEDINA - ZAMORA - PUEBLA DE SANABRIA - LUBIAN - OURENSE. TRAMO: ESTACION DE ZAMORA.</t>
  </si>
  <si>
    <t>MANUEL HERRERA SANABRIA</t>
  </si>
  <si>
    <t>CONTRATO No. 8400103727</t>
  </si>
  <si>
    <t>ITELCA SAS</t>
  </si>
  <si>
    <t>DIRECTOR DE PROYECTO</t>
  </si>
  <si>
    <t>Integración telecontrol y mantenimiento en subestaciones de alta tensión y media tensión de la empresa CODENSA S.A. ES.P</t>
  </si>
  <si>
    <t>No se especifican los días en las fechas de inicio y retiro. Sólo ponen el mes. Se ajustan, tal como lo indica la nota 14, al ultimo y primer día de cada mes, para la fecha de inicio y fin correspondientemente.</t>
  </si>
  <si>
    <t>CONTRATO No. 5800013346</t>
  </si>
  <si>
    <t>ITELCA S.A.S</t>
  </si>
  <si>
    <t>DIRECTOR DE PROYECTOS</t>
  </si>
  <si>
    <t>Renovación DC e implementación solar en 40 subestaciones de la empresa CODENSA S.A.E.S.P</t>
  </si>
  <si>
    <t>De conformidad con lo establecido en el numeral 3.2.3.
b.3 ACREDITACIÓN DE LA EXPERIENCIA PROFESIONAL RELACIONADA, la certificación no describe las funciones o actividades ejecutadas.</t>
  </si>
  <si>
    <t>EDGAR JESUS HERNANDEZ ORTIZ</t>
  </si>
  <si>
    <t>ACDEL SAS ASESORIA CONSTRUCCIÓN Y DISEÑO ELECTRICO</t>
  </si>
  <si>
    <t>• Ingeniero residente en construcción de instalaciones eléctricas internas
• Ingeniero residente en construcción de instalaciones eléctricas de distribución
• Ingeniero residente en construcción de subestaciones de distribución
• Diseñador de sistemas eléctricos de redes de distribución
• Diseñador de sistemas eléctricos de instalaciones eléctrica de uso final.
• Legalización de proyectos ante operador de red.
• Verificar y diligenciar los avances de obra
• Manejo de personal</t>
  </si>
  <si>
    <t>INGETEC</t>
  </si>
  <si>
    <t>INGENIERO AUXILIAR DE INTERVENTORIA</t>
  </si>
  <si>
    <t xml:space="preserve">• Supervisión técnica de instalaciones eléctricas en redes de distribución de acuerdo a la normatividad vigente RETIE 2013 y NTC 2050.
• Supervisión técnica en subestaciones eléctricas de distribución de acuerdo a la normatividad vigente RETIE 2013 y NTC 2050.
• Supervisión técnica en instalaciones eléctricas de uso final de acuerdo a la normatividad vigente RETIE 2013 y NTC 2050.
• Supervisión técnica de redes voz y datos.
• Supervisión técnica en redes de sistemas de seguridad y control.
</t>
  </si>
  <si>
    <t xml:space="preserve">ORCA </t>
  </si>
  <si>
    <t>RESIDENTE DE ESPCIALIDADES</t>
  </si>
  <si>
    <t>Residente de especialidades con liderazgo en diferentes competencias. Coordinador de actividades relacinadas con sistemas eléctricos, datos y comunicaciones, red contra incendio, seguridad y control, intrusión.</t>
  </si>
  <si>
    <t xml:space="preserve">La certificación aportada no cumple con los requisitos establecidos en  el numeral 3.2.3. b.3 ACREDITACIÓN DE LA EXPERIENCIA PROFESIONAL RELACIONADA, dado que no indica las funciones o actividades desarrolladas
</t>
  </si>
  <si>
    <t>CONSORCIO MINMINAS JM-P&amp;P-SOL</t>
  </si>
  <si>
    <t>Contrato de obra para la construcción de la planta solar fotovoltaica de 50 KW, que incluye 170 piezas de paneles solares policristalinos de 300 W, baterías de 3040 Ah, reguladores y la obra civil necesaria de acuerdo a las especificaciones técnicas para cada actividad del presupuesto para el centro educativo internado tres matas, en la inspección de tres matas del municipio de Cumaribo, departamento del Vichada.</t>
  </si>
  <si>
    <t>Unión temporal colegio tres matas</t>
  </si>
  <si>
    <t>RUP PyP
Consecutivo No 2</t>
  </si>
  <si>
    <t>80 10 15 00
80 10 16 00
81 10 17 00
83 10 18 00</t>
  </si>
  <si>
    <t>En la certificación las fechas de inicio y finalización del contrato sólo aparecen con mes y año, no se indica el día.  De conformidad con la nota 14 del numeral 3.2.3.b.3  se toma el último día de cada mes como fecha de inicio y el primer día de cada mes como fecha de terminación</t>
  </si>
  <si>
    <t>Contrato de obra para el suministro, diseño, instalación y mantenimiento de sistemas solares fotovoltaicos con conexión a la red, en 6 bibliotecas en el departamento del Guaviare.</t>
  </si>
  <si>
    <t>Security Video Equipment S.A.S.</t>
  </si>
  <si>
    <t>RUP PyP
Consecutivo No 1</t>
  </si>
  <si>
    <t>80 10 16 00
83 10 18 00</t>
  </si>
  <si>
    <t>Instalación de soluciones fotovoltaicas para proveer de energía eléctrica a 464 viviendas de 26 veredas del municipio de Miraflores  - Guaviare, cada una con capacidad instalada de 750 Wp e implementados de manera aislada a partir de sistemas individuales de captación de energía fotovoltaica. Se instaló una única solución por vivienda y esta consta del sistema de generación y la instalación, con sus respectivas cajas, interruptores, tubería, cableado y accesorios.</t>
  </si>
  <si>
    <t>Unión temporal HG Solar Systems</t>
  </si>
  <si>
    <t>RUP PyP
Consecutivo No 9</t>
  </si>
  <si>
    <t>De conformidad con la nota 7 del numeral 3.2.3. a.1 no podrá ser acumulable la experiencia obtenida en varios proyectos en un mismo periodo de tiempo. Se modificó el intervalo de duración del contrato, con respecto a las fechas originalmente presentadas, para no acumular doble experiencia en un mismo periodo.</t>
  </si>
  <si>
    <t>Instalación y suministro de sistema tracking para sistema de energía solar fotovoltaico.</t>
  </si>
  <si>
    <t>Universidad de Antioquia</t>
  </si>
  <si>
    <t>RUP PyP
Consecutivo No 20</t>
  </si>
  <si>
    <t>80 10 15 00
80 10 16 00
81 10 17 00</t>
  </si>
  <si>
    <t xml:space="preserve">De conformidad con la nota 7 del numeral 3.2.3. a.1 no podrá ser acumulable la experiencia obtenida en varios proyectos en un mismo periodo de tiempo. El periodo de ejecución de este contrato se traslapa con algún otro. </t>
  </si>
  <si>
    <t>Realizar la instalación de sistemas de generación de energía eléctrica renovable mediante celdas fotovoltaicas en la localidad de Sumapaz</t>
  </si>
  <si>
    <t>Bogotá Distrito Capital - Alcaldía Local de Sumapaz</t>
  </si>
  <si>
    <t>RUP PyP
Consecutivo No 19</t>
  </si>
  <si>
    <t>Instalación de soluciones de energía individuales sostenibles consistentes en sistemas solares fotovoltaicos para viviendas rurales en las ZNI del municipio de Cartagena del Chaira, departamento de Caquetá</t>
  </si>
  <si>
    <t>Unión temporal ZNI Caquetá 2017</t>
  </si>
  <si>
    <t>RUP PyP
Consecutivo No 10</t>
  </si>
  <si>
    <t>80 10 15 00 
80 10 16 00 
81 10 17 00
83 10 18 00</t>
  </si>
  <si>
    <t>Suministro e instalación de un sistema de generación de energía fotovoltaico en las plantas de tratamiento de la Empresa de Servicios Públicos de Fusagasugá EMSERFUSA ESP.</t>
  </si>
  <si>
    <t>Empresa de Servicios Públicos de Fusagasugá EMSERFUSA ESP</t>
  </si>
  <si>
    <t>RUP Sol Magnum 
Consecutivo No 1</t>
  </si>
  <si>
    <t>Prestación de los servicios de instalación y puesta en servicio de 18 soluciones aisladas fotovoltaicas en el departamento de Cundinamarca.</t>
  </si>
  <si>
    <t>CODENSA S.A ESP</t>
  </si>
  <si>
    <t>RUP Sol Magnum 
Consecutivo No 9</t>
  </si>
  <si>
    <t xml:space="preserve">
80 10 16 00
</t>
  </si>
  <si>
    <t xml:space="preserve">De conformidad con la nota 7 del numeral 3.2.3. a.1 no podrá ser acumulable la experiencia obtenida en varios proyectos en un mismo periodo de tiempo. El periodo de ejecución de este contrato se traslapa. </t>
  </si>
  <si>
    <t>Efectuar el suministro, la instalación y puesta en servicio de una solución fotovoltaica de 640 W en la asociación ASOFRUTEQ en la vereda El Palmar Bajo del municipio de La Mesa Cundinamarca</t>
  </si>
  <si>
    <t>Asociación de Fruticultores del Tequendama</t>
  </si>
  <si>
    <t xml:space="preserve">De conformidad con el numeral 3.2.3. a.1 la certificación aportada por el proponente no cumple con la totalidad de los criterios establecidos por la entidad. La información de fecha de inicio y terminación del contrato presentada en la certificación, no es congruente con el tiempo de ejecución que aparece en el mismo documento.
De conformidad con la nota 7 del numeral 3.2.3. a.1 no podrá ser acumulable la experiencia obtenida en varios proyectos en un mismo periodo de tiempo. El periodo de ejecución de este contrato se traslapa con otro.  </t>
  </si>
  <si>
    <t>Interventoría administrativa, técnica, jurídica, ambiental, social, financiera y contable del proyecto de "Suministro e instalación de módulos fotovoltaicos aislados con respaldo de baterías, a ser instalados en el proyecto de energización de viviendas rurales en las veredas Primavera, San Teodoro, Santa Barbara, Matiyure, Nuevo Antioquia, Santa Cecilia y Marandua en el municipio de la primavera, departamento de Vichada</t>
  </si>
  <si>
    <t>ELECTROVICHADA S.A</t>
  </si>
  <si>
    <t>RUP PyP
Consecutivo No 32</t>
  </si>
  <si>
    <t>Interventoría del suministro, montaje y puesta en servicio de sistemas de generación fotovoltaica para resguardos indígenas en el municipio de Puerto Gaitán, departamento del Meta</t>
  </si>
  <si>
    <t>RUP PyP
No aparece registrado</t>
  </si>
  <si>
    <t xml:space="preserve"> Servicio de asesoría, consultoría, ingeniería e interventoría para el desarrollo de proyectos de generación con energía solar fotovoltaica</t>
  </si>
  <si>
    <t>Corporación EMA</t>
  </si>
  <si>
    <t>RUP Sol Magnum 
Consecutivo No 20</t>
  </si>
  <si>
    <t>Interventoría para la etapa precontractual y contractual del proyecto de provisión e instalación de sistemas fotovoltaicos en edificaciones del sector público, comercial y residencial en el municipio de Fusagasuga, departamento de Cundinamarca</t>
  </si>
  <si>
    <t>CORPOEMA</t>
  </si>
  <si>
    <t>RUP Sol Magnum 
No aparece registardo</t>
  </si>
  <si>
    <t>MANUEL FERNANDO GONZALEZ RAMIREZ</t>
  </si>
  <si>
    <t>FECHA DE INICIO
ORIGINAL</t>
  </si>
  <si>
    <t>FECHA DE RETIRO
ORIGINAL</t>
  </si>
  <si>
    <t>FECHA DE INICIO
AJUSTADA PARA EVITAR TRASLAPES</t>
  </si>
  <si>
    <t>FECHA DE RETIRO
AJUSTADA PARA EVITAR TRASLAPES</t>
  </si>
  <si>
    <t>SUBSANACIONES</t>
  </si>
  <si>
    <t>PUNTAJE MÁXIMO</t>
  </si>
  <si>
    <t>Proyecto de Control de pérdidas en Cundinamarca</t>
  </si>
  <si>
    <t>ENEL - CODENSA ESP</t>
  </si>
  <si>
    <t>Jefe Departamento de Control de Pérdidas</t>
  </si>
  <si>
    <t>* Dirigir el Proyecto de Control de Pérdidas en Cundinamarca</t>
  </si>
  <si>
    <t>Proyectos de inversión para expansión de redes de MT y BT en la región del Tequendama</t>
  </si>
  <si>
    <t>Jefe Departamento Zona Cundinamarca</t>
  </si>
  <si>
    <t>* Dirigir los proyectos para inversión de expansión de redes de media y baja tensión en la región del Tequendama
* Gestionar, dirigir, asesorar, auditar y controlar los procesos técnicos y comerciales tendientes a garantizar el suministro de energia eléctrica para los habitantes de la regién del tequendama</t>
  </si>
  <si>
    <t>Proyectos de Alumbrado Público</t>
  </si>
  <si>
    <t>* Dirigir el proyecto de inversión para expansión de la infraestructura de AP en la ciudad de Bogotó y 52 Municipios de Cundinamarca.
* Gestionar, dirigir, asesorar, auditar y controlar el proceso de mantenimiento de AP de la ciudad de Bogotá y 52 municipios de Cundinamarca</t>
  </si>
  <si>
    <r>
      <rPr>
        <sz val="9"/>
        <color rgb="FF000000"/>
        <rFont val="Times New Roman"/>
        <family val="1"/>
      </rPr>
      <t xml:space="preserve"> </t>
    </r>
    <r>
      <rPr>
        <sz val="9"/>
        <color rgb="FF000000"/>
        <rFont val="Arial"/>
        <family val="2"/>
      </rPr>
      <t>EN SISTEMAS DE DISTRIBUCION DE ENERGÍA ELÉCTRICA ó</t>
    </r>
  </si>
  <si>
    <r>
      <rPr>
        <sz val="9"/>
        <color rgb="FF000000"/>
        <rFont val="Times New Roman"/>
        <family val="1"/>
      </rPr>
      <t xml:space="preserve"> </t>
    </r>
    <r>
      <rPr>
        <sz val="9"/>
        <color rgb="FF000000"/>
        <rFont val="Arial"/>
        <family val="2"/>
      </rPr>
      <t>SISTEMAS DE POTENCIA O SISTEMAS DE TRANSMISIÓN Y DISTRIBUCIÓN ELÉCTRICA. ó</t>
    </r>
  </si>
  <si>
    <t>HUGO ENRIQUE ARIAS</t>
  </si>
  <si>
    <t>EXPERIENCIA CALIFICABLE INGENIERO RESIDENTE (ANEXO 5)</t>
  </si>
  <si>
    <t>Proyecto de sistemas fotovoltaicos aislados para viviendas</t>
  </si>
  <si>
    <t>PLANOS Y PLANAS CORPORACIÓN</t>
  </si>
  <si>
    <t>Director de obra del Proyecto de Instalación de soluciones fotovoltaicas para proveer de energía eléctrica a 464 viviendas de 26 veredas del municipio de Miraflores  - Guaviare, cada una con capacidad instalada de 750 Wp e implementados de manera aislada a partir de sistemas individuales de captación de energía fotovoltaica. Se instaló una única solución por vivienda y esta consta del sistema de generación y la instalación, con sus respectivas cajas, interruptores, tubería, cableado y accesorios.</t>
  </si>
  <si>
    <t xml:space="preserve">De conformidad con el numeral 3.2.3.b,  la certificación aportada no cumple con los requisitos solicitados. En la certificación de la experiencia profesional, las fechas de inicio y finalización del contrato sólo aparecen con mes y año, no se indica el día. De acuerdo a la nota 14, se asume el último día del mes como fecha de inicio y el primer día del mes como fecha de finalización.
De conformidad con la nota 7 del numeral 3.2.3.b.3 la experiencia aportada para el mismo periodo de tiempo solo se contabilizará por una vez . La experiencia profesional de este contrato se traslapa con algún otro. </t>
  </si>
  <si>
    <t>Planta solar fotovoltaica en el municipio de San Carlos de Guaroa</t>
  </si>
  <si>
    <t>Director de obra del Proyecto de Construcción e implementación de planta solar fotovoltaica de 7kWp en el municipio de San Carlos de Guaroa</t>
  </si>
  <si>
    <t xml:space="preserve">Proyecto de sistemas fotovoltaicos aislados </t>
  </si>
  <si>
    <t xml:space="preserve"> Director de obra para proyecto de instalación de soluciones fotovoltaicas para proveer de energía eléctrica a 29 cámaras en el municipio de Inírida, departamento de Guainía, cada una con capacidad instalada de 260 Wp e implementado de manera aislada a partir de sistemas individuales.</t>
  </si>
  <si>
    <r>
      <t>·</t>
    </r>
    <r>
      <rPr>
        <sz val="9"/>
        <color rgb="FF000000"/>
        <rFont val="Times New Roman"/>
        <family val="1"/>
      </rPr>
      <t xml:space="preserve">         </t>
    </r>
    <r>
      <rPr>
        <sz val="9"/>
        <color rgb="FF000000"/>
        <rFont val="Arial"/>
        <family val="2"/>
      </rPr>
      <t>INGENIERÍA ELÉCTRICA CON ENFASIS EN SISTEMAS DE DISTRIBUCIÓN ó</t>
    </r>
  </si>
  <si>
    <t>Proyecto de sistema fotovoltaico interconectado a la red</t>
  </si>
  <si>
    <t>Director de obra del Proyecto suministro e instalación de un sistema solar fotovoltaico interconectado a la red de 4,4 kWp</t>
  </si>
  <si>
    <r>
      <t>·</t>
    </r>
    <r>
      <rPr>
        <sz val="9"/>
        <color rgb="FF000000"/>
        <rFont val="Times New Roman"/>
        <family val="1"/>
      </rPr>
      <t xml:space="preserve">         </t>
    </r>
    <r>
      <rPr>
        <sz val="9"/>
        <color rgb="FF000000"/>
        <rFont val="Arial"/>
        <family val="2"/>
      </rPr>
      <t>EN SISTEMAS DE DISTRIBUCIÓN Y TRASMISIÓN DE ENERGÍA ELÉCTRICA ó</t>
    </r>
  </si>
  <si>
    <t>Proyecto de 2 sistemas fotovoltaicos de bombeo</t>
  </si>
  <si>
    <t>Director de obra del contrato de obra de suministro e instalación de 2 sistemas fotovoltaicos de bombeo en el resguardo indígena la Llanura ubicada en la Primavera - Vichada</t>
  </si>
  <si>
    <t>De conformidad con el numeral 3.2.3.b.3  la certificación aportada no cumple con los requistos solicitados. En la certificación de la experiencia profesional, las fechas de inicio y finalización del contrato sólo aparecen con mes y año, no se indica el día. De acuerdo a la nota 14, se asume el último día del mes como fecha de inicio y el primer día del mes como fecha de finalización.
De conformidad con el numeral 3.2.3.b.3  la certificación aportada no cumple con los requistos solicitados. El contrato laboral del ingeniero residente indica que empezó a trabajar con la empresa el 01/02/2017.</t>
  </si>
  <si>
    <r>
      <t>·</t>
    </r>
    <r>
      <rPr>
        <sz val="9"/>
        <color rgb="FF000000"/>
        <rFont val="Times New Roman"/>
        <family val="1"/>
      </rPr>
      <t xml:space="preserve">         </t>
    </r>
    <r>
      <rPr>
        <sz val="9"/>
        <color rgb="FF000000"/>
        <rFont val="Arial"/>
        <family val="2"/>
      </rPr>
      <t>EN SISTEMAS DE DISTRIBUCION DE ENERGÍA ELÉCTRICA ó</t>
    </r>
  </si>
  <si>
    <t>Proyecto de instalación y mantenimiento de sistema fotovoltaico interconectado a la red</t>
  </si>
  <si>
    <t>Director de obra para el Contrato de suministro, diseño, instalación y mantenimiento de sistemas solares fotovoltaicos de 9 kWp con conexión a la red, en 5 bibliotecas en el departamento del Guaviare.</t>
  </si>
  <si>
    <r>
      <t>·</t>
    </r>
    <r>
      <rPr>
        <sz val="9"/>
        <color rgb="FF000000"/>
        <rFont val="Times New Roman"/>
        <family val="1"/>
      </rPr>
      <t xml:space="preserve">         </t>
    </r>
    <r>
      <rPr>
        <sz val="9"/>
        <color rgb="FF000000"/>
        <rFont val="Arial"/>
        <family val="2"/>
      </rPr>
      <t>EN SISTEMAS DE TRASMISIÓN Y DISTRIBUCIÓN DE ENERGÍA ELÉCTRICA ó</t>
    </r>
  </si>
  <si>
    <t>Proyecto de planta solar fotovoltaica de 51 kWp</t>
  </si>
  <si>
    <t>Residente de obra</t>
  </si>
  <si>
    <t>Residente de obra para el Contrato de construcción de la planta solar fotovoltaica de 51 KW, que incluye 170 piezas de paneles solares policristalinos de 300 W, baterías de 4180 Ah, reguladores y la obra civil necesaria de acuerdo a las especificaciones técnicas para cada actividad del presupuesto para el centro educativo internado tres matas, en la inspección de tres matas del municipio de Cumaribo, departamento del Vichada.</t>
  </si>
  <si>
    <t>De conformidad con el numeral 3.2.3.b.3  la certificación aportada no cumple con los requistos solicitados. El contrato laboral del ingeniero residente indica que empezó a trabajar con la empresa el 01/02/2017.</t>
  </si>
  <si>
    <r>
      <t>·</t>
    </r>
    <r>
      <rPr>
        <sz val="9"/>
        <color rgb="FF000000"/>
        <rFont val="Times New Roman"/>
        <family val="1"/>
      </rPr>
      <t xml:space="preserve">         </t>
    </r>
    <r>
      <rPr>
        <sz val="9"/>
        <color rgb="FF000000"/>
        <rFont val="Arial"/>
        <family val="2"/>
      </rPr>
      <t>EN SISTEMAS DE TRASMISIÓN DE ENERGÍA ELÉCTRICA ó</t>
    </r>
  </si>
  <si>
    <t>Varios Proyectos</t>
  </si>
  <si>
    <t>Director de obra e ingeniero residente</t>
  </si>
  <si>
    <t>Funciones asociadas a un ingeniero residente y director de obra</t>
  </si>
  <si>
    <t>De conformidad con el numeral 3.2.3.b.3  la certificación aportada no cumple con los requistos solicitados. La certificación de la experiencia profesional no está firmada y no indica fecha de inicio de las labores.</t>
  </si>
  <si>
    <r>
      <t>·</t>
    </r>
    <r>
      <rPr>
        <sz val="9"/>
        <color rgb="FF000000"/>
        <rFont val="Times New Roman"/>
        <family val="1"/>
      </rPr>
      <t xml:space="preserve">         </t>
    </r>
    <r>
      <rPr>
        <sz val="9"/>
        <color rgb="FF000000"/>
        <rFont val="Arial"/>
        <family val="2"/>
      </rPr>
      <t>EN INGENIERÍA ELÉCTRICA. ó</t>
    </r>
  </si>
  <si>
    <r>
      <t>·</t>
    </r>
    <r>
      <rPr>
        <sz val="9"/>
        <color rgb="FF000000"/>
        <rFont val="Times New Roman"/>
        <family val="1"/>
      </rPr>
      <t xml:space="preserve">         </t>
    </r>
    <r>
      <rPr>
        <sz val="9"/>
        <color rgb="FF000000"/>
        <rFont val="Arial"/>
        <family val="2"/>
      </rPr>
      <t>SISTEMAS DE POTENCIA O SISTEMAS DE TRANSMISIÓN Y DISTRIBUCIÓN ELÉCTRICA. ó</t>
    </r>
  </si>
  <si>
    <t>OFERENTE NO SUBSANÓ PESE A SER REQUERIDO</t>
  </si>
  <si>
    <t>CONSORCIO FAZNI INTEGRAL</t>
  </si>
  <si>
    <t>Instalación de 2985 luninarias- Down Light tipo LED de la ciudadela comercial unicentro</t>
  </si>
  <si>
    <t>Ciudadela Comercial Unicentro</t>
  </si>
  <si>
    <t>GARPER 5</t>
  </si>
  <si>
    <t>811017
831018</t>
  </si>
  <si>
    <t xml:space="preserve">De conformidad con el numeral 3.2.3. a El proponente no cumple con la experiencia mínima habilitante. </t>
  </si>
  <si>
    <t>Diseño, suministro de los materiales y equipos, acondicionamiento de las areas requeridas, adecuaciones electricas, instalación y puesta en servicio de sistemas de autogeneración solar fotovoltaicos con baterias y sin baterias, como pilotos residenciales en la costa caribe</t>
  </si>
  <si>
    <t>Compañía Energetica Occidente</t>
  </si>
  <si>
    <t>GARPER 17</t>
  </si>
  <si>
    <t>81017, 831018</t>
  </si>
  <si>
    <t xml:space="preserve"> $191.123.414 </t>
  </si>
  <si>
    <t>Implementación de proyectos de infraestructura eléctrica y ahorro energético vía modelo EPC (Energy Performance Contract) de acuerdo al objeto del contrato suscrito entre ambas partes</t>
  </si>
  <si>
    <t>ELECTRICARIBE S.A E.S.P</t>
  </si>
  <si>
    <t>GARPER 9</t>
  </si>
  <si>
    <t>801015, 931515</t>
  </si>
  <si>
    <t xml:space="preserve">Interventoría y supervisión del sistema solar en fachada y cubierta del Hotel Richmond Suites en Bogotá de 136 KWP. Incluye análisi de ingenieria estructural, implementación de sobre estructura de 5 metros, análisis de cableado para minimizar sombreado por edificaciones aledaás, y todas aquellas relacionadas para el óptimo funcionamiento del sistema solar </t>
  </si>
  <si>
    <t>MARIO GERMAN GARCIA GARCIA</t>
  </si>
  <si>
    <t>GLOBALEM 7</t>
  </si>
  <si>
    <t>811015, 801015</t>
  </si>
  <si>
    <t xml:space="preserve"> $ 518.459.795 </t>
  </si>
  <si>
    <t>Suministro, instalación y puesta en marcha de un sistemas de generaciónde energía solar con acoplamiento a la red, sin almacenamiento, y con monitorieo de la producción energética  del sistema por medio de software en la nube, para el soporte energético del TALLER AUTOPICAL TOYOTA en la ciudad de Barranquilla. Incluye estructuración y estrategias para la comercialización de la energía generado por los excedentes del sistema fotovoltaico de acuerdo a  pero no limitado a CREG 030, 015, 096 entre otros.</t>
  </si>
  <si>
    <t>ENERGIA EFICIENTE S.A E.S.P</t>
  </si>
  <si>
    <t>GLOBALEM 3</t>
  </si>
  <si>
    <t>801015, 811015</t>
  </si>
  <si>
    <t>Construcción de sistemas de energía alternativa solar fotovoltaica para el centro vacacional la rochela en el municipio de Palestina, Departamento de Caldas.</t>
  </si>
  <si>
    <t>GENSA</t>
  </si>
  <si>
    <t>GARPER 16</t>
  </si>
  <si>
    <t xml:space="preserve"> $ 99.532.677 </t>
  </si>
  <si>
    <t>Diseño, suministro instalaciñon y puesta en servicio de un sistema fotovoltaico el cual se instalo en la empresa PROMIGAS CALLE 66 No. 67-72 Barranquilla.</t>
  </si>
  <si>
    <t>COMPAÑÍA ENERGÉTICA DE OCCIDENTE CEO</t>
  </si>
  <si>
    <t>GARPER 20</t>
  </si>
  <si>
    <t>811017, 831018</t>
  </si>
  <si>
    <t>Suministro y asesoría para la instalación de un sistema de generación solar fotovoltaico on grid en las instalaciones de E.L.E.C S.A en la ciudad de Montería</t>
  </si>
  <si>
    <t>ELEC S.A</t>
  </si>
  <si>
    <t>GLOBALEM 2</t>
  </si>
  <si>
    <t xml:space="preserve"> $ 157.846.223 </t>
  </si>
  <si>
    <t>Realizar la interventoria integral para llevar a cabo el control y seguimiento técnico jurídico, financiero y contable, administrativo y social a los convenios y contratos interadministrativos que se suscriban entre el Fondo TIC los operadores públicos y las entidades territoriales sea el caso para habilitar y promover espacios de acceso gratuito a internet a través de zonas wifi.</t>
  </si>
  <si>
    <t>fondo de las tecnologías de la información y las comunicaciones</t>
  </si>
  <si>
    <t>C Y M CONSULTOR ES  174</t>
  </si>
  <si>
    <t>801016, 801015</t>
  </si>
  <si>
    <t>CARLOS ARTURO AGUILAR SERRANO</t>
  </si>
  <si>
    <t>VARIOS CARLOS ARTURO AGUILAR SERRANO</t>
  </si>
  <si>
    <t>D&amp;P INGENIERIA S.A.S</t>
  </si>
  <si>
    <t>GERENTE TÉCNICO</t>
  </si>
  <si>
    <t>Diagnostico, Diseño, Interventoría, Mantenimiento y construcción de sistemas eléctricos de distribución de energía. Planificación de los diferentes proyectos y estrategias de ejecución, coordinar y liderar su equpo de trabajo, establecer estrategias de comunicación e interacción</t>
  </si>
  <si>
    <t>DYP INGENIERIA S.A.S</t>
  </si>
  <si>
    <t>De conformidad con el numeral 4.2. el posgrado de gerencia financiera aportado para acreditar la formación académica adicional no fue incluida por la entidad</t>
  </si>
  <si>
    <t>LUIS ALFONSO GIRALDO GARCÍA</t>
  </si>
  <si>
    <t>INGENIERO ELECTRICISTA RESIDENTE DE INTERVENTORÍA</t>
  </si>
  <si>
    <t>GARPER INGENIERÍA CIA S.A.S.</t>
  </si>
  <si>
    <t>INGENIERO ELECTRICISTA</t>
  </si>
  <si>
    <t>Construcción de plantas de generación y construción y adecuación de infraestructura para la distribución de energía en baja y media tensión</t>
  </si>
  <si>
    <t>Oferente</t>
  </si>
  <si>
    <t xml:space="preserve">50% Presup 
lote Maximo </t>
  </si>
  <si>
    <t>Proyectos 
acreditados a)</t>
  </si>
  <si>
    <t>Proyectos 
acreditados b)</t>
  </si>
  <si>
    <t>Ponderado a)</t>
  </si>
  <si>
    <t>Ponderado b)</t>
  </si>
  <si>
    <t>%Diff Max Lote</t>
  </si>
  <si>
    <t>PUNTAJE EXPERIENCIA ADICIONAL PROPONENTE</t>
  </si>
  <si>
    <t>PUNTAJE EQUIPO DE TRABAJO</t>
  </si>
  <si>
    <t>APOYO IND. NAL.
DISCAPACITADOS</t>
  </si>
  <si>
    <t>PUNTAJE TOTAL OFERENTE</t>
  </si>
  <si>
    <t>Proponente</t>
  </si>
  <si>
    <t>Calificación A</t>
  </si>
  <si>
    <t>Calificación B</t>
  </si>
  <si>
    <t>Total</t>
  </si>
  <si>
    <t>PUNTAJE TOTAL DIRECTOR</t>
  </si>
  <si>
    <t>PUNTAJE TOTAL ING. RESIDENTE</t>
  </si>
  <si>
    <t>TOTAL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</si>
</sst>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_(* \(#,##0.00\);_(* &quot;-&quot;??_);_(@_)"/>
    <numFmt numFmtId="164" formatCode="_-&quot;$&quot;\ * #,##0_-;\-&quot;$&quot;\ * #,##0_-;_-&quot;$&quot;\ * &quot;-&quot;_-;_-@_-"/>
    <numFmt numFmtId="165" formatCode="0.0"/>
    <numFmt numFmtId="166" formatCode="_-[$$-240A]\ * #,##0.00_-;\-[$$-240A]\ * #,##0.00_-;_-[$$-240A]\ * &quot;-&quot;??_-;_-@_-"/>
    <numFmt numFmtId="167" formatCode="&quot;$&quot;\ #,##0"/>
    <numFmt numFmtId="168" formatCode="#,##0.000"/>
    <numFmt numFmtId="169" formatCode="d/m/yyyy"/>
    <numFmt numFmtId="170" formatCode="_-&quot;$&quot;\ * #,##0_-;\-&quot;$&quot;\ * #,##0_-;_-&quot;$&quot;\ * &quot;-&quot;_-;_-@"/>
    <numFmt numFmtId="171" formatCode="_-&quot;$&quot;\ * #,##0.00_-;\-&quot;$&quot;\ * #,##0.00_-;_-&quot;$&quot;\ * &quot;-&quot;_-;_-@"/>
    <numFmt numFmtId="172" formatCode="#,##0.0"/>
    <numFmt numFmtId="173" formatCode="&quot;$&quot;#,##0.00"/>
    <numFmt numFmtId="174" formatCode="_-&quot;$&quot;* #,##0_-;\-&quot;$&quot;* #,##0_-;_-&quot;$&quot;* &quot;-&quot;_-;_-@"/>
    <numFmt numFmtId="175" formatCode="dd/mm/yyyy"/>
    <numFmt numFmtId="176" formatCode="dd/mm/yyyy;@"/>
  </numFmts>
  <fonts count="5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sz val="10"/>
      <color rgb="FF000000"/>
      <name val="Work Sans"/>
      <family val="3"/>
    </font>
    <font>
      <b/>
      <sz val="9"/>
      <name val="Arial"/>
      <family val="2"/>
    </font>
    <font>
      <sz val="9"/>
      <name val="Arial"/>
      <family val="2"/>
    </font>
    <font>
      <sz val="12"/>
      <color theme="1"/>
      <name val="Arial"/>
      <family val="2"/>
    </font>
    <font>
      <sz val="12"/>
      <color rgb="FFFF0000"/>
      <name val="Arial"/>
      <family val="2"/>
    </font>
    <font>
      <b/>
      <sz val="11"/>
      <name val="Arial"/>
      <family val="2"/>
    </font>
    <font>
      <b/>
      <sz val="12"/>
      <name val="Arial"/>
      <family val="2"/>
    </font>
    <font>
      <b/>
      <sz val="14"/>
      <name val="Arial"/>
      <family val="2"/>
    </font>
    <font>
      <b/>
      <sz val="16"/>
      <name val="Arial"/>
      <family val="2"/>
    </font>
    <font>
      <b/>
      <sz val="18"/>
      <name val="Arial"/>
      <family val="2"/>
    </font>
    <font>
      <b/>
      <sz val="12"/>
      <color theme="1"/>
      <name val="Calibri"/>
      <family val="2"/>
      <scheme val="minor"/>
    </font>
    <font>
      <b/>
      <sz val="14"/>
      <color theme="1"/>
      <name val="Calibri"/>
      <family val="2"/>
      <scheme val="minor"/>
    </font>
    <font>
      <sz val="10"/>
      <color theme="1"/>
      <name val="Arial"/>
      <family val="2"/>
    </font>
    <font>
      <b/>
      <sz val="10"/>
      <color theme="1"/>
      <name val="Arial"/>
      <family val="2"/>
    </font>
    <font>
      <b/>
      <sz val="10"/>
      <color rgb="FF000000"/>
      <name val="Arial"/>
      <family val="2"/>
    </font>
    <font>
      <b/>
      <u/>
      <sz val="10"/>
      <color theme="1"/>
      <name val="Arial"/>
      <family val="2"/>
    </font>
    <font>
      <b/>
      <sz val="11"/>
      <color theme="1"/>
      <name val="Arial"/>
      <family val="2"/>
    </font>
    <font>
      <b/>
      <sz val="24"/>
      <name val="Arial"/>
      <family val="2"/>
    </font>
    <font>
      <sz val="9"/>
      <color theme="1"/>
      <name val="Arial"/>
      <family val="2"/>
    </font>
    <font>
      <b/>
      <sz val="9"/>
      <color theme="1"/>
      <name val="Arial"/>
      <family val="2"/>
    </font>
    <font>
      <sz val="11"/>
      <color rgb="FF000000"/>
      <name val="Arial"/>
      <family val="2"/>
    </font>
    <font>
      <sz val="11"/>
      <color rgb="FF000000"/>
      <name val="Symbol"/>
      <family val="1"/>
      <charset val="2"/>
    </font>
    <font>
      <sz val="7"/>
      <color rgb="FF000000"/>
      <name val="Times New Roman"/>
      <family val="1"/>
    </font>
    <font>
      <sz val="8"/>
      <color rgb="FF000000"/>
      <name val="Arial"/>
      <family val="2"/>
    </font>
    <font>
      <sz val="8"/>
      <color rgb="FF000000"/>
      <name val="Symbol"/>
      <family val="1"/>
      <charset val="2"/>
    </font>
    <font>
      <sz val="8"/>
      <color rgb="FF000000"/>
      <name val="Times New Roman"/>
      <family val="1"/>
    </font>
    <font>
      <sz val="14"/>
      <color theme="1"/>
      <name val="Calibri"/>
      <family val="2"/>
      <scheme val="minor"/>
    </font>
    <font>
      <b/>
      <sz val="18"/>
      <color theme="1"/>
      <name val="Arial"/>
      <family val="2"/>
    </font>
    <font>
      <b/>
      <sz val="16"/>
      <color theme="1"/>
      <name val="Calibri"/>
      <family val="2"/>
      <scheme val="minor"/>
    </font>
    <font>
      <b/>
      <sz val="18"/>
      <color theme="1"/>
      <name val="Calibri"/>
      <family val="2"/>
      <scheme val="minor"/>
    </font>
    <font>
      <sz val="16"/>
      <color theme="1"/>
      <name val="Calibri"/>
      <family val="2"/>
      <scheme val="minor"/>
    </font>
    <font>
      <sz val="11"/>
      <name val="Arial"/>
      <family val="2"/>
    </font>
    <font>
      <sz val="9"/>
      <color rgb="FFFF0000"/>
      <name val="Arial"/>
      <family val="2"/>
    </font>
    <font>
      <sz val="9"/>
      <color rgb="FF000000"/>
      <name val="Arial"/>
      <family val="2"/>
    </font>
    <font>
      <sz val="9"/>
      <color rgb="FF000000"/>
      <name val="Symbol"/>
      <family val="1"/>
      <charset val="2"/>
    </font>
    <font>
      <sz val="9"/>
      <color rgb="FF000000"/>
      <name val="Times New Roman"/>
      <family val="1"/>
    </font>
    <font>
      <b/>
      <sz val="9"/>
      <color rgb="FF000000"/>
      <name val="Arial"/>
      <family val="2"/>
    </font>
    <font>
      <sz val="10"/>
      <color rgb="FF000000"/>
      <name val="Arial"/>
      <family val="2"/>
    </font>
    <font>
      <b/>
      <sz val="11"/>
      <color rgb="FF006100"/>
      <name val="Calibri"/>
      <family val="2"/>
    </font>
    <font>
      <sz val="11"/>
      <color theme="1"/>
      <name val="Arial"/>
      <family val="2"/>
    </font>
    <font>
      <sz val="11"/>
      <color theme="1"/>
      <name val="Calibri"/>
      <family val="2"/>
    </font>
    <font>
      <b/>
      <sz val="12"/>
      <color rgb="FF000000"/>
      <name val="Arial"/>
      <family val="2"/>
    </font>
    <font>
      <b/>
      <sz val="11"/>
      <color rgb="FF000000"/>
      <name val="Arial"/>
      <family val="2"/>
    </font>
    <font>
      <sz val="12"/>
      <name val="Arial"/>
      <family val="2"/>
    </font>
    <font>
      <sz val="11"/>
      <color theme="1"/>
      <name val="Segoe UI"/>
      <family val="2"/>
    </font>
    <font>
      <sz val="11"/>
      <color rgb="FF000000"/>
      <name val="Calibri"/>
      <family val="2"/>
    </font>
    <font>
      <u/>
      <sz val="9"/>
      <color rgb="FF0000FF"/>
      <name val="Arial"/>
      <family val="2"/>
    </font>
    <font>
      <u/>
      <sz val="11"/>
      <color rgb="FF1155CC"/>
      <name val="Arial"/>
      <family val="2"/>
    </font>
    <font>
      <b/>
      <sz val="14"/>
      <color theme="1"/>
      <name val="Arial"/>
      <family val="2"/>
    </font>
  </fonts>
  <fills count="28">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rgb="FFB4C6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92D050"/>
        <bgColor indexed="64"/>
      </patternFill>
    </fill>
    <fill>
      <patternFill patternType="solid">
        <fgColor rgb="FFE2EFDA"/>
        <bgColor indexed="64"/>
      </patternFill>
    </fill>
    <fill>
      <patternFill patternType="solid">
        <fgColor theme="9"/>
        <bgColor rgb="FFFFFF00"/>
      </patternFill>
    </fill>
    <fill>
      <patternFill patternType="solid">
        <fgColor rgb="FFD8D8D8"/>
        <bgColor rgb="FFD8D8D8"/>
      </patternFill>
    </fill>
    <fill>
      <patternFill patternType="solid">
        <fgColor rgb="FFFFFF00"/>
        <bgColor rgb="FFFFFF00"/>
      </patternFill>
    </fill>
    <fill>
      <patternFill patternType="solid">
        <fgColor theme="0"/>
        <bgColor theme="0"/>
      </patternFill>
    </fill>
    <fill>
      <patternFill patternType="solid">
        <fgColor theme="8" tint="0.79998168889431442"/>
        <bgColor indexed="64"/>
      </patternFill>
    </fill>
    <fill>
      <patternFill patternType="solid">
        <fgColor rgb="FFC6EFCE"/>
        <bgColor rgb="FFC6EFCE"/>
      </patternFill>
    </fill>
    <fill>
      <patternFill patternType="solid">
        <fgColor rgb="FFBFBFBF"/>
        <bgColor rgb="FFBFBFBF"/>
      </patternFill>
    </fill>
    <fill>
      <patternFill patternType="solid">
        <fgColor theme="4" tint="0.59999389629810485"/>
        <bgColor indexed="64"/>
      </patternFill>
    </fill>
    <fill>
      <patternFill patternType="solid">
        <fgColor theme="0"/>
        <bgColor rgb="FFE2EFD9"/>
      </patternFill>
    </fill>
    <fill>
      <patternFill patternType="solid">
        <fgColor rgb="FF95B3D7"/>
        <bgColor rgb="FF95B3D7"/>
      </patternFill>
    </fill>
    <fill>
      <patternFill patternType="solid">
        <fgColor rgb="FFFFFF00"/>
        <bgColor theme="0"/>
      </patternFill>
    </fill>
    <fill>
      <patternFill patternType="solid">
        <fgColor rgb="FF8EAADB"/>
        <bgColor rgb="FF8EAADB"/>
      </patternFill>
    </fill>
    <fill>
      <patternFill patternType="solid">
        <fgColor theme="6" tint="0.59999389629810485"/>
        <bgColor indexed="64"/>
      </patternFill>
    </fill>
    <fill>
      <patternFill patternType="solid">
        <fgColor theme="6" tint="0.59999389629810485"/>
        <bgColor theme="0"/>
      </patternFill>
    </fill>
    <fill>
      <patternFill patternType="solid">
        <fgColor rgb="FFFF7C80"/>
        <bgColor indexed="64"/>
      </patternFill>
    </fill>
  </fills>
  <borders count="67">
    <border>
      <left/>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style="thin">
        <color indexed="64"/>
      </top>
      <bottom style="thin">
        <color indexed="64"/>
      </bottom>
      <diagonal/>
    </border>
    <border>
      <left style="thin">
        <color auto="1"/>
      </left>
      <right/>
      <top style="thin">
        <color auto="1"/>
      </top>
      <bottom/>
      <diagonal/>
    </border>
    <border>
      <left style="thin">
        <color auto="1"/>
      </left>
      <right/>
      <top/>
      <bottom/>
      <diagonal/>
    </border>
    <border>
      <left/>
      <right style="medium">
        <color rgb="FF000000"/>
      </right>
      <top style="medium">
        <color rgb="FF000000"/>
      </top>
      <bottom/>
      <diagonal/>
    </border>
    <border>
      <left/>
      <right style="thin">
        <color rgb="FF000000"/>
      </right>
      <top style="thin">
        <color rgb="FF000000"/>
      </top>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style="medium">
        <color indexed="64"/>
      </left>
      <right style="thin">
        <color auto="1"/>
      </right>
      <top style="thin">
        <color auto="1"/>
      </top>
      <bottom/>
      <diagonal/>
    </border>
    <border>
      <left/>
      <right style="thin">
        <color rgb="FF000000"/>
      </right>
      <top/>
      <bottom style="thin">
        <color rgb="FF000000"/>
      </bottom>
      <diagonal/>
    </border>
    <border>
      <left/>
      <right/>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677">
    <xf numFmtId="0" fontId="0" fillId="0" borderId="0" xfId="0"/>
    <xf numFmtId="0" fontId="3" fillId="0" borderId="0" xfId="0" applyFont="1"/>
    <xf numFmtId="0" fontId="4" fillId="0" borderId="0" xfId="0" applyFont="1" applyAlignment="1">
      <alignment vertical="center"/>
    </xf>
    <xf numFmtId="0" fontId="4" fillId="0" borderId="0" xfId="0" applyFont="1"/>
    <xf numFmtId="164" fontId="4" fillId="0" borderId="2" xfId="3" applyFont="1" applyBorder="1" applyAlignment="1">
      <alignment vertical="center"/>
    </xf>
    <xf numFmtId="164" fontId="4" fillId="0" borderId="0" xfId="3" applyFont="1" applyBorder="1" applyAlignment="1">
      <alignment vertical="center"/>
    </xf>
    <xf numFmtId="9" fontId="3" fillId="0" borderId="0" xfId="2" applyFont="1" applyBorder="1"/>
    <xf numFmtId="164" fontId="5" fillId="0" borderId="0" xfId="3" applyFont="1"/>
    <xf numFmtId="0" fontId="3" fillId="0" borderId="0" xfId="0" applyFont="1" applyAlignment="1">
      <alignment wrapText="1"/>
    </xf>
    <xf numFmtId="3" fontId="3" fillId="0" borderId="0" xfId="0" applyNumberFormat="1" applyFont="1"/>
    <xf numFmtId="0" fontId="4" fillId="2" borderId="4" xfId="0" applyFont="1" applyFill="1" applyBorder="1" applyAlignment="1">
      <alignment horizontal="center" vertical="center" wrapText="1"/>
    </xf>
    <xf numFmtId="3" fontId="4" fillId="0" borderId="0" xfId="0" applyNumberFormat="1" applyFont="1" applyAlignment="1">
      <alignment horizontal="center" vertical="center" wrapText="1"/>
    </xf>
    <xf numFmtId="0" fontId="3" fillId="0" borderId="0" xfId="0" applyFont="1" applyAlignment="1">
      <alignment horizontal="center"/>
    </xf>
    <xf numFmtId="3" fontId="3" fillId="0" borderId="0" xfId="0" applyNumberFormat="1" applyFont="1" applyAlignment="1">
      <alignment horizontal="center" vertical="center"/>
    </xf>
    <xf numFmtId="0" fontId="6" fillId="0" borderId="3" xfId="0" applyFont="1" applyBorder="1" applyAlignment="1">
      <alignment horizontal="center" vertical="center"/>
    </xf>
    <xf numFmtId="14" fontId="7" fillId="0" borderId="3" xfId="0" applyNumberFormat="1"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xf>
    <xf numFmtId="9" fontId="7" fillId="0" borderId="0" xfId="2" applyFont="1" applyBorder="1" applyAlignment="1">
      <alignment horizontal="center"/>
    </xf>
    <xf numFmtId="14" fontId="7" fillId="0" borderId="0" xfId="0" applyNumberFormat="1" applyFont="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11" xfId="0" applyFont="1" applyBorder="1" applyAlignment="1">
      <alignment horizontal="center" vertical="center" wrapText="1"/>
    </xf>
    <xf numFmtId="0" fontId="0" fillId="0" borderId="12" xfId="0" applyBorder="1" applyAlignment="1">
      <alignment horizontal="center" vertical="center" wrapText="1"/>
    </xf>
    <xf numFmtId="43" fontId="7" fillId="0" borderId="4" xfId="1" applyFont="1" applyBorder="1" applyAlignment="1">
      <alignment horizontal="center"/>
    </xf>
    <xf numFmtId="43" fontId="0" fillId="0" borderId="3" xfId="1" applyFont="1" applyBorder="1"/>
    <xf numFmtId="2" fontId="0" fillId="0" borderId="3" xfId="0" applyNumberFormat="1" applyBorder="1"/>
    <xf numFmtId="0" fontId="0" fillId="0" borderId="19" xfId="0" applyBorder="1" applyAlignment="1">
      <alignment horizontal="center"/>
    </xf>
    <xf numFmtId="2" fontId="0" fillId="0" borderId="20" xfId="0" applyNumberFormat="1" applyBorder="1"/>
    <xf numFmtId="0" fontId="0" fillId="0" borderId="24" xfId="0" applyBorder="1" applyAlignment="1">
      <alignment horizontal="center"/>
    </xf>
    <xf numFmtId="43" fontId="0" fillId="0" borderId="7" xfId="1" applyFont="1" applyBorder="1"/>
    <xf numFmtId="165" fontId="0" fillId="0" borderId="3" xfId="0" applyNumberFormat="1" applyBorder="1"/>
    <xf numFmtId="0" fontId="17" fillId="0" borderId="0" xfId="0" applyFont="1"/>
    <xf numFmtId="0" fontId="17" fillId="0" borderId="0" xfId="0" applyFont="1" applyAlignment="1">
      <alignment wrapText="1"/>
    </xf>
    <xf numFmtId="3" fontId="17" fillId="0" borderId="0" xfId="0" applyNumberFormat="1" applyFont="1"/>
    <xf numFmtId="4" fontId="17" fillId="0" borderId="0" xfId="0" applyNumberFormat="1" applyFont="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3" fontId="3" fillId="2" borderId="3" xfId="0" applyNumberFormat="1" applyFont="1" applyFill="1" applyBorder="1" applyAlignment="1">
      <alignment horizontal="center" vertical="center"/>
    </xf>
    <xf numFmtId="4" fontId="3" fillId="2" borderId="3" xfId="0" applyNumberFormat="1" applyFont="1" applyFill="1" applyBorder="1" applyAlignment="1">
      <alignment horizontal="center" vertical="center"/>
    </xf>
    <xf numFmtId="0" fontId="7" fillId="0" borderId="3" xfId="0" applyFont="1" applyBorder="1" applyAlignment="1">
      <alignment horizontal="center"/>
    </xf>
    <xf numFmtId="3" fontId="10" fillId="2" borderId="3" xfId="0" applyNumberFormat="1" applyFont="1" applyFill="1" applyBorder="1" applyAlignment="1">
      <alignment horizontal="center" vertical="center"/>
    </xf>
    <xf numFmtId="4" fontId="10" fillId="2" borderId="3" xfId="0" applyNumberFormat="1" applyFont="1" applyFill="1" applyBorder="1" applyAlignment="1">
      <alignment horizontal="center" vertical="center"/>
    </xf>
    <xf numFmtId="43" fontId="4" fillId="4" borderId="13" xfId="1" applyFont="1" applyFill="1" applyBorder="1"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164" fontId="7" fillId="0" borderId="5" xfId="3" applyFont="1" applyBorder="1" applyAlignment="1"/>
    <xf numFmtId="164" fontId="7" fillId="0" borderId="6" xfId="3" applyFont="1" applyBorder="1" applyAlignment="1"/>
    <xf numFmtId="164" fontId="7" fillId="0" borderId="7" xfId="3" applyFont="1" applyBorder="1" applyAlignment="1"/>
    <xf numFmtId="1" fontId="7" fillId="0" borderId="5" xfId="3" applyNumberFormat="1" applyFont="1" applyFill="1" applyBorder="1" applyAlignment="1">
      <alignment vertical="center" wrapText="1"/>
    </xf>
    <xf numFmtId="1" fontId="7" fillId="0" borderId="6" xfId="3" applyNumberFormat="1" applyFont="1" applyFill="1" applyBorder="1" applyAlignment="1">
      <alignment vertical="center" wrapText="1"/>
    </xf>
    <xf numFmtId="1" fontId="7" fillId="0" borderId="7" xfId="3" applyNumberFormat="1" applyFont="1" applyFill="1" applyBorder="1" applyAlignment="1">
      <alignment vertical="center" wrapText="1"/>
    </xf>
    <xf numFmtId="9" fontId="7" fillId="0" borderId="5" xfId="2" applyFont="1" applyBorder="1" applyAlignment="1"/>
    <xf numFmtId="9" fontId="7" fillId="0" borderId="6" xfId="2" applyFont="1" applyBorder="1" applyAlignment="1"/>
    <xf numFmtId="9" fontId="7" fillId="0" borderId="7" xfId="2" applyFont="1" applyBorder="1" applyAlignment="1"/>
    <xf numFmtId="0" fontId="7" fillId="0" borderId="5" xfId="0" applyFont="1" applyBorder="1" applyAlignment="1">
      <alignment wrapText="1"/>
    </xf>
    <xf numFmtId="0" fontId="7" fillId="0" borderId="6" xfId="0" applyFont="1" applyBorder="1" applyAlignment="1">
      <alignment wrapText="1"/>
    </xf>
    <xf numFmtId="0" fontId="7" fillId="0" borderId="7" xfId="0" applyFont="1" applyBorder="1" applyAlignment="1">
      <alignment wrapText="1"/>
    </xf>
    <xf numFmtId="164" fontId="7" fillId="0" borderId="5" xfId="3" applyFont="1" applyBorder="1" applyAlignment="1">
      <alignment vertical="center"/>
    </xf>
    <xf numFmtId="164" fontId="7" fillId="0" borderId="6" xfId="3" applyFont="1" applyBorder="1" applyAlignment="1">
      <alignment vertical="center"/>
    </xf>
    <xf numFmtId="164" fontId="7" fillId="0" borderId="7" xfId="3" applyFont="1" applyBorder="1" applyAlignment="1">
      <alignment vertical="center"/>
    </xf>
    <xf numFmtId="49" fontId="7" fillId="0" borderId="3" xfId="0" applyNumberFormat="1" applyFont="1" applyBorder="1" applyAlignment="1">
      <alignment horizontal="center" vertical="center" wrapText="1"/>
    </xf>
    <xf numFmtId="164" fontId="7" fillId="0" borderId="4" xfId="3" applyFont="1" applyBorder="1" applyAlignment="1">
      <alignment horizontal="center" vertical="center"/>
    </xf>
    <xf numFmtId="2" fontId="7" fillId="0" borderId="3" xfId="0" applyNumberFormat="1" applyFont="1" applyBorder="1" applyAlignment="1">
      <alignment horizontal="center" vertical="center"/>
    </xf>
    <xf numFmtId="0" fontId="7" fillId="0" borderId="3" xfId="0" applyFont="1" applyBorder="1" applyAlignment="1">
      <alignment horizontal="justify" vertical="center" wrapText="1"/>
    </xf>
    <xf numFmtId="164" fontId="7" fillId="0" borderId="4" xfId="3" applyFont="1" applyFill="1" applyBorder="1" applyAlignment="1">
      <alignment horizontal="center" vertical="center"/>
    </xf>
    <xf numFmtId="43" fontId="4" fillId="4" borderId="0" xfId="1" applyFont="1" applyFill="1" applyBorder="1" applyAlignment="1">
      <alignment vertical="center"/>
    </xf>
    <xf numFmtId="0" fontId="6" fillId="0" borderId="3" xfId="0" applyFont="1" applyBorder="1" applyAlignment="1">
      <alignment vertical="center"/>
    </xf>
    <xf numFmtId="9" fontId="7" fillId="5" borderId="3" xfId="2" applyFont="1" applyFill="1" applyBorder="1" applyAlignment="1">
      <alignment horizontal="center" vertical="center"/>
    </xf>
    <xf numFmtId="2" fontId="7" fillId="5" borderId="3" xfId="0" applyNumberFormat="1" applyFont="1" applyFill="1" applyBorder="1" applyAlignment="1">
      <alignment horizontal="center" vertical="center"/>
    </xf>
    <xf numFmtId="0" fontId="7" fillId="5" borderId="3" xfId="0" applyFont="1" applyFill="1" applyBorder="1" applyAlignment="1">
      <alignment horizontal="left" vertical="center" wrapText="1"/>
    </xf>
    <xf numFmtId="0" fontId="7" fillId="5" borderId="3" xfId="0"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164" fontId="7" fillId="5" borderId="4" xfId="3" applyFont="1" applyFill="1" applyBorder="1" applyAlignment="1">
      <alignment horizontal="center" vertical="center"/>
    </xf>
    <xf numFmtId="0" fontId="7" fillId="4" borderId="3" xfId="0" applyFont="1" applyFill="1" applyBorder="1" applyAlignment="1">
      <alignment horizontal="left" vertical="center" wrapText="1"/>
    </xf>
    <xf numFmtId="0" fontId="7" fillId="0" borderId="3" xfId="0" applyFont="1" applyFill="1" applyBorder="1" applyAlignment="1">
      <alignment horizontal="left" vertical="center" wrapText="1"/>
    </xf>
    <xf numFmtId="9" fontId="7" fillId="0" borderId="3" xfId="2"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Border="1" applyAlignment="1">
      <alignment horizontal="justify" wrapText="1"/>
    </xf>
    <xf numFmtId="2" fontId="7" fillId="0" borderId="4" xfId="0" applyNumberFormat="1" applyFont="1" applyBorder="1" applyAlignment="1">
      <alignment horizontal="center" vertical="center"/>
    </xf>
    <xf numFmtId="1" fontId="7" fillId="0" borderId="3" xfId="3" applyNumberFormat="1" applyFont="1" applyFill="1" applyBorder="1" applyAlignment="1">
      <alignment vertical="center" wrapText="1"/>
    </xf>
    <xf numFmtId="2" fontId="7" fillId="0" borderId="31" xfId="0" applyNumberFormat="1" applyFont="1" applyBorder="1" applyAlignment="1">
      <alignment horizontal="center" vertical="center"/>
    </xf>
    <xf numFmtId="43" fontId="4" fillId="0" borderId="0" xfId="1" applyFont="1" applyFill="1" applyBorder="1" applyAlignment="1">
      <alignment vertical="center"/>
    </xf>
    <xf numFmtId="1" fontId="7" fillId="0" borderId="0" xfId="3" applyNumberFormat="1" applyFont="1" applyFill="1" applyBorder="1" applyAlignment="1">
      <alignment vertical="center" wrapText="1"/>
    </xf>
    <xf numFmtId="43" fontId="7" fillId="0" borderId="0" xfId="1" applyFont="1" applyBorder="1" applyAlignment="1">
      <alignment horizontal="center"/>
    </xf>
    <xf numFmtId="0" fontId="3" fillId="6" borderId="0" xfId="0" applyFont="1" applyFill="1" applyAlignment="1">
      <alignment horizontal="center"/>
    </xf>
    <xf numFmtId="0" fontId="12" fillId="6" borderId="0" xfId="0" applyFont="1" applyFill="1" applyBorder="1" applyAlignment="1">
      <alignment horizontal="center" vertical="center"/>
    </xf>
    <xf numFmtId="43" fontId="7" fillId="6" borderId="0" xfId="1" applyFont="1" applyFill="1" applyBorder="1" applyAlignment="1">
      <alignment horizontal="center"/>
    </xf>
    <xf numFmtId="14" fontId="7" fillId="6" borderId="0" xfId="0" applyNumberFormat="1" applyFont="1" applyFill="1" applyBorder="1" applyAlignment="1">
      <alignment horizontal="center" vertical="center" wrapText="1"/>
    </xf>
    <xf numFmtId="3" fontId="3" fillId="6" borderId="0" xfId="0" applyNumberFormat="1" applyFont="1" applyFill="1" applyAlignment="1">
      <alignment horizontal="center" vertical="center"/>
    </xf>
    <xf numFmtId="0" fontId="23" fillId="0" borderId="0" xfId="0" applyFont="1" applyAlignment="1">
      <alignment horizontal="center"/>
    </xf>
    <xf numFmtId="0" fontId="12" fillId="0" borderId="13" xfId="0" applyFont="1" applyBorder="1" applyAlignment="1">
      <alignment horizontal="center" vertical="center"/>
    </xf>
    <xf numFmtId="3" fontId="18" fillId="2" borderId="3" xfId="0" applyNumberFormat="1" applyFont="1" applyFill="1" applyBorder="1" applyAlignment="1">
      <alignment horizontal="center" vertical="center" wrapText="1"/>
    </xf>
    <xf numFmtId="4" fontId="18" fillId="2" borderId="3" xfId="0" applyNumberFormat="1" applyFont="1" applyFill="1" applyBorder="1" applyAlignment="1">
      <alignment horizontal="center" vertical="center" wrapText="1"/>
    </xf>
    <xf numFmtId="0" fontId="24" fillId="0" borderId="3" xfId="0"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justify" wrapText="1"/>
    </xf>
    <xf numFmtId="3" fontId="17" fillId="2" borderId="3" xfId="0" applyNumberFormat="1" applyFont="1" applyFill="1" applyBorder="1" applyAlignment="1">
      <alignment horizontal="center" vertical="center"/>
    </xf>
    <xf numFmtId="4" fontId="17" fillId="2" borderId="3" xfId="0" applyNumberFormat="1" applyFont="1" applyFill="1" applyBorder="1" applyAlignment="1">
      <alignment horizontal="center" vertical="center"/>
    </xf>
    <xf numFmtId="0" fontId="23" fillId="0" borderId="3" xfId="0" applyFont="1" applyBorder="1" applyAlignment="1">
      <alignment horizontal="center"/>
    </xf>
    <xf numFmtId="3" fontId="21" fillId="2" borderId="3" xfId="0" applyNumberFormat="1" applyFont="1" applyFill="1" applyBorder="1" applyAlignment="1">
      <alignment horizontal="center" vertical="center"/>
    </xf>
    <xf numFmtId="4" fontId="21" fillId="2" borderId="3" xfId="0" applyNumberFormat="1" applyFont="1" applyFill="1" applyBorder="1" applyAlignment="1">
      <alignment horizontal="center" vertical="center"/>
    </xf>
    <xf numFmtId="0" fontId="6" fillId="0" borderId="3" xfId="0" applyFont="1" applyBorder="1" applyAlignment="1">
      <alignment horizontal="left" vertical="center"/>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7" fillId="0" borderId="3" xfId="0" applyFont="1" applyBorder="1" applyAlignment="1">
      <alignment horizontal="left" wrapText="1"/>
    </xf>
    <xf numFmtId="14" fontId="7" fillId="0" borderId="3" xfId="0" applyNumberFormat="1" applyFont="1" applyBorder="1" applyAlignment="1">
      <alignment horizontal="left" vertical="center" wrapText="1"/>
    </xf>
    <xf numFmtId="0" fontId="7" fillId="0" borderId="3" xfId="0" applyFont="1" applyBorder="1" applyAlignment="1">
      <alignment horizontal="left"/>
    </xf>
    <xf numFmtId="0" fontId="3" fillId="0" borderId="0" xfId="0" applyFont="1" applyAlignment="1">
      <alignment horizontal="left"/>
    </xf>
    <xf numFmtId="0" fontId="3" fillId="0" borderId="3" xfId="0" applyFont="1" applyBorder="1"/>
    <xf numFmtId="43" fontId="13" fillId="0" borderId="4" xfId="1" applyFont="1" applyBorder="1" applyAlignment="1">
      <alignment horizontal="center"/>
    </xf>
    <xf numFmtId="43" fontId="14" fillId="0" borderId="4" xfId="1" applyFont="1" applyBorder="1" applyAlignment="1">
      <alignment horizontal="center" vertical="center"/>
    </xf>
    <xf numFmtId="0" fontId="7" fillId="0" borderId="3" xfId="0" applyFont="1" applyFill="1" applyBorder="1" applyAlignment="1">
      <alignment horizontal="left" wrapText="1"/>
    </xf>
    <xf numFmtId="0" fontId="25" fillId="7" borderId="13" xfId="0" applyFont="1" applyFill="1" applyBorder="1" applyAlignment="1">
      <alignment horizontal="center" vertical="center" wrapText="1"/>
    </xf>
    <xf numFmtId="0" fontId="25" fillId="7" borderId="30" xfId="0" applyFont="1" applyFill="1" applyBorder="1" applyAlignment="1">
      <alignment horizontal="center" vertical="center" wrapText="1"/>
    </xf>
    <xf numFmtId="0" fontId="25" fillId="0" borderId="32" xfId="0" applyFont="1" applyBorder="1" applyAlignment="1">
      <alignment horizontal="justify" vertical="center" wrapText="1"/>
    </xf>
    <xf numFmtId="0" fontId="25" fillId="0" borderId="15" xfId="0" applyFont="1" applyBorder="1" applyAlignment="1">
      <alignment horizontal="center" vertical="center" wrapText="1"/>
    </xf>
    <xf numFmtId="0" fontId="25" fillId="0" borderId="33" xfId="0" applyFont="1" applyBorder="1" applyAlignment="1">
      <alignment horizontal="justify" vertical="center" wrapText="1"/>
    </xf>
    <xf numFmtId="0" fontId="26" fillId="0" borderId="33" xfId="0" applyFont="1" applyBorder="1" applyAlignment="1">
      <alignment horizontal="left" vertical="center" wrapText="1"/>
    </xf>
    <xf numFmtId="0" fontId="26" fillId="0" borderId="32" xfId="0" applyFont="1" applyBorder="1" applyAlignment="1">
      <alignment horizontal="left" vertical="center" wrapText="1"/>
    </xf>
    <xf numFmtId="0" fontId="28" fillId="7" borderId="13" xfId="0" applyFont="1" applyFill="1" applyBorder="1" applyAlignment="1">
      <alignment horizontal="center" vertical="center" wrapText="1"/>
    </xf>
    <xf numFmtId="0" fontId="28" fillId="7" borderId="30" xfId="0" applyFont="1" applyFill="1" applyBorder="1" applyAlignment="1">
      <alignment horizontal="center" vertical="center" wrapText="1"/>
    </xf>
    <xf numFmtId="0" fontId="28" fillId="0" borderId="32" xfId="0" applyFont="1" applyBorder="1" applyAlignment="1">
      <alignment horizontal="justify" vertical="center" wrapText="1"/>
    </xf>
    <xf numFmtId="0" fontId="28" fillId="0" borderId="15" xfId="0" applyFont="1" applyBorder="1" applyAlignment="1">
      <alignment horizontal="center" vertical="center" wrapText="1"/>
    </xf>
    <xf numFmtId="0" fontId="28" fillId="0" borderId="33" xfId="0" applyFont="1" applyBorder="1" applyAlignment="1">
      <alignment horizontal="justify" vertical="center" wrapText="1"/>
    </xf>
    <xf numFmtId="0" fontId="29" fillId="0" borderId="33" xfId="0" applyFont="1" applyBorder="1" applyAlignment="1">
      <alignment horizontal="left" vertical="center" wrapText="1"/>
    </xf>
    <xf numFmtId="0" fontId="29" fillId="0" borderId="32" xfId="0" applyFont="1" applyBorder="1" applyAlignment="1">
      <alignment horizontal="left" vertical="center" wrapText="1"/>
    </xf>
    <xf numFmtId="0" fontId="28" fillId="0" borderId="33" xfId="0" applyFont="1" applyBorder="1" applyAlignment="1">
      <alignment horizontal="left" vertical="center" wrapText="1"/>
    </xf>
    <xf numFmtId="4" fontId="4" fillId="2" borderId="13" xfId="0" applyNumberFormat="1" applyFont="1" applyFill="1" applyBorder="1" applyAlignment="1">
      <alignment horizontal="center" vertical="center" wrapText="1"/>
    </xf>
    <xf numFmtId="0" fontId="7" fillId="0" borderId="3" xfId="0" applyFont="1" applyFill="1" applyBorder="1" applyAlignment="1">
      <alignment horizontal="left" vertical="center"/>
    </xf>
    <xf numFmtId="14" fontId="7" fillId="0" borderId="3" xfId="0" applyNumberFormat="1" applyFont="1" applyFill="1" applyBorder="1" applyAlignment="1">
      <alignment horizontal="left" vertical="center" wrapText="1"/>
    </xf>
    <xf numFmtId="0" fontId="6" fillId="0" borderId="3" xfId="0" applyFont="1" applyFill="1" applyBorder="1" applyAlignment="1">
      <alignment horizontal="left" vertical="center"/>
    </xf>
    <xf numFmtId="0" fontId="0" fillId="0" borderId="35" xfId="0" applyBorder="1" applyAlignment="1">
      <alignment horizontal="center"/>
    </xf>
    <xf numFmtId="165" fontId="0" fillId="0" borderId="22" xfId="0" applyNumberFormat="1" applyBorder="1"/>
    <xf numFmtId="0" fontId="15" fillId="0" borderId="25" xfId="0" applyFont="1" applyFill="1" applyBorder="1" applyAlignment="1">
      <alignment horizontal="center"/>
    </xf>
    <xf numFmtId="0" fontId="15" fillId="0" borderId="27" xfId="0" applyFont="1" applyFill="1" applyBorder="1" applyAlignment="1">
      <alignment horizontal="center"/>
    </xf>
    <xf numFmtId="0" fontId="15" fillId="0" borderId="26" xfId="0" applyFont="1" applyFill="1" applyBorder="1" applyAlignment="1">
      <alignment horizontal="center"/>
    </xf>
    <xf numFmtId="165" fontId="16" fillId="0" borderId="20" xfId="0" applyNumberFormat="1" applyFont="1" applyBorder="1" applyAlignment="1">
      <alignment horizontal="center"/>
    </xf>
    <xf numFmtId="165" fontId="16" fillId="0" borderId="23" xfId="0" applyNumberFormat="1" applyFont="1" applyBorder="1" applyAlignment="1">
      <alignment horizontal="center"/>
    </xf>
    <xf numFmtId="0" fontId="31" fillId="0" borderId="19" xfId="0" applyFont="1" applyBorder="1" applyAlignment="1">
      <alignment horizontal="center" vertical="center"/>
    </xf>
    <xf numFmtId="0" fontId="31" fillId="0" borderId="3" xfId="0" applyFont="1" applyBorder="1" applyAlignment="1">
      <alignment horizontal="center" vertical="center"/>
    </xf>
    <xf numFmtId="0" fontId="31" fillId="0" borderId="21" xfId="0" applyFont="1" applyBorder="1" applyAlignment="1">
      <alignment horizontal="center" vertical="center"/>
    </xf>
    <xf numFmtId="0" fontId="31" fillId="0" borderId="22" xfId="0" applyFont="1" applyBorder="1" applyAlignment="1">
      <alignment horizontal="center" vertical="center"/>
    </xf>
    <xf numFmtId="164" fontId="4" fillId="0" borderId="0" xfId="3" applyFont="1" applyFill="1" applyBorder="1" applyAlignment="1">
      <alignment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wrapText="1"/>
    </xf>
    <xf numFmtId="0" fontId="15" fillId="0" borderId="26" xfId="0" applyFont="1" applyBorder="1" applyAlignment="1">
      <alignment horizontal="center" vertical="center"/>
    </xf>
    <xf numFmtId="0" fontId="15" fillId="0" borderId="27" xfId="0" applyFont="1" applyBorder="1" applyAlignment="1">
      <alignment horizontal="center" vertical="center"/>
    </xf>
    <xf numFmtId="43" fontId="0" fillId="0" borderId="7" xfId="1" applyFont="1" applyBorder="1" applyAlignment="1"/>
    <xf numFmtId="43" fontId="0" fillId="0" borderId="3" xfId="1" applyFont="1" applyBorder="1" applyAlignment="1"/>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4" fontId="4" fillId="8" borderId="3" xfId="0" applyNumberFormat="1" applyFont="1" applyFill="1" applyBorder="1" applyAlignment="1">
      <alignment horizontal="center" vertical="center" wrapText="1"/>
    </xf>
    <xf numFmtId="0" fontId="19" fillId="8" borderId="3" xfId="0" applyFont="1" applyFill="1" applyBorder="1" applyAlignment="1">
      <alignment horizontal="center" vertical="center" wrapText="1"/>
    </xf>
    <xf numFmtId="0" fontId="18" fillId="8" borderId="3" xfId="0" applyFont="1" applyFill="1" applyBorder="1" applyAlignment="1">
      <alignment horizontal="center" vertical="center" wrapText="1"/>
    </xf>
    <xf numFmtId="0" fontId="4" fillId="8" borderId="7" xfId="0" applyFont="1" applyFill="1" applyBorder="1" applyAlignment="1">
      <alignment horizontal="center" vertical="center" wrapText="1"/>
    </xf>
    <xf numFmtId="4" fontId="4" fillId="8" borderId="7" xfId="0" applyNumberFormat="1" applyFont="1" applyFill="1" applyBorder="1" applyAlignment="1">
      <alignment horizontal="center" vertical="center" wrapText="1"/>
    </xf>
    <xf numFmtId="0" fontId="3" fillId="0" borderId="0" xfId="0" applyFont="1" applyBorder="1"/>
    <xf numFmtId="3" fontId="3" fillId="0" borderId="0" xfId="0" applyNumberFormat="1" applyFont="1" applyBorder="1"/>
    <xf numFmtId="0" fontId="13" fillId="0" borderId="0" xfId="0" applyFont="1" applyBorder="1" applyAlignment="1">
      <alignment vertical="center"/>
    </xf>
    <xf numFmtId="0" fontId="3" fillId="0" borderId="13" xfId="0" applyFont="1" applyBorder="1"/>
    <xf numFmtId="0" fontId="4" fillId="8" borderId="31" xfId="0" applyFont="1" applyFill="1" applyBorder="1" applyAlignment="1">
      <alignment horizontal="center" vertical="center" wrapText="1"/>
    </xf>
    <xf numFmtId="0" fontId="4" fillId="2" borderId="31" xfId="0" applyFont="1" applyFill="1" applyBorder="1" applyAlignment="1">
      <alignment horizontal="center" vertical="center" wrapText="1"/>
    </xf>
    <xf numFmtId="3" fontId="4" fillId="9" borderId="7" xfId="0" applyNumberFormat="1" applyFont="1" applyFill="1" applyBorder="1" applyAlignment="1">
      <alignment horizontal="center" vertical="center" wrapText="1"/>
    </xf>
    <xf numFmtId="4" fontId="4" fillId="9" borderId="7" xfId="0" applyNumberFormat="1" applyFont="1" applyFill="1" applyBorder="1" applyAlignment="1">
      <alignment horizontal="center" vertical="center" wrapText="1"/>
    </xf>
    <xf numFmtId="0" fontId="28" fillId="0" borderId="32" xfId="0" applyFont="1" applyFill="1" applyBorder="1" applyAlignment="1">
      <alignment horizontal="justify" vertical="center" wrapText="1"/>
    </xf>
    <xf numFmtId="0" fontId="16" fillId="0" borderId="31" xfId="0" applyFont="1" applyBorder="1" applyAlignment="1">
      <alignment horizontal="center" vertical="center"/>
    </xf>
    <xf numFmtId="0" fontId="16" fillId="0" borderId="36" xfId="0" applyFont="1" applyBorder="1" applyAlignment="1">
      <alignment horizontal="center" vertical="center"/>
    </xf>
    <xf numFmtId="0" fontId="35" fillId="0" borderId="0" xfId="0" applyFont="1" applyAlignment="1">
      <alignment horizontal="center" vertical="center"/>
    </xf>
    <xf numFmtId="0" fontId="3" fillId="0" borderId="3" xfId="0" applyFont="1" applyBorder="1" applyAlignment="1">
      <alignment horizontal="center" vertical="center" wrapText="1"/>
    </xf>
    <xf numFmtId="0" fontId="7" fillId="0" borderId="6" xfId="0" applyFont="1" applyBorder="1"/>
    <xf numFmtId="0" fontId="7" fillId="0" borderId="7" xfId="0" applyFont="1" applyBorder="1"/>
    <xf numFmtId="0" fontId="23" fillId="4" borderId="3" xfId="0" applyFont="1" applyFill="1" applyBorder="1" applyAlignment="1">
      <alignment horizontal="center" vertical="center"/>
    </xf>
    <xf numFmtId="0" fontId="23" fillId="4" borderId="3" xfId="0" applyFont="1" applyFill="1" applyBorder="1" applyAlignment="1">
      <alignment horizontal="center" vertical="center" wrapText="1"/>
    </xf>
    <xf numFmtId="0" fontId="23" fillId="4" borderId="3" xfId="0" applyFont="1" applyFill="1" applyBorder="1" applyAlignment="1">
      <alignment horizontal="center" wrapText="1"/>
    </xf>
    <xf numFmtId="14" fontId="7" fillId="4" borderId="3" xfId="0" applyNumberFormat="1" applyFont="1" applyFill="1" applyBorder="1" applyAlignment="1">
      <alignment horizontal="center" vertical="center" wrapText="1"/>
    </xf>
    <xf numFmtId="0" fontId="23" fillId="0" borderId="3" xfId="0" applyFont="1" applyBorder="1" applyAlignment="1">
      <alignment horizontal="center" wrapText="1"/>
    </xf>
    <xf numFmtId="0" fontId="3" fillId="4" borderId="3" xfId="0" applyFont="1" applyFill="1" applyBorder="1" applyAlignment="1">
      <alignment vertical="center" wrapText="1"/>
    </xf>
    <xf numFmtId="0" fontId="3" fillId="0" borderId="3" xfId="0" applyFont="1" applyBorder="1" applyAlignment="1">
      <alignment vertical="center" wrapText="1"/>
    </xf>
    <xf numFmtId="0" fontId="7" fillId="0" borderId="22" xfId="0" applyFont="1" applyBorder="1" applyAlignment="1">
      <alignment horizontal="left" vertical="center"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xf>
    <xf numFmtId="164" fontId="7" fillId="0" borderId="38" xfId="3" applyFont="1" applyFill="1" applyBorder="1" applyAlignment="1">
      <alignment horizontal="center" vertical="center"/>
    </xf>
    <xf numFmtId="2" fontId="7" fillId="0" borderId="22" xfId="0" applyNumberFormat="1" applyFont="1" applyBorder="1" applyAlignment="1">
      <alignment horizontal="center" vertical="center"/>
    </xf>
    <xf numFmtId="9" fontId="7" fillId="0" borderId="22" xfId="2" applyFont="1" applyFill="1" applyBorder="1" applyAlignment="1">
      <alignment horizontal="center" vertical="center"/>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0" fontId="37" fillId="0" borderId="3" xfId="0" applyFont="1" applyBorder="1" applyAlignment="1">
      <alignment horizontal="left" vertical="center" wrapText="1"/>
    </xf>
    <xf numFmtId="49" fontId="7" fillId="0" borderId="22" xfId="0" applyNumberFormat="1" applyFont="1" applyBorder="1" applyAlignment="1">
      <alignment horizontal="center" vertical="center" wrapText="1"/>
    </xf>
    <xf numFmtId="0" fontId="7" fillId="5" borderId="22" xfId="0" applyFont="1" applyFill="1" applyBorder="1" applyAlignment="1">
      <alignment horizontal="center" vertical="center" wrapText="1"/>
    </xf>
    <xf numFmtId="0" fontId="7" fillId="0" borderId="4" xfId="0" applyFont="1" applyBorder="1" applyAlignment="1">
      <alignment vertical="center" wrapText="1"/>
    </xf>
    <xf numFmtId="0" fontId="7" fillId="0" borderId="38" xfId="0" applyFont="1" applyBorder="1" applyAlignment="1">
      <alignment vertical="center" wrapText="1"/>
    </xf>
    <xf numFmtId="166" fontId="7" fillId="0" borderId="4" xfId="4" applyNumberFormat="1" applyFont="1" applyBorder="1" applyAlignment="1">
      <alignment horizontal="center" vertical="center"/>
    </xf>
    <xf numFmtId="166" fontId="7" fillId="0" borderId="38" xfId="4" applyNumberFormat="1" applyFont="1" applyBorder="1" applyAlignment="1">
      <alignment horizontal="center" vertical="center"/>
    </xf>
    <xf numFmtId="0" fontId="7" fillId="0" borderId="39" xfId="0" applyFont="1" applyBorder="1" applyAlignment="1">
      <alignment vertical="center"/>
    </xf>
    <xf numFmtId="0" fontId="7" fillId="0" borderId="40" xfId="0" applyFont="1" applyBorder="1" applyAlignment="1">
      <alignment vertical="center"/>
    </xf>
    <xf numFmtId="0" fontId="7" fillId="0" borderId="41" xfId="0" applyFont="1" applyBorder="1" applyAlignment="1">
      <alignment vertical="center"/>
    </xf>
    <xf numFmtId="0" fontId="7" fillId="0" borderId="42" xfId="0" applyFont="1" applyBorder="1" applyAlignment="1">
      <alignment vertical="center"/>
    </xf>
    <xf numFmtId="14" fontId="7" fillId="0" borderId="3" xfId="0" applyNumberFormat="1" applyFont="1" applyBorder="1" applyAlignment="1">
      <alignment horizontal="justify" vertical="center" wrapText="1"/>
    </xf>
    <xf numFmtId="164" fontId="7" fillId="0" borderId="4" xfId="4" applyFont="1" applyBorder="1" applyAlignment="1">
      <alignment horizontal="center" vertical="center"/>
    </xf>
    <xf numFmtId="0" fontId="7" fillId="5" borderId="3" xfId="0" applyFont="1" applyFill="1" applyBorder="1" applyAlignment="1">
      <alignment horizontal="center" vertical="center"/>
    </xf>
    <xf numFmtId="0" fontId="7" fillId="0" borderId="3" xfId="0" applyFont="1" applyBorder="1" applyAlignment="1">
      <alignment vertical="center" wrapText="1"/>
    </xf>
    <xf numFmtId="164" fontId="7" fillId="0" borderId="4" xfId="4" applyFont="1" applyFill="1" applyBorder="1" applyAlignment="1">
      <alignment horizontal="center" vertical="center"/>
    </xf>
    <xf numFmtId="14" fontId="7" fillId="5" borderId="3" xfId="0" applyNumberFormat="1" applyFont="1" applyFill="1" applyBorder="1" applyAlignment="1">
      <alignment horizontal="center" vertical="center" wrapText="1"/>
    </xf>
    <xf numFmtId="14" fontId="7" fillId="10" borderId="3" xfId="0" applyNumberFormat="1" applyFont="1" applyFill="1" applyBorder="1" applyAlignment="1">
      <alignment horizontal="center" vertical="center" wrapText="1"/>
    </xf>
    <xf numFmtId="0" fontId="3" fillId="10" borderId="3" xfId="0" applyFont="1" applyFill="1" applyBorder="1" applyAlignment="1">
      <alignment horizontal="center" vertical="center" wrapText="1"/>
    </xf>
    <xf numFmtId="14" fontId="17" fillId="5" borderId="0" xfId="0" applyNumberFormat="1" applyFont="1" applyFill="1" applyAlignment="1">
      <alignment horizontal="center" vertical="center"/>
    </xf>
    <xf numFmtId="167" fontId="7" fillId="0" borderId="4" xfId="4" applyNumberFormat="1" applyFont="1" applyBorder="1" applyAlignment="1">
      <alignment horizontal="center" vertical="center" wrapText="1"/>
    </xf>
    <xf numFmtId="167" fontId="7" fillId="0" borderId="4" xfId="4" applyNumberFormat="1" applyFont="1" applyBorder="1" applyAlignment="1">
      <alignment horizontal="center" vertical="center"/>
    </xf>
    <xf numFmtId="4" fontId="7" fillId="0" borderId="31" xfId="0" applyNumberFormat="1" applyFont="1" applyBorder="1" applyAlignment="1">
      <alignment horizontal="center" vertical="center"/>
    </xf>
    <xf numFmtId="167" fontId="7" fillId="0" borderId="3" xfId="0" applyNumberFormat="1" applyFont="1" applyBorder="1" applyAlignment="1">
      <alignment horizontal="center" vertical="center" wrapText="1"/>
    </xf>
    <xf numFmtId="4" fontId="7" fillId="0" borderId="4" xfId="0" applyNumberFormat="1" applyFont="1" applyBorder="1" applyAlignment="1">
      <alignment horizontal="center" vertical="center" wrapText="1"/>
    </xf>
    <xf numFmtId="164" fontId="7" fillId="0" borderId="4" xfId="4" applyFont="1" applyBorder="1" applyAlignment="1">
      <alignment horizontal="center" vertical="center" wrapText="1"/>
    </xf>
    <xf numFmtId="168" fontId="7" fillId="0" borderId="4" xfId="0" applyNumberFormat="1" applyFont="1" applyBorder="1" applyAlignment="1">
      <alignment horizontal="center" vertical="center" wrapText="1"/>
    </xf>
    <xf numFmtId="167" fontId="0" fillId="0" borderId="0" xfId="0" applyNumberFormat="1" applyAlignment="1">
      <alignment horizontal="center" vertical="center" wrapText="1"/>
    </xf>
    <xf numFmtId="0" fontId="7" fillId="0" borderId="5" xfId="0" applyFont="1" applyBorder="1" applyAlignment="1">
      <alignment horizontal="center" vertical="center" wrapText="1"/>
    </xf>
    <xf numFmtId="0" fontId="3" fillId="0" borderId="3" xfId="0" applyFont="1" applyBorder="1" applyAlignment="1">
      <alignment wrapText="1"/>
    </xf>
    <xf numFmtId="0" fontId="7" fillId="0" borderId="3" xfId="0" applyFont="1" applyBorder="1" applyAlignment="1">
      <alignment horizontal="center" wrapText="1"/>
    </xf>
    <xf numFmtId="0" fontId="23" fillId="0" borderId="3" xfId="0" applyFont="1" applyBorder="1" applyAlignment="1">
      <alignment horizontal="left" wrapText="1"/>
    </xf>
    <xf numFmtId="0" fontId="23" fillId="0" borderId="3" xfId="0" applyFont="1" applyBorder="1" applyAlignment="1">
      <alignment horizontal="left" vertical="center" wrapText="1"/>
    </xf>
    <xf numFmtId="0" fontId="16" fillId="0" borderId="43" xfId="0" applyFont="1" applyBorder="1" applyAlignment="1">
      <alignment horizontal="center" vertical="center"/>
    </xf>
    <xf numFmtId="9" fontId="7" fillId="5" borderId="5" xfId="2" applyFont="1" applyFill="1" applyBorder="1" applyAlignment="1">
      <alignment horizontal="center" vertical="center"/>
    </xf>
    <xf numFmtId="0" fontId="28" fillId="7" borderId="0" xfId="0" applyFont="1" applyFill="1" applyBorder="1" applyAlignment="1">
      <alignment horizontal="center" vertical="center" wrapText="1"/>
    </xf>
    <xf numFmtId="0" fontId="28" fillId="0" borderId="0" xfId="0" applyFont="1" applyBorder="1" applyAlignment="1">
      <alignment horizontal="center" vertical="center" wrapText="1"/>
    </xf>
    <xf numFmtId="0" fontId="13" fillId="0" borderId="0" xfId="0" applyFont="1" applyBorder="1" applyAlignment="1">
      <alignment horizontal="center" vertical="center"/>
    </xf>
    <xf numFmtId="0" fontId="25" fillId="7" borderId="0" xfId="0" applyFont="1" applyFill="1" applyBorder="1" applyAlignment="1">
      <alignment horizontal="center" vertical="center" wrapText="1"/>
    </xf>
    <xf numFmtId="0" fontId="25" fillId="0" borderId="0" xfId="0" applyFont="1" applyBorder="1" applyAlignment="1">
      <alignment horizontal="center" vertical="center" wrapText="1"/>
    </xf>
    <xf numFmtId="0" fontId="4" fillId="11" borderId="0" xfId="0" applyFont="1" applyFill="1" applyAlignment="1">
      <alignment horizontal="center" vertical="center" wrapText="1"/>
    </xf>
    <xf numFmtId="0" fontId="7" fillId="0" borderId="43" xfId="0" applyFont="1" applyBorder="1" applyAlignment="1">
      <alignment vertical="center" wrapText="1"/>
    </xf>
    <xf numFmtId="0" fontId="7" fillId="12" borderId="43" xfId="0" applyFont="1" applyFill="1" applyBorder="1" applyAlignment="1">
      <alignment horizontal="center" vertical="center" wrapText="1"/>
    </xf>
    <xf numFmtId="0" fontId="3" fillId="12" borderId="3" xfId="0" applyFont="1" applyFill="1" applyBorder="1" applyAlignment="1">
      <alignment vertical="center" wrapText="1"/>
    </xf>
    <xf numFmtId="0" fontId="3" fillId="0" borderId="3" xfId="0" applyFont="1" applyFill="1" applyBorder="1" applyAlignment="1">
      <alignment vertical="center" wrapText="1"/>
    </xf>
    <xf numFmtId="14" fontId="7" fillId="0" borderId="3" xfId="0" applyNumberFormat="1" applyFont="1" applyFill="1" applyBorder="1" applyAlignment="1">
      <alignment horizontal="center" vertical="center" wrapText="1"/>
    </xf>
    <xf numFmtId="0" fontId="7" fillId="12" borderId="3" xfId="0" applyFont="1" applyFill="1" applyBorder="1" applyAlignment="1">
      <alignment horizontal="center" vertical="center" wrapText="1"/>
    </xf>
    <xf numFmtId="0" fontId="38" fillId="0" borderId="32" xfId="0" applyFont="1" applyBorder="1" applyAlignment="1">
      <alignment horizontal="justify" vertical="center" wrapText="1"/>
    </xf>
    <xf numFmtId="0" fontId="38" fillId="0" borderId="33" xfId="0" applyFont="1" applyBorder="1" applyAlignment="1">
      <alignment horizontal="justify" vertical="center" wrapText="1"/>
    </xf>
    <xf numFmtId="0" fontId="38" fillId="0" borderId="33" xfId="0" applyFont="1" applyBorder="1" applyAlignment="1">
      <alignment horizontal="left" vertical="center" wrapText="1"/>
    </xf>
    <xf numFmtId="0" fontId="39" fillId="0" borderId="33" xfId="0" applyFont="1" applyBorder="1" applyAlignment="1">
      <alignment horizontal="left" vertical="center" wrapText="1"/>
    </xf>
    <xf numFmtId="0" fontId="39" fillId="0" borderId="32" xfId="0" applyFont="1" applyBorder="1" applyAlignment="1">
      <alignment horizontal="left" vertical="center" wrapText="1"/>
    </xf>
    <xf numFmtId="0" fontId="41" fillId="7" borderId="13" xfId="0" applyFont="1" applyFill="1" applyBorder="1" applyAlignment="1">
      <alignment horizontal="center" vertical="center" wrapText="1"/>
    </xf>
    <xf numFmtId="43" fontId="4" fillId="0" borderId="0" xfId="1" applyFont="1" applyBorder="1" applyAlignment="1">
      <alignment vertical="center"/>
    </xf>
    <xf numFmtId="0" fontId="12" fillId="2" borderId="0" xfId="0" applyFont="1" applyFill="1" applyAlignment="1">
      <alignment horizontal="center"/>
    </xf>
    <xf numFmtId="0" fontId="23" fillId="16" borderId="43" xfId="0" applyFont="1" applyFill="1" applyBorder="1" applyAlignment="1">
      <alignment horizontal="left" vertical="center" wrapText="1"/>
    </xf>
    <xf numFmtId="0" fontId="23" fillId="0" borderId="43" xfId="0" applyFont="1" applyBorder="1" applyAlignment="1">
      <alignment horizontal="center" vertical="center" wrapText="1"/>
    </xf>
    <xf numFmtId="0" fontId="23" fillId="0" borderId="43" xfId="0" applyFont="1" applyBorder="1" applyAlignment="1">
      <alignment horizontal="center" vertical="center"/>
    </xf>
    <xf numFmtId="0" fontId="23" fillId="16" borderId="43" xfId="0" applyFont="1" applyFill="1" applyBorder="1" applyAlignment="1">
      <alignment horizontal="center" vertical="center" wrapText="1"/>
    </xf>
    <xf numFmtId="170" fontId="23" fillId="16" borderId="45" xfId="0" applyNumberFormat="1" applyFont="1" applyFill="1" applyBorder="1" applyAlignment="1">
      <alignment horizontal="center" vertical="center"/>
    </xf>
    <xf numFmtId="2" fontId="23" fillId="0" borderId="43" xfId="0" applyNumberFormat="1" applyFont="1" applyBorder="1" applyAlignment="1">
      <alignment horizontal="center" vertical="center"/>
    </xf>
    <xf numFmtId="9" fontId="23" fillId="16" borderId="43" xfId="0" applyNumberFormat="1" applyFont="1" applyFill="1" applyBorder="1" applyAlignment="1">
      <alignment horizontal="center" vertical="center"/>
    </xf>
    <xf numFmtId="2" fontId="23" fillId="16" borderId="43" xfId="0" applyNumberFormat="1" applyFont="1" applyFill="1" applyBorder="1" applyAlignment="1">
      <alignment horizontal="center" vertical="center"/>
    </xf>
    <xf numFmtId="0" fontId="6" fillId="17" borderId="3" xfId="0" applyFont="1" applyFill="1" applyBorder="1" applyAlignment="1">
      <alignment vertical="center"/>
    </xf>
    <xf numFmtId="170" fontId="23" fillId="0" borderId="45" xfId="0" applyNumberFormat="1" applyFont="1" applyBorder="1" applyAlignment="1">
      <alignment horizontal="center" vertical="center"/>
    </xf>
    <xf numFmtId="0" fontId="23" fillId="0" borderId="43" xfId="0" applyFont="1" applyBorder="1" applyAlignment="1">
      <alignment horizontal="left" vertical="center" wrapText="1"/>
    </xf>
    <xf numFmtId="9" fontId="23" fillId="0" borderId="43" xfId="0" applyNumberFormat="1" applyFont="1" applyBorder="1" applyAlignment="1">
      <alignment horizontal="center" vertical="center"/>
    </xf>
    <xf numFmtId="0" fontId="7" fillId="0" borderId="0" xfId="0" applyFont="1"/>
    <xf numFmtId="164" fontId="7" fillId="0" borderId="3" xfId="3" applyFont="1" applyFill="1" applyBorder="1" applyAlignment="1">
      <alignment horizontal="center" vertical="center"/>
    </xf>
    <xf numFmtId="0" fontId="6" fillId="0" borderId="0" xfId="0" applyFont="1" applyAlignment="1">
      <alignment vertical="center"/>
    </xf>
    <xf numFmtId="0" fontId="6" fillId="0" borderId="3" xfId="0" applyFont="1" applyBorder="1" applyAlignment="1">
      <alignment vertical="center" wrapText="1"/>
    </xf>
    <xf numFmtId="0" fontId="23" fillId="0" borderId="50" xfId="0" applyFont="1" applyBorder="1" applyAlignment="1">
      <alignment horizontal="left" vertical="center" wrapText="1"/>
    </xf>
    <xf numFmtId="0" fontId="23" fillId="0" borderId="50" xfId="0" applyFont="1" applyBorder="1" applyAlignment="1">
      <alignment horizontal="center" vertical="center" wrapText="1"/>
    </xf>
    <xf numFmtId="0" fontId="23" fillId="0" borderId="50" xfId="0" applyFont="1" applyBorder="1" applyAlignment="1">
      <alignment horizontal="center" vertical="center"/>
    </xf>
    <xf numFmtId="170" fontId="23" fillId="0" borderId="51" xfId="0" applyNumberFormat="1" applyFont="1" applyBorder="1" applyAlignment="1">
      <alignment horizontal="center" vertical="center"/>
    </xf>
    <xf numFmtId="2" fontId="23" fillId="0" borderId="50" xfId="0" applyNumberFormat="1" applyFont="1" applyBorder="1" applyAlignment="1">
      <alignment horizontal="center" vertical="center"/>
    </xf>
    <xf numFmtId="9" fontId="23" fillId="0" borderId="50" xfId="0" applyNumberFormat="1" applyFont="1" applyBorder="1" applyAlignment="1">
      <alignment horizontal="center" vertical="center"/>
    </xf>
    <xf numFmtId="0" fontId="7" fillId="0" borderId="5" xfId="0" applyFont="1" applyBorder="1"/>
    <xf numFmtId="0" fontId="7" fillId="0" borderId="3" xfId="0" applyFont="1" applyBorder="1"/>
    <xf numFmtId="0" fontId="12" fillId="0" borderId="0" xfId="0" applyFont="1" applyAlignment="1">
      <alignment horizontal="center" vertical="center"/>
    </xf>
    <xf numFmtId="0" fontId="13" fillId="0" borderId="0" xfId="0" applyFont="1" applyAlignment="1">
      <alignment vertical="center"/>
    </xf>
    <xf numFmtId="0" fontId="23" fillId="11" borderId="43" xfId="0" applyFont="1" applyFill="1" applyBorder="1" applyAlignment="1">
      <alignment horizontal="center" vertical="center" wrapText="1"/>
    </xf>
    <xf numFmtId="169" fontId="23" fillId="0" borderId="43" xfId="0" applyNumberFormat="1" applyFont="1" applyBorder="1" applyAlignment="1">
      <alignment horizontal="center" vertical="center" wrapText="1"/>
    </xf>
    <xf numFmtId="3" fontId="17" fillId="0" borderId="43" xfId="0" applyNumberFormat="1" applyFont="1" applyBorder="1" applyAlignment="1">
      <alignment horizontal="center" vertical="center"/>
    </xf>
    <xf numFmtId="4" fontId="17" fillId="0" borderId="43" xfId="0" applyNumberFormat="1" applyFont="1" applyBorder="1" applyAlignment="1">
      <alignment horizontal="center" vertical="center"/>
    </xf>
    <xf numFmtId="0" fontId="17" fillId="13" borderId="43" xfId="0" applyFont="1" applyFill="1" applyBorder="1" applyAlignment="1">
      <alignment vertical="center" wrapText="1"/>
    </xf>
    <xf numFmtId="0" fontId="17" fillId="15" borderId="43" xfId="0" applyFont="1" applyFill="1" applyBorder="1" applyAlignment="1">
      <alignment vertical="center" wrapText="1"/>
    </xf>
    <xf numFmtId="0" fontId="42" fillId="0" borderId="32" xfId="0" applyFont="1" applyBorder="1" applyAlignment="1">
      <alignment horizontal="justify" vertical="center" wrapText="1"/>
    </xf>
    <xf numFmtId="3" fontId="17" fillId="14" borderId="43" xfId="0" applyNumberFormat="1" applyFont="1" applyFill="1" applyBorder="1" applyAlignment="1">
      <alignment horizontal="center" vertical="center"/>
    </xf>
    <xf numFmtId="4" fontId="17" fillId="14" borderId="43" xfId="0" applyNumberFormat="1" applyFont="1" applyFill="1" applyBorder="1" applyAlignment="1">
      <alignment horizontal="center" vertical="center"/>
    </xf>
    <xf numFmtId="0" fontId="17" fillId="0" borderId="43" xfId="0" applyFont="1" applyBorder="1" applyAlignment="1">
      <alignment vertical="center" wrapText="1"/>
    </xf>
    <xf numFmtId="0" fontId="17" fillId="4" borderId="43" xfId="0" applyFont="1" applyFill="1" applyBorder="1" applyAlignment="1">
      <alignment vertical="center" wrapText="1"/>
    </xf>
    <xf numFmtId="0" fontId="25" fillId="0" borderId="33" xfId="0" applyFont="1" applyBorder="1" applyAlignment="1">
      <alignment horizontal="left" vertical="center" wrapText="1"/>
    </xf>
    <xf numFmtId="0" fontId="25" fillId="0" borderId="32" xfId="0" applyFont="1" applyBorder="1" applyAlignment="1">
      <alignment horizontal="left" vertical="center" wrapText="1"/>
    </xf>
    <xf numFmtId="0" fontId="18" fillId="14" borderId="52" xfId="0" applyFont="1" applyFill="1" applyBorder="1" applyAlignment="1">
      <alignment horizontal="center" vertical="center" wrapText="1"/>
    </xf>
    <xf numFmtId="0" fontId="18" fillId="14" borderId="53" xfId="0" applyFont="1" applyFill="1" applyBorder="1" applyAlignment="1">
      <alignment horizontal="center" vertical="center" wrapText="1"/>
    </xf>
    <xf numFmtId="169" fontId="23" fillId="0" borderId="43" xfId="0" applyNumberFormat="1" applyFont="1" applyBorder="1" applyAlignment="1">
      <alignment horizontal="center" vertical="center"/>
    </xf>
    <xf numFmtId="2" fontId="23" fillId="0" borderId="54" xfId="0" applyNumberFormat="1" applyFont="1" applyBorder="1" applyAlignment="1">
      <alignment horizontal="center" vertical="center"/>
    </xf>
    <xf numFmtId="169" fontId="37" fillId="0" borderId="43" xfId="0" applyNumberFormat="1" applyFont="1" applyBorder="1" applyAlignment="1">
      <alignment horizontal="center" vertical="center"/>
    </xf>
    <xf numFmtId="2" fontId="37" fillId="0" borderId="54" xfId="0" applyNumberFormat="1" applyFont="1" applyBorder="1" applyAlignment="1">
      <alignment horizontal="center" vertical="center"/>
    </xf>
    <xf numFmtId="169" fontId="23" fillId="0" borderId="50" xfId="0" applyNumberFormat="1" applyFont="1" applyBorder="1" applyAlignment="1">
      <alignment horizontal="center" vertical="center"/>
    </xf>
    <xf numFmtId="0" fontId="23" fillId="0" borderId="0" xfId="0" applyFont="1" applyAlignment="1">
      <alignment horizontal="left" vertical="center" wrapText="1"/>
    </xf>
    <xf numFmtId="0" fontId="24" fillId="19" borderId="55" xfId="0" applyFont="1" applyFill="1" applyBorder="1" applyAlignment="1">
      <alignment horizontal="left" vertical="center" wrapText="1"/>
    </xf>
    <xf numFmtId="2" fontId="24" fillId="19" borderId="55" xfId="0" applyNumberFormat="1" applyFont="1" applyFill="1" applyBorder="1" applyAlignment="1">
      <alignment horizontal="left" vertical="center" wrapText="1"/>
    </xf>
    <xf numFmtId="0" fontId="44" fillId="0" borderId="3" xfId="0" applyFont="1" applyBorder="1" applyAlignment="1">
      <alignment horizontal="center" vertical="center" wrapText="1"/>
    </xf>
    <xf numFmtId="0" fontId="6" fillId="20" borderId="3" xfId="0" applyFont="1" applyFill="1" applyBorder="1" applyAlignment="1">
      <alignment vertical="center"/>
    </xf>
    <xf numFmtId="2" fontId="23" fillId="16" borderId="45" xfId="0" applyNumberFormat="1" applyFont="1" applyFill="1" applyBorder="1" applyAlignment="1">
      <alignment horizontal="center" vertical="center"/>
    </xf>
    <xf numFmtId="0" fontId="45" fillId="0" borderId="3" xfId="0" applyFont="1" applyBorder="1"/>
    <xf numFmtId="164" fontId="7" fillId="5" borderId="3" xfId="3" applyFont="1" applyFill="1" applyBorder="1" applyAlignment="1">
      <alignment horizontal="center" vertical="center"/>
    </xf>
    <xf numFmtId="0" fontId="7" fillId="5" borderId="5" xfId="0" applyFont="1" applyFill="1" applyBorder="1" applyAlignment="1">
      <alignment horizontal="left" vertical="center" wrapText="1"/>
    </xf>
    <xf numFmtId="0" fontId="7" fillId="5" borderId="5" xfId="0"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164" fontId="7" fillId="5" borderId="57" xfId="3" applyFont="1" applyFill="1" applyBorder="1" applyAlignment="1">
      <alignment horizontal="center" vertical="center"/>
    </xf>
    <xf numFmtId="2" fontId="7" fillId="5" borderId="5" xfId="0" applyNumberFormat="1" applyFont="1" applyFill="1" applyBorder="1" applyAlignment="1">
      <alignment horizontal="center" vertical="center"/>
    </xf>
    <xf numFmtId="2" fontId="7" fillId="0" borderId="5" xfId="0" applyNumberFormat="1" applyFont="1" applyBorder="1" applyAlignment="1">
      <alignment horizontal="center" vertical="center"/>
    </xf>
    <xf numFmtId="0" fontId="0" fillId="0" borderId="3" xfId="0" applyBorder="1" applyAlignment="1">
      <alignment vertical="center" wrapText="1"/>
    </xf>
    <xf numFmtId="0" fontId="7" fillId="0" borderId="3" xfId="0" applyFont="1" applyBorder="1" applyAlignment="1">
      <alignment horizontal="left" vertical="top" wrapText="1"/>
    </xf>
    <xf numFmtId="0" fontId="0" fillId="0" borderId="55" xfId="0" applyBorder="1" applyAlignment="1">
      <alignment vertical="center" wrapText="1"/>
    </xf>
    <xf numFmtId="164" fontId="7" fillId="0" borderId="3" xfId="3" applyFont="1" applyBorder="1" applyAlignment="1">
      <alignment horizontal="center" vertical="center"/>
    </xf>
    <xf numFmtId="0" fontId="14" fillId="0" borderId="0" xfId="0" applyFont="1" applyAlignment="1">
      <alignment horizontal="center"/>
    </xf>
    <xf numFmtId="0" fontId="4" fillId="0" borderId="0" xfId="0" applyFont="1" applyAlignment="1">
      <alignment horizontal="center" vertical="center" wrapText="1"/>
    </xf>
    <xf numFmtId="0" fontId="4" fillId="8" borderId="57" xfId="0" applyFont="1" applyFill="1" applyBorder="1" applyAlignment="1">
      <alignment horizontal="center" vertical="center" wrapText="1"/>
    </xf>
    <xf numFmtId="170" fontId="23" fillId="5" borderId="45" xfId="0" applyNumberFormat="1" applyFont="1" applyFill="1" applyBorder="1" applyAlignment="1">
      <alignment horizontal="center" vertical="center"/>
    </xf>
    <xf numFmtId="9" fontId="23" fillId="21" borderId="43" xfId="0" applyNumberFormat="1" applyFont="1" applyFill="1" applyBorder="1" applyAlignment="1">
      <alignment horizontal="center" vertical="center"/>
    </xf>
    <xf numFmtId="0" fontId="7" fillId="0" borderId="0" xfId="0" applyFont="1" applyAlignment="1">
      <alignment vertical="center" wrapText="1"/>
    </xf>
    <xf numFmtId="169" fontId="7" fillId="0" borderId="43" xfId="0" applyNumberFormat="1" applyFont="1" applyBorder="1" applyAlignment="1">
      <alignment horizontal="center" vertical="center"/>
    </xf>
    <xf numFmtId="0" fontId="23" fillId="16" borderId="43" xfId="0" applyFont="1" applyFill="1" applyBorder="1" applyAlignment="1">
      <alignment horizontal="center" vertical="center"/>
    </xf>
    <xf numFmtId="0" fontId="23" fillId="5" borderId="43" xfId="0" applyFont="1" applyFill="1" applyBorder="1" applyAlignment="1">
      <alignment horizontal="center" vertical="center"/>
    </xf>
    <xf numFmtId="2" fontId="23" fillId="5" borderId="43" xfId="0" applyNumberFormat="1" applyFont="1" applyFill="1" applyBorder="1" applyAlignment="1">
      <alignment horizontal="center" vertical="center"/>
    </xf>
    <xf numFmtId="10" fontId="23" fillId="21" borderId="43" xfId="0" applyNumberFormat="1" applyFont="1" applyFill="1" applyBorder="1" applyAlignment="1">
      <alignment horizontal="center" vertical="center"/>
    </xf>
    <xf numFmtId="0" fontId="17" fillId="4" borderId="56" xfId="0" applyFont="1" applyFill="1" applyBorder="1" applyAlignment="1">
      <alignment vertical="center" wrapText="1"/>
    </xf>
    <xf numFmtId="2" fontId="7" fillId="0" borderId="43" xfId="0" applyNumberFormat="1" applyFont="1" applyBorder="1" applyAlignment="1">
      <alignment horizontal="center" vertical="center"/>
    </xf>
    <xf numFmtId="170" fontId="23" fillId="21" borderId="45" xfId="0" applyNumberFormat="1" applyFont="1" applyFill="1" applyBorder="1" applyAlignment="1">
      <alignment horizontal="center" vertical="center"/>
    </xf>
    <xf numFmtId="0" fontId="7" fillId="0" borderId="43" xfId="0" applyFont="1" applyBorder="1" applyAlignment="1">
      <alignment horizontal="left" vertical="center" wrapText="1"/>
    </xf>
    <xf numFmtId="0" fontId="23" fillId="5" borderId="43" xfId="0" applyFont="1" applyFill="1" applyBorder="1" applyAlignment="1">
      <alignment horizontal="center" vertical="center" wrapText="1"/>
    </xf>
    <xf numFmtId="2" fontId="37" fillId="0" borderId="43" xfId="0" applyNumberFormat="1" applyFont="1" applyBorder="1" applyAlignment="1">
      <alignment horizontal="center" vertical="center"/>
    </xf>
    <xf numFmtId="0" fontId="24" fillId="19" borderId="55" xfId="0" applyFont="1" applyFill="1" applyBorder="1" applyAlignment="1">
      <alignment horizontal="center" vertical="center" wrapText="1"/>
    </xf>
    <xf numFmtId="2" fontId="24" fillId="19" borderId="55" xfId="0" applyNumberFormat="1" applyFont="1" applyFill="1" applyBorder="1" applyAlignment="1">
      <alignment horizontal="center" vertical="center" wrapText="1"/>
    </xf>
    <xf numFmtId="0" fontId="6" fillId="0" borderId="43" xfId="0" applyFont="1" applyBorder="1" applyAlignment="1">
      <alignment vertical="center"/>
    </xf>
    <xf numFmtId="2" fontId="7" fillId="0" borderId="8" xfId="0" applyNumberFormat="1" applyFont="1" applyBorder="1" applyAlignment="1">
      <alignment horizontal="center" vertical="center"/>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7" fillId="0" borderId="3" xfId="0" applyFont="1" applyBorder="1" applyAlignment="1">
      <alignment wrapText="1"/>
    </xf>
    <xf numFmtId="14" fontId="7" fillId="0" borderId="3" xfId="0" applyNumberFormat="1" applyFont="1" applyBorder="1" applyAlignment="1">
      <alignment horizontal="center" vertical="center"/>
    </xf>
    <xf numFmtId="2" fontId="7" fillId="5" borderId="4" xfId="0" applyNumberFormat="1" applyFont="1" applyFill="1" applyBorder="1" applyAlignment="1">
      <alignment horizontal="center" vertical="center"/>
    </xf>
    <xf numFmtId="172" fontId="7" fillId="0" borderId="4" xfId="0" applyNumberFormat="1" applyFont="1" applyBorder="1" applyAlignment="1">
      <alignment horizontal="center" vertical="center" wrapText="1"/>
    </xf>
    <xf numFmtId="0" fontId="14" fillId="2" borderId="60" xfId="0" applyFont="1" applyFill="1" applyBorder="1"/>
    <xf numFmtId="0" fontId="4" fillId="8" borderId="6" xfId="0" applyFont="1" applyFill="1" applyBorder="1" applyAlignment="1">
      <alignment horizontal="center" vertical="center" wrapText="1"/>
    </xf>
    <xf numFmtId="0" fontId="4" fillId="8" borderId="58" xfId="0" applyFont="1" applyFill="1" applyBorder="1" applyAlignment="1">
      <alignment horizontal="center" vertical="center" wrapText="1"/>
    </xf>
    <xf numFmtId="0" fontId="4" fillId="2" borderId="58" xfId="0" applyFont="1" applyFill="1" applyBorder="1" applyAlignment="1">
      <alignment horizontal="center" vertical="center" wrapText="1"/>
    </xf>
    <xf numFmtId="0" fontId="7" fillId="0" borderId="3" xfId="3" applyNumberFormat="1" applyFont="1" applyFill="1" applyBorder="1" applyAlignment="1">
      <alignment horizontal="center" vertical="center" wrapText="1"/>
    </xf>
    <xf numFmtId="173" fontId="7" fillId="0" borderId="3" xfId="0" applyNumberFormat="1" applyFont="1" applyBorder="1" applyAlignment="1">
      <alignment horizontal="center" vertical="center"/>
    </xf>
    <xf numFmtId="0" fontId="7" fillId="0" borderId="0" xfId="0" applyFont="1" applyAlignment="1">
      <alignment horizontal="left" vertical="center" wrapText="1"/>
    </xf>
    <xf numFmtId="14" fontId="23" fillId="4" borderId="43" xfId="0" applyNumberFormat="1" applyFont="1" applyFill="1" applyBorder="1" applyAlignment="1">
      <alignment horizontal="center" vertical="center"/>
    </xf>
    <xf numFmtId="0" fontId="7" fillId="0" borderId="4" xfId="0" applyFont="1" applyBorder="1" applyAlignment="1">
      <alignment horizontal="left" vertical="center" wrapText="1"/>
    </xf>
    <xf numFmtId="14" fontId="23" fillId="0" borderId="43" xfId="0" applyNumberFormat="1" applyFont="1" applyBorder="1" applyAlignment="1">
      <alignment horizontal="center" vertical="center"/>
    </xf>
    <xf numFmtId="9" fontId="7" fillId="0" borderId="3" xfId="2" applyFont="1" applyBorder="1" applyAlignment="1"/>
    <xf numFmtId="164" fontId="7" fillId="0" borderId="3" xfId="3" applyFont="1" applyBorder="1" applyAlignment="1">
      <alignment vertical="center"/>
    </xf>
    <xf numFmtId="164" fontId="7" fillId="0" borderId="3" xfId="3" applyFont="1" applyBorder="1" applyAlignment="1"/>
    <xf numFmtId="43" fontId="7" fillId="0" borderId="3" xfId="1" applyFont="1" applyBorder="1" applyAlignment="1">
      <alignment horizontal="center"/>
    </xf>
    <xf numFmtId="43" fontId="13" fillId="0" borderId="3" xfId="1" applyFont="1" applyBorder="1" applyAlignment="1">
      <alignment horizontal="center"/>
    </xf>
    <xf numFmtId="43" fontId="14" fillId="0" borderId="3" xfId="1" applyFont="1" applyBorder="1" applyAlignment="1">
      <alignment horizontal="center" vertical="center"/>
    </xf>
    <xf numFmtId="0" fontId="12" fillId="6" borderId="0" xfId="0" applyFont="1" applyFill="1" applyAlignment="1">
      <alignment horizontal="center" vertical="center"/>
    </xf>
    <xf numFmtId="14" fontId="7" fillId="6" borderId="0" xfId="0" applyNumberFormat="1" applyFont="1" applyFill="1" applyAlignment="1">
      <alignment horizontal="center" vertical="center" wrapText="1"/>
    </xf>
    <xf numFmtId="0" fontId="46" fillId="7" borderId="13" xfId="0" applyFont="1" applyFill="1" applyBorder="1" applyAlignment="1">
      <alignment horizontal="center" vertical="center" wrapText="1"/>
    </xf>
    <xf numFmtId="3" fontId="3" fillId="0" borderId="3" xfId="0" applyNumberFormat="1" applyFont="1" applyBorder="1" applyAlignment="1">
      <alignment horizontal="center" vertical="center"/>
    </xf>
    <xf numFmtId="4" fontId="3" fillId="0" borderId="3" xfId="0" applyNumberFormat="1" applyFont="1" applyBorder="1" applyAlignment="1">
      <alignment horizontal="center" vertical="center"/>
    </xf>
    <xf numFmtId="0" fontId="38" fillId="0" borderId="32" xfId="0" applyFont="1" applyBorder="1" applyAlignment="1">
      <alignment horizontal="left" vertical="center" wrapText="1"/>
    </xf>
    <xf numFmtId="0" fontId="7" fillId="0" borderId="8" xfId="0" applyFont="1" applyBorder="1" applyAlignment="1">
      <alignment horizontal="left" vertical="center" wrapText="1"/>
    </xf>
    <xf numFmtId="3" fontId="17" fillId="0" borderId="3" xfId="0" applyNumberFormat="1" applyFont="1" applyBorder="1" applyAlignment="1">
      <alignment horizontal="center" vertical="center"/>
    </xf>
    <xf numFmtId="4" fontId="17" fillId="0" borderId="3" xfId="0" applyNumberFormat="1" applyFont="1" applyBorder="1" applyAlignment="1">
      <alignment horizontal="center" vertical="center"/>
    </xf>
    <xf numFmtId="0" fontId="4" fillId="8" borderId="17" xfId="0" applyFont="1" applyFill="1" applyBorder="1" applyAlignment="1">
      <alignment horizontal="center" vertical="center" wrapText="1"/>
    </xf>
    <xf numFmtId="0" fontId="4" fillId="8" borderId="18" xfId="0" applyFont="1" applyFill="1" applyBorder="1" applyAlignment="1">
      <alignment horizontal="center" vertical="center" wrapText="1"/>
    </xf>
    <xf numFmtId="49" fontId="23" fillId="16" borderId="43" xfId="0" applyNumberFormat="1" applyFont="1" applyFill="1" applyBorder="1" applyAlignment="1">
      <alignment horizontal="center" vertical="center" wrapText="1"/>
    </xf>
    <xf numFmtId="174" fontId="23" fillId="0" borderId="45" xfId="0" applyNumberFormat="1" applyFont="1" applyBorder="1" applyAlignment="1">
      <alignment horizontal="center" vertical="center"/>
    </xf>
    <xf numFmtId="0" fontId="23" fillId="23" borderId="43" xfId="0" applyFont="1" applyFill="1" applyBorder="1" applyAlignment="1">
      <alignment horizontal="left" vertical="center" wrapText="1"/>
    </xf>
    <xf numFmtId="175" fontId="47" fillId="0" borderId="3" xfId="0" applyNumberFormat="1" applyFont="1" applyBorder="1" applyAlignment="1">
      <alignment horizontal="center" vertical="center" wrapText="1"/>
    </xf>
    <xf numFmtId="2" fontId="48" fillId="0" borderId="3" xfId="0" applyNumberFormat="1" applyFont="1" applyBorder="1" applyAlignment="1">
      <alignment horizontal="center" vertical="center"/>
    </xf>
    <xf numFmtId="169" fontId="47" fillId="0" borderId="3" xfId="0" applyNumberFormat="1" applyFont="1" applyBorder="1" applyAlignment="1">
      <alignment horizontal="center" vertical="center" wrapText="1"/>
    </xf>
    <xf numFmtId="49" fontId="23" fillId="0" borderId="43" xfId="0" applyNumberFormat="1" applyFont="1" applyBorder="1" applyAlignment="1">
      <alignment horizontal="center" vertical="center" wrapText="1"/>
    </xf>
    <xf numFmtId="176" fontId="0" fillId="0" borderId="0" xfId="0" applyNumberFormat="1" applyAlignment="1">
      <alignment horizontal="center" vertical="center"/>
    </xf>
    <xf numFmtId="0" fontId="6" fillId="9" borderId="7" xfId="0" applyFont="1" applyFill="1" applyBorder="1" applyAlignment="1">
      <alignment horizontal="center" vertical="center" wrapText="1"/>
    </xf>
    <xf numFmtId="2" fontId="11" fillId="9" borderId="7" xfId="0" applyNumberFormat="1" applyFont="1" applyFill="1" applyBorder="1" applyAlignment="1">
      <alignment horizontal="center" vertical="center" wrapText="1"/>
    </xf>
    <xf numFmtId="2" fontId="7" fillId="0" borderId="0" xfId="0" applyNumberFormat="1" applyFont="1" applyAlignment="1">
      <alignment horizontal="center" vertical="center"/>
    </xf>
    <xf numFmtId="0" fontId="0" fillId="0" borderId="24" xfId="0" applyFill="1" applyBorder="1" applyAlignment="1">
      <alignment horizontal="center"/>
    </xf>
    <xf numFmtId="43" fontId="0" fillId="0" borderId="3" xfId="1" applyFont="1" applyFill="1" applyBorder="1"/>
    <xf numFmtId="2" fontId="0" fillId="0" borderId="3" xfId="0" applyNumberFormat="1" applyFill="1" applyBorder="1"/>
    <xf numFmtId="2" fontId="0" fillId="0" borderId="20" xfId="0" applyNumberFormat="1" applyFill="1" applyBorder="1"/>
    <xf numFmtId="0" fontId="0" fillId="0" borderId="0" xfId="0" applyFill="1"/>
    <xf numFmtId="0" fontId="0" fillId="0" borderId="19" xfId="0" applyFill="1" applyBorder="1" applyAlignment="1">
      <alignment horizontal="center"/>
    </xf>
    <xf numFmtId="43" fontId="0" fillId="0" borderId="3" xfId="1" applyFont="1" applyFill="1" applyBorder="1" applyAlignment="1"/>
    <xf numFmtId="43" fontId="0" fillId="0" borderId="22" xfId="1" applyFont="1" applyFill="1" applyBorder="1" applyAlignment="1"/>
    <xf numFmtId="43" fontId="0" fillId="0" borderId="22" xfId="1" applyFont="1" applyFill="1" applyBorder="1"/>
    <xf numFmtId="2" fontId="0" fillId="0" borderId="0" xfId="0" applyNumberFormat="1" applyFill="1"/>
    <xf numFmtId="0" fontId="2" fillId="0" borderId="28" xfId="0" applyFont="1" applyFill="1" applyBorder="1"/>
    <xf numFmtId="2" fontId="2" fillId="0" borderId="29" xfId="0" applyNumberFormat="1" applyFont="1" applyFill="1" applyBorder="1"/>
    <xf numFmtId="2" fontId="2" fillId="0" borderId="30" xfId="0" applyNumberFormat="1" applyFont="1" applyFill="1" applyBorder="1"/>
    <xf numFmtId="0" fontId="0" fillId="0" borderId="16" xfId="0" applyFill="1" applyBorder="1" applyAlignment="1">
      <alignment horizontal="center"/>
    </xf>
    <xf numFmtId="165" fontId="0" fillId="0" borderId="17" xfId="0" applyNumberFormat="1" applyFill="1" applyBorder="1"/>
    <xf numFmtId="165" fontId="16" fillId="0" borderId="18" xfId="0" applyNumberFormat="1" applyFont="1" applyFill="1" applyBorder="1" applyAlignment="1">
      <alignment horizontal="center"/>
    </xf>
    <xf numFmtId="0" fontId="31" fillId="0" borderId="24" xfId="0" applyFont="1" applyFill="1" applyBorder="1" applyAlignment="1">
      <alignment horizontal="center" vertical="center"/>
    </xf>
    <xf numFmtId="0" fontId="31" fillId="0" borderId="7" xfId="0" applyFont="1" applyFill="1" applyBorder="1" applyAlignment="1">
      <alignment horizontal="center" vertical="center"/>
    </xf>
    <xf numFmtId="0" fontId="16" fillId="0" borderId="31" xfId="0" applyFont="1" applyFill="1" applyBorder="1" applyAlignment="1">
      <alignment horizontal="center" vertical="center"/>
    </xf>
    <xf numFmtId="0" fontId="16" fillId="0" borderId="1" xfId="0" applyFont="1" applyFill="1" applyBorder="1" applyAlignment="1">
      <alignment horizontal="center" vertical="center"/>
    </xf>
    <xf numFmtId="165" fontId="33" fillId="0" borderId="37" xfId="0" applyNumberFormat="1" applyFont="1" applyFill="1" applyBorder="1" applyAlignment="1">
      <alignment horizontal="center" vertical="center"/>
    </xf>
    <xf numFmtId="165" fontId="0" fillId="0" borderId="3" xfId="0" applyNumberFormat="1" applyFill="1" applyBorder="1"/>
    <xf numFmtId="165" fontId="16" fillId="0" borderId="20" xfId="0" applyNumberFormat="1" applyFont="1" applyFill="1" applyBorder="1" applyAlignment="1">
      <alignment horizontal="center"/>
    </xf>
    <xf numFmtId="0" fontId="31" fillId="0" borderId="19" xfId="0" applyFont="1" applyFill="1" applyBorder="1" applyAlignment="1">
      <alignment horizontal="center" vertical="center"/>
    </xf>
    <xf numFmtId="0" fontId="31" fillId="0" borderId="3"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43" xfId="0" applyFont="1" applyFill="1" applyBorder="1" applyAlignment="1">
      <alignment horizontal="center" vertical="center"/>
    </xf>
    <xf numFmtId="0" fontId="18" fillId="24" borderId="55" xfId="0" applyFont="1" applyFill="1" applyBorder="1" applyAlignment="1">
      <alignment horizontal="center" vertical="center" wrapText="1"/>
    </xf>
    <xf numFmtId="3" fontId="18" fillId="19" borderId="55" xfId="0" applyNumberFormat="1" applyFont="1" applyFill="1" applyBorder="1" applyAlignment="1">
      <alignment horizontal="center" vertical="center" wrapText="1"/>
    </xf>
    <xf numFmtId="4" fontId="18" fillId="19" borderId="55" xfId="0" applyNumberFormat="1" applyFont="1" applyFill="1" applyBorder="1" applyAlignment="1">
      <alignment horizontal="center" vertical="center" wrapText="1"/>
    </xf>
    <xf numFmtId="4" fontId="18" fillId="24" borderId="55" xfId="0" applyNumberFormat="1" applyFont="1" applyFill="1" applyBorder="1" applyAlignment="1">
      <alignment horizontal="center" vertical="center" wrapText="1"/>
    </xf>
    <xf numFmtId="0" fontId="24" fillId="0" borderId="43" xfId="0" applyFont="1" applyBorder="1" applyAlignment="1">
      <alignment horizontal="center" vertical="center"/>
    </xf>
    <xf numFmtId="3" fontId="17" fillId="25" borderId="43" xfId="0" applyNumberFormat="1" applyFont="1" applyFill="1" applyBorder="1" applyAlignment="1">
      <alignment horizontal="center" vertical="center"/>
    </xf>
    <xf numFmtId="4" fontId="17" fillId="25" borderId="43" xfId="0" applyNumberFormat="1" applyFont="1" applyFill="1" applyBorder="1" applyAlignment="1">
      <alignment horizontal="center" vertical="center"/>
    </xf>
    <xf numFmtId="0" fontId="23" fillId="16" borderId="43" xfId="0" applyFont="1" applyFill="1" applyBorder="1" applyAlignment="1">
      <alignment horizontal="center"/>
    </xf>
    <xf numFmtId="0" fontId="23" fillId="16" borderId="43" xfId="0" applyFont="1" applyFill="1" applyBorder="1" applyAlignment="1">
      <alignment horizontal="center" wrapText="1"/>
    </xf>
    <xf numFmtId="169" fontId="23" fillId="16" borderId="43" xfId="0" applyNumberFormat="1" applyFont="1" applyFill="1" applyBorder="1" applyAlignment="1">
      <alignment horizontal="center" vertical="center" wrapText="1"/>
    </xf>
    <xf numFmtId="3" fontId="17" fillId="26" borderId="43" xfId="0" applyNumberFormat="1" applyFont="1" applyFill="1" applyBorder="1" applyAlignment="1">
      <alignment horizontal="center" vertical="center"/>
    </xf>
    <xf numFmtId="4" fontId="17" fillId="26" borderId="43" xfId="0" applyNumberFormat="1" applyFont="1" applyFill="1" applyBorder="1" applyAlignment="1">
      <alignment horizontal="center" vertical="center"/>
    </xf>
    <xf numFmtId="0" fontId="17" fillId="16" borderId="43" xfId="0" applyFont="1" applyFill="1" applyBorder="1"/>
    <xf numFmtId="0" fontId="23" fillId="0" borderId="43" xfId="0" applyFont="1" applyBorder="1" applyAlignment="1">
      <alignment horizontal="center"/>
    </xf>
    <xf numFmtId="0" fontId="17" fillId="0" borderId="43" xfId="0" applyFont="1" applyBorder="1"/>
    <xf numFmtId="0" fontId="0" fillId="0" borderId="13" xfId="0" applyBorder="1" applyAlignment="1">
      <alignment vertical="center" wrapText="1"/>
    </xf>
    <xf numFmtId="0" fontId="19" fillId="24" borderId="43" xfId="0" applyFont="1" applyFill="1" applyBorder="1" applyAlignment="1">
      <alignment horizontal="center" vertical="center" wrapText="1"/>
    </xf>
    <xf numFmtId="0" fontId="18" fillId="24" borderId="43" xfId="0" applyFont="1" applyFill="1" applyBorder="1" applyAlignment="1">
      <alignment horizontal="center" vertical="center" wrapText="1"/>
    </xf>
    <xf numFmtId="3" fontId="18" fillId="14" borderId="43" xfId="0" applyNumberFormat="1" applyFont="1" applyFill="1" applyBorder="1" applyAlignment="1">
      <alignment horizontal="center" vertical="center" wrapText="1"/>
    </xf>
    <xf numFmtId="4" fontId="18" fillId="14" borderId="43" xfId="0" applyNumberFormat="1" applyFont="1" applyFill="1" applyBorder="1" applyAlignment="1">
      <alignment horizontal="center" vertical="center" wrapText="1"/>
    </xf>
    <xf numFmtId="4" fontId="18" fillId="24" borderId="43" xfId="0" applyNumberFormat="1" applyFont="1" applyFill="1" applyBorder="1" applyAlignment="1">
      <alignment horizontal="center" vertical="center" wrapText="1"/>
    </xf>
    <xf numFmtId="0" fontId="0" fillId="0" borderId="64" xfId="0" applyBorder="1" applyAlignment="1">
      <alignment horizontal="center"/>
    </xf>
    <xf numFmtId="43" fontId="0" fillId="0" borderId="5" xfId="1" applyFont="1" applyBorder="1" applyAlignment="1"/>
    <xf numFmtId="43" fontId="0" fillId="0" borderId="5" xfId="1" applyFont="1" applyBorder="1"/>
    <xf numFmtId="2" fontId="0" fillId="0" borderId="5" xfId="0" applyNumberFormat="1" applyBorder="1"/>
    <xf numFmtId="2" fontId="0" fillId="0" borderId="39" xfId="0" applyNumberFormat="1" applyBorder="1"/>
    <xf numFmtId="0" fontId="0" fillId="0" borderId="35" xfId="0" applyFill="1" applyBorder="1" applyAlignment="1">
      <alignment horizontal="center"/>
    </xf>
    <xf numFmtId="2" fontId="0" fillId="0" borderId="22" xfId="0" applyNumberFormat="1" applyFill="1" applyBorder="1"/>
    <xf numFmtId="2" fontId="0" fillId="0" borderId="23" xfId="0" applyNumberFormat="1" applyFill="1" applyBorder="1"/>
    <xf numFmtId="0" fontId="49" fillId="0" borderId="0" xfId="0" applyFont="1" applyAlignment="1">
      <alignment vertical="center" wrapText="1"/>
    </xf>
    <xf numFmtId="0" fontId="3" fillId="4" borderId="3" xfId="0" applyFont="1" applyFill="1" applyBorder="1" applyAlignment="1">
      <alignment wrapText="1"/>
    </xf>
    <xf numFmtId="0" fontId="23" fillId="4" borderId="3" xfId="0" applyFont="1" applyFill="1" applyBorder="1" applyAlignment="1">
      <alignment horizontal="left" vertical="center" wrapText="1"/>
    </xf>
    <xf numFmtId="4" fontId="17" fillId="4" borderId="3" xfId="0" applyNumberFormat="1" applyFont="1" applyFill="1" applyBorder="1" applyAlignment="1">
      <alignment horizontal="center" vertical="center"/>
    </xf>
    <xf numFmtId="0" fontId="0" fillId="27" borderId="24" xfId="0" applyFill="1" applyBorder="1" applyAlignment="1">
      <alignment horizontal="center"/>
    </xf>
    <xf numFmtId="165" fontId="0" fillId="27" borderId="3" xfId="0" applyNumberFormat="1" applyFill="1" applyBorder="1"/>
    <xf numFmtId="165" fontId="16" fillId="27" borderId="20" xfId="0" applyNumberFormat="1" applyFont="1" applyFill="1" applyBorder="1" applyAlignment="1">
      <alignment horizontal="center"/>
    </xf>
    <xf numFmtId="0" fontId="31" fillId="27" borderId="19" xfId="0" applyFont="1" applyFill="1" applyBorder="1" applyAlignment="1">
      <alignment horizontal="center" vertical="center"/>
    </xf>
    <xf numFmtId="0" fontId="31" fillId="27" borderId="3" xfId="0" applyFont="1" applyFill="1" applyBorder="1" applyAlignment="1">
      <alignment horizontal="center" vertical="center"/>
    </xf>
    <xf numFmtId="0" fontId="16" fillId="27" borderId="31" xfId="0" applyFont="1" applyFill="1" applyBorder="1" applyAlignment="1">
      <alignment horizontal="center" vertical="center"/>
    </xf>
    <xf numFmtId="0" fontId="16" fillId="27" borderId="43" xfId="0" applyFont="1" applyFill="1" applyBorder="1" applyAlignment="1">
      <alignment horizontal="center" vertical="center"/>
    </xf>
    <xf numFmtId="43" fontId="0" fillId="27" borderId="3" xfId="1" applyFont="1" applyFill="1" applyBorder="1" applyAlignment="1"/>
    <xf numFmtId="43" fontId="0" fillId="27" borderId="3" xfId="1" applyFont="1" applyFill="1" applyBorder="1"/>
    <xf numFmtId="2" fontId="0" fillId="27" borderId="3" xfId="0" applyNumberFormat="1" applyFill="1" applyBorder="1"/>
    <xf numFmtId="2" fontId="0" fillId="27" borderId="20" xfId="0" applyNumberFormat="1" applyFill="1" applyBorder="1"/>
    <xf numFmtId="0" fontId="23" fillId="0" borderId="3" xfId="0" applyFont="1" applyBorder="1"/>
    <xf numFmtId="169" fontId="23" fillId="0" borderId="47" xfId="0" applyNumberFormat="1" applyFont="1" applyBorder="1" applyAlignment="1">
      <alignment horizontal="center" vertical="center"/>
    </xf>
    <xf numFmtId="9" fontId="7" fillId="0" borderId="3" xfId="2" applyFont="1" applyBorder="1" applyAlignment="1">
      <alignment horizontal="center" vertical="center"/>
    </xf>
    <xf numFmtId="9" fontId="7" fillId="0" borderId="5" xfId="2" applyFont="1" applyBorder="1"/>
    <xf numFmtId="1" fontId="7" fillId="0" borderId="3" xfId="3" applyNumberFormat="1" applyFont="1" applyBorder="1" applyAlignment="1">
      <alignment vertical="center" wrapText="1"/>
    </xf>
    <xf numFmtId="1" fontId="7" fillId="0" borderId="5" xfId="3" applyNumberFormat="1" applyFont="1" applyBorder="1" applyAlignment="1">
      <alignment vertical="center" wrapText="1"/>
    </xf>
    <xf numFmtId="9" fontId="7" fillId="0" borderId="6" xfId="2" applyFont="1" applyBorder="1"/>
    <xf numFmtId="1" fontId="7" fillId="0" borderId="6" xfId="3" applyNumberFormat="1" applyFont="1" applyBorder="1" applyAlignment="1">
      <alignment vertical="center" wrapText="1"/>
    </xf>
    <xf numFmtId="9" fontId="7" fillId="0" borderId="7" xfId="2" applyFont="1" applyBorder="1"/>
    <xf numFmtId="1" fontId="7" fillId="0" borderId="7" xfId="3" applyNumberFormat="1" applyFont="1" applyBorder="1" applyAlignment="1">
      <alignment vertical="center" wrapText="1"/>
    </xf>
    <xf numFmtId="164" fontId="7" fillId="0" borderId="5" xfId="3" applyFont="1" applyBorder="1"/>
    <xf numFmtId="164" fontId="7" fillId="0" borderId="6" xfId="3" applyFont="1" applyBorder="1"/>
    <xf numFmtId="164" fontId="7" fillId="0" borderId="7" xfId="3" applyFont="1" applyBorder="1"/>
    <xf numFmtId="0" fontId="38" fillId="0" borderId="43" xfId="0" applyFont="1" applyBorder="1" applyAlignment="1">
      <alignment horizontal="center" wrapText="1"/>
    </xf>
    <xf numFmtId="0" fontId="38" fillId="0" borderId="47" xfId="0" applyFont="1" applyBorder="1" applyAlignment="1">
      <alignment horizontal="center" wrapText="1"/>
    </xf>
    <xf numFmtId="0" fontId="50" fillId="0" borderId="47" xfId="0" applyFont="1" applyBorder="1" applyAlignment="1">
      <alignment horizontal="left" wrapText="1"/>
    </xf>
    <xf numFmtId="169" fontId="23" fillId="0" borderId="47" xfId="0" applyNumberFormat="1" applyFont="1" applyBorder="1" applyAlignment="1">
      <alignment horizontal="center"/>
    </xf>
    <xf numFmtId="0" fontId="50" fillId="15" borderId="0" xfId="0" applyFont="1" applyFill="1" applyAlignment="1">
      <alignment horizontal="center" wrapText="1"/>
    </xf>
    <xf numFmtId="0" fontId="50" fillId="15" borderId="55" xfId="0" applyFont="1" applyFill="1" applyBorder="1" applyAlignment="1">
      <alignment horizontal="center" wrapText="1"/>
    </xf>
    <xf numFmtId="0" fontId="38" fillId="15" borderId="65" xfId="0" applyFont="1" applyFill="1" applyBorder="1" applyAlignment="1">
      <alignment horizontal="center" wrapText="1"/>
    </xf>
    <xf numFmtId="0" fontId="50" fillId="15" borderId="0" xfId="0" applyFont="1" applyFill="1" applyAlignment="1">
      <alignment wrapText="1"/>
    </xf>
    <xf numFmtId="169" fontId="23" fillId="15" borderId="55" xfId="0" applyNumberFormat="1" applyFont="1" applyFill="1" applyBorder="1" applyAlignment="1">
      <alignment horizontal="center"/>
    </xf>
    <xf numFmtId="169" fontId="23" fillId="15" borderId="65" xfId="0" applyNumberFormat="1" applyFont="1" applyFill="1" applyBorder="1" applyAlignment="1">
      <alignment horizontal="center"/>
    </xf>
    <xf numFmtId="3" fontId="17" fillId="15" borderId="43" xfId="0" applyNumberFormat="1" applyFont="1" applyFill="1" applyBorder="1" applyAlignment="1">
      <alignment horizontal="center" vertical="center"/>
    </xf>
    <xf numFmtId="4" fontId="17" fillId="16" borderId="43" xfId="0" applyNumberFormat="1" applyFont="1" applyFill="1" applyBorder="1" applyAlignment="1">
      <alignment horizontal="center" vertical="center"/>
    </xf>
    <xf numFmtId="0" fontId="17" fillId="15" borderId="43" xfId="0" applyFont="1" applyFill="1" applyBorder="1" applyAlignment="1">
      <alignment wrapText="1"/>
    </xf>
    <xf numFmtId="0" fontId="38" fillId="15" borderId="43" xfId="0" applyFont="1" applyFill="1" applyBorder="1" applyAlignment="1">
      <alignment horizontal="center" wrapText="1"/>
    </xf>
    <xf numFmtId="0" fontId="50" fillId="15" borderId="65" xfId="0" applyFont="1" applyFill="1" applyBorder="1" applyAlignment="1">
      <alignment horizontal="center" wrapText="1"/>
    </xf>
    <xf numFmtId="0" fontId="50" fillId="15" borderId="47" xfId="0" applyFont="1" applyFill="1" applyBorder="1" applyAlignment="1">
      <alignment horizontal="left" wrapText="1"/>
    </xf>
    <xf numFmtId="0" fontId="45" fillId="0" borderId="0" xfId="0" applyFont="1" applyAlignment="1">
      <alignment vertical="center" wrapText="1"/>
    </xf>
    <xf numFmtId="0" fontId="38" fillId="0" borderId="55" xfId="0" applyFont="1" applyBorder="1" applyAlignment="1">
      <alignment horizontal="center" wrapText="1"/>
    </xf>
    <xf numFmtId="0" fontId="50" fillId="0" borderId="65" xfId="0" applyFont="1" applyBorder="1" applyAlignment="1">
      <alignment horizontal="center" wrapText="1"/>
    </xf>
    <xf numFmtId="0" fontId="38" fillId="0" borderId="65" xfId="0" applyFont="1" applyBorder="1" applyAlignment="1">
      <alignment horizontal="center" wrapText="1"/>
    </xf>
    <xf numFmtId="0" fontId="50" fillId="0" borderId="65" xfId="0" applyFont="1" applyBorder="1" applyAlignment="1">
      <alignment horizontal="left" wrapText="1"/>
    </xf>
    <xf numFmtId="169" fontId="23" fillId="0" borderId="65" xfId="0" applyNumberFormat="1" applyFont="1" applyBorder="1" applyAlignment="1">
      <alignment horizontal="center" wrapText="1"/>
    </xf>
    <xf numFmtId="3" fontId="17" fillId="16" borderId="43" xfId="0" applyNumberFormat="1" applyFont="1" applyFill="1" applyBorder="1" applyAlignment="1">
      <alignment horizontal="center" vertical="center" wrapText="1"/>
    </xf>
    <xf numFmtId="4" fontId="17" fillId="16" borderId="43" xfId="0" applyNumberFormat="1" applyFont="1" applyFill="1" applyBorder="1" applyAlignment="1">
      <alignment horizontal="center" vertical="center" wrapText="1"/>
    </xf>
    <xf numFmtId="0" fontId="45" fillId="0" borderId="0" xfId="0" applyFont="1" applyAlignment="1">
      <alignment wrapText="1"/>
    </xf>
    <xf numFmtId="0" fontId="38" fillId="15" borderId="55" xfId="0" applyFont="1" applyFill="1" applyBorder="1" applyAlignment="1">
      <alignment horizontal="center" wrapText="1"/>
    </xf>
    <xf numFmtId="0" fontId="38" fillId="15" borderId="65" xfId="0" applyFont="1" applyFill="1" applyBorder="1" applyAlignment="1">
      <alignment horizontal="left" wrapText="1"/>
    </xf>
    <xf numFmtId="0" fontId="51" fillId="16" borderId="43" xfId="0" applyFont="1" applyFill="1" applyBorder="1" applyAlignment="1">
      <alignment horizontal="center" wrapText="1"/>
    </xf>
    <xf numFmtId="0" fontId="50" fillId="16" borderId="65" xfId="0" applyFont="1" applyFill="1" applyBorder="1" applyAlignment="1">
      <alignment horizontal="center" wrapText="1"/>
    </xf>
    <xf numFmtId="0" fontId="38" fillId="16" borderId="65" xfId="0" applyFont="1" applyFill="1" applyBorder="1" applyAlignment="1">
      <alignment horizontal="center" wrapText="1"/>
    </xf>
    <xf numFmtId="0" fontId="23" fillId="0" borderId="43" xfId="0" applyFont="1" applyBorder="1" applyAlignment="1">
      <alignment horizontal="center" wrapText="1"/>
    </xf>
    <xf numFmtId="0" fontId="23" fillId="15" borderId="43" xfId="0" applyFont="1" applyFill="1" applyBorder="1" applyAlignment="1">
      <alignment horizontal="center" wrapText="1"/>
    </xf>
    <xf numFmtId="0" fontId="23" fillId="15" borderId="43" xfId="0" applyFont="1" applyFill="1" applyBorder="1" applyAlignment="1">
      <alignment horizontal="center"/>
    </xf>
    <xf numFmtId="169" fontId="23" fillId="15" borderId="43" xfId="0" applyNumberFormat="1" applyFont="1" applyFill="1" applyBorder="1" applyAlignment="1">
      <alignment horizontal="center" vertical="center" wrapText="1"/>
    </xf>
    <xf numFmtId="0" fontId="50" fillId="0" borderId="55" xfId="0" applyFont="1" applyBorder="1" applyAlignment="1">
      <alignment horizontal="center"/>
    </xf>
    <xf numFmtId="0" fontId="23" fillId="0" borderId="47" xfId="0" applyFont="1" applyBorder="1" applyAlignment="1">
      <alignment horizontal="center"/>
    </xf>
    <xf numFmtId="0" fontId="50" fillId="0" borderId="55" xfId="0" applyFont="1" applyBorder="1" applyAlignment="1">
      <alignment horizontal="center" wrapText="1"/>
    </xf>
    <xf numFmtId="0" fontId="17" fillId="0" borderId="43" xfId="0" applyFont="1" applyBorder="1" applyAlignment="1">
      <alignment wrapText="1"/>
    </xf>
    <xf numFmtId="2" fontId="0" fillId="27" borderId="3" xfId="1" applyNumberFormat="1" applyFont="1" applyFill="1" applyBorder="1" applyAlignment="1"/>
    <xf numFmtId="2" fontId="33" fillId="0" borderId="44" xfId="0" applyNumberFormat="1" applyFont="1" applyFill="1" applyBorder="1" applyAlignment="1">
      <alignment horizontal="center" vertical="center"/>
    </xf>
    <xf numFmtId="2" fontId="33" fillId="27" borderId="44" xfId="0" applyNumberFormat="1" applyFont="1" applyFill="1" applyBorder="1" applyAlignment="1">
      <alignment horizontal="center" vertical="center"/>
    </xf>
    <xf numFmtId="2" fontId="33" fillId="0" borderId="44" xfId="0" applyNumberFormat="1" applyFont="1" applyBorder="1" applyAlignment="1">
      <alignment horizontal="center" vertical="center"/>
    </xf>
    <xf numFmtId="0" fontId="0" fillId="0" borderId="0" xfId="0"/>
    <xf numFmtId="0" fontId="36" fillId="0" borderId="46" xfId="0" applyFont="1" applyBorder="1"/>
    <xf numFmtId="0" fontId="23" fillId="0" borderId="43" xfId="0" applyFont="1" applyFill="1" applyBorder="1" applyAlignment="1">
      <alignment horizontal="center" vertical="center" wrapText="1"/>
    </xf>
    <xf numFmtId="0" fontId="23" fillId="0" borderId="43" xfId="0" applyFont="1" applyFill="1" applyBorder="1" applyAlignment="1">
      <alignment horizontal="left" vertical="center" wrapText="1"/>
    </xf>
    <xf numFmtId="169" fontId="23" fillId="0" borderId="43" xfId="0" applyNumberFormat="1" applyFont="1" applyFill="1" applyBorder="1" applyAlignment="1">
      <alignment horizontal="center" vertical="center" wrapText="1"/>
    </xf>
    <xf numFmtId="0" fontId="17" fillId="0" borderId="43" xfId="0" applyFont="1" applyFill="1" applyBorder="1" applyAlignment="1">
      <alignment vertical="center" wrapText="1"/>
    </xf>
    <xf numFmtId="3" fontId="17" fillId="0" borderId="43" xfId="0" applyNumberFormat="1" applyFont="1" applyFill="1" applyBorder="1" applyAlignment="1">
      <alignment horizontal="center" vertical="center"/>
    </xf>
    <xf numFmtId="4" fontId="17" fillId="0" borderId="43" xfId="0" applyNumberFormat="1" applyFont="1" applyFill="1" applyBorder="1" applyAlignment="1">
      <alignment horizontal="center" vertical="center"/>
    </xf>
    <xf numFmtId="3" fontId="21" fillId="14" borderId="43" xfId="0" applyNumberFormat="1" applyFont="1" applyFill="1" applyBorder="1" applyAlignment="1">
      <alignment horizontal="center" vertical="center"/>
    </xf>
    <xf numFmtId="4" fontId="21" fillId="14" borderId="43" xfId="0" applyNumberFormat="1" applyFont="1" applyFill="1" applyBorder="1" applyAlignment="1">
      <alignment horizontal="center" vertical="center"/>
    </xf>
    <xf numFmtId="9" fontId="17" fillId="0" borderId="0" xfId="0" applyNumberFormat="1" applyFont="1"/>
    <xf numFmtId="0" fontId="53" fillId="0" borderId="9" xfId="0" applyFont="1" applyBorder="1" applyAlignment="1">
      <alignment horizontal="center" vertical="center"/>
    </xf>
    <xf numFmtId="0" fontId="38" fillId="0" borderId="47" xfId="0" applyFont="1" applyBorder="1" applyAlignment="1">
      <alignment horizontal="left" wrapText="1"/>
    </xf>
    <xf numFmtId="169" fontId="23" fillId="0" borderId="47" xfId="0" applyNumberFormat="1" applyFont="1" applyBorder="1" applyAlignment="1">
      <alignment horizontal="center" wrapText="1"/>
    </xf>
    <xf numFmtId="3" fontId="17" fillId="16" borderId="43" xfId="0" applyNumberFormat="1" applyFont="1" applyFill="1" applyBorder="1" applyAlignment="1">
      <alignment horizontal="center" vertical="center"/>
    </xf>
    <xf numFmtId="9" fontId="3" fillId="0" borderId="0" xfId="2" applyFont="1"/>
    <xf numFmtId="43" fontId="4" fillId="4" borderId="0" xfId="1" applyFont="1" applyFill="1" applyAlignment="1">
      <alignment vertical="center"/>
    </xf>
    <xf numFmtId="43" fontId="4" fillId="0" borderId="0" xfId="1" applyFont="1" applyAlignment="1">
      <alignment vertical="center"/>
    </xf>
    <xf numFmtId="164" fontId="4" fillId="0" borderId="0" xfId="3" applyFont="1" applyAlignment="1">
      <alignment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164" fontId="17" fillId="0" borderId="3" xfId="4" applyFont="1" applyBorder="1" applyAlignment="1">
      <alignment horizontal="center" vertical="center"/>
    </xf>
    <xf numFmtId="43" fontId="17" fillId="0" borderId="3" xfId="1" applyFont="1" applyBorder="1" applyAlignment="1">
      <alignment horizontal="center" vertical="center" wrapText="1"/>
    </xf>
    <xf numFmtId="0" fontId="3" fillId="5" borderId="3" xfId="0" applyFont="1" applyFill="1" applyBorder="1" applyAlignment="1">
      <alignment wrapText="1"/>
    </xf>
    <xf numFmtId="0" fontId="17" fillId="0" borderId="3" xfId="0" applyFont="1" applyBorder="1" applyAlignment="1">
      <alignment vertical="center" wrapText="1"/>
    </xf>
    <xf numFmtId="164" fontId="3" fillId="0" borderId="2" xfId="4" applyFont="1" applyBorder="1" applyAlignment="1">
      <alignment horizontal="right" vertical="center"/>
    </xf>
    <xf numFmtId="2" fontId="3" fillId="0" borderId="31" xfId="0" applyNumberFormat="1" applyFont="1" applyBorder="1" applyAlignment="1">
      <alignment horizontal="center" vertical="center"/>
    </xf>
    <xf numFmtId="0" fontId="36" fillId="0" borderId="3" xfId="0" applyFont="1" applyBorder="1" applyAlignment="1">
      <alignment horizontal="justify" vertical="center" wrapText="1"/>
    </xf>
    <xf numFmtId="0" fontId="36" fillId="0" borderId="3" xfId="0" applyFont="1" applyBorder="1" applyAlignment="1">
      <alignment horizontal="center" vertical="center" wrapText="1"/>
    </xf>
    <xf numFmtId="49" fontId="36" fillId="5" borderId="3" xfId="0" applyNumberFormat="1" applyFont="1" applyFill="1" applyBorder="1" applyAlignment="1">
      <alignment horizontal="center" vertical="center" wrapText="1"/>
    </xf>
    <xf numFmtId="2" fontId="3" fillId="0" borderId="3" xfId="0" applyNumberFormat="1" applyFont="1" applyBorder="1" applyAlignment="1">
      <alignment horizontal="center" vertical="center"/>
    </xf>
    <xf numFmtId="9" fontId="36" fillId="5" borderId="3" xfId="2" applyFont="1" applyFill="1" applyBorder="1" applyAlignment="1">
      <alignment horizontal="center" vertical="center"/>
    </xf>
    <xf numFmtId="2" fontId="36" fillId="0" borderId="3" xfId="0" applyNumberFormat="1" applyFont="1" applyBorder="1" applyAlignment="1">
      <alignment horizontal="center" vertical="center"/>
    </xf>
    <xf numFmtId="0" fontId="17" fillId="0" borderId="3" xfId="0" applyFont="1" applyBorder="1" applyAlignment="1">
      <alignment horizontal="left" vertical="center" wrapText="1"/>
    </xf>
    <xf numFmtId="169" fontId="23" fillId="16" borderId="47" xfId="0" applyNumberFormat="1" applyFont="1" applyFill="1" applyBorder="1" applyAlignment="1">
      <alignment horizontal="center" vertical="center"/>
    </xf>
    <xf numFmtId="169" fontId="23" fillId="16" borderId="43" xfId="0" applyNumberFormat="1" applyFont="1" applyFill="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justify" vertical="center" wrapText="1"/>
    </xf>
    <xf numFmtId="2" fontId="3" fillId="0" borderId="4" xfId="0" applyNumberFormat="1" applyFont="1" applyBorder="1" applyAlignment="1">
      <alignment horizontal="center" vertical="center"/>
    </xf>
    <xf numFmtId="0" fontId="7" fillId="4" borderId="3" xfId="0" applyFont="1" applyFill="1" applyBorder="1" applyAlignment="1">
      <alignment vertical="center" wrapText="1"/>
    </xf>
    <xf numFmtId="164" fontId="3" fillId="0" borderId="3" xfId="4" applyFont="1" applyBorder="1" applyAlignment="1">
      <alignment horizontal="center" vertical="center"/>
    </xf>
    <xf numFmtId="0" fontId="17" fillId="0" borderId="56" xfId="0" applyFont="1" applyBorder="1" applyAlignment="1">
      <alignment vertical="center" wrapText="1"/>
    </xf>
    <xf numFmtId="9" fontId="36" fillId="0" borderId="3" xfId="2" applyFont="1" applyBorder="1" applyAlignment="1">
      <alignment horizontal="center" vertical="center"/>
    </xf>
    <xf numFmtId="0" fontId="17" fillId="5" borderId="3" xfId="0"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3" xfId="0" applyFont="1" applyFill="1" applyBorder="1" applyAlignment="1">
      <alignment horizontal="center" vertical="center" wrapText="1"/>
    </xf>
    <xf numFmtId="164" fontId="3" fillId="5" borderId="3" xfId="4" applyFont="1" applyFill="1" applyBorder="1" applyAlignment="1">
      <alignment horizontal="center" vertical="center"/>
    </xf>
    <xf numFmtId="43" fontId="17" fillId="5" borderId="3" xfId="1" applyFont="1" applyFill="1" applyBorder="1" applyAlignment="1">
      <alignment horizontal="center" vertical="center" wrapText="1"/>
    </xf>
    <xf numFmtId="164" fontId="3" fillId="0" borderId="3" xfId="4" applyFont="1" applyBorder="1" applyAlignment="1">
      <alignment horizontal="right" vertical="center"/>
    </xf>
    <xf numFmtId="0" fontId="17" fillId="5" borderId="3" xfId="0" applyFont="1" applyFill="1" applyBorder="1" applyAlignment="1">
      <alignment horizontal="left" vertical="center" wrapText="1"/>
    </xf>
    <xf numFmtId="0" fontId="10" fillId="0" borderId="7" xfId="0" applyFont="1" applyBorder="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36" fillId="0" borderId="5" xfId="0" applyFont="1" applyBorder="1"/>
    <xf numFmtId="0" fontId="36" fillId="0" borderId="6" xfId="0" applyFont="1" applyBorder="1"/>
    <xf numFmtId="0" fontId="36" fillId="0" borderId="7" xfId="0" applyFont="1" applyBorder="1"/>
    <xf numFmtId="1" fontId="7" fillId="0" borderId="0" xfId="3" applyNumberFormat="1" applyFont="1" applyAlignment="1">
      <alignment vertical="center" wrapText="1"/>
    </xf>
    <xf numFmtId="164" fontId="36" fillId="0" borderId="5" xfId="3" applyFont="1" applyBorder="1" applyAlignment="1">
      <alignment vertical="center"/>
    </xf>
    <xf numFmtId="164" fontId="36" fillId="0" borderId="6" xfId="3" applyFont="1" applyBorder="1" applyAlignment="1">
      <alignment vertical="center"/>
    </xf>
    <xf numFmtId="164" fontId="36" fillId="0" borderId="7" xfId="3" applyFont="1" applyBorder="1" applyAlignment="1">
      <alignment vertical="center"/>
    </xf>
    <xf numFmtId="164" fontId="36" fillId="0" borderId="5" xfId="3" applyFont="1" applyBorder="1"/>
    <xf numFmtId="164" fontId="36" fillId="0" borderId="6" xfId="3" applyFont="1" applyBorder="1"/>
    <xf numFmtId="164" fontId="36" fillId="0" borderId="7" xfId="3" applyFont="1" applyBorder="1"/>
    <xf numFmtId="43" fontId="7" fillId="0" borderId="0" xfId="1" applyFont="1" applyAlignment="1">
      <alignment horizontal="center"/>
    </xf>
    <xf numFmtId="0" fontId="18" fillId="22" borderId="55" xfId="0" applyFont="1" applyFill="1" applyBorder="1" applyAlignment="1">
      <alignment horizontal="center" vertical="center" wrapText="1"/>
    </xf>
    <xf numFmtId="0" fontId="18" fillId="14" borderId="61" xfId="0" applyFont="1" applyFill="1" applyBorder="1" applyAlignment="1">
      <alignment horizontal="center" vertical="center" wrapText="1"/>
    </xf>
    <xf numFmtId="14" fontId="23" fillId="0" borderId="43" xfId="0" applyNumberFormat="1" applyFont="1" applyBorder="1" applyAlignment="1">
      <alignment horizontal="center" vertical="center" wrapText="1"/>
    </xf>
    <xf numFmtId="0" fontId="23" fillId="0" borderId="62" xfId="0" applyFont="1" applyBorder="1"/>
    <xf numFmtId="0" fontId="7" fillId="4" borderId="43" xfId="0" applyFont="1" applyFill="1" applyBorder="1" applyAlignment="1">
      <alignment horizontal="left" vertical="center" wrapText="1"/>
    </xf>
    <xf numFmtId="14" fontId="23" fillId="4" borderId="43" xfId="0" applyNumberFormat="1" applyFont="1" applyFill="1" applyBorder="1" applyAlignment="1">
      <alignment horizontal="center" vertical="center" wrapText="1"/>
    </xf>
    <xf numFmtId="2" fontId="23" fillId="4" borderId="43" xfId="0" applyNumberFormat="1" applyFont="1" applyFill="1" applyBorder="1" applyAlignment="1">
      <alignment horizontal="center" vertical="center"/>
    </xf>
    <xf numFmtId="169" fontId="23" fillId="4" borderId="43" xfId="0" applyNumberFormat="1" applyFont="1" applyFill="1" applyBorder="1" applyAlignment="1">
      <alignment horizontal="center" vertical="center"/>
    </xf>
    <xf numFmtId="0" fontId="23" fillId="15" borderId="43" xfId="0" applyFont="1" applyFill="1" applyBorder="1" applyAlignment="1">
      <alignment horizontal="center" vertical="center" wrapText="1"/>
    </xf>
    <xf numFmtId="0" fontId="23" fillId="15" borderId="43" xfId="0" applyFont="1" applyFill="1" applyBorder="1" applyAlignment="1">
      <alignment horizontal="left" vertical="center" wrapText="1"/>
    </xf>
    <xf numFmtId="169" fontId="23" fillId="4" borderId="43" xfId="0" applyNumberFormat="1" applyFont="1" applyFill="1" applyBorder="1" applyAlignment="1">
      <alignment horizontal="center" vertical="center" wrapText="1"/>
    </xf>
    <xf numFmtId="0" fontId="7" fillId="4" borderId="43" xfId="0" applyFont="1" applyFill="1" applyBorder="1" applyAlignment="1">
      <alignment vertical="center" wrapText="1"/>
    </xf>
    <xf numFmtId="0" fontId="17" fillId="0" borderId="43" xfId="0" applyFont="1" applyFill="1" applyBorder="1" applyAlignment="1">
      <alignment wrapText="1"/>
    </xf>
    <xf numFmtId="0" fontId="0" fillId="27" borderId="0" xfId="0" applyFill="1"/>
    <xf numFmtId="0" fontId="0" fillId="27" borderId="16" xfId="0" applyFill="1" applyBorder="1" applyAlignment="1">
      <alignment horizontal="center"/>
    </xf>
    <xf numFmtId="43" fontId="0" fillId="27" borderId="17" xfId="1" applyFont="1" applyFill="1" applyBorder="1" applyAlignment="1"/>
    <xf numFmtId="43" fontId="0" fillId="27" borderId="17" xfId="1" applyFont="1" applyFill="1" applyBorder="1"/>
    <xf numFmtId="2" fontId="0" fillId="27" borderId="17" xfId="0" applyNumberFormat="1" applyFill="1" applyBorder="1"/>
    <xf numFmtId="2" fontId="0" fillId="27" borderId="18" xfId="0" applyNumberFormat="1" applyFill="1" applyBorder="1"/>
    <xf numFmtId="0" fontId="19" fillId="0" borderId="0" xfId="0" applyFont="1" applyAlignment="1">
      <alignment horizontal="left" vertical="center"/>
    </xf>
    <xf numFmtId="0" fontId="18" fillId="0" borderId="0" xfId="0" applyFont="1" applyAlignment="1">
      <alignment horizontal="center" vertical="center"/>
    </xf>
    <xf numFmtId="0" fontId="18" fillId="0" borderId="0" xfId="0" applyFont="1" applyAlignment="1">
      <alignment horizontal="center" vertical="center"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19" fillId="0" borderId="46" xfId="0" applyFont="1" applyBorder="1" applyAlignment="1">
      <alignment horizontal="left" vertical="center"/>
    </xf>
    <xf numFmtId="0" fontId="19" fillId="0" borderId="46" xfId="0" applyFont="1" applyBorder="1" applyAlignment="1">
      <alignment vertical="center"/>
    </xf>
    <xf numFmtId="0" fontId="38" fillId="0" borderId="32" xfId="0" applyFont="1" applyBorder="1" applyAlignment="1">
      <alignment horizontal="center" vertical="center" wrapText="1"/>
    </xf>
    <xf numFmtId="0" fontId="21" fillId="0" borderId="4" xfId="0" applyFont="1" applyBorder="1" applyAlignment="1">
      <alignment horizontal="center" vertical="center"/>
    </xf>
    <xf numFmtId="0" fontId="21" fillId="0" borderId="2" xfId="0" applyFont="1" applyBorder="1" applyAlignment="1">
      <alignment horizontal="center" vertical="center"/>
    </xf>
    <xf numFmtId="0" fontId="21" fillId="0" borderId="8" xfId="0" applyFont="1" applyBorder="1" applyAlignment="1">
      <alignment horizontal="center" vertical="center"/>
    </xf>
    <xf numFmtId="0" fontId="19" fillId="0" borderId="0" xfId="0" applyFont="1" applyAlignment="1">
      <alignment horizontal="left" vertical="center"/>
    </xf>
    <xf numFmtId="0" fontId="19" fillId="0" borderId="2" xfId="0" applyFont="1" applyBorder="1" applyAlignment="1">
      <alignment vertical="center"/>
    </xf>
    <xf numFmtId="0" fontId="18" fillId="0" borderId="0" xfId="0" applyFont="1" applyAlignment="1">
      <alignment horizontal="center" vertical="center"/>
    </xf>
    <xf numFmtId="0" fontId="18" fillId="0" borderId="66" xfId="0" applyFont="1" applyBorder="1" applyAlignment="1">
      <alignment horizontal="center" vertical="center" wrapText="1"/>
    </xf>
    <xf numFmtId="0" fontId="25" fillId="0" borderId="34"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2" xfId="0" applyFont="1" applyBorder="1" applyAlignment="1">
      <alignment horizontal="center" vertical="center" wrapText="1"/>
    </xf>
    <xf numFmtId="0" fontId="18" fillId="0" borderId="0" xfId="0" applyFont="1" applyAlignment="1">
      <alignment horizontal="center" vertical="center" wrapText="1"/>
    </xf>
    <xf numFmtId="0" fontId="28" fillId="0" borderId="34"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32" xfId="0" applyFont="1" applyBorder="1" applyAlignment="1">
      <alignment horizontal="center" vertical="center" wrapText="1"/>
    </xf>
    <xf numFmtId="0" fontId="10" fillId="0" borderId="4" xfId="0" applyFont="1" applyBorder="1" applyAlignment="1">
      <alignment horizontal="left" vertical="center"/>
    </xf>
    <xf numFmtId="0" fontId="10" fillId="0" borderId="2" xfId="0" applyFont="1" applyBorder="1" applyAlignment="1">
      <alignment horizontal="left" vertical="center"/>
    </xf>
    <xf numFmtId="0" fontId="10" fillId="0" borderId="8" xfId="0" applyFont="1" applyBorder="1" applyAlignment="1">
      <alignment horizontal="left" vertical="center"/>
    </xf>
    <xf numFmtId="0" fontId="19" fillId="0" borderId="2" xfId="0" applyFont="1" applyBorder="1" applyAlignment="1">
      <alignment horizontal="left" vertical="center"/>
    </xf>
    <xf numFmtId="0" fontId="32" fillId="0" borderId="28" xfId="0" applyFont="1" applyBorder="1" applyAlignment="1">
      <alignment horizontal="center"/>
    </xf>
    <xf numFmtId="0" fontId="32" fillId="0" borderId="29" xfId="0" applyFont="1" applyBorder="1" applyAlignment="1">
      <alignment horizontal="center"/>
    </xf>
    <xf numFmtId="0" fontId="32" fillId="0" borderId="30" xfId="0" applyFont="1" applyBorder="1" applyAlignment="1">
      <alignment horizont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22" fillId="0" borderId="0" xfId="0" applyFont="1" applyAlignment="1">
      <alignment horizontal="center" vertical="center" wrapText="1"/>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8" fillId="0" borderId="0" xfId="0" applyFont="1" applyAlignment="1">
      <alignment horizontal="center" vertical="center" wrapText="1"/>
    </xf>
    <xf numFmtId="0" fontId="14" fillId="2" borderId="28" xfId="0" applyFont="1" applyFill="1" applyBorder="1" applyAlignment="1">
      <alignment horizontal="center"/>
    </xf>
    <xf numFmtId="0" fontId="14" fillId="2" borderId="29" xfId="0" applyFont="1" applyFill="1" applyBorder="1" applyAlignment="1">
      <alignment horizontal="center"/>
    </xf>
    <xf numFmtId="0" fontId="14" fillId="2" borderId="30" xfId="0" applyFont="1" applyFill="1" applyBorder="1" applyAlignment="1">
      <alignment horizont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xf>
    <xf numFmtId="171" fontId="43" fillId="18" borderId="0" xfId="0" applyNumberFormat="1" applyFont="1" applyFill="1" applyAlignment="1">
      <alignment horizontal="center" vertical="center"/>
    </xf>
    <xf numFmtId="0" fontId="36" fillId="0" borderId="0" xfId="0" applyFont="1" applyAlignment="1"/>
    <xf numFmtId="0" fontId="14" fillId="2" borderId="4" xfId="0" applyFont="1" applyFill="1" applyBorder="1" applyAlignment="1">
      <alignment horizontal="center"/>
    </xf>
    <xf numFmtId="0" fontId="14" fillId="2" borderId="2" xfId="0" applyFont="1" applyFill="1" applyBorder="1" applyAlignment="1">
      <alignment horizontal="center"/>
    </xf>
    <xf numFmtId="0" fontId="14" fillId="2" borderId="8" xfId="0" applyFont="1" applyFill="1" applyBorder="1" applyAlignment="1">
      <alignment horizontal="center"/>
    </xf>
    <xf numFmtId="0" fontId="19" fillId="0" borderId="1" xfId="0" applyFont="1" applyBorder="1" applyAlignment="1">
      <alignment horizontal="left"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0" xfId="0" applyFont="1" applyAlignment="1">
      <alignment horizontal="left" vertical="center"/>
    </xf>
    <xf numFmtId="0" fontId="12" fillId="0" borderId="1" xfId="0" applyFont="1" applyBorder="1" applyAlignment="1">
      <alignment horizontal="left" vertical="center"/>
    </xf>
    <xf numFmtId="0" fontId="4" fillId="0" borderId="0" xfId="0" applyFont="1" applyAlignment="1">
      <alignment horizontal="left" vertical="center" wrapText="1"/>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0" borderId="8" xfId="0" applyFont="1" applyBorder="1" applyAlignment="1">
      <alignment horizontal="center" vertical="center"/>
    </xf>
    <xf numFmtId="0" fontId="11" fillId="0" borderId="1" xfId="0" applyFont="1" applyBorder="1" applyAlignment="1">
      <alignment horizontal="left" vertical="center"/>
    </xf>
    <xf numFmtId="0" fontId="0" fillId="0" borderId="0" xfId="0" applyAlignment="1"/>
    <xf numFmtId="0" fontId="19" fillId="0" borderId="63" xfId="0" applyFont="1" applyBorder="1" applyAlignment="1">
      <alignment horizontal="left" vertical="center"/>
    </xf>
    <xf numFmtId="0" fontId="36" fillId="0" borderId="63" xfId="0" applyFont="1" applyBorder="1" applyAlignment="1"/>
    <xf numFmtId="0" fontId="19" fillId="0" borderId="46" xfId="0" applyFont="1" applyBorder="1" applyAlignment="1">
      <alignment horizontal="left" vertical="center"/>
    </xf>
    <xf numFmtId="0" fontId="36" fillId="0" borderId="46" xfId="0" applyFont="1" applyBorder="1" applyAlignment="1"/>
    <xf numFmtId="0" fontId="19" fillId="0" borderId="46" xfId="0" applyFont="1" applyBorder="1" applyAlignment="1">
      <alignment vertical="center"/>
    </xf>
    <xf numFmtId="0" fontId="32" fillId="0" borderId="48" xfId="0" applyFont="1" applyBorder="1" applyAlignment="1">
      <alignment horizontal="center"/>
    </xf>
    <xf numFmtId="0" fontId="36" fillId="0" borderId="49" xfId="0" applyFont="1" applyBorder="1" applyAlignment="1"/>
    <xf numFmtId="0" fontId="36" fillId="0" borderId="10" xfId="0" applyFont="1" applyBorder="1" applyAlignment="1"/>
    <xf numFmtId="0" fontId="21" fillId="0" borderId="45" xfId="0" applyFont="1" applyBorder="1" applyAlignment="1">
      <alignment horizontal="center" vertical="center"/>
    </xf>
    <xf numFmtId="0" fontId="36" fillId="0" borderId="47" xfId="0" applyFont="1" applyBorder="1" applyAlignment="1"/>
    <xf numFmtId="0" fontId="14" fillId="2" borderId="58" xfId="0" applyFont="1" applyFill="1" applyBorder="1" applyAlignment="1">
      <alignment horizontal="center"/>
    </xf>
    <xf numFmtId="0" fontId="14" fillId="2" borderId="0" xfId="0" applyFont="1" applyFill="1" applyAlignment="1">
      <alignment horizontal="center"/>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10" xfId="0" applyFont="1" applyBorder="1" applyAlignment="1">
      <alignment horizontal="center" vertical="center"/>
    </xf>
    <xf numFmtId="0" fontId="12" fillId="0" borderId="3" xfId="0" applyFont="1" applyBorder="1" applyAlignment="1">
      <alignment horizontal="center" vertical="center"/>
    </xf>
    <xf numFmtId="0" fontId="14" fillId="2" borderId="48" xfId="0" applyFont="1" applyFill="1" applyBorder="1" applyAlignment="1">
      <alignment horizontal="center"/>
    </xf>
    <xf numFmtId="0" fontId="14" fillId="2" borderId="49" xfId="0" applyFont="1" applyFill="1" applyBorder="1" applyAlignment="1">
      <alignment horizontal="center"/>
    </xf>
    <xf numFmtId="0" fontId="14" fillId="2" borderId="59" xfId="0" applyFont="1" applyFill="1" applyBorder="1" applyAlignment="1">
      <alignment horizontal="center"/>
    </xf>
    <xf numFmtId="0" fontId="38" fillId="0" borderId="34"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2" xfId="0" applyFont="1" applyBorder="1" applyAlignment="1">
      <alignment horizontal="center" vertical="center" wrapText="1"/>
    </xf>
    <xf numFmtId="0" fontId="14" fillId="2" borderId="45" xfId="0" applyFont="1" applyFill="1" applyBorder="1" applyAlignment="1">
      <alignment horizontal="center"/>
    </xf>
    <xf numFmtId="0" fontId="14" fillId="2" borderId="46" xfId="0" applyFont="1" applyFill="1" applyBorder="1" applyAlignment="1">
      <alignment horizontal="center"/>
    </xf>
    <xf numFmtId="0" fontId="32" fillId="0" borderId="49" xfId="0" applyFont="1" applyBorder="1" applyAlignment="1">
      <alignment horizontal="center"/>
    </xf>
    <xf numFmtId="0" fontId="32" fillId="0" borderId="10" xfId="0" applyFont="1" applyBorder="1" applyAlignment="1">
      <alignment horizontal="center"/>
    </xf>
    <xf numFmtId="0" fontId="34" fillId="0" borderId="28" xfId="0" applyFont="1" applyFill="1" applyBorder="1" applyAlignment="1">
      <alignment horizontal="center"/>
    </xf>
    <xf numFmtId="0" fontId="34" fillId="0" borderId="29" xfId="0" applyFont="1" applyFill="1" applyBorder="1" applyAlignment="1">
      <alignment horizontal="center"/>
    </xf>
    <xf numFmtId="0" fontId="34" fillId="0" borderId="30" xfId="0" applyFont="1" applyFill="1" applyBorder="1" applyAlignment="1">
      <alignment horizontal="center"/>
    </xf>
    <xf numFmtId="0" fontId="34" fillId="0" borderId="34" xfId="0" applyFont="1" applyFill="1" applyBorder="1" applyAlignment="1">
      <alignment horizontal="center" vertical="center"/>
    </xf>
    <xf numFmtId="0" fontId="34" fillId="0" borderId="33" xfId="0" applyFont="1" applyFill="1" applyBorder="1" applyAlignment="1">
      <alignment horizontal="center" vertical="center"/>
    </xf>
    <xf numFmtId="0" fontId="34" fillId="0" borderId="34" xfId="0" applyFont="1" applyFill="1" applyBorder="1" applyAlignment="1">
      <alignment horizontal="center" vertical="center" wrapText="1"/>
    </xf>
    <xf numFmtId="0" fontId="34" fillId="0" borderId="32" xfId="0" applyFont="1" applyFill="1" applyBorder="1" applyAlignment="1">
      <alignment horizontal="center" vertical="center"/>
    </xf>
  </cellXfs>
  <cellStyles count="5">
    <cellStyle name="Comma" xfId="1" builtinId="3"/>
    <cellStyle name="Currency [0]" xfId="4" builtinId="7"/>
    <cellStyle name="Currency [0] 2" xfId="3" xr:uid="{48BFB67E-D8B3-4CA8-B197-542FE64858B0}"/>
    <cellStyle name="Normal" xfId="0" builtinId="0"/>
    <cellStyle name="Percent" xfId="2" builtinId="5"/>
  </cellStyles>
  <dxfs count="141">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D9D9D9"/>
          <bgColor rgb="FF00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a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tiempo.se/" TargetMode="External"/><Relationship Id="rId1" Type="http://schemas.openxmlformats.org/officeDocument/2006/relationships/hyperlink" Target="http://tiempo.s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289B-5B7B-46FC-B66B-4CE1DA20B72F}">
  <sheetPr>
    <tabColor rgb="FFFF0000"/>
  </sheetPr>
  <dimension ref="A1:BB711"/>
  <sheetViews>
    <sheetView topLeftCell="E122" zoomScale="40" zoomScaleNormal="10" workbookViewId="0">
      <selection activeCell="W23" sqref="W23"/>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54.54296875" style="1" customWidth="1"/>
    <col min="11" max="11" width="29" style="1" customWidth="1"/>
    <col min="12" max="12" width="45.26953125" style="8" customWidth="1"/>
    <col min="13" max="13" width="14.81640625" style="1" customWidth="1"/>
    <col min="14" max="14" width="13.1796875" style="9" customWidth="1"/>
    <col min="15" max="15" width="10.81640625" style="1"/>
    <col min="16" max="16" width="48.81640625" style="1" customWidth="1"/>
    <col min="17" max="17" width="28"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5" width="34" style="1" customWidth="1"/>
    <col min="26" max="26" width="12.453125" style="1" customWidth="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38" width="10.81640625" style="1"/>
    <col min="39" max="39" width="66.453125" style="1" customWidth="1"/>
    <col min="40" max="41" width="10.81640625" style="1"/>
    <col min="42" max="42" width="10.81640625" style="1" bestFit="1" customWidth="1"/>
    <col min="43" max="43" width="10.81640625" style="1"/>
    <col min="44" max="44" width="18.26953125" style="1" bestFit="1" customWidth="1"/>
    <col min="45" max="46" width="10.81640625" style="1" bestFit="1" customWidth="1"/>
    <col min="47" max="47" width="21.81640625" style="1" bestFit="1" customWidth="1"/>
    <col min="48" max="49" width="10.81640625" style="1"/>
    <col min="50" max="50" width="13.7265625" style="1" bestFit="1" customWidth="1"/>
    <col min="51" max="51" width="14.453125" style="1" bestFit="1" customWidth="1"/>
    <col min="52" max="52" width="13.7265625" style="1" bestFit="1" customWidth="1"/>
    <col min="53" max="53" width="14.453125" style="1" bestFit="1" customWidth="1"/>
    <col min="54" max="54" width="12.1796875" style="1" bestFit="1" customWidth="1"/>
    <col min="55" max="16384" width="10.81640625" style="1"/>
  </cols>
  <sheetData>
    <row r="1" spans="2:54" x14ac:dyDescent="0.25">
      <c r="M1" s="8"/>
      <c r="N1" s="1"/>
      <c r="O1" s="9"/>
    </row>
    <row r="2" spans="2:54" x14ac:dyDescent="0.25">
      <c r="C2" s="617" t="s">
        <v>0</v>
      </c>
      <c r="D2" s="617"/>
      <c r="E2" s="617"/>
      <c r="F2" s="617"/>
      <c r="G2" s="617"/>
      <c r="H2" s="617"/>
      <c r="I2" s="617"/>
      <c r="J2" s="617"/>
      <c r="K2" s="617"/>
      <c r="L2" s="617"/>
      <c r="M2" s="617"/>
      <c r="N2" s="617"/>
      <c r="O2" s="617"/>
    </row>
    <row r="3" spans="2:54" ht="51" customHeight="1" x14ac:dyDescent="0.25">
      <c r="C3" s="617"/>
      <c r="D3" s="617"/>
      <c r="E3" s="617"/>
      <c r="F3" s="617"/>
      <c r="G3" s="617"/>
      <c r="H3" s="617"/>
      <c r="I3" s="617"/>
      <c r="J3" s="617"/>
      <c r="K3" s="617"/>
      <c r="L3" s="617"/>
      <c r="M3" s="617"/>
      <c r="N3" s="617"/>
      <c r="O3" s="617"/>
    </row>
    <row r="5" spans="2:54" ht="18" x14ac:dyDescent="0.25">
      <c r="C5" s="636" t="s">
        <v>1</v>
      </c>
      <c r="D5" s="636"/>
      <c r="E5" s="636"/>
      <c r="F5" s="636"/>
      <c r="G5" s="588"/>
      <c r="H5" s="637" t="s">
        <v>2</v>
      </c>
      <c r="I5" s="637"/>
      <c r="J5" s="637"/>
      <c r="K5" s="637"/>
      <c r="L5" s="637"/>
      <c r="M5" s="637"/>
      <c r="N5" s="2"/>
    </row>
    <row r="6" spans="2:54" ht="13.5" thickBot="1" x14ac:dyDescent="0.35">
      <c r="C6" s="638"/>
      <c r="D6" s="638"/>
      <c r="E6" s="638"/>
      <c r="F6" s="638"/>
      <c r="G6" s="589"/>
      <c r="H6" s="618"/>
      <c r="I6" s="618"/>
      <c r="J6" s="618"/>
      <c r="K6" s="618"/>
      <c r="L6" s="619"/>
      <c r="M6" s="619"/>
      <c r="N6" s="619"/>
      <c r="O6" s="3"/>
    </row>
    <row r="7" spans="2:54" ht="13.5" thickBot="1" x14ac:dyDescent="0.35">
      <c r="C7" s="636" t="s">
        <v>3</v>
      </c>
      <c r="D7" s="636"/>
      <c r="E7" s="636"/>
      <c r="F7" s="636"/>
      <c r="G7" s="588"/>
      <c r="H7" s="43">
        <v>1072.8034308381266</v>
      </c>
      <c r="I7" s="83"/>
      <c r="J7" s="83"/>
      <c r="K7" s="83"/>
      <c r="L7" s="4"/>
      <c r="M7" s="4"/>
      <c r="N7" s="4"/>
      <c r="O7" s="3"/>
    </row>
    <row r="8" spans="2:54" ht="13" x14ac:dyDescent="0.3">
      <c r="C8" s="588" t="s">
        <v>4</v>
      </c>
      <c r="D8" s="588"/>
      <c r="E8" s="588"/>
      <c r="F8" s="588"/>
      <c r="G8" s="588"/>
      <c r="H8" s="243">
        <f>H7*0.3</f>
        <v>321.84102925143799</v>
      </c>
      <c r="I8" s="243"/>
      <c r="J8" s="5"/>
      <c r="K8" s="5"/>
      <c r="L8" s="5"/>
      <c r="M8" s="5"/>
      <c r="N8" s="5"/>
      <c r="O8" s="3"/>
    </row>
    <row r="9" spans="2:54" ht="16" x14ac:dyDescent="0.5">
      <c r="C9" s="3" t="s">
        <v>5</v>
      </c>
      <c r="H9" s="7"/>
      <c r="I9" s="7"/>
      <c r="J9" s="7"/>
      <c r="K9" s="7"/>
      <c r="M9" s="8"/>
      <c r="N9" s="1"/>
      <c r="O9" s="9"/>
    </row>
    <row r="10" spans="2:54" ht="16" x14ac:dyDescent="0.5">
      <c r="C10" s="3"/>
      <c r="H10" s="7"/>
      <c r="I10" s="7"/>
      <c r="J10" s="7"/>
      <c r="K10" s="7"/>
      <c r="M10" s="8"/>
      <c r="N10" s="1"/>
      <c r="O10" s="9"/>
    </row>
    <row r="11" spans="2:54" ht="63" customHeight="1" x14ac:dyDescent="0.5">
      <c r="C11" s="620" t="s">
        <v>6</v>
      </c>
      <c r="D11" s="620"/>
      <c r="E11" s="620"/>
      <c r="F11" s="620"/>
      <c r="G11" s="620"/>
      <c r="H11" s="620"/>
      <c r="I11" s="7"/>
      <c r="J11" s="627" t="str">
        <f>IF(BB28&gt;=5,"HABILITA: CUENTA CON MÁS DE 5 AÑOS","NO HABILITA POR TIEMPO")</f>
        <v>HABILITA: CUENTA CON MÁS DE 5 AÑOS</v>
      </c>
      <c r="K11" s="628"/>
      <c r="M11" s="8"/>
      <c r="N11" s="1"/>
      <c r="O11" s="9"/>
      <c r="AU11" s="627" t="str">
        <f>IF(BB28&gt;=5,"HABILITA: CUENTA CON MÁS DE 5 AÑOS","NO HABILITA POR TIEMPO")</f>
        <v>HABILITA: CUENTA CON MÁS DE 5 AÑOS</v>
      </c>
      <c r="AV11" s="628"/>
    </row>
    <row r="12" spans="2:54" ht="13" thickBot="1" x14ac:dyDescent="0.3">
      <c r="M12" s="8"/>
      <c r="N12" s="1"/>
      <c r="O12" s="9"/>
    </row>
    <row r="13" spans="2:54" ht="23.5" thickBot="1" x14ac:dyDescent="0.55000000000000004">
      <c r="C13" s="621" t="s">
        <v>7</v>
      </c>
      <c r="D13" s="622"/>
      <c r="E13" s="622"/>
      <c r="F13" s="622"/>
      <c r="G13" s="622"/>
      <c r="H13" s="622"/>
      <c r="I13" s="622"/>
      <c r="J13" s="622"/>
      <c r="K13" s="622"/>
      <c r="L13" s="623"/>
      <c r="M13" s="244"/>
      <c r="N13" s="1"/>
      <c r="O13" s="9"/>
      <c r="Q13" s="629" t="s">
        <v>8</v>
      </c>
      <c r="R13" s="630"/>
      <c r="S13" s="630"/>
      <c r="T13" s="630"/>
      <c r="U13" s="630"/>
      <c r="V13" s="630"/>
      <c r="W13" s="630"/>
      <c r="X13" s="630"/>
      <c r="Y13" s="631"/>
      <c r="AB13" s="629" t="s">
        <v>9</v>
      </c>
      <c r="AC13" s="630"/>
      <c r="AD13" s="630"/>
      <c r="AE13" s="630"/>
      <c r="AF13" s="630"/>
      <c r="AG13" s="630"/>
      <c r="AH13" s="630"/>
      <c r="AI13" s="630"/>
      <c r="AJ13" s="631"/>
      <c r="AN13" s="621" t="s">
        <v>7</v>
      </c>
      <c r="AO13" s="622"/>
      <c r="AP13" s="622"/>
      <c r="AQ13" s="622"/>
      <c r="AR13" s="622"/>
      <c r="AS13" s="622"/>
      <c r="AT13" s="622"/>
      <c r="AU13" s="622"/>
      <c r="AV13" s="622"/>
      <c r="AW13" s="623"/>
    </row>
    <row r="14" spans="2:54"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152" t="s">
        <v>10</v>
      </c>
      <c r="R14" s="152" t="s">
        <v>11</v>
      </c>
      <c r="S14" s="152" t="s">
        <v>12</v>
      </c>
      <c r="T14" s="153" t="s">
        <v>13</v>
      </c>
      <c r="U14" s="153" t="s">
        <v>14</v>
      </c>
      <c r="V14" s="153" t="s">
        <v>15</v>
      </c>
      <c r="W14" s="153" t="s">
        <v>16</v>
      </c>
      <c r="X14" s="10" t="s">
        <v>17</v>
      </c>
      <c r="Y14" s="152" t="s">
        <v>19</v>
      </c>
      <c r="AB14" s="152" t="s">
        <v>10</v>
      </c>
      <c r="AC14" s="152" t="s">
        <v>11</v>
      </c>
      <c r="AD14" s="152" t="s">
        <v>12</v>
      </c>
      <c r="AE14" s="153" t="s">
        <v>13</v>
      </c>
      <c r="AF14" s="153" t="s">
        <v>14</v>
      </c>
      <c r="AG14" s="153" t="s">
        <v>15</v>
      </c>
      <c r="AH14" s="153" t="s">
        <v>16</v>
      </c>
      <c r="AI14" s="10" t="s">
        <v>17</v>
      </c>
      <c r="AJ14" s="152" t="s">
        <v>19</v>
      </c>
      <c r="AN14" s="157" t="s">
        <v>10</v>
      </c>
      <c r="AO14" s="157" t="s">
        <v>11</v>
      </c>
      <c r="AP14" s="157" t="s">
        <v>12</v>
      </c>
      <c r="AQ14" s="163" t="s">
        <v>13</v>
      </c>
      <c r="AR14" s="163" t="s">
        <v>14</v>
      </c>
      <c r="AS14" s="163" t="s">
        <v>15</v>
      </c>
      <c r="AT14" s="163" t="s">
        <v>16</v>
      </c>
      <c r="AU14" s="164" t="s">
        <v>17</v>
      </c>
      <c r="AV14" s="164" t="s">
        <v>18</v>
      </c>
      <c r="AW14" s="157" t="s">
        <v>19</v>
      </c>
      <c r="AX14" s="284" t="s">
        <v>22</v>
      </c>
      <c r="AY14" s="284" t="s">
        <v>23</v>
      </c>
      <c r="AZ14" s="284" t="s">
        <v>24</v>
      </c>
      <c r="BA14" s="284" t="s">
        <v>25</v>
      </c>
      <c r="BB14" s="285" t="s">
        <v>26</v>
      </c>
    </row>
    <row r="15" spans="2:54" ht="91.5" customHeight="1" thickBot="1" x14ac:dyDescent="0.3">
      <c r="B15" s="68">
        <v>1</v>
      </c>
      <c r="C15" s="245" t="s">
        <v>27</v>
      </c>
      <c r="D15" s="246" t="s">
        <v>28</v>
      </c>
      <c r="E15" s="247">
        <v>62</v>
      </c>
      <c r="F15" s="248" t="s">
        <v>29</v>
      </c>
      <c r="G15" s="249">
        <v>103024643</v>
      </c>
      <c r="H15" s="250">
        <v>124.41</v>
      </c>
      <c r="I15" s="251">
        <v>1</v>
      </c>
      <c r="J15" s="70">
        <f>H15*I15</f>
        <v>124.41</v>
      </c>
      <c r="K15" s="252" t="str">
        <f>IF(H15*I15&gt;0,"HABILITADO", "NO HABILITADO")</f>
        <v>HABILITADO</v>
      </c>
      <c r="L15" s="187" t="s">
        <v>30</v>
      </c>
      <c r="M15" s="22">
        <v>80101500</v>
      </c>
      <c r="N15" s="23" t="s">
        <v>31</v>
      </c>
      <c r="O15" s="11"/>
      <c r="P15" s="253">
        <v>1</v>
      </c>
      <c r="Q15" s="65"/>
      <c r="R15" s="37"/>
      <c r="S15" s="73"/>
      <c r="T15" s="72"/>
      <c r="U15" s="63"/>
      <c r="V15" s="82"/>
      <c r="W15" s="69"/>
      <c r="X15" s="64">
        <f>V15*W15</f>
        <v>0</v>
      </c>
      <c r="Y15" s="204"/>
      <c r="AA15" s="253">
        <v>1</v>
      </c>
      <c r="AB15" s="65"/>
      <c r="AC15" s="36"/>
      <c r="AD15" s="73"/>
      <c r="AE15" s="72"/>
      <c r="AF15" s="195"/>
      <c r="AG15" s="80"/>
      <c r="AH15" s="69"/>
      <c r="AI15" s="64">
        <f>AG15*AH15</f>
        <v>0</v>
      </c>
      <c r="AJ15" s="197"/>
      <c r="AM15" s="68">
        <v>1</v>
      </c>
      <c r="AN15" s="245" t="s">
        <v>27</v>
      </c>
      <c r="AO15" s="246" t="s">
        <v>28</v>
      </c>
      <c r="AP15" s="247">
        <v>62</v>
      </c>
      <c r="AQ15" s="248" t="s">
        <v>29</v>
      </c>
      <c r="AR15" s="249">
        <v>103024643</v>
      </c>
      <c r="AS15" s="250">
        <v>124.41</v>
      </c>
      <c r="AT15" s="251">
        <v>1</v>
      </c>
      <c r="AU15" s="70">
        <f>AS15*AT15</f>
        <v>124.41</v>
      </c>
      <c r="AV15" s="252" t="str">
        <f>IF(AS15*AT15&gt;0,"HABILITADO", "NO HABILITADO")</f>
        <v>HABILITADO</v>
      </c>
      <c r="AW15" s="187" t="s">
        <v>32</v>
      </c>
      <c r="AX15" s="286">
        <v>43313</v>
      </c>
      <c r="AY15" s="286">
        <v>43568</v>
      </c>
      <c r="AZ15" s="286">
        <v>43434</v>
      </c>
      <c r="BA15" s="286">
        <v>43568</v>
      </c>
      <c r="BB15" s="287">
        <f>+(BA15-AZ15+1)/365</f>
        <v>0.36986301369863012</v>
      </c>
    </row>
    <row r="16" spans="2:54" ht="83.5" customHeight="1" thickBot="1" x14ac:dyDescent="0.3">
      <c r="B16" s="68">
        <v>2</v>
      </c>
      <c r="C16" s="245" t="s">
        <v>33</v>
      </c>
      <c r="D16" s="246" t="s">
        <v>34</v>
      </c>
      <c r="E16" s="247">
        <v>57</v>
      </c>
      <c r="F16" s="248" t="s">
        <v>29</v>
      </c>
      <c r="G16" s="249">
        <v>65549438</v>
      </c>
      <c r="H16" s="250">
        <v>83.9</v>
      </c>
      <c r="I16" s="251">
        <v>1</v>
      </c>
      <c r="J16" s="70">
        <f>J15+H16*I16</f>
        <v>208.31</v>
      </c>
      <c r="K16" s="252" t="str">
        <f t="shared" ref="K16:K27" si="0">IF(H16*I16&gt;0,"HABILITADO", "NO HABILITADO")</f>
        <v>HABILITADO</v>
      </c>
      <c r="L16" s="188"/>
      <c r="M16" s="22">
        <v>80101600</v>
      </c>
      <c r="N16" s="23" t="s">
        <v>31</v>
      </c>
      <c r="O16" s="11"/>
      <c r="P16" s="253">
        <v>2</v>
      </c>
      <c r="Q16" s="65"/>
      <c r="R16" s="72"/>
      <c r="S16" s="73"/>
      <c r="T16" s="72"/>
      <c r="U16" s="63"/>
      <c r="V16" s="82"/>
      <c r="W16" s="69"/>
      <c r="X16" s="64">
        <f>X15+V16*W16</f>
        <v>0</v>
      </c>
      <c r="Y16" s="204"/>
      <c r="AA16" s="253">
        <v>2</v>
      </c>
      <c r="AB16" s="71"/>
      <c r="AC16" s="72"/>
      <c r="AD16" s="73"/>
      <c r="AE16" s="72"/>
      <c r="AF16" s="195"/>
      <c r="AG16" s="70"/>
      <c r="AH16" s="69"/>
      <c r="AI16" s="64">
        <f>AI15+AG16*AH16</f>
        <v>0</v>
      </c>
      <c r="AJ16" s="198"/>
      <c r="AM16" s="68">
        <v>2</v>
      </c>
      <c r="AN16" s="245" t="s">
        <v>33</v>
      </c>
      <c r="AO16" s="246" t="s">
        <v>34</v>
      </c>
      <c r="AP16" s="247">
        <v>57</v>
      </c>
      <c r="AQ16" s="248" t="s">
        <v>29</v>
      </c>
      <c r="AR16" s="249">
        <v>65549438</v>
      </c>
      <c r="AS16" s="250">
        <v>83.9</v>
      </c>
      <c r="AT16" s="251">
        <v>1</v>
      </c>
      <c r="AU16" s="70">
        <f>AU15+AS16*AT16</f>
        <v>208.31</v>
      </c>
      <c r="AV16" s="252" t="str">
        <f t="shared" ref="AV16:AV27" si="1">IF(AS16*AT16&gt;0,"HABILITADO", "NO HABILITADO")</f>
        <v>HABILITADO</v>
      </c>
      <c r="AW16" s="188"/>
      <c r="AX16" s="286">
        <v>42993</v>
      </c>
      <c r="AY16" s="286">
        <v>43433</v>
      </c>
      <c r="AZ16" s="286">
        <v>42993</v>
      </c>
      <c r="BA16" s="286">
        <v>43433</v>
      </c>
      <c r="BB16" s="287">
        <f t="shared" ref="BB16:BB20" si="2">+(BA16-AZ16+1)/365</f>
        <v>1.2082191780821918</v>
      </c>
    </row>
    <row r="17" spans="2:54" ht="134.5" customHeight="1" thickBot="1" x14ac:dyDescent="0.3">
      <c r="B17" s="68">
        <v>3</v>
      </c>
      <c r="C17" s="245" t="s">
        <v>35</v>
      </c>
      <c r="D17" s="246" t="s">
        <v>34</v>
      </c>
      <c r="E17" s="247">
        <v>49</v>
      </c>
      <c r="F17" s="248" t="s">
        <v>29</v>
      </c>
      <c r="G17" s="249">
        <v>98581978</v>
      </c>
      <c r="H17" s="252">
        <v>142.97999999999999</v>
      </c>
      <c r="I17" s="251">
        <v>1</v>
      </c>
      <c r="J17" s="70">
        <f t="shared" ref="J17:J27" si="3">J16+H17*I17</f>
        <v>351.28999999999996</v>
      </c>
      <c r="K17" s="252" t="str">
        <f t="shared" si="0"/>
        <v>HABILITADO</v>
      </c>
      <c r="L17" s="189" t="s">
        <v>36</v>
      </c>
      <c r="M17" s="22">
        <v>81101500</v>
      </c>
      <c r="N17" s="23" t="s">
        <v>37</v>
      </c>
      <c r="O17" s="11"/>
      <c r="P17" s="253">
        <v>3</v>
      </c>
      <c r="Q17" s="71"/>
      <c r="R17" s="72"/>
      <c r="S17" s="73"/>
      <c r="T17" s="72"/>
      <c r="U17" s="74"/>
      <c r="V17" s="70"/>
      <c r="W17" s="69"/>
      <c r="X17" s="64">
        <f t="shared" ref="X17:X68" si="4">X16+V17*W17</f>
        <v>0</v>
      </c>
      <c r="Y17" s="204"/>
      <c r="AA17" s="253">
        <v>3</v>
      </c>
      <c r="AB17" s="71"/>
      <c r="AC17" s="72"/>
      <c r="AD17" s="73"/>
      <c r="AE17" s="72"/>
      <c r="AF17" s="195"/>
      <c r="AG17" s="70"/>
      <c r="AH17" s="69"/>
      <c r="AI17" s="64">
        <f t="shared" ref="AI17:AI68" si="5">AI16+AG17*AH17</f>
        <v>0</v>
      </c>
      <c r="AJ17" s="199"/>
      <c r="AM17" s="68">
        <v>3</v>
      </c>
      <c r="AN17" s="245" t="s">
        <v>35</v>
      </c>
      <c r="AO17" s="246" t="s">
        <v>34</v>
      </c>
      <c r="AP17" s="247">
        <v>49</v>
      </c>
      <c r="AQ17" s="248" t="s">
        <v>29</v>
      </c>
      <c r="AR17" s="249">
        <v>98581978</v>
      </c>
      <c r="AS17" s="252">
        <v>142.97999999999999</v>
      </c>
      <c r="AT17" s="251">
        <v>1</v>
      </c>
      <c r="AU17" s="70">
        <f t="shared" ref="AU17:AU27" si="6">AU16+AS17*AT17</f>
        <v>351.28999999999996</v>
      </c>
      <c r="AV17" s="252" t="str">
        <f t="shared" si="1"/>
        <v>HABILITADO</v>
      </c>
      <c r="AW17" s="189" t="s">
        <v>38</v>
      </c>
      <c r="AX17" s="286">
        <v>42384</v>
      </c>
      <c r="AY17" s="286">
        <v>42718</v>
      </c>
      <c r="AZ17" s="286">
        <v>42686</v>
      </c>
      <c r="BA17" s="286">
        <v>42718</v>
      </c>
      <c r="BB17" s="287">
        <f t="shared" si="2"/>
        <v>9.0410958904109592E-2</v>
      </c>
    </row>
    <row r="18" spans="2:54" ht="101.15" customHeight="1" thickBot="1" x14ac:dyDescent="0.3">
      <c r="B18" s="68">
        <v>4</v>
      </c>
      <c r="C18" s="245" t="s">
        <v>39</v>
      </c>
      <c r="D18" s="246" t="s">
        <v>34</v>
      </c>
      <c r="E18" s="247">
        <v>44</v>
      </c>
      <c r="F18" s="248" t="s">
        <v>40</v>
      </c>
      <c r="G18" s="249">
        <v>774859580</v>
      </c>
      <c r="H18" s="252">
        <v>1123.8699999999999</v>
      </c>
      <c r="I18" s="251">
        <v>0.05</v>
      </c>
      <c r="J18" s="70">
        <f t="shared" si="3"/>
        <v>407.48349999999994</v>
      </c>
      <c r="K18" s="252" t="str">
        <f t="shared" si="0"/>
        <v>HABILITADO</v>
      </c>
      <c r="L18" s="187"/>
      <c r="M18" s="22">
        <v>81101700</v>
      </c>
      <c r="N18" s="23" t="s">
        <v>41</v>
      </c>
      <c r="O18" s="11"/>
      <c r="P18" s="253">
        <v>4</v>
      </c>
      <c r="Q18" s="71"/>
      <c r="R18" s="72"/>
      <c r="S18" s="73"/>
      <c r="T18" s="72"/>
      <c r="U18" s="74"/>
      <c r="V18" s="70"/>
      <c r="W18" s="69"/>
      <c r="X18" s="64">
        <f t="shared" si="4"/>
        <v>0</v>
      </c>
      <c r="Y18" s="204"/>
      <c r="AA18" s="253">
        <v>4</v>
      </c>
      <c r="AB18" s="71"/>
      <c r="AC18" s="72"/>
      <c r="AD18" s="73"/>
      <c r="AE18" s="72"/>
      <c r="AF18" s="195"/>
      <c r="AG18" s="70"/>
      <c r="AH18" s="69"/>
      <c r="AI18" s="64">
        <f t="shared" si="5"/>
        <v>0</v>
      </c>
      <c r="AJ18" s="197"/>
      <c r="AM18" s="68">
        <v>4</v>
      </c>
      <c r="AN18" s="245" t="s">
        <v>39</v>
      </c>
      <c r="AO18" s="246" t="s">
        <v>34</v>
      </c>
      <c r="AP18" s="247">
        <v>44</v>
      </c>
      <c r="AQ18" s="248" t="s">
        <v>40</v>
      </c>
      <c r="AR18" s="249">
        <v>774859580</v>
      </c>
      <c r="AS18" s="252">
        <v>1123.8699999999999</v>
      </c>
      <c r="AT18" s="251">
        <v>0.05</v>
      </c>
      <c r="AU18" s="70">
        <f t="shared" si="6"/>
        <v>407.48349999999994</v>
      </c>
      <c r="AV18" s="252" t="str">
        <f t="shared" si="1"/>
        <v>HABILITADO</v>
      </c>
      <c r="AW18" s="187"/>
      <c r="AX18" s="286">
        <v>41859</v>
      </c>
      <c r="AY18" s="286">
        <v>42657</v>
      </c>
      <c r="AZ18" s="286">
        <v>41859</v>
      </c>
      <c r="BA18" s="286">
        <v>42657</v>
      </c>
      <c r="BB18" s="287">
        <f t="shared" si="2"/>
        <v>2.1890410958904107</v>
      </c>
    </row>
    <row r="19" spans="2:54" ht="90.65" customHeight="1" thickBot="1" x14ac:dyDescent="0.3">
      <c r="B19" s="68">
        <v>5</v>
      </c>
      <c r="C19" s="245" t="s">
        <v>42</v>
      </c>
      <c r="D19" s="246" t="s">
        <v>34</v>
      </c>
      <c r="E19" s="247">
        <v>38</v>
      </c>
      <c r="F19" s="246" t="s">
        <v>40</v>
      </c>
      <c r="G19" s="254">
        <v>203933893</v>
      </c>
      <c r="H19" s="252">
        <v>316.5</v>
      </c>
      <c r="I19" s="251">
        <v>1</v>
      </c>
      <c r="J19" s="70">
        <f t="shared" si="3"/>
        <v>723.98349999999994</v>
      </c>
      <c r="K19" s="252" t="str">
        <f t="shared" si="0"/>
        <v>HABILITADO</v>
      </c>
      <c r="L19" s="188" t="s">
        <v>43</v>
      </c>
      <c r="M19" s="22">
        <v>83101800</v>
      </c>
      <c r="N19" s="23" t="s">
        <v>44</v>
      </c>
      <c r="O19" s="11"/>
      <c r="P19" s="253">
        <v>5</v>
      </c>
      <c r="Q19" s="71"/>
      <c r="R19" s="37"/>
      <c r="S19" s="62"/>
      <c r="T19" s="72"/>
      <c r="U19" s="63"/>
      <c r="V19" s="64"/>
      <c r="W19" s="69"/>
      <c r="X19" s="64">
        <f t="shared" si="4"/>
        <v>0</v>
      </c>
      <c r="Y19" s="193"/>
      <c r="AA19" s="253">
        <v>5</v>
      </c>
      <c r="AB19" s="71"/>
      <c r="AC19" s="37"/>
      <c r="AD19" s="62"/>
      <c r="AE19" s="72"/>
      <c r="AF19" s="195"/>
      <c r="AG19" s="64"/>
      <c r="AH19" s="69"/>
      <c r="AI19" s="64">
        <f t="shared" si="5"/>
        <v>0</v>
      </c>
      <c r="AJ19" s="198"/>
      <c r="AM19" s="68">
        <v>5</v>
      </c>
      <c r="AN19" s="245" t="s">
        <v>42</v>
      </c>
      <c r="AO19" s="246" t="s">
        <v>34</v>
      </c>
      <c r="AP19" s="247">
        <v>38</v>
      </c>
      <c r="AQ19" s="246" t="s">
        <v>40</v>
      </c>
      <c r="AR19" s="254">
        <v>203933893</v>
      </c>
      <c r="AS19" s="252">
        <v>316.5</v>
      </c>
      <c r="AT19" s="251">
        <v>1</v>
      </c>
      <c r="AU19" s="70">
        <f t="shared" si="6"/>
        <v>723.98349999999994</v>
      </c>
      <c r="AV19" s="252" t="str">
        <f t="shared" si="1"/>
        <v>HABILITADO</v>
      </c>
      <c r="AW19" s="188" t="s">
        <v>45</v>
      </c>
      <c r="AX19" s="286">
        <v>41848</v>
      </c>
      <c r="AY19" s="286">
        <v>42404</v>
      </c>
      <c r="AZ19" s="286">
        <v>41848</v>
      </c>
      <c r="BA19" s="286">
        <v>41856</v>
      </c>
      <c r="BB19" s="287">
        <f t="shared" si="2"/>
        <v>2.4657534246575342E-2</v>
      </c>
    </row>
    <row r="20" spans="2:54" ht="111.65" customHeight="1" x14ac:dyDescent="0.25">
      <c r="B20" s="68">
        <v>6</v>
      </c>
      <c r="C20" s="255" t="s">
        <v>46</v>
      </c>
      <c r="D20" s="246" t="s">
        <v>34</v>
      </c>
      <c r="E20" s="247">
        <v>45</v>
      </c>
      <c r="F20" s="246" t="s">
        <v>40</v>
      </c>
      <c r="G20" s="254">
        <v>166177094</v>
      </c>
      <c r="H20" s="252">
        <v>241.03</v>
      </c>
      <c r="I20" s="256">
        <v>1</v>
      </c>
      <c r="J20" s="64">
        <f t="shared" si="3"/>
        <v>965.01349999999991</v>
      </c>
      <c r="K20" s="252" t="str">
        <f t="shared" si="0"/>
        <v>HABILITADO</v>
      </c>
      <c r="L20" s="105" t="s">
        <v>47</v>
      </c>
      <c r="M20" s="257"/>
      <c r="N20" s="1"/>
      <c r="O20" s="11"/>
      <c r="P20" s="253">
        <v>6</v>
      </c>
      <c r="Q20" s="105"/>
      <c r="R20" s="37"/>
      <c r="S20" s="62"/>
      <c r="T20" s="72"/>
      <c r="U20" s="66"/>
      <c r="V20" s="64"/>
      <c r="W20" s="77"/>
      <c r="X20" s="64">
        <f t="shared" si="4"/>
        <v>0</v>
      </c>
      <c r="Y20" s="193"/>
      <c r="AA20" s="253">
        <v>6</v>
      </c>
      <c r="AB20" s="105"/>
      <c r="AC20" s="37"/>
      <c r="AD20" s="62"/>
      <c r="AE20" s="72"/>
      <c r="AF20" s="195"/>
      <c r="AG20" s="64"/>
      <c r="AH20" s="77"/>
      <c r="AI20" s="64">
        <f t="shared" si="5"/>
        <v>0</v>
      </c>
      <c r="AJ20" s="199"/>
      <c r="AM20" s="68">
        <v>6</v>
      </c>
      <c r="AN20" s="255" t="s">
        <v>46</v>
      </c>
      <c r="AO20" s="246" t="s">
        <v>34</v>
      </c>
      <c r="AP20" s="247">
        <v>45</v>
      </c>
      <c r="AQ20" s="246" t="s">
        <v>40</v>
      </c>
      <c r="AR20" s="254">
        <v>166177094</v>
      </c>
      <c r="AS20" s="252">
        <v>241.03</v>
      </c>
      <c r="AT20" s="256">
        <v>1</v>
      </c>
      <c r="AU20" s="64">
        <f t="shared" si="6"/>
        <v>965.01349999999991</v>
      </c>
      <c r="AV20" s="252" t="str">
        <f t="shared" si="1"/>
        <v>HABILITADO</v>
      </c>
      <c r="AW20" s="105" t="s">
        <v>48</v>
      </c>
      <c r="AX20" s="286">
        <v>42160</v>
      </c>
      <c r="AY20" s="286">
        <v>42685</v>
      </c>
      <c r="AZ20" s="286">
        <v>42658</v>
      </c>
      <c r="BA20" s="286">
        <v>42685</v>
      </c>
      <c r="BB20" s="287">
        <f t="shared" si="2"/>
        <v>7.6712328767123292E-2</v>
      </c>
    </row>
    <row r="21" spans="2:54" ht="194.15" customHeight="1" x14ac:dyDescent="0.25">
      <c r="B21" s="68">
        <v>7</v>
      </c>
      <c r="C21" s="255" t="s">
        <v>49</v>
      </c>
      <c r="D21" s="246" t="s">
        <v>50</v>
      </c>
      <c r="E21" s="247">
        <v>40</v>
      </c>
      <c r="F21" s="246" t="s">
        <v>40</v>
      </c>
      <c r="G21" s="254">
        <v>149542326</v>
      </c>
      <c r="H21" s="252">
        <v>216.9</v>
      </c>
      <c r="I21" s="256">
        <v>0</v>
      </c>
      <c r="J21" s="64">
        <f t="shared" si="3"/>
        <v>965.01349999999991</v>
      </c>
      <c r="K21" s="252" t="str">
        <f t="shared" si="0"/>
        <v>NO HABILITADO</v>
      </c>
      <c r="L21" s="190" t="s">
        <v>51</v>
      </c>
      <c r="M21" s="257"/>
      <c r="N21" s="1"/>
      <c r="O21" s="11"/>
      <c r="P21" s="253">
        <v>7</v>
      </c>
      <c r="Q21" s="105"/>
      <c r="R21" s="37"/>
      <c r="S21" s="62"/>
      <c r="T21" s="72"/>
      <c r="U21" s="66"/>
      <c r="V21" s="64"/>
      <c r="W21" s="77"/>
      <c r="X21" s="64">
        <f t="shared" si="4"/>
        <v>0</v>
      </c>
      <c r="Y21" s="193"/>
      <c r="AA21" s="253">
        <v>7</v>
      </c>
      <c r="AB21" s="105"/>
      <c r="AC21" s="37"/>
      <c r="AD21" s="62"/>
      <c r="AE21" s="72"/>
      <c r="AF21" s="195"/>
      <c r="AG21" s="64"/>
      <c r="AH21" s="77"/>
      <c r="AI21" s="64">
        <f t="shared" si="5"/>
        <v>0</v>
      </c>
      <c r="AJ21" s="197"/>
      <c r="AM21" s="68">
        <v>7</v>
      </c>
      <c r="AN21" s="255" t="s">
        <v>49</v>
      </c>
      <c r="AO21" s="246" t="s">
        <v>50</v>
      </c>
      <c r="AP21" s="247">
        <v>40</v>
      </c>
      <c r="AQ21" s="246" t="s">
        <v>40</v>
      </c>
      <c r="AR21" s="254">
        <v>149542326</v>
      </c>
      <c r="AS21" s="252">
        <v>216.9</v>
      </c>
      <c r="AT21" s="256">
        <v>0</v>
      </c>
      <c r="AU21" s="64">
        <f t="shared" si="6"/>
        <v>965.01349999999991</v>
      </c>
      <c r="AV21" s="252" t="str">
        <f t="shared" si="1"/>
        <v>NO HABILITADO</v>
      </c>
      <c r="AW21" s="190" t="s">
        <v>52</v>
      </c>
      <c r="AX21" s="288">
        <v>41886</v>
      </c>
      <c r="AY21" s="288">
        <v>42410</v>
      </c>
      <c r="AZ21" s="288">
        <v>41886</v>
      </c>
      <c r="BA21" s="288">
        <v>42410</v>
      </c>
      <c r="BB21" s="289">
        <v>0</v>
      </c>
    </row>
    <row r="22" spans="2:54" ht="114.65" customHeight="1" thickBot="1" x14ac:dyDescent="0.3">
      <c r="B22" s="68">
        <v>8</v>
      </c>
      <c r="C22" s="255" t="s">
        <v>53</v>
      </c>
      <c r="D22" s="246" t="s">
        <v>34</v>
      </c>
      <c r="E22" s="247">
        <v>37</v>
      </c>
      <c r="F22" s="246" t="s">
        <v>40</v>
      </c>
      <c r="G22" s="254">
        <v>140641682</v>
      </c>
      <c r="H22" s="250">
        <v>218.27</v>
      </c>
      <c r="I22" s="256">
        <v>1</v>
      </c>
      <c r="J22" s="64">
        <f t="shared" si="3"/>
        <v>1183.2835</v>
      </c>
      <c r="K22" s="252" t="str">
        <f t="shared" si="0"/>
        <v>HABILITADO</v>
      </c>
      <c r="L22" s="105" t="s">
        <v>54</v>
      </c>
      <c r="M22" s="257"/>
      <c r="N22" s="1"/>
      <c r="O22" s="11"/>
      <c r="P22" s="253">
        <v>8</v>
      </c>
      <c r="Q22" s="181"/>
      <c r="R22" s="182"/>
      <c r="S22" s="191"/>
      <c r="T22" s="192"/>
      <c r="U22" s="184"/>
      <c r="V22" s="185"/>
      <c r="W22" s="186"/>
      <c r="X22" s="64">
        <f t="shared" si="4"/>
        <v>0</v>
      </c>
      <c r="Y22" s="194"/>
      <c r="AA22" s="253">
        <v>8</v>
      </c>
      <c r="AB22" s="105"/>
      <c r="AC22" s="36"/>
      <c r="AD22" s="62"/>
      <c r="AE22" s="72"/>
      <c r="AF22" s="195"/>
      <c r="AG22" s="64"/>
      <c r="AH22" s="77"/>
      <c r="AI22" s="64">
        <f t="shared" si="5"/>
        <v>0</v>
      </c>
      <c r="AJ22" s="204"/>
      <c r="AM22" s="68">
        <v>8</v>
      </c>
      <c r="AN22" s="255" t="s">
        <v>53</v>
      </c>
      <c r="AO22" s="246" t="s">
        <v>34</v>
      </c>
      <c r="AP22" s="247">
        <v>37</v>
      </c>
      <c r="AQ22" s="246" t="s">
        <v>40</v>
      </c>
      <c r="AR22" s="254">
        <v>140641682</v>
      </c>
      <c r="AS22" s="250">
        <v>218.27</v>
      </c>
      <c r="AT22" s="256">
        <v>1</v>
      </c>
      <c r="AU22" s="64">
        <f t="shared" si="6"/>
        <v>1183.2835</v>
      </c>
      <c r="AV22" s="252" t="str">
        <f t="shared" si="1"/>
        <v>HABILITADO</v>
      </c>
      <c r="AW22" s="105" t="s">
        <v>55</v>
      </c>
      <c r="AX22" s="286">
        <v>41857</v>
      </c>
      <c r="AY22" s="286">
        <v>42368</v>
      </c>
      <c r="AZ22" s="286">
        <v>41857</v>
      </c>
      <c r="BA22" s="286">
        <v>41858</v>
      </c>
      <c r="BB22" s="287">
        <f>+(BA22-AZ22+1)/365</f>
        <v>5.4794520547945206E-3</v>
      </c>
    </row>
    <row r="23" spans="2:54" ht="118" customHeight="1" thickBot="1" x14ac:dyDescent="0.3">
      <c r="B23" s="68">
        <v>9</v>
      </c>
      <c r="C23" s="255" t="s">
        <v>56</v>
      </c>
      <c r="D23" s="246" t="s">
        <v>57</v>
      </c>
      <c r="E23" s="247">
        <v>1</v>
      </c>
      <c r="F23" s="246" t="s">
        <v>40</v>
      </c>
      <c r="G23" s="254">
        <v>237637364</v>
      </c>
      <c r="H23" s="250">
        <v>382.49</v>
      </c>
      <c r="I23" s="256">
        <v>0</v>
      </c>
      <c r="J23" s="64">
        <f t="shared" si="3"/>
        <v>1183.2835</v>
      </c>
      <c r="K23" s="252" t="str">
        <f t="shared" si="0"/>
        <v>NO HABILITADO</v>
      </c>
      <c r="L23" s="105"/>
      <c r="M23" s="257"/>
      <c r="N23" s="1"/>
      <c r="O23" s="11"/>
      <c r="P23" s="68">
        <v>9</v>
      </c>
      <c r="Q23" s="105"/>
      <c r="R23" s="37"/>
      <c r="S23" s="62"/>
      <c r="T23" s="37"/>
      <c r="U23" s="258"/>
      <c r="V23" s="64"/>
      <c r="W23" s="77"/>
      <c r="X23" s="64">
        <f t="shared" si="4"/>
        <v>0</v>
      </c>
      <c r="Y23" s="204"/>
      <c r="AA23" s="253">
        <v>9</v>
      </c>
      <c r="AB23" s="181"/>
      <c r="AC23" s="183"/>
      <c r="AD23" s="191"/>
      <c r="AE23" s="72"/>
      <c r="AF23" s="196"/>
      <c r="AG23" s="185"/>
      <c r="AH23" s="186"/>
      <c r="AI23" s="64">
        <f t="shared" si="5"/>
        <v>0</v>
      </c>
      <c r="AJ23" s="200"/>
      <c r="AM23" s="68">
        <v>9</v>
      </c>
      <c r="AN23" s="255" t="s">
        <v>56</v>
      </c>
      <c r="AO23" s="246" t="s">
        <v>57</v>
      </c>
      <c r="AP23" s="247">
        <v>1</v>
      </c>
      <c r="AQ23" s="246" t="s">
        <v>40</v>
      </c>
      <c r="AR23" s="254">
        <v>237637364</v>
      </c>
      <c r="AS23" s="250">
        <v>382.49</v>
      </c>
      <c r="AT23" s="256">
        <v>0</v>
      </c>
      <c r="AU23" s="64">
        <f t="shared" si="6"/>
        <v>1183.2835</v>
      </c>
      <c r="AV23" s="252" t="str">
        <f t="shared" si="1"/>
        <v>NO HABILITADO</v>
      </c>
      <c r="AW23" s="105"/>
      <c r="AX23" s="286">
        <v>40542</v>
      </c>
      <c r="AY23" s="286">
        <v>41086</v>
      </c>
      <c r="AZ23" s="286">
        <v>40542</v>
      </c>
      <c r="BA23" s="286">
        <v>41086</v>
      </c>
      <c r="BB23" s="287"/>
    </row>
    <row r="24" spans="2:54" ht="69" customHeight="1" x14ac:dyDescent="0.25">
      <c r="B24" s="68">
        <v>10</v>
      </c>
      <c r="C24" s="255" t="s">
        <v>58</v>
      </c>
      <c r="D24" s="246" t="s">
        <v>59</v>
      </c>
      <c r="E24" s="247">
        <v>2</v>
      </c>
      <c r="F24" s="246" t="s">
        <v>40</v>
      </c>
      <c r="G24" s="254">
        <v>85069699</v>
      </c>
      <c r="H24" s="250">
        <v>142.4</v>
      </c>
      <c r="I24" s="256">
        <v>1</v>
      </c>
      <c r="J24" s="64">
        <f t="shared" si="3"/>
        <v>1325.6835000000001</v>
      </c>
      <c r="K24" s="252" t="str">
        <f t="shared" si="0"/>
        <v>HABILITADO</v>
      </c>
      <c r="L24" s="105" t="s">
        <v>60</v>
      </c>
      <c r="M24" s="259"/>
      <c r="N24" s="1"/>
      <c r="O24" s="11"/>
      <c r="P24" s="68">
        <v>10</v>
      </c>
      <c r="Q24" s="105"/>
      <c r="R24" s="37"/>
      <c r="S24" s="62"/>
      <c r="T24" s="37"/>
      <c r="U24" s="258"/>
      <c r="V24" s="64"/>
      <c r="W24" s="77"/>
      <c r="X24" s="64">
        <f t="shared" si="4"/>
        <v>0</v>
      </c>
      <c r="Y24" s="260"/>
      <c r="AA24" s="68">
        <v>10</v>
      </c>
      <c r="AB24" s="105"/>
      <c r="AC24" s="37"/>
      <c r="AD24" s="62"/>
      <c r="AE24" s="37"/>
      <c r="AF24" s="258"/>
      <c r="AG24" s="64"/>
      <c r="AH24" s="77"/>
      <c r="AI24" s="64">
        <f t="shared" si="5"/>
        <v>0</v>
      </c>
      <c r="AJ24" s="68"/>
      <c r="AM24" s="68">
        <v>10</v>
      </c>
      <c r="AN24" s="255" t="s">
        <v>58</v>
      </c>
      <c r="AO24" s="246" t="s">
        <v>59</v>
      </c>
      <c r="AP24" s="247">
        <v>2</v>
      </c>
      <c r="AQ24" s="246" t="s">
        <v>40</v>
      </c>
      <c r="AR24" s="254">
        <v>85069699</v>
      </c>
      <c r="AS24" s="250">
        <v>142.4</v>
      </c>
      <c r="AT24" s="256">
        <v>1</v>
      </c>
      <c r="AU24" s="64">
        <f t="shared" si="6"/>
        <v>1325.6835000000001</v>
      </c>
      <c r="AV24" s="252" t="str">
        <f t="shared" si="1"/>
        <v>HABILITADO</v>
      </c>
      <c r="AW24" s="105" t="s">
        <v>61</v>
      </c>
      <c r="AX24" s="286">
        <v>40177</v>
      </c>
      <c r="AY24" s="286">
        <v>40508</v>
      </c>
      <c r="AZ24" s="286">
        <v>40177</v>
      </c>
      <c r="BA24" s="286">
        <v>40426</v>
      </c>
      <c r="BB24" s="287">
        <f>+(BA24-AZ24+1)/365</f>
        <v>0.68493150684931503</v>
      </c>
    </row>
    <row r="25" spans="2:54" ht="57.65" customHeight="1" x14ac:dyDescent="0.25">
      <c r="B25" s="68">
        <v>11</v>
      </c>
      <c r="C25" s="255" t="s">
        <v>62</v>
      </c>
      <c r="D25" s="246" t="s">
        <v>57</v>
      </c>
      <c r="E25" s="247">
        <v>26</v>
      </c>
      <c r="F25" s="246" t="s">
        <v>40</v>
      </c>
      <c r="G25" s="254">
        <v>43768345</v>
      </c>
      <c r="H25" s="250">
        <v>73.260000000000005</v>
      </c>
      <c r="I25" s="256">
        <v>1</v>
      </c>
      <c r="J25" s="64">
        <f t="shared" si="3"/>
        <v>1398.9435000000001</v>
      </c>
      <c r="K25" s="252" t="str">
        <f t="shared" si="0"/>
        <v>HABILITADO</v>
      </c>
      <c r="L25" s="105" t="s">
        <v>63</v>
      </c>
      <c r="M25" s="259"/>
      <c r="N25" s="1"/>
      <c r="O25" s="11"/>
      <c r="P25" s="68">
        <v>11</v>
      </c>
      <c r="Q25" s="105"/>
      <c r="R25" s="37"/>
      <c r="S25" s="62"/>
      <c r="T25" s="37"/>
      <c r="U25" s="258"/>
      <c r="V25" s="64"/>
      <c r="W25" s="77"/>
      <c r="X25" s="64">
        <f t="shared" si="4"/>
        <v>0</v>
      </c>
      <c r="Y25" s="260"/>
      <c r="AA25" s="68">
        <v>11</v>
      </c>
      <c r="AB25" s="105"/>
      <c r="AC25" s="37"/>
      <c r="AD25" s="62"/>
      <c r="AE25" s="37"/>
      <c r="AF25" s="258"/>
      <c r="AG25" s="64"/>
      <c r="AH25" s="77"/>
      <c r="AI25" s="64">
        <f t="shared" si="5"/>
        <v>0</v>
      </c>
      <c r="AJ25" s="68"/>
      <c r="AM25" s="68">
        <v>11</v>
      </c>
      <c r="AN25" s="255" t="s">
        <v>62</v>
      </c>
      <c r="AO25" s="246" t="s">
        <v>57</v>
      </c>
      <c r="AP25" s="247">
        <v>26</v>
      </c>
      <c r="AQ25" s="246" t="s">
        <v>40</v>
      </c>
      <c r="AR25" s="254">
        <v>43768345</v>
      </c>
      <c r="AS25" s="250">
        <v>73.260000000000005</v>
      </c>
      <c r="AT25" s="256">
        <v>1</v>
      </c>
      <c r="AU25" s="64">
        <f t="shared" si="6"/>
        <v>1398.9435000000001</v>
      </c>
      <c r="AV25" s="252" t="str">
        <f t="shared" si="1"/>
        <v>HABILITADO</v>
      </c>
      <c r="AW25" s="105" t="s">
        <v>64</v>
      </c>
      <c r="AX25" s="286">
        <v>40427</v>
      </c>
      <c r="AY25" s="286">
        <v>40548</v>
      </c>
      <c r="AZ25" s="286">
        <v>40427</v>
      </c>
      <c r="BA25" s="286">
        <v>40541</v>
      </c>
      <c r="BB25" s="287">
        <f t="shared" ref="BB25:BB27" si="7">+(BA25-AZ25+1)/365</f>
        <v>0.31506849315068491</v>
      </c>
    </row>
    <row r="26" spans="2:54" ht="82.5" customHeight="1" x14ac:dyDescent="0.25">
      <c r="B26" s="68">
        <v>12</v>
      </c>
      <c r="C26" s="255" t="s">
        <v>65</v>
      </c>
      <c r="D26" s="246" t="s">
        <v>57</v>
      </c>
      <c r="E26" s="247">
        <v>27</v>
      </c>
      <c r="F26" s="246" t="s">
        <v>40</v>
      </c>
      <c r="G26" s="254">
        <v>42214946</v>
      </c>
      <c r="H26" s="250">
        <v>70.66</v>
      </c>
      <c r="I26" s="256">
        <v>1</v>
      </c>
      <c r="J26" s="64">
        <f t="shared" si="3"/>
        <v>1469.6035000000002</v>
      </c>
      <c r="K26" s="252" t="str">
        <f t="shared" si="0"/>
        <v>HABILITADO</v>
      </c>
      <c r="L26" s="105" t="s">
        <v>66</v>
      </c>
      <c r="M26" s="259"/>
      <c r="N26" s="1"/>
      <c r="O26" s="11"/>
      <c r="P26" s="68">
        <v>12</v>
      </c>
      <c r="Q26" s="105"/>
      <c r="R26" s="37"/>
      <c r="S26" s="62"/>
      <c r="T26" s="37"/>
      <c r="U26" s="258"/>
      <c r="V26" s="64"/>
      <c r="W26" s="77"/>
      <c r="X26" s="64">
        <f t="shared" si="4"/>
        <v>0</v>
      </c>
      <c r="Y26" s="68"/>
      <c r="AA26" s="68">
        <v>12</v>
      </c>
      <c r="AB26" s="105"/>
      <c r="AC26" s="37"/>
      <c r="AD26" s="62"/>
      <c r="AE26" s="37"/>
      <c r="AF26" s="258"/>
      <c r="AG26" s="64"/>
      <c r="AH26" s="77"/>
      <c r="AI26" s="64">
        <f t="shared" si="5"/>
        <v>0</v>
      </c>
      <c r="AJ26" s="68"/>
      <c r="AM26" s="68">
        <v>12</v>
      </c>
      <c r="AN26" s="255" t="s">
        <v>65</v>
      </c>
      <c r="AO26" s="246" t="s">
        <v>57</v>
      </c>
      <c r="AP26" s="247">
        <v>27</v>
      </c>
      <c r="AQ26" s="246" t="s">
        <v>40</v>
      </c>
      <c r="AR26" s="254">
        <v>42214946</v>
      </c>
      <c r="AS26" s="250">
        <v>70.66</v>
      </c>
      <c r="AT26" s="256">
        <v>1</v>
      </c>
      <c r="AU26" s="64">
        <f t="shared" si="6"/>
        <v>1469.6035000000002</v>
      </c>
      <c r="AV26" s="252" t="str">
        <f t="shared" si="1"/>
        <v>HABILITADO</v>
      </c>
      <c r="AW26" s="105" t="s">
        <v>67</v>
      </c>
      <c r="AX26" s="286">
        <v>40143</v>
      </c>
      <c r="AY26" s="286">
        <v>40262</v>
      </c>
      <c r="AZ26" s="286">
        <v>40143</v>
      </c>
      <c r="BA26" s="286">
        <v>40176</v>
      </c>
      <c r="BB26" s="287">
        <f t="shared" si="7"/>
        <v>9.3150684931506855E-2</v>
      </c>
    </row>
    <row r="27" spans="2:54" ht="69" customHeight="1" thickBot="1" x14ac:dyDescent="0.3">
      <c r="B27" s="68">
        <v>13</v>
      </c>
      <c r="C27" s="261" t="s">
        <v>68</v>
      </c>
      <c r="D27" s="262" t="s">
        <v>57</v>
      </c>
      <c r="E27" s="263">
        <v>29</v>
      </c>
      <c r="F27" s="262" t="s">
        <v>40</v>
      </c>
      <c r="G27" s="264">
        <v>46149574</v>
      </c>
      <c r="H27" s="265">
        <v>80.06</v>
      </c>
      <c r="I27" s="266">
        <v>1</v>
      </c>
      <c r="J27" s="64">
        <f t="shared" si="3"/>
        <v>1549.6635000000001</v>
      </c>
      <c r="K27" s="252" t="str">
        <f t="shared" si="0"/>
        <v>HABILITADO</v>
      </c>
      <c r="L27" s="181"/>
      <c r="M27" s="259"/>
      <c r="N27" s="1"/>
      <c r="O27" s="11"/>
      <c r="P27" s="68">
        <v>13</v>
      </c>
      <c r="Q27" s="105"/>
      <c r="R27" s="36"/>
      <c r="S27" s="62"/>
      <c r="T27" s="37"/>
      <c r="U27" s="258"/>
      <c r="V27" s="64"/>
      <c r="W27" s="77"/>
      <c r="X27" s="64">
        <f t="shared" si="4"/>
        <v>0</v>
      </c>
      <c r="Y27" s="68"/>
      <c r="AA27" s="68">
        <v>13</v>
      </c>
      <c r="AB27" s="105"/>
      <c r="AC27" s="36"/>
      <c r="AD27" s="62"/>
      <c r="AE27" s="37"/>
      <c r="AF27" s="66"/>
      <c r="AG27" s="64"/>
      <c r="AH27" s="77"/>
      <c r="AI27" s="64">
        <f t="shared" si="5"/>
        <v>0</v>
      </c>
      <c r="AJ27" s="44"/>
      <c r="AM27" s="68">
        <v>13</v>
      </c>
      <c r="AN27" s="261" t="s">
        <v>68</v>
      </c>
      <c r="AO27" s="262" t="s">
        <v>57</v>
      </c>
      <c r="AP27" s="263">
        <v>29</v>
      </c>
      <c r="AQ27" s="262" t="s">
        <v>40</v>
      </c>
      <c r="AR27" s="264">
        <v>46149574</v>
      </c>
      <c r="AS27" s="265">
        <v>80.06</v>
      </c>
      <c r="AT27" s="266">
        <v>1</v>
      </c>
      <c r="AU27" s="64">
        <f t="shared" si="6"/>
        <v>1549.6635000000001</v>
      </c>
      <c r="AV27" s="252" t="str">
        <f t="shared" si="1"/>
        <v>HABILITADO</v>
      </c>
      <c r="AW27" s="181"/>
      <c r="AX27" s="290">
        <v>39785</v>
      </c>
      <c r="AY27" s="290" t="s">
        <v>69</v>
      </c>
      <c r="AZ27" s="290">
        <v>39785</v>
      </c>
      <c r="BA27" s="290">
        <v>39994</v>
      </c>
      <c r="BB27" s="287">
        <f t="shared" si="7"/>
        <v>0.57534246575342463</v>
      </c>
    </row>
    <row r="28" spans="2:54" ht="46" customHeight="1" x14ac:dyDescent="0.25">
      <c r="B28" s="68">
        <v>14</v>
      </c>
      <c r="C28" s="105"/>
      <c r="D28" s="37"/>
      <c r="E28" s="62"/>
      <c r="F28" s="37"/>
      <c r="G28" s="66"/>
      <c r="H28" s="64"/>
      <c r="I28" s="77"/>
      <c r="J28" s="64"/>
      <c r="K28" s="64"/>
      <c r="L28" s="105"/>
      <c r="M28" s="259"/>
      <c r="N28" s="1"/>
      <c r="O28" s="11"/>
      <c r="P28" s="68">
        <v>14</v>
      </c>
      <c r="Q28" s="105"/>
      <c r="R28" s="37"/>
      <c r="S28" s="62"/>
      <c r="T28" s="37"/>
      <c r="U28" s="66"/>
      <c r="V28" s="64"/>
      <c r="W28" s="77"/>
      <c r="X28" s="64">
        <f t="shared" si="4"/>
        <v>0</v>
      </c>
      <c r="Y28" s="68"/>
      <c r="AA28" s="68">
        <v>14</v>
      </c>
      <c r="AB28" s="105"/>
      <c r="AC28" s="37"/>
      <c r="AD28" s="62"/>
      <c r="AE28" s="37"/>
      <c r="AF28" s="66"/>
      <c r="AG28" s="64"/>
      <c r="AH28" s="77"/>
      <c r="AI28" s="64">
        <f t="shared" si="5"/>
        <v>0</v>
      </c>
      <c r="AJ28" s="45"/>
      <c r="AX28" s="291"/>
      <c r="AY28" s="291"/>
      <c r="AZ28" s="291"/>
      <c r="BA28" s="292" t="s">
        <v>70</v>
      </c>
      <c r="BB28" s="293">
        <f>SUM(BB15:BB27)</f>
        <v>5.6328767123287662</v>
      </c>
    </row>
    <row r="29" spans="2:54" ht="46" customHeight="1" x14ac:dyDescent="0.25">
      <c r="B29" s="68">
        <v>15</v>
      </c>
      <c r="C29" s="105"/>
      <c r="D29" s="37"/>
      <c r="E29" s="62"/>
      <c r="F29" s="37"/>
      <c r="G29" s="66"/>
      <c r="H29" s="64"/>
      <c r="I29" s="77"/>
      <c r="J29" s="64"/>
      <c r="K29" s="64"/>
      <c r="L29" s="105"/>
      <c r="M29" s="259"/>
      <c r="N29" s="1"/>
      <c r="O29" s="11"/>
      <c r="P29" s="68">
        <v>15</v>
      </c>
      <c r="Q29" s="105"/>
      <c r="R29" s="37"/>
      <c r="S29" s="62"/>
      <c r="T29" s="37"/>
      <c r="U29" s="66"/>
      <c r="V29" s="64"/>
      <c r="W29" s="77"/>
      <c r="X29" s="64">
        <f t="shared" si="4"/>
        <v>0</v>
      </c>
      <c r="Y29" s="68"/>
      <c r="AA29" s="68">
        <v>15</v>
      </c>
      <c r="AB29" s="105"/>
      <c r="AC29" s="37"/>
      <c r="AD29" s="62"/>
      <c r="AE29" s="37"/>
      <c r="AF29" s="66"/>
      <c r="AG29" s="64"/>
      <c r="AH29" s="77"/>
      <c r="AI29" s="64">
        <f t="shared" si="5"/>
        <v>0</v>
      </c>
      <c r="AJ29" s="46"/>
    </row>
    <row r="30" spans="2:54" ht="69" customHeight="1" x14ac:dyDescent="0.25">
      <c r="B30" s="68">
        <v>16</v>
      </c>
      <c r="C30" s="105"/>
      <c r="D30" s="37"/>
      <c r="E30" s="62"/>
      <c r="F30" s="37"/>
      <c r="G30" s="66"/>
      <c r="H30" s="64"/>
      <c r="I30" s="77"/>
      <c r="J30" s="64"/>
      <c r="K30" s="64"/>
      <c r="L30" s="105"/>
      <c r="M30" s="259"/>
      <c r="N30" s="1"/>
      <c r="O30" s="11"/>
      <c r="P30" s="68">
        <v>16</v>
      </c>
      <c r="Q30" s="105"/>
      <c r="R30" s="37"/>
      <c r="S30" s="62"/>
      <c r="T30" s="37"/>
      <c r="U30" s="66"/>
      <c r="V30" s="64"/>
      <c r="W30" s="77"/>
      <c r="X30" s="64">
        <f t="shared" si="4"/>
        <v>0</v>
      </c>
      <c r="Y30" s="68"/>
      <c r="AA30" s="68">
        <v>16</v>
      </c>
      <c r="AB30" s="105"/>
      <c r="AC30" s="37"/>
      <c r="AD30" s="62"/>
      <c r="AE30" s="37"/>
      <c r="AF30" s="66"/>
      <c r="AG30" s="64"/>
      <c r="AH30" s="77"/>
      <c r="AI30" s="64">
        <f t="shared" si="5"/>
        <v>0</v>
      </c>
      <c r="AJ30" s="44"/>
    </row>
    <row r="31" spans="2:54" ht="34.5" customHeight="1" x14ac:dyDescent="0.25">
      <c r="B31" s="68">
        <v>17</v>
      </c>
      <c r="C31" s="71"/>
      <c r="D31" s="37"/>
      <c r="E31" s="62"/>
      <c r="F31" s="37"/>
      <c r="G31" s="66"/>
      <c r="H31" s="64"/>
      <c r="I31" s="69"/>
      <c r="J31" s="70"/>
      <c r="K31" s="70"/>
      <c r="L31" s="68"/>
      <c r="M31" s="259"/>
      <c r="N31" s="1"/>
      <c r="O31" s="11"/>
      <c r="P31" s="68">
        <v>17</v>
      </c>
      <c r="Q31" s="71"/>
      <c r="R31" s="37"/>
      <c r="S31" s="62"/>
      <c r="T31" s="37"/>
      <c r="U31" s="66"/>
      <c r="V31" s="64"/>
      <c r="W31" s="69"/>
      <c r="X31" s="64">
        <f t="shared" si="4"/>
        <v>0</v>
      </c>
      <c r="Y31" s="68"/>
      <c r="AA31" s="68">
        <v>17</v>
      </c>
      <c r="AB31" s="71"/>
      <c r="AC31" s="37"/>
      <c r="AD31" s="62"/>
      <c r="AE31" s="37"/>
      <c r="AF31" s="66"/>
      <c r="AG31" s="64"/>
      <c r="AH31" s="69"/>
      <c r="AI31" s="64">
        <f t="shared" si="5"/>
        <v>0</v>
      </c>
      <c r="AJ31" s="45"/>
    </row>
    <row r="32" spans="2:54" ht="13" x14ac:dyDescent="0.25">
      <c r="B32" s="68">
        <v>18</v>
      </c>
      <c r="C32" s="46"/>
      <c r="D32" s="46"/>
      <c r="E32" s="46"/>
      <c r="F32" s="46"/>
      <c r="G32" s="173"/>
      <c r="H32" s="46"/>
      <c r="I32" s="46"/>
      <c r="J32" s="70"/>
      <c r="K32" s="70"/>
      <c r="L32" s="46"/>
      <c r="M32" s="259"/>
      <c r="N32" s="1"/>
      <c r="O32" s="11"/>
      <c r="P32" s="68">
        <v>18</v>
      </c>
      <c r="Q32" s="46"/>
      <c r="R32" s="46"/>
      <c r="S32" s="46"/>
      <c r="T32" s="46"/>
      <c r="U32" s="173"/>
      <c r="V32" s="46"/>
      <c r="W32" s="46"/>
      <c r="X32" s="64">
        <f t="shared" si="4"/>
        <v>0</v>
      </c>
      <c r="Y32" s="68"/>
      <c r="AA32" s="68">
        <v>18</v>
      </c>
      <c r="AB32" s="46"/>
      <c r="AC32" s="46"/>
      <c r="AD32" s="46"/>
      <c r="AE32" s="46"/>
      <c r="AF32" s="173"/>
      <c r="AG32" s="46"/>
      <c r="AH32" s="46"/>
      <c r="AI32" s="64">
        <f t="shared" si="5"/>
        <v>0</v>
      </c>
      <c r="AJ32" s="46"/>
    </row>
    <row r="33" spans="2:36" ht="13" x14ac:dyDescent="0.25">
      <c r="B33" s="68">
        <v>19</v>
      </c>
      <c r="C33" s="44"/>
      <c r="D33" s="44"/>
      <c r="E33" s="44"/>
      <c r="F33" s="44"/>
      <c r="G33" s="267"/>
      <c r="H33" s="44"/>
      <c r="I33" s="44"/>
      <c r="J33" s="70"/>
      <c r="K33" s="70"/>
      <c r="L33" s="44"/>
      <c r="M33" s="259"/>
      <c r="N33" s="1"/>
      <c r="O33" s="11"/>
      <c r="P33" s="68">
        <v>19</v>
      </c>
      <c r="Q33" s="44"/>
      <c r="R33" s="44"/>
      <c r="S33" s="44"/>
      <c r="T33" s="44"/>
      <c r="U33" s="267"/>
      <c r="V33" s="44"/>
      <c r="W33" s="44"/>
      <c r="X33" s="64">
        <f t="shared" si="4"/>
        <v>0</v>
      </c>
      <c r="Y33" s="68"/>
      <c r="AA33" s="68">
        <v>19</v>
      </c>
      <c r="AB33" s="44"/>
      <c r="AC33" s="44"/>
      <c r="AD33" s="44"/>
      <c r="AE33" s="44"/>
      <c r="AF33" s="267"/>
      <c r="AG33" s="44"/>
      <c r="AH33" s="44"/>
      <c r="AI33" s="64">
        <f t="shared" si="5"/>
        <v>0</v>
      </c>
      <c r="AJ33" s="44"/>
    </row>
    <row r="34" spans="2:36" ht="13" x14ac:dyDescent="0.25">
      <c r="B34" s="68">
        <v>20</v>
      </c>
      <c r="C34" s="45"/>
      <c r="D34" s="45"/>
      <c r="E34" s="45"/>
      <c r="F34" s="45"/>
      <c r="G34" s="172"/>
      <c r="H34" s="45"/>
      <c r="I34" s="45"/>
      <c r="J34" s="70"/>
      <c r="K34" s="70"/>
      <c r="L34" s="45"/>
      <c r="M34" s="259"/>
      <c r="N34" s="1"/>
      <c r="O34" s="11"/>
      <c r="P34" s="68">
        <v>20</v>
      </c>
      <c r="Q34" s="45"/>
      <c r="R34" s="45"/>
      <c r="S34" s="45"/>
      <c r="T34" s="45"/>
      <c r="U34" s="172"/>
      <c r="V34" s="45"/>
      <c r="W34" s="45"/>
      <c r="X34" s="64">
        <f t="shared" si="4"/>
        <v>0</v>
      </c>
      <c r="Y34" s="68"/>
      <c r="AA34" s="68">
        <v>20</v>
      </c>
      <c r="AB34" s="45"/>
      <c r="AC34" s="45"/>
      <c r="AD34" s="45"/>
      <c r="AE34" s="45"/>
      <c r="AF34" s="172"/>
      <c r="AG34" s="45"/>
      <c r="AH34" s="45"/>
      <c r="AI34" s="64">
        <f t="shared" si="5"/>
        <v>0</v>
      </c>
      <c r="AJ34" s="45"/>
    </row>
    <row r="35" spans="2:36" ht="13" x14ac:dyDescent="0.25">
      <c r="B35" s="68">
        <v>21</v>
      </c>
      <c r="C35" s="46"/>
      <c r="D35" s="46"/>
      <c r="E35" s="46"/>
      <c r="F35" s="46"/>
      <c r="G35" s="173"/>
      <c r="H35" s="46"/>
      <c r="I35" s="46"/>
      <c r="J35" s="70"/>
      <c r="K35" s="70"/>
      <c r="L35" s="46"/>
      <c r="M35" s="259"/>
      <c r="N35" s="1"/>
      <c r="O35" s="11"/>
      <c r="P35" s="68">
        <v>21</v>
      </c>
      <c r="Q35" s="46"/>
      <c r="R35" s="46"/>
      <c r="S35" s="46"/>
      <c r="T35" s="46"/>
      <c r="U35" s="173"/>
      <c r="V35" s="46"/>
      <c r="W35" s="46"/>
      <c r="X35" s="64">
        <f t="shared" si="4"/>
        <v>0</v>
      </c>
      <c r="Y35" s="68"/>
      <c r="AA35" s="68">
        <v>21</v>
      </c>
      <c r="AB35" s="46"/>
      <c r="AC35" s="46"/>
      <c r="AD35" s="46"/>
      <c r="AE35" s="46"/>
      <c r="AF35" s="173"/>
      <c r="AG35" s="46"/>
      <c r="AH35" s="46"/>
      <c r="AI35" s="64">
        <f t="shared" si="5"/>
        <v>0</v>
      </c>
      <c r="AJ35" s="46"/>
    </row>
    <row r="36" spans="2:36" ht="13" x14ac:dyDescent="0.25">
      <c r="B36" s="68">
        <v>22</v>
      </c>
      <c r="C36" s="44"/>
      <c r="D36" s="44"/>
      <c r="E36" s="44"/>
      <c r="F36" s="44"/>
      <c r="G36" s="267"/>
      <c r="H36" s="44"/>
      <c r="I36" s="44"/>
      <c r="J36" s="70"/>
      <c r="K36" s="70"/>
      <c r="L36" s="44"/>
      <c r="M36" s="259"/>
      <c r="N36" s="1"/>
      <c r="O36" s="11"/>
      <c r="P36" s="68">
        <v>22</v>
      </c>
      <c r="Q36" s="44"/>
      <c r="R36" s="44"/>
      <c r="S36" s="44"/>
      <c r="T36" s="44"/>
      <c r="U36" s="267"/>
      <c r="V36" s="44"/>
      <c r="W36" s="44"/>
      <c r="X36" s="64">
        <f t="shared" si="4"/>
        <v>0</v>
      </c>
      <c r="Y36" s="68"/>
      <c r="AA36" s="68">
        <v>22</v>
      </c>
      <c r="AB36" s="44"/>
      <c r="AC36" s="44"/>
      <c r="AD36" s="44"/>
      <c r="AE36" s="44"/>
      <c r="AF36" s="267"/>
      <c r="AG36" s="44"/>
      <c r="AH36" s="44"/>
      <c r="AI36" s="64">
        <f t="shared" si="5"/>
        <v>0</v>
      </c>
      <c r="AJ36" s="44"/>
    </row>
    <row r="37" spans="2:36" ht="13" x14ac:dyDescent="0.25">
      <c r="B37" s="68">
        <v>23</v>
      </c>
      <c r="C37" s="45"/>
      <c r="D37" s="45"/>
      <c r="E37" s="45"/>
      <c r="F37" s="45"/>
      <c r="G37" s="172"/>
      <c r="H37" s="45"/>
      <c r="I37" s="45"/>
      <c r="J37" s="70"/>
      <c r="K37" s="70"/>
      <c r="L37" s="45"/>
      <c r="M37" s="259"/>
      <c r="N37" s="1"/>
      <c r="O37" s="11"/>
      <c r="P37" s="68">
        <v>23</v>
      </c>
      <c r="Q37" s="45"/>
      <c r="R37" s="45"/>
      <c r="S37" s="45"/>
      <c r="T37" s="45"/>
      <c r="U37" s="172"/>
      <c r="V37" s="45"/>
      <c r="W37" s="45"/>
      <c r="X37" s="64">
        <f t="shared" si="4"/>
        <v>0</v>
      </c>
      <c r="Y37" s="68"/>
      <c r="AA37" s="68">
        <v>23</v>
      </c>
      <c r="AB37" s="45"/>
      <c r="AC37" s="45"/>
      <c r="AD37" s="45"/>
      <c r="AE37" s="45"/>
      <c r="AF37" s="172"/>
      <c r="AG37" s="45"/>
      <c r="AH37" s="45"/>
      <c r="AI37" s="64">
        <f t="shared" si="5"/>
        <v>0</v>
      </c>
      <c r="AJ37" s="45"/>
    </row>
    <row r="38" spans="2:36" ht="13" x14ac:dyDescent="0.25">
      <c r="B38" s="68">
        <v>24</v>
      </c>
      <c r="C38" s="46"/>
      <c r="D38" s="46"/>
      <c r="E38" s="46"/>
      <c r="F38" s="46"/>
      <c r="G38" s="173"/>
      <c r="H38" s="46"/>
      <c r="I38" s="46"/>
      <c r="J38" s="70"/>
      <c r="K38" s="70"/>
      <c r="L38" s="46"/>
      <c r="M38" s="259"/>
      <c r="N38" s="1"/>
      <c r="O38" s="11"/>
      <c r="P38" s="68">
        <v>24</v>
      </c>
      <c r="Q38" s="46"/>
      <c r="R38" s="46"/>
      <c r="S38" s="46"/>
      <c r="T38" s="46"/>
      <c r="U38" s="173"/>
      <c r="V38" s="46"/>
      <c r="W38" s="46"/>
      <c r="X38" s="64">
        <f t="shared" si="4"/>
        <v>0</v>
      </c>
      <c r="Y38" s="68"/>
      <c r="AA38" s="68">
        <v>24</v>
      </c>
      <c r="AB38" s="46"/>
      <c r="AC38" s="46"/>
      <c r="AD38" s="46"/>
      <c r="AE38" s="46"/>
      <c r="AF38" s="173"/>
      <c r="AG38" s="46"/>
      <c r="AH38" s="46"/>
      <c r="AI38" s="64">
        <f t="shared" si="5"/>
        <v>0</v>
      </c>
      <c r="AJ38" s="46"/>
    </row>
    <row r="39" spans="2:36" ht="13" x14ac:dyDescent="0.25">
      <c r="B39" s="68">
        <v>25</v>
      </c>
      <c r="C39" s="44"/>
      <c r="D39" s="44"/>
      <c r="E39" s="44"/>
      <c r="F39" s="44"/>
      <c r="G39" s="267"/>
      <c r="H39" s="44"/>
      <c r="I39" s="44"/>
      <c r="J39" s="70"/>
      <c r="K39" s="70"/>
      <c r="L39" s="44"/>
      <c r="M39" s="259"/>
      <c r="N39" s="1"/>
      <c r="O39" s="11"/>
      <c r="P39" s="68">
        <v>25</v>
      </c>
      <c r="Q39" s="44"/>
      <c r="R39" s="44"/>
      <c r="S39" s="44"/>
      <c r="T39" s="44"/>
      <c r="U39" s="267"/>
      <c r="V39" s="44"/>
      <c r="W39" s="44"/>
      <c r="X39" s="64">
        <f t="shared" si="4"/>
        <v>0</v>
      </c>
      <c r="Y39" s="68"/>
      <c r="AA39" s="68">
        <v>25</v>
      </c>
      <c r="AB39" s="44"/>
      <c r="AC39" s="44"/>
      <c r="AD39" s="44"/>
      <c r="AE39" s="44"/>
      <c r="AF39" s="267"/>
      <c r="AG39" s="44"/>
      <c r="AH39" s="44"/>
      <c r="AI39" s="64">
        <f t="shared" si="5"/>
        <v>0</v>
      </c>
      <c r="AJ39" s="44"/>
    </row>
    <row r="40" spans="2:36" ht="13" x14ac:dyDescent="0.25">
      <c r="B40" s="68">
        <v>26</v>
      </c>
      <c r="C40" s="45"/>
      <c r="D40" s="45"/>
      <c r="E40" s="45"/>
      <c r="F40" s="45"/>
      <c r="G40" s="172"/>
      <c r="H40" s="45"/>
      <c r="I40" s="45"/>
      <c r="J40" s="70"/>
      <c r="K40" s="70"/>
      <c r="L40" s="45"/>
      <c r="M40" s="259"/>
      <c r="N40" s="1"/>
      <c r="O40" s="11"/>
      <c r="P40" s="68">
        <v>26</v>
      </c>
      <c r="Q40" s="45"/>
      <c r="R40" s="45"/>
      <c r="S40" s="45"/>
      <c r="T40" s="45"/>
      <c r="U40" s="172"/>
      <c r="V40" s="45"/>
      <c r="W40" s="45"/>
      <c r="X40" s="64">
        <f t="shared" si="4"/>
        <v>0</v>
      </c>
      <c r="Y40" s="68"/>
      <c r="AA40" s="68">
        <v>26</v>
      </c>
      <c r="AB40" s="45"/>
      <c r="AC40" s="45"/>
      <c r="AD40" s="45"/>
      <c r="AE40" s="45"/>
      <c r="AF40" s="172"/>
      <c r="AG40" s="45"/>
      <c r="AH40" s="45"/>
      <c r="AI40" s="64">
        <f t="shared" si="5"/>
        <v>0</v>
      </c>
      <c r="AJ40" s="45"/>
    </row>
    <row r="41" spans="2:36" ht="13" x14ac:dyDescent="0.25">
      <c r="B41" s="68">
        <v>27</v>
      </c>
      <c r="C41" s="46"/>
      <c r="D41" s="46"/>
      <c r="E41" s="46"/>
      <c r="F41" s="46"/>
      <c r="G41" s="173"/>
      <c r="H41" s="46"/>
      <c r="I41" s="46"/>
      <c r="J41" s="70"/>
      <c r="K41" s="70"/>
      <c r="L41" s="46"/>
      <c r="M41" s="259"/>
      <c r="N41" s="1"/>
      <c r="O41" s="11"/>
      <c r="P41" s="68">
        <v>27</v>
      </c>
      <c r="Q41" s="46"/>
      <c r="R41" s="46"/>
      <c r="S41" s="46"/>
      <c r="T41" s="46"/>
      <c r="U41" s="173"/>
      <c r="V41" s="46"/>
      <c r="W41" s="46"/>
      <c r="X41" s="64">
        <f t="shared" si="4"/>
        <v>0</v>
      </c>
      <c r="Y41" s="68"/>
      <c r="AA41" s="68">
        <v>27</v>
      </c>
      <c r="AB41" s="46"/>
      <c r="AC41" s="46"/>
      <c r="AD41" s="46"/>
      <c r="AE41" s="46"/>
      <c r="AF41" s="173"/>
      <c r="AG41" s="46"/>
      <c r="AH41" s="46"/>
      <c r="AI41" s="64">
        <f t="shared" si="5"/>
        <v>0</v>
      </c>
      <c r="AJ41" s="46"/>
    </row>
    <row r="42" spans="2:36" ht="13" x14ac:dyDescent="0.25">
      <c r="B42" s="68">
        <v>28</v>
      </c>
      <c r="C42" s="44"/>
      <c r="D42" s="44"/>
      <c r="E42" s="44"/>
      <c r="F42" s="44"/>
      <c r="G42" s="267"/>
      <c r="H42" s="44"/>
      <c r="I42" s="44"/>
      <c r="J42" s="70"/>
      <c r="K42" s="70"/>
      <c r="L42" s="44"/>
      <c r="M42" s="259"/>
      <c r="N42" s="1"/>
      <c r="O42" s="11"/>
      <c r="P42" s="68">
        <v>28</v>
      </c>
      <c r="Q42" s="44"/>
      <c r="R42" s="44"/>
      <c r="S42" s="44"/>
      <c r="T42" s="44"/>
      <c r="U42" s="267"/>
      <c r="V42" s="44"/>
      <c r="W42" s="44"/>
      <c r="X42" s="64">
        <f t="shared" si="4"/>
        <v>0</v>
      </c>
      <c r="Y42" s="68"/>
      <c r="AA42" s="68">
        <v>28</v>
      </c>
      <c r="AB42" s="44"/>
      <c r="AC42" s="44"/>
      <c r="AD42" s="44"/>
      <c r="AE42" s="44"/>
      <c r="AF42" s="267"/>
      <c r="AG42" s="44"/>
      <c r="AH42" s="44"/>
      <c r="AI42" s="64">
        <f t="shared" si="5"/>
        <v>0</v>
      </c>
      <c r="AJ42" s="44"/>
    </row>
    <row r="43" spans="2:36" ht="13" x14ac:dyDescent="0.25">
      <c r="B43" s="68">
        <v>29</v>
      </c>
      <c r="C43" s="45"/>
      <c r="D43" s="45"/>
      <c r="E43" s="45"/>
      <c r="F43" s="45"/>
      <c r="G43" s="172"/>
      <c r="H43" s="45"/>
      <c r="I43" s="45"/>
      <c r="J43" s="70"/>
      <c r="K43" s="70"/>
      <c r="L43" s="45"/>
      <c r="M43" s="259"/>
      <c r="N43" s="1"/>
      <c r="O43" s="11"/>
      <c r="P43" s="68">
        <v>29</v>
      </c>
      <c r="Q43" s="45"/>
      <c r="R43" s="45"/>
      <c r="S43" s="45"/>
      <c r="T43" s="45"/>
      <c r="U43" s="172"/>
      <c r="V43" s="45"/>
      <c r="W43" s="45"/>
      <c r="X43" s="64">
        <f t="shared" si="4"/>
        <v>0</v>
      </c>
      <c r="Y43" s="68"/>
      <c r="AA43" s="68">
        <v>29</v>
      </c>
      <c r="AB43" s="45"/>
      <c r="AC43" s="45"/>
      <c r="AD43" s="45"/>
      <c r="AE43" s="45"/>
      <c r="AF43" s="172"/>
      <c r="AG43" s="45"/>
      <c r="AH43" s="45"/>
      <c r="AI43" s="64">
        <f t="shared" si="5"/>
        <v>0</v>
      </c>
      <c r="AJ43" s="45"/>
    </row>
    <row r="44" spans="2:36" ht="13" x14ac:dyDescent="0.25">
      <c r="B44" s="68">
        <v>30</v>
      </c>
      <c r="C44" s="46"/>
      <c r="D44" s="46"/>
      <c r="E44" s="46"/>
      <c r="F44" s="46"/>
      <c r="G44" s="173"/>
      <c r="H44" s="46"/>
      <c r="I44" s="46"/>
      <c r="J44" s="70"/>
      <c r="K44" s="70"/>
      <c r="L44" s="46"/>
      <c r="M44" s="259"/>
      <c r="N44" s="1"/>
      <c r="O44" s="11"/>
      <c r="P44" s="68">
        <v>30</v>
      </c>
      <c r="Q44" s="46"/>
      <c r="R44" s="46"/>
      <c r="S44" s="46"/>
      <c r="T44" s="46"/>
      <c r="U44" s="173"/>
      <c r="V44" s="46"/>
      <c r="W44" s="46"/>
      <c r="X44" s="64">
        <f t="shared" si="4"/>
        <v>0</v>
      </c>
      <c r="Y44" s="68"/>
      <c r="AA44" s="68">
        <v>30</v>
      </c>
      <c r="AB44" s="46"/>
      <c r="AC44" s="46"/>
      <c r="AD44" s="46"/>
      <c r="AE44" s="46"/>
      <c r="AF44" s="173"/>
      <c r="AG44" s="46"/>
      <c r="AH44" s="46"/>
      <c r="AI44" s="64">
        <f t="shared" si="5"/>
        <v>0</v>
      </c>
      <c r="AJ44" s="46"/>
    </row>
    <row r="45" spans="2:36" ht="13" x14ac:dyDescent="0.25">
      <c r="B45" s="68">
        <v>31</v>
      </c>
      <c r="C45" s="267"/>
      <c r="D45" s="267"/>
      <c r="E45" s="267"/>
      <c r="F45" s="267"/>
      <c r="G45" s="267"/>
      <c r="H45" s="267"/>
      <c r="I45" s="267"/>
      <c r="J45" s="70"/>
      <c r="K45" s="70"/>
      <c r="L45" s="267"/>
      <c r="M45" s="257"/>
      <c r="N45" s="1"/>
      <c r="O45" s="11"/>
      <c r="P45" s="68">
        <v>31</v>
      </c>
      <c r="Q45" s="267"/>
      <c r="R45" s="267"/>
      <c r="S45" s="267"/>
      <c r="T45" s="267"/>
      <c r="U45" s="267"/>
      <c r="V45" s="267"/>
      <c r="W45" s="267"/>
      <c r="X45" s="64">
        <f t="shared" si="4"/>
        <v>0</v>
      </c>
      <c r="Y45" s="268"/>
      <c r="AA45" s="68">
        <v>31</v>
      </c>
      <c r="AB45" s="267"/>
      <c r="AC45" s="267"/>
      <c r="AD45" s="267"/>
      <c r="AE45" s="267"/>
      <c r="AF45" s="267"/>
      <c r="AG45" s="267"/>
      <c r="AH45" s="267"/>
      <c r="AI45" s="64">
        <f t="shared" si="5"/>
        <v>0</v>
      </c>
      <c r="AJ45" s="267"/>
    </row>
    <row r="46" spans="2:36" ht="13" x14ac:dyDescent="0.25">
      <c r="B46" s="68">
        <v>32</v>
      </c>
      <c r="C46" s="172"/>
      <c r="D46" s="172"/>
      <c r="E46" s="172"/>
      <c r="F46" s="172"/>
      <c r="G46" s="172"/>
      <c r="H46" s="172"/>
      <c r="I46" s="172"/>
      <c r="J46" s="70"/>
      <c r="K46" s="70"/>
      <c r="L46" s="172"/>
      <c r="M46" s="257"/>
      <c r="N46" s="1"/>
      <c r="O46" s="11"/>
      <c r="P46" s="68">
        <v>32</v>
      </c>
      <c r="Q46" s="172"/>
      <c r="R46" s="172"/>
      <c r="S46" s="172"/>
      <c r="T46" s="172"/>
      <c r="U46" s="172"/>
      <c r="V46" s="172"/>
      <c r="W46" s="172"/>
      <c r="X46" s="64">
        <f t="shared" si="4"/>
        <v>0</v>
      </c>
      <c r="Y46" s="268"/>
      <c r="AA46" s="68">
        <v>32</v>
      </c>
      <c r="AB46" s="172"/>
      <c r="AC46" s="172"/>
      <c r="AD46" s="172"/>
      <c r="AE46" s="172"/>
      <c r="AF46" s="172"/>
      <c r="AG46" s="172"/>
      <c r="AH46" s="172"/>
      <c r="AI46" s="64">
        <f t="shared" si="5"/>
        <v>0</v>
      </c>
      <c r="AJ46" s="172"/>
    </row>
    <row r="47" spans="2:36" ht="13" x14ac:dyDescent="0.25">
      <c r="B47" s="68">
        <v>33</v>
      </c>
      <c r="C47" s="173"/>
      <c r="D47" s="173"/>
      <c r="E47" s="173"/>
      <c r="F47" s="173"/>
      <c r="G47" s="173"/>
      <c r="H47" s="173"/>
      <c r="I47" s="173"/>
      <c r="J47" s="70"/>
      <c r="K47" s="70"/>
      <c r="L47" s="173"/>
      <c r="M47" s="257"/>
      <c r="N47" s="1"/>
      <c r="O47" s="11"/>
      <c r="P47" s="68">
        <v>33</v>
      </c>
      <c r="Q47" s="173"/>
      <c r="R47" s="173"/>
      <c r="S47" s="173"/>
      <c r="T47" s="173"/>
      <c r="U47" s="173"/>
      <c r="V47" s="173"/>
      <c r="W47" s="173"/>
      <c r="X47" s="64">
        <f t="shared" si="4"/>
        <v>0</v>
      </c>
      <c r="Y47" s="268"/>
      <c r="AA47" s="68">
        <v>33</v>
      </c>
      <c r="AB47" s="173"/>
      <c r="AC47" s="173"/>
      <c r="AD47" s="173"/>
      <c r="AE47" s="173"/>
      <c r="AF47" s="173"/>
      <c r="AG47" s="173"/>
      <c r="AH47" s="173"/>
      <c r="AI47" s="64">
        <f t="shared" si="5"/>
        <v>0</v>
      </c>
      <c r="AJ47" s="173"/>
    </row>
    <row r="48" spans="2:36" ht="13" x14ac:dyDescent="0.25">
      <c r="B48" s="68">
        <v>34</v>
      </c>
      <c r="C48" s="267"/>
      <c r="D48" s="267"/>
      <c r="E48" s="267"/>
      <c r="F48" s="267"/>
      <c r="G48" s="267"/>
      <c r="H48" s="267"/>
      <c r="I48" s="267"/>
      <c r="J48" s="70"/>
      <c r="K48" s="70"/>
      <c r="L48" s="267"/>
      <c r="M48" s="257"/>
      <c r="N48" s="1"/>
      <c r="O48" s="11"/>
      <c r="P48" s="68">
        <v>34</v>
      </c>
      <c r="Q48" s="267"/>
      <c r="R48" s="267"/>
      <c r="S48" s="267"/>
      <c r="T48" s="267"/>
      <c r="U48" s="267"/>
      <c r="V48" s="267"/>
      <c r="W48" s="267"/>
      <c r="X48" s="64">
        <f t="shared" si="4"/>
        <v>0</v>
      </c>
      <c r="Y48" s="268"/>
      <c r="AA48" s="68">
        <v>34</v>
      </c>
      <c r="AB48" s="267"/>
      <c r="AC48" s="267"/>
      <c r="AD48" s="267"/>
      <c r="AE48" s="267"/>
      <c r="AF48" s="267"/>
      <c r="AG48" s="267"/>
      <c r="AH48" s="267"/>
      <c r="AI48" s="64">
        <f t="shared" si="5"/>
        <v>0</v>
      </c>
      <c r="AJ48" s="267"/>
    </row>
    <row r="49" spans="1:36" ht="13" x14ac:dyDescent="0.25">
      <c r="B49" s="68">
        <v>35</v>
      </c>
      <c r="C49" s="172"/>
      <c r="D49" s="172"/>
      <c r="E49" s="172"/>
      <c r="F49" s="172"/>
      <c r="G49" s="172"/>
      <c r="H49" s="172"/>
      <c r="I49" s="172"/>
      <c r="J49" s="70"/>
      <c r="K49" s="70"/>
      <c r="L49" s="172"/>
      <c r="M49" s="257"/>
      <c r="N49" s="1"/>
      <c r="O49" s="11"/>
      <c r="P49" s="68">
        <v>35</v>
      </c>
      <c r="Q49" s="172"/>
      <c r="R49" s="172"/>
      <c r="S49" s="172"/>
      <c r="T49" s="172"/>
      <c r="U49" s="172"/>
      <c r="V49" s="172"/>
      <c r="W49" s="172"/>
      <c r="X49" s="64">
        <f t="shared" si="4"/>
        <v>0</v>
      </c>
      <c r="Y49" s="268"/>
      <c r="AA49" s="68">
        <v>35</v>
      </c>
      <c r="AB49" s="172"/>
      <c r="AC49" s="172"/>
      <c r="AD49" s="172"/>
      <c r="AE49" s="172"/>
      <c r="AF49" s="172"/>
      <c r="AG49" s="172"/>
      <c r="AH49" s="172"/>
      <c r="AI49" s="64">
        <f t="shared" si="5"/>
        <v>0</v>
      </c>
      <c r="AJ49" s="172"/>
    </row>
    <row r="50" spans="1:36" ht="13" x14ac:dyDescent="0.25">
      <c r="B50" s="68">
        <v>36</v>
      </c>
      <c r="C50" s="173"/>
      <c r="D50" s="173"/>
      <c r="E50" s="173"/>
      <c r="F50" s="173"/>
      <c r="G50" s="173"/>
      <c r="H50" s="173"/>
      <c r="I50" s="173"/>
      <c r="J50" s="70"/>
      <c r="K50" s="70"/>
      <c r="L50" s="173"/>
      <c r="M50" s="257"/>
      <c r="N50" s="1"/>
      <c r="O50" s="11"/>
      <c r="P50" s="68">
        <v>36</v>
      </c>
      <c r="Q50" s="173"/>
      <c r="R50" s="173"/>
      <c r="S50" s="173"/>
      <c r="T50" s="173"/>
      <c r="U50" s="173"/>
      <c r="V50" s="173"/>
      <c r="W50" s="173"/>
      <c r="X50" s="64">
        <f t="shared" si="4"/>
        <v>0</v>
      </c>
      <c r="Y50" s="268"/>
      <c r="AA50" s="68">
        <v>36</v>
      </c>
      <c r="AB50" s="173"/>
      <c r="AC50" s="173"/>
      <c r="AD50" s="173"/>
      <c r="AE50" s="173"/>
      <c r="AF50" s="173"/>
      <c r="AG50" s="173"/>
      <c r="AH50" s="173"/>
      <c r="AI50" s="64">
        <f t="shared" si="5"/>
        <v>0</v>
      </c>
      <c r="AJ50" s="173"/>
    </row>
    <row r="51" spans="1:36" s="12" customFormat="1" x14ac:dyDescent="0.25">
      <c r="B51" s="68">
        <v>37</v>
      </c>
      <c r="C51" s="267"/>
      <c r="D51" s="56"/>
      <c r="E51" s="53"/>
      <c r="F51" s="56"/>
      <c r="G51" s="267"/>
      <c r="H51" s="59"/>
      <c r="I51" s="59"/>
      <c r="J51" s="70"/>
      <c r="K51" s="70"/>
      <c r="L51" s="50"/>
      <c r="M51" s="84"/>
      <c r="O51" s="13"/>
      <c r="P51" s="68">
        <v>37</v>
      </c>
      <c r="Q51" s="267"/>
      <c r="R51" s="56"/>
      <c r="S51" s="53"/>
      <c r="T51" s="56"/>
      <c r="U51" s="267"/>
      <c r="V51" s="59"/>
      <c r="W51" s="59"/>
      <c r="X51" s="64">
        <f t="shared" si="4"/>
        <v>0</v>
      </c>
      <c r="Y51" s="81"/>
      <c r="AA51" s="68">
        <v>37</v>
      </c>
      <c r="AB51" s="267"/>
      <c r="AC51" s="56"/>
      <c r="AD51" s="53"/>
      <c r="AE51" s="56"/>
      <c r="AF51" s="267"/>
      <c r="AG51" s="59"/>
      <c r="AH51" s="59"/>
      <c r="AI51" s="64">
        <f t="shared" si="5"/>
        <v>0</v>
      </c>
      <c r="AJ51" s="50"/>
    </row>
    <row r="52" spans="1:36" s="12" customFormat="1" x14ac:dyDescent="0.25">
      <c r="B52" s="68">
        <v>38</v>
      </c>
      <c r="C52" s="172"/>
      <c r="D52" s="57"/>
      <c r="E52" s="54"/>
      <c r="F52" s="57"/>
      <c r="G52" s="172"/>
      <c r="H52" s="60"/>
      <c r="I52" s="60"/>
      <c r="J52" s="70"/>
      <c r="K52" s="70"/>
      <c r="L52" s="51"/>
      <c r="M52" s="84"/>
      <c r="O52" s="13"/>
      <c r="P52" s="68">
        <v>38</v>
      </c>
      <c r="Q52" s="172"/>
      <c r="R52" s="57"/>
      <c r="S52" s="54"/>
      <c r="T52" s="57"/>
      <c r="U52" s="172"/>
      <c r="V52" s="60"/>
      <c r="W52" s="60"/>
      <c r="X52" s="64">
        <f t="shared" si="4"/>
        <v>0</v>
      </c>
      <c r="Y52" s="81"/>
      <c r="AA52" s="68">
        <v>38</v>
      </c>
      <c r="AB52" s="172"/>
      <c r="AC52" s="57"/>
      <c r="AD52" s="54"/>
      <c r="AE52" s="57"/>
      <c r="AF52" s="172"/>
      <c r="AG52" s="60"/>
      <c r="AH52" s="60"/>
      <c r="AI52" s="64">
        <f t="shared" si="5"/>
        <v>0</v>
      </c>
      <c r="AJ52" s="51"/>
    </row>
    <row r="53" spans="1:36" s="12" customFormat="1" x14ac:dyDescent="0.25">
      <c r="B53" s="68">
        <v>39</v>
      </c>
      <c r="C53" s="173"/>
      <c r="D53" s="58"/>
      <c r="E53" s="55"/>
      <c r="F53" s="58"/>
      <c r="G53" s="173"/>
      <c r="H53" s="61"/>
      <c r="I53" s="61"/>
      <c r="J53" s="70"/>
      <c r="K53" s="70"/>
      <c r="L53" s="52"/>
      <c r="M53" s="84"/>
      <c r="O53" s="13"/>
      <c r="P53" s="68">
        <v>39</v>
      </c>
      <c r="Q53" s="173"/>
      <c r="R53" s="58"/>
      <c r="S53" s="55"/>
      <c r="T53" s="58"/>
      <c r="U53" s="173"/>
      <c r="V53" s="61"/>
      <c r="W53" s="61"/>
      <c r="X53" s="64">
        <f t="shared" si="4"/>
        <v>0</v>
      </c>
      <c r="Y53" s="81"/>
      <c r="AA53" s="68">
        <v>39</v>
      </c>
      <c r="AB53" s="173"/>
      <c r="AC53" s="58"/>
      <c r="AD53" s="55"/>
      <c r="AE53" s="58"/>
      <c r="AF53" s="173"/>
      <c r="AG53" s="61"/>
      <c r="AH53" s="61"/>
      <c r="AI53" s="64">
        <f t="shared" si="5"/>
        <v>0</v>
      </c>
      <c r="AJ53" s="52"/>
    </row>
    <row r="54" spans="1:36" s="12" customFormat="1" x14ac:dyDescent="0.25">
      <c r="B54" s="68">
        <v>40</v>
      </c>
      <c r="C54" s="267"/>
      <c r="D54" s="267"/>
      <c r="E54" s="53"/>
      <c r="F54" s="267"/>
      <c r="G54" s="267"/>
      <c r="H54" s="47"/>
      <c r="I54" s="47"/>
      <c r="J54" s="70"/>
      <c r="K54" s="70"/>
      <c r="L54" s="50"/>
      <c r="M54" s="84"/>
      <c r="O54" s="13"/>
      <c r="P54" s="68">
        <v>40</v>
      </c>
      <c r="Q54" s="267"/>
      <c r="R54" s="267"/>
      <c r="S54" s="53"/>
      <c r="T54" s="267"/>
      <c r="U54" s="267"/>
      <c r="V54" s="47"/>
      <c r="W54" s="47"/>
      <c r="X54" s="64">
        <f t="shared" si="4"/>
        <v>0</v>
      </c>
      <c r="Y54" s="81"/>
      <c r="AA54" s="68">
        <v>40</v>
      </c>
      <c r="AB54" s="267"/>
      <c r="AC54" s="267"/>
      <c r="AD54" s="53"/>
      <c r="AE54" s="267"/>
      <c r="AF54" s="267"/>
      <c r="AG54" s="47"/>
      <c r="AH54" s="47"/>
      <c r="AI54" s="64">
        <f t="shared" si="5"/>
        <v>0</v>
      </c>
      <c r="AJ54" s="50"/>
    </row>
    <row r="55" spans="1:36" s="12" customFormat="1" x14ac:dyDescent="0.25">
      <c r="B55" s="68">
        <v>41</v>
      </c>
      <c r="C55" s="172"/>
      <c r="D55" s="172"/>
      <c r="E55" s="54"/>
      <c r="F55" s="172"/>
      <c r="G55" s="172"/>
      <c r="H55" s="48"/>
      <c r="I55" s="48"/>
      <c r="J55" s="70"/>
      <c r="K55" s="70"/>
      <c r="L55" s="51"/>
      <c r="M55" s="84"/>
      <c r="O55" s="13"/>
      <c r="P55" s="68">
        <v>41</v>
      </c>
      <c r="Q55" s="172"/>
      <c r="R55" s="172"/>
      <c r="S55" s="54"/>
      <c r="T55" s="172"/>
      <c r="U55" s="172"/>
      <c r="V55" s="48"/>
      <c r="W55" s="48"/>
      <c r="X55" s="64">
        <f t="shared" si="4"/>
        <v>0</v>
      </c>
      <c r="Y55" s="81"/>
      <c r="AA55" s="68">
        <v>41</v>
      </c>
      <c r="AB55" s="172"/>
      <c r="AC55" s="172"/>
      <c r="AD55" s="54"/>
      <c r="AE55" s="172"/>
      <c r="AF55" s="172"/>
      <c r="AG55" s="48"/>
      <c r="AH55" s="48"/>
      <c r="AI55" s="64">
        <f t="shared" si="5"/>
        <v>0</v>
      </c>
      <c r="AJ55" s="51"/>
    </row>
    <row r="56" spans="1:36" s="12" customFormat="1" x14ac:dyDescent="0.25">
      <c r="B56" s="68">
        <v>42</v>
      </c>
      <c r="C56" s="173"/>
      <c r="D56" s="173"/>
      <c r="E56" s="55"/>
      <c r="F56" s="173"/>
      <c r="G56" s="173"/>
      <c r="H56" s="49"/>
      <c r="I56" s="49"/>
      <c r="J56" s="70"/>
      <c r="K56" s="70"/>
      <c r="L56" s="52"/>
      <c r="M56" s="84"/>
      <c r="O56" s="13"/>
      <c r="P56" s="68">
        <v>42</v>
      </c>
      <c r="Q56" s="173"/>
      <c r="R56" s="173"/>
      <c r="S56" s="55"/>
      <c r="T56" s="173"/>
      <c r="U56" s="173"/>
      <c r="V56" s="49"/>
      <c r="W56" s="49"/>
      <c r="X56" s="64">
        <f t="shared" si="4"/>
        <v>0</v>
      </c>
      <c r="Y56" s="81"/>
      <c r="AA56" s="68">
        <v>42</v>
      </c>
      <c r="AB56" s="173"/>
      <c r="AC56" s="173"/>
      <c r="AD56" s="55"/>
      <c r="AE56" s="173"/>
      <c r="AF56" s="173"/>
      <c r="AG56" s="49"/>
      <c r="AH56" s="49"/>
      <c r="AI56" s="64">
        <f t="shared" si="5"/>
        <v>0</v>
      </c>
      <c r="AJ56" s="52"/>
    </row>
    <row r="57" spans="1:36" s="12" customFormat="1" x14ac:dyDescent="0.25">
      <c r="A57" s="633"/>
      <c r="B57" s="68">
        <v>43</v>
      </c>
      <c r="C57" s="267"/>
      <c r="D57" s="267"/>
      <c r="E57" s="267"/>
      <c r="F57" s="267"/>
      <c r="G57" s="267"/>
      <c r="H57" s="267"/>
      <c r="I57" s="267"/>
      <c r="J57" s="70"/>
      <c r="K57" s="70"/>
      <c r="L57" s="267"/>
      <c r="M57" s="257"/>
      <c r="O57" s="13"/>
      <c r="P57" s="68">
        <v>43</v>
      </c>
      <c r="Q57" s="267"/>
      <c r="R57" s="267"/>
      <c r="S57" s="267"/>
      <c r="T57" s="267"/>
      <c r="U57" s="267"/>
      <c r="V57" s="267"/>
      <c r="W57" s="267"/>
      <c r="X57" s="64">
        <f t="shared" si="4"/>
        <v>0</v>
      </c>
      <c r="Y57" s="268"/>
      <c r="AA57" s="68">
        <v>43</v>
      </c>
      <c r="AB57" s="267"/>
      <c r="AC57" s="267"/>
      <c r="AD57" s="267"/>
      <c r="AE57" s="267"/>
      <c r="AF57" s="267"/>
      <c r="AG57" s="267"/>
      <c r="AH57" s="267"/>
      <c r="AI57" s="64">
        <f t="shared" si="5"/>
        <v>0</v>
      </c>
      <c r="AJ57" s="267"/>
    </row>
    <row r="58" spans="1:36" s="12" customFormat="1" x14ac:dyDescent="0.25">
      <c r="A58" s="634"/>
      <c r="B58" s="68">
        <v>44</v>
      </c>
      <c r="C58" s="172"/>
      <c r="D58" s="172"/>
      <c r="E58" s="172"/>
      <c r="F58" s="172"/>
      <c r="G58" s="172"/>
      <c r="H58" s="172"/>
      <c r="I58" s="172"/>
      <c r="J58" s="70"/>
      <c r="K58" s="70"/>
      <c r="L58" s="172"/>
      <c r="M58" s="257"/>
      <c r="O58" s="13"/>
      <c r="P58" s="68">
        <v>44</v>
      </c>
      <c r="Q58" s="172"/>
      <c r="R58" s="172"/>
      <c r="S58" s="172"/>
      <c r="T58" s="172"/>
      <c r="U58" s="172"/>
      <c r="V58" s="172"/>
      <c r="W58" s="172"/>
      <c r="X58" s="64">
        <f t="shared" si="4"/>
        <v>0</v>
      </c>
      <c r="Y58" s="268"/>
      <c r="AA58" s="68">
        <v>44</v>
      </c>
      <c r="AB58" s="172"/>
      <c r="AC58" s="172"/>
      <c r="AD58" s="172"/>
      <c r="AE58" s="172"/>
      <c r="AF58" s="172"/>
      <c r="AG58" s="172"/>
      <c r="AH58" s="172"/>
      <c r="AI58" s="64">
        <f t="shared" si="5"/>
        <v>0</v>
      </c>
      <c r="AJ58" s="172"/>
    </row>
    <row r="59" spans="1:36" s="12" customFormat="1" x14ac:dyDescent="0.25">
      <c r="A59" s="635"/>
      <c r="B59" s="68">
        <v>45</v>
      </c>
      <c r="C59" s="173"/>
      <c r="D59" s="173"/>
      <c r="E59" s="173"/>
      <c r="F59" s="173"/>
      <c r="G59" s="173"/>
      <c r="H59" s="173"/>
      <c r="I59" s="173"/>
      <c r="J59" s="70"/>
      <c r="K59" s="70"/>
      <c r="L59" s="173"/>
      <c r="M59" s="257"/>
      <c r="O59" s="13"/>
      <c r="P59" s="68">
        <v>45</v>
      </c>
      <c r="Q59" s="173"/>
      <c r="R59" s="173"/>
      <c r="S59" s="173"/>
      <c r="T59" s="173"/>
      <c r="U59" s="173"/>
      <c r="V59" s="173"/>
      <c r="W59" s="173"/>
      <c r="X59" s="64">
        <f t="shared" si="4"/>
        <v>0</v>
      </c>
      <c r="Y59" s="268"/>
      <c r="AA59" s="68">
        <v>45</v>
      </c>
      <c r="AB59" s="173"/>
      <c r="AC59" s="173"/>
      <c r="AD59" s="173"/>
      <c r="AE59" s="173"/>
      <c r="AF59" s="173"/>
      <c r="AG59" s="173"/>
      <c r="AH59" s="173"/>
      <c r="AI59" s="64">
        <f t="shared" si="5"/>
        <v>0</v>
      </c>
      <c r="AJ59" s="173"/>
    </row>
    <row r="60" spans="1:36" s="12" customFormat="1" x14ac:dyDescent="0.25">
      <c r="B60" s="68">
        <v>46</v>
      </c>
      <c r="C60" s="267"/>
      <c r="D60" s="267"/>
      <c r="E60" s="53"/>
      <c r="F60" s="267"/>
      <c r="G60" s="267"/>
      <c r="H60" s="47"/>
      <c r="I60" s="47"/>
      <c r="J60" s="70"/>
      <c r="K60" s="70"/>
      <c r="L60" s="50"/>
      <c r="M60" s="84"/>
      <c r="O60" s="13"/>
      <c r="P60" s="68">
        <v>46</v>
      </c>
      <c r="Q60" s="267"/>
      <c r="R60" s="267"/>
      <c r="S60" s="53"/>
      <c r="T60" s="267"/>
      <c r="U60" s="267"/>
      <c r="V60" s="47"/>
      <c r="W60" s="47"/>
      <c r="X60" s="64">
        <f t="shared" si="4"/>
        <v>0</v>
      </c>
      <c r="Y60" s="81"/>
      <c r="AA60" s="68">
        <v>46</v>
      </c>
      <c r="AB60" s="267"/>
      <c r="AC60" s="267"/>
      <c r="AD60" s="53"/>
      <c r="AE60" s="267"/>
      <c r="AF60" s="267"/>
      <c r="AG60" s="47"/>
      <c r="AH60" s="47"/>
      <c r="AI60" s="64">
        <f t="shared" si="5"/>
        <v>0</v>
      </c>
      <c r="AJ60" s="50"/>
    </row>
    <row r="61" spans="1:36" s="12" customFormat="1" x14ac:dyDescent="0.25">
      <c r="B61" s="68">
        <v>47</v>
      </c>
      <c r="C61" s="172"/>
      <c r="D61" s="172"/>
      <c r="E61" s="54"/>
      <c r="F61" s="172"/>
      <c r="G61" s="172"/>
      <c r="H61" s="48"/>
      <c r="I61" s="48"/>
      <c r="J61" s="70"/>
      <c r="K61" s="70"/>
      <c r="L61" s="51"/>
      <c r="M61" s="84"/>
      <c r="O61" s="13"/>
      <c r="P61" s="68">
        <v>47</v>
      </c>
      <c r="Q61" s="172"/>
      <c r="R61" s="172"/>
      <c r="S61" s="54"/>
      <c r="T61" s="172"/>
      <c r="U61" s="172"/>
      <c r="V61" s="48"/>
      <c r="W61" s="48"/>
      <c r="X61" s="64">
        <f t="shared" si="4"/>
        <v>0</v>
      </c>
      <c r="Y61" s="81"/>
      <c r="AA61" s="68">
        <v>47</v>
      </c>
      <c r="AB61" s="172"/>
      <c r="AC61" s="172"/>
      <c r="AD61" s="54"/>
      <c r="AE61" s="172"/>
      <c r="AF61" s="172"/>
      <c r="AG61" s="48"/>
      <c r="AH61" s="48"/>
      <c r="AI61" s="64">
        <f t="shared" si="5"/>
        <v>0</v>
      </c>
      <c r="AJ61" s="51"/>
    </row>
    <row r="62" spans="1:36" s="12" customFormat="1" x14ac:dyDescent="0.25">
      <c r="B62" s="68">
        <v>48</v>
      </c>
      <c r="C62" s="173"/>
      <c r="D62" s="173"/>
      <c r="E62" s="55"/>
      <c r="F62" s="173"/>
      <c r="G62" s="173"/>
      <c r="H62" s="49"/>
      <c r="I62" s="49"/>
      <c r="J62" s="70"/>
      <c r="K62" s="70"/>
      <c r="L62" s="52"/>
      <c r="M62" s="84"/>
      <c r="O62" s="13"/>
      <c r="P62" s="68">
        <v>48</v>
      </c>
      <c r="Q62" s="173"/>
      <c r="R62" s="173"/>
      <c r="S62" s="55"/>
      <c r="T62" s="173"/>
      <c r="U62" s="173"/>
      <c r="V62" s="49"/>
      <c r="W62" s="49"/>
      <c r="X62" s="64">
        <f t="shared" si="4"/>
        <v>0</v>
      </c>
      <c r="Y62" s="81"/>
      <c r="AA62" s="68">
        <v>48</v>
      </c>
      <c r="AB62" s="173"/>
      <c r="AC62" s="173"/>
      <c r="AD62" s="55"/>
      <c r="AE62" s="173"/>
      <c r="AF62" s="173"/>
      <c r="AG62" s="49"/>
      <c r="AH62" s="49"/>
      <c r="AI62" s="64">
        <f t="shared" si="5"/>
        <v>0</v>
      </c>
      <c r="AJ62" s="52"/>
    </row>
    <row r="63" spans="1:36" s="12" customFormat="1" x14ac:dyDescent="0.25">
      <c r="B63" s="68">
        <v>49</v>
      </c>
      <c r="C63" s="267"/>
      <c r="D63" s="267"/>
      <c r="E63" s="53"/>
      <c r="F63" s="267"/>
      <c r="G63" s="267"/>
      <c r="H63" s="47"/>
      <c r="I63" s="47"/>
      <c r="J63" s="70"/>
      <c r="K63" s="70"/>
      <c r="L63" s="50"/>
      <c r="M63" s="84"/>
      <c r="O63" s="13"/>
      <c r="P63" s="68">
        <v>49</v>
      </c>
      <c r="Q63" s="267"/>
      <c r="R63" s="267"/>
      <c r="S63" s="53"/>
      <c r="T63" s="267"/>
      <c r="U63" s="267"/>
      <c r="V63" s="47"/>
      <c r="W63" s="47"/>
      <c r="X63" s="64">
        <f t="shared" si="4"/>
        <v>0</v>
      </c>
      <c r="Y63" s="81"/>
      <c r="AA63" s="68">
        <v>49</v>
      </c>
      <c r="AB63" s="267"/>
      <c r="AC63" s="267"/>
      <c r="AD63" s="53"/>
      <c r="AE63" s="267"/>
      <c r="AF63" s="267"/>
      <c r="AG63" s="47"/>
      <c r="AH63" s="47"/>
      <c r="AI63" s="64">
        <f t="shared" si="5"/>
        <v>0</v>
      </c>
      <c r="AJ63" s="50"/>
    </row>
    <row r="64" spans="1:36" s="12" customFormat="1" x14ac:dyDescent="0.25">
      <c r="B64" s="68">
        <v>50</v>
      </c>
      <c r="C64" s="172"/>
      <c r="D64" s="172"/>
      <c r="E64" s="54"/>
      <c r="F64" s="172"/>
      <c r="G64" s="172"/>
      <c r="H64" s="48"/>
      <c r="I64" s="48"/>
      <c r="J64" s="70"/>
      <c r="K64" s="70"/>
      <c r="L64" s="51"/>
      <c r="M64" s="84"/>
      <c r="O64" s="13"/>
      <c r="P64" s="68">
        <v>50</v>
      </c>
      <c r="Q64" s="172"/>
      <c r="R64" s="172"/>
      <c r="S64" s="54"/>
      <c r="T64" s="172"/>
      <c r="U64" s="172"/>
      <c r="V64" s="48"/>
      <c r="W64" s="48"/>
      <c r="X64" s="64">
        <f t="shared" si="4"/>
        <v>0</v>
      </c>
      <c r="Y64" s="81"/>
      <c r="AA64" s="68">
        <v>50</v>
      </c>
      <c r="AB64" s="172"/>
      <c r="AC64" s="172"/>
      <c r="AD64" s="54"/>
      <c r="AE64" s="172"/>
      <c r="AF64" s="172"/>
      <c r="AG64" s="48"/>
      <c r="AH64" s="48"/>
      <c r="AI64" s="64">
        <f t="shared" si="5"/>
        <v>0</v>
      </c>
      <c r="AJ64" s="51"/>
    </row>
    <row r="65" spans="1:36" s="12" customFormat="1" x14ac:dyDescent="0.25">
      <c r="B65" s="68">
        <v>51</v>
      </c>
      <c r="C65" s="173"/>
      <c r="D65" s="173"/>
      <c r="E65" s="55"/>
      <c r="F65" s="173"/>
      <c r="G65" s="173"/>
      <c r="H65" s="49"/>
      <c r="I65" s="49"/>
      <c r="J65" s="70"/>
      <c r="K65" s="70"/>
      <c r="L65" s="52"/>
      <c r="M65" s="84"/>
      <c r="O65" s="13"/>
      <c r="P65" s="68">
        <v>51</v>
      </c>
      <c r="Q65" s="173"/>
      <c r="R65" s="173"/>
      <c r="S65" s="55"/>
      <c r="T65" s="173"/>
      <c r="U65" s="173"/>
      <c r="V65" s="49"/>
      <c r="W65" s="49"/>
      <c r="X65" s="64">
        <f t="shared" si="4"/>
        <v>0</v>
      </c>
      <c r="Y65" s="81"/>
      <c r="AA65" s="68">
        <v>51</v>
      </c>
      <c r="AB65" s="173"/>
      <c r="AC65" s="173"/>
      <c r="AD65" s="55"/>
      <c r="AE65" s="173"/>
      <c r="AF65" s="173"/>
      <c r="AG65" s="49"/>
      <c r="AH65" s="49"/>
      <c r="AI65" s="64">
        <f t="shared" si="5"/>
        <v>0</v>
      </c>
      <c r="AJ65" s="52"/>
    </row>
    <row r="66" spans="1:36" s="12" customFormat="1" x14ac:dyDescent="0.25">
      <c r="B66" s="68">
        <v>52</v>
      </c>
      <c r="C66" s="267"/>
      <c r="D66" s="267"/>
      <c r="E66" s="53"/>
      <c r="F66" s="267"/>
      <c r="G66" s="267"/>
      <c r="H66" s="47"/>
      <c r="I66" s="47"/>
      <c r="J66" s="70"/>
      <c r="K66" s="70"/>
      <c r="L66" s="50"/>
      <c r="M66" s="84"/>
      <c r="O66" s="13"/>
      <c r="P66" s="68">
        <v>52</v>
      </c>
      <c r="Q66" s="267"/>
      <c r="R66" s="267"/>
      <c r="S66" s="53"/>
      <c r="T66" s="267"/>
      <c r="U66" s="267"/>
      <c r="V66" s="47"/>
      <c r="W66" s="47"/>
      <c r="X66" s="64">
        <f t="shared" si="4"/>
        <v>0</v>
      </c>
      <c r="Y66" s="81"/>
      <c r="AA66" s="68">
        <v>52</v>
      </c>
      <c r="AB66" s="267"/>
      <c r="AC66" s="267"/>
      <c r="AD66" s="53"/>
      <c r="AE66" s="267"/>
      <c r="AF66" s="267"/>
      <c r="AG66" s="47"/>
      <c r="AH66" s="47"/>
      <c r="AI66" s="64">
        <f t="shared" si="5"/>
        <v>0</v>
      </c>
      <c r="AJ66" s="50"/>
    </row>
    <row r="67" spans="1:36" s="12" customFormat="1" x14ac:dyDescent="0.25">
      <c r="B67" s="68">
        <v>53</v>
      </c>
      <c r="C67" s="172"/>
      <c r="D67" s="172"/>
      <c r="E67" s="54"/>
      <c r="F67" s="172"/>
      <c r="G67" s="172"/>
      <c r="H67" s="48"/>
      <c r="I67" s="48"/>
      <c r="J67" s="70"/>
      <c r="K67" s="70"/>
      <c r="L67" s="51"/>
      <c r="M67" s="84"/>
      <c r="O67" s="13"/>
      <c r="P67" s="68">
        <v>53</v>
      </c>
      <c r="Q67" s="172"/>
      <c r="R67" s="172"/>
      <c r="S67" s="54"/>
      <c r="T67" s="172"/>
      <c r="U67" s="172"/>
      <c r="V67" s="48"/>
      <c r="W67" s="48"/>
      <c r="X67" s="64">
        <f t="shared" si="4"/>
        <v>0</v>
      </c>
      <c r="Y67" s="81"/>
      <c r="AA67" s="68">
        <v>53</v>
      </c>
      <c r="AB67" s="172"/>
      <c r="AC67" s="172"/>
      <c r="AD67" s="54"/>
      <c r="AE67" s="172"/>
      <c r="AF67" s="172"/>
      <c r="AG67" s="48"/>
      <c r="AH67" s="48"/>
      <c r="AI67" s="64">
        <f t="shared" si="5"/>
        <v>0</v>
      </c>
      <c r="AJ67" s="51"/>
    </row>
    <row r="68" spans="1:36" s="12" customFormat="1" x14ac:dyDescent="0.25">
      <c r="B68" s="68">
        <v>54</v>
      </c>
      <c r="C68" s="173"/>
      <c r="D68" s="173"/>
      <c r="E68" s="55"/>
      <c r="F68" s="173"/>
      <c r="G68" s="173"/>
      <c r="H68" s="49"/>
      <c r="I68" s="49"/>
      <c r="J68" s="70"/>
      <c r="K68" s="70"/>
      <c r="L68" s="52"/>
      <c r="M68" s="84"/>
      <c r="O68" s="13"/>
      <c r="P68" s="68">
        <v>54</v>
      </c>
      <c r="Q68" s="173"/>
      <c r="R68" s="173"/>
      <c r="S68" s="55"/>
      <c r="T68" s="173"/>
      <c r="U68" s="173"/>
      <c r="V68" s="49"/>
      <c r="W68" s="49"/>
      <c r="X68" s="64">
        <f t="shared" si="4"/>
        <v>0</v>
      </c>
      <c r="Y68" s="81"/>
      <c r="AA68" s="68">
        <v>54</v>
      </c>
      <c r="AB68" s="173"/>
      <c r="AC68" s="173"/>
      <c r="AD68" s="55"/>
      <c r="AE68" s="173"/>
      <c r="AF68" s="173"/>
      <c r="AG68" s="49"/>
      <c r="AH68" s="49"/>
      <c r="AI68" s="64">
        <f t="shared" si="5"/>
        <v>0</v>
      </c>
      <c r="AJ68" s="52"/>
    </row>
    <row r="69" spans="1:36" s="12" customFormat="1" ht="23" x14ac:dyDescent="0.4">
      <c r="B69" s="624" t="s">
        <v>71</v>
      </c>
      <c r="C69" s="625"/>
      <c r="D69" s="625"/>
      <c r="E69" s="625"/>
      <c r="F69" s="625"/>
      <c r="G69" s="626"/>
      <c r="H69" s="24"/>
      <c r="I69" s="24"/>
      <c r="J69" s="24"/>
      <c r="K69" s="24"/>
      <c r="L69" s="15"/>
      <c r="M69" s="19"/>
      <c r="O69" s="13"/>
      <c r="P69" s="624" t="s">
        <v>71</v>
      </c>
      <c r="Q69" s="625"/>
      <c r="R69" s="625"/>
      <c r="S69" s="625"/>
      <c r="T69" s="625"/>
      <c r="U69" s="626"/>
      <c r="V69" s="24">
        <f>SUM(V15:V68)</f>
        <v>0</v>
      </c>
      <c r="W69" s="24"/>
      <c r="X69" s="112">
        <f>IF(MAX(X15:X68)&gt;=H7*0.5,MAX(X15:X68),0)</f>
        <v>0</v>
      </c>
      <c r="Y69" s="15"/>
      <c r="AA69" s="624" t="s">
        <v>71</v>
      </c>
      <c r="AB69" s="625"/>
      <c r="AC69" s="625"/>
      <c r="AD69" s="625"/>
      <c r="AE69" s="625"/>
      <c r="AF69" s="626"/>
      <c r="AG69" s="24">
        <f>SUM(AG15:AG68)</f>
        <v>0</v>
      </c>
      <c r="AH69" s="24"/>
      <c r="AI69" s="113">
        <f>IF(MAX(AI15:AI68)&gt;=H7*0.5,MAX(AI15:AI68),0)</f>
        <v>0</v>
      </c>
      <c r="AJ69" s="15"/>
    </row>
    <row r="70" spans="1:36" s="12" customFormat="1" ht="18" x14ac:dyDescent="0.25">
      <c r="B70" s="269"/>
      <c r="C70" s="269"/>
      <c r="D70" s="269"/>
      <c r="E70" s="269"/>
      <c r="F70" s="269"/>
      <c r="G70" s="269"/>
      <c r="H70" s="85"/>
      <c r="I70" s="85"/>
      <c r="J70" s="85"/>
      <c r="K70" s="85"/>
      <c r="L70" s="19"/>
      <c r="M70" s="19"/>
      <c r="O70" s="13"/>
      <c r="P70" s="269"/>
      <c r="Q70" s="269"/>
      <c r="R70" s="269"/>
      <c r="S70" s="269"/>
      <c r="T70" s="269"/>
      <c r="U70" s="269"/>
      <c r="V70" s="85"/>
      <c r="W70" s="85"/>
      <c r="X70" s="85"/>
      <c r="Y70" s="19"/>
      <c r="AA70" s="269"/>
      <c r="AB70" s="269"/>
      <c r="AC70" s="269"/>
      <c r="AD70" s="269"/>
      <c r="AE70" s="269"/>
      <c r="AF70" s="269"/>
      <c r="AG70" s="85"/>
      <c r="AH70" s="85"/>
      <c r="AI70" s="85"/>
      <c r="AJ70" s="19"/>
    </row>
    <row r="71" spans="1:36"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AA71" s="269"/>
      <c r="AB71" s="269"/>
      <c r="AC71" s="269"/>
      <c r="AD71" s="269"/>
      <c r="AE71" s="269"/>
      <c r="AF71" s="269"/>
      <c r="AG71" s="85"/>
      <c r="AH71" s="85"/>
      <c r="AI71" s="85"/>
      <c r="AJ71" s="19"/>
    </row>
    <row r="72" spans="1:36"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A72" s="87"/>
      <c r="AB72" s="87"/>
      <c r="AC72" s="87"/>
      <c r="AD72" s="87"/>
      <c r="AE72" s="87"/>
      <c r="AF72" s="87"/>
      <c r="AG72" s="88"/>
      <c r="AH72" s="88"/>
      <c r="AI72" s="88"/>
      <c r="AJ72" s="89"/>
    </row>
    <row r="73" spans="1:36" s="12" customFormat="1" x14ac:dyDescent="0.25">
      <c r="B73" s="16"/>
      <c r="C73" s="17"/>
      <c r="D73" s="17"/>
      <c r="E73" s="18"/>
      <c r="F73" s="17"/>
      <c r="G73" s="17"/>
      <c r="H73" s="17"/>
      <c r="I73" s="17"/>
      <c r="J73" s="17"/>
      <c r="K73" s="17"/>
      <c r="L73" s="19"/>
      <c r="M73" s="19"/>
      <c r="N73" s="19"/>
      <c r="O73" s="13"/>
    </row>
    <row r="74" spans="1:36" x14ac:dyDescent="0.25">
      <c r="M74" s="8"/>
      <c r="N74" s="1"/>
      <c r="O74" s="9"/>
    </row>
    <row r="75" spans="1:36" x14ac:dyDescent="0.25">
      <c r="M75" s="8"/>
      <c r="N75" s="1"/>
      <c r="O75" s="9"/>
    </row>
    <row r="76" spans="1:36" ht="14.5" customHeight="1" x14ac:dyDescent="0.35">
      <c r="C76" s="32"/>
      <c r="D76" s="617" t="s">
        <v>72</v>
      </c>
      <c r="E76" s="617"/>
      <c r="F76" s="617"/>
      <c r="G76" s="617"/>
      <c r="H76" s="617"/>
      <c r="I76" s="617"/>
      <c r="J76" s="617"/>
      <c r="K76" s="617"/>
      <c r="L76" s="617"/>
      <c r="M76" s="617"/>
      <c r="N76" s="617"/>
      <c r="O76" s="617"/>
      <c r="P76" s="32"/>
      <c r="Q76" s="500"/>
      <c r="R76" s="500"/>
      <c r="S76" s="500"/>
    </row>
    <row r="77" spans="1:36" ht="47.15" customHeight="1" x14ac:dyDescent="0.35">
      <c r="C77" s="32"/>
      <c r="D77" s="617"/>
      <c r="E77" s="617"/>
      <c r="F77" s="617"/>
      <c r="G77" s="617"/>
      <c r="H77" s="617"/>
      <c r="I77" s="617"/>
      <c r="J77" s="617"/>
      <c r="K77" s="617"/>
      <c r="L77" s="617"/>
      <c r="M77" s="617"/>
      <c r="N77" s="617"/>
      <c r="O77" s="617"/>
      <c r="P77" s="32"/>
      <c r="Q77" s="500"/>
      <c r="R77" s="500"/>
      <c r="S77" s="500"/>
    </row>
    <row r="78" spans="1:36" ht="14.5" x14ac:dyDescent="0.35">
      <c r="C78" s="32"/>
      <c r="D78" s="32"/>
      <c r="E78" s="32"/>
      <c r="F78" s="32"/>
      <c r="G78" s="32"/>
      <c r="H78" s="33"/>
      <c r="I78" s="33"/>
      <c r="J78" s="33"/>
      <c r="K78" s="33"/>
      <c r="L78" s="32"/>
      <c r="M78" s="32"/>
      <c r="N78" s="34"/>
      <c r="O78" s="35"/>
      <c r="P78" s="32"/>
      <c r="Q78" s="500"/>
      <c r="R78" s="500"/>
      <c r="S78" s="500"/>
    </row>
    <row r="79" spans="1:36" ht="13" x14ac:dyDescent="0.25">
      <c r="A79" s="32"/>
      <c r="B79" s="32"/>
      <c r="C79" s="596" t="s">
        <v>73</v>
      </c>
      <c r="D79" s="596"/>
      <c r="E79" s="632" t="str">
        <f>H5</f>
        <v>SECOB LTDA</v>
      </c>
      <c r="F79" s="632"/>
      <c r="G79" s="632"/>
      <c r="H79" s="632"/>
      <c r="I79" s="632"/>
      <c r="J79" s="35"/>
      <c r="M79" s="8"/>
      <c r="N79" s="1"/>
      <c r="O79" s="9"/>
    </row>
    <row r="80" spans="1:36" ht="13" x14ac:dyDescent="0.25">
      <c r="A80" s="32"/>
      <c r="B80" s="32"/>
      <c r="C80" s="596" t="s">
        <v>74</v>
      </c>
      <c r="D80" s="596"/>
      <c r="E80" s="610" t="s">
        <v>75</v>
      </c>
      <c r="F80" s="610"/>
      <c r="G80" s="610"/>
      <c r="H80" s="610"/>
      <c r="I80" s="610"/>
      <c r="J80" s="35"/>
      <c r="M80" s="8"/>
      <c r="N80" s="1"/>
      <c r="O80" s="9"/>
    </row>
    <row r="81" spans="1:27" ht="13" x14ac:dyDescent="0.25">
      <c r="A81" s="32"/>
      <c r="B81" s="32"/>
      <c r="C81" s="596" t="s">
        <v>76</v>
      </c>
      <c r="D81" s="596"/>
      <c r="E81" s="597" t="s">
        <v>77</v>
      </c>
      <c r="F81" s="597"/>
      <c r="G81" s="597"/>
      <c r="H81" s="597"/>
      <c r="I81" s="597"/>
      <c r="J81" s="35"/>
      <c r="M81" s="8"/>
      <c r="N81" s="1"/>
      <c r="O81" s="9"/>
    </row>
    <row r="82" spans="1:27" x14ac:dyDescent="0.25">
      <c r="A82" s="32"/>
      <c r="B82" s="32"/>
      <c r="C82" s="32"/>
      <c r="D82" s="32"/>
      <c r="E82" s="32"/>
      <c r="F82" s="32"/>
      <c r="G82" s="33"/>
      <c r="H82" s="32"/>
      <c r="I82" s="34"/>
      <c r="J82" s="35"/>
      <c r="M82" s="8"/>
      <c r="N82" s="1"/>
      <c r="O82" s="9"/>
    </row>
    <row r="83" spans="1:27" ht="13" x14ac:dyDescent="0.25">
      <c r="A83" s="32"/>
      <c r="B83" s="32"/>
      <c r="C83" s="598" t="s">
        <v>78</v>
      </c>
      <c r="D83" s="598"/>
      <c r="E83" s="598"/>
      <c r="F83" s="598"/>
      <c r="G83" s="598"/>
      <c r="H83" s="598"/>
      <c r="I83" s="598"/>
      <c r="J83" s="598"/>
      <c r="M83" s="8"/>
      <c r="N83" s="1"/>
      <c r="O83" s="9"/>
    </row>
    <row r="84" spans="1:27" ht="13" x14ac:dyDescent="0.25">
      <c r="A84" s="32"/>
      <c r="B84" s="32"/>
      <c r="C84" s="584"/>
      <c r="D84" s="598" t="s">
        <v>79</v>
      </c>
      <c r="E84" s="598"/>
      <c r="F84" s="598"/>
      <c r="G84" s="598"/>
      <c r="H84" s="598"/>
      <c r="I84" s="584"/>
      <c r="J84" s="584"/>
      <c r="M84" s="8"/>
      <c r="N84" s="1"/>
      <c r="O84" s="9"/>
    </row>
    <row r="85" spans="1:27" ht="13" customHeight="1" thickBot="1" x14ac:dyDescent="0.3">
      <c r="A85" s="32"/>
      <c r="B85" s="32"/>
      <c r="C85" s="603"/>
      <c r="D85" s="603"/>
      <c r="E85" s="584"/>
      <c r="F85" s="584"/>
      <c r="G85" s="584"/>
      <c r="H85" s="584"/>
      <c r="I85" s="584"/>
      <c r="J85" s="584"/>
      <c r="M85" s="8"/>
      <c r="N85" s="1"/>
      <c r="O85" s="270"/>
      <c r="P85" s="270"/>
      <c r="Q85" s="270"/>
      <c r="R85" s="270"/>
      <c r="S85" s="270"/>
      <c r="T85" s="270"/>
      <c r="U85" s="270"/>
      <c r="V85" s="270"/>
    </row>
    <row r="86" spans="1:27" ht="23.5" thickBot="1" x14ac:dyDescent="0.55000000000000004">
      <c r="A86" s="32"/>
      <c r="B86" s="32"/>
      <c r="C86" s="611" t="s">
        <v>80</v>
      </c>
      <c r="D86" s="612"/>
      <c r="E86" s="612"/>
      <c r="F86" s="612"/>
      <c r="G86" s="612"/>
      <c r="H86" s="612"/>
      <c r="I86" s="612"/>
      <c r="J86" s="612"/>
      <c r="K86" s="613"/>
      <c r="M86" s="8"/>
      <c r="N86" s="614" t="s">
        <v>81</v>
      </c>
      <c r="O86" s="615"/>
      <c r="P86" s="615"/>
      <c r="Q86" s="615"/>
      <c r="R86" s="615"/>
      <c r="S86" s="615"/>
      <c r="T86" s="615"/>
      <c r="U86" s="615"/>
      <c r="V86" s="616"/>
    </row>
    <row r="87" spans="1:27" ht="65.5" thickBot="1" x14ac:dyDescent="0.3">
      <c r="A87" s="32"/>
      <c r="C87" s="157" t="s">
        <v>82</v>
      </c>
      <c r="D87" s="157" t="s">
        <v>11</v>
      </c>
      <c r="E87" s="157" t="s">
        <v>83</v>
      </c>
      <c r="F87" s="157" t="s">
        <v>84</v>
      </c>
      <c r="G87" s="157" t="s">
        <v>85</v>
      </c>
      <c r="H87" s="157" t="s">
        <v>86</v>
      </c>
      <c r="I87" s="165" t="s">
        <v>87</v>
      </c>
      <c r="J87" s="166" t="s">
        <v>88</v>
      </c>
      <c r="K87" s="158" t="s">
        <v>19</v>
      </c>
      <c r="L87" s="32"/>
      <c r="N87" s="157" t="s">
        <v>82</v>
      </c>
      <c r="O87" s="157" t="s">
        <v>11</v>
      </c>
      <c r="P87" s="157" t="s">
        <v>83</v>
      </c>
      <c r="Q87" s="157" t="s">
        <v>84</v>
      </c>
      <c r="R87" s="157" t="s">
        <v>85</v>
      </c>
      <c r="S87" s="157" t="s">
        <v>86</v>
      </c>
      <c r="T87" s="165" t="s">
        <v>87</v>
      </c>
      <c r="U87" s="166" t="s">
        <v>88</v>
      </c>
      <c r="V87" s="158" t="s">
        <v>19</v>
      </c>
      <c r="Y87" s="122" t="s">
        <v>89</v>
      </c>
      <c r="Z87" s="123" t="s">
        <v>90</v>
      </c>
    </row>
    <row r="88" spans="1:27" ht="83.15" customHeight="1" thickBot="1" x14ac:dyDescent="0.3">
      <c r="A88" s="91"/>
      <c r="B88" s="14">
        <v>1</v>
      </c>
      <c r="C88" s="271" t="s">
        <v>91</v>
      </c>
      <c r="D88" s="247" t="s">
        <v>92</v>
      </c>
      <c r="E88" s="246" t="s">
        <v>93</v>
      </c>
      <c r="F88" s="246" t="s">
        <v>94</v>
      </c>
      <c r="G88" s="272">
        <v>40112</v>
      </c>
      <c r="H88" s="272">
        <v>41495</v>
      </c>
      <c r="I88" s="273">
        <f>+H88-G88+1</f>
        <v>1384</v>
      </c>
      <c r="J88" s="274">
        <f t="shared" ref="J88:J102" si="8">+I88/30</f>
        <v>46.133333333333333</v>
      </c>
      <c r="K88" s="275" t="s">
        <v>95</v>
      </c>
      <c r="L88" s="91"/>
      <c r="M88" s="104">
        <v>1</v>
      </c>
      <c r="N88" s="65"/>
      <c r="O88" s="65"/>
      <c r="P88" s="65"/>
      <c r="Q88" s="65"/>
      <c r="R88" s="201"/>
      <c r="S88" s="201"/>
      <c r="T88" s="38">
        <f>S88-R88+1</f>
        <v>1</v>
      </c>
      <c r="U88" s="39">
        <f t="shared" ref="U88:U99" si="9">+T88/30</f>
        <v>3.3333333333333333E-2</v>
      </c>
      <c r="V88" s="111"/>
      <c r="Y88" s="124" t="s">
        <v>96</v>
      </c>
      <c r="Z88" s="125">
        <v>4</v>
      </c>
    </row>
    <row r="89" spans="1:27" ht="62.5" x14ac:dyDescent="0.25">
      <c r="A89" s="91"/>
      <c r="B89" s="14">
        <v>2</v>
      </c>
      <c r="C89" s="246" t="s">
        <v>97</v>
      </c>
      <c r="D89" s="247" t="s">
        <v>98</v>
      </c>
      <c r="E89" s="246" t="s">
        <v>99</v>
      </c>
      <c r="F89" s="246" t="s">
        <v>100</v>
      </c>
      <c r="G89" s="272">
        <v>39480</v>
      </c>
      <c r="H89" s="272">
        <v>40116</v>
      </c>
      <c r="I89" s="273">
        <v>0</v>
      </c>
      <c r="J89" s="274">
        <f t="shared" si="8"/>
        <v>0</v>
      </c>
      <c r="K89" s="276" t="s">
        <v>101</v>
      </c>
      <c r="L89" s="91"/>
      <c r="M89" s="104">
        <v>2</v>
      </c>
      <c r="N89" s="106"/>
      <c r="O89" s="106"/>
      <c r="P89" s="106"/>
      <c r="Q89" s="107"/>
      <c r="R89" s="108"/>
      <c r="S89" s="108"/>
      <c r="T89" s="38">
        <f t="shared" ref="T89:T99" si="10">S89-R89</f>
        <v>0</v>
      </c>
      <c r="U89" s="39">
        <v>0</v>
      </c>
      <c r="V89" s="107"/>
      <c r="Y89" s="126" t="s">
        <v>102</v>
      </c>
      <c r="Z89" s="604">
        <v>1</v>
      </c>
    </row>
    <row r="90" spans="1:27" ht="62.5" x14ac:dyDescent="0.25">
      <c r="A90" s="91"/>
      <c r="B90" s="14">
        <v>3</v>
      </c>
      <c r="C90" s="246" t="s">
        <v>103</v>
      </c>
      <c r="D90" s="247" t="s">
        <v>104</v>
      </c>
      <c r="E90" s="246" t="s">
        <v>105</v>
      </c>
      <c r="F90" s="246" t="s">
        <v>106</v>
      </c>
      <c r="G90" s="272">
        <v>39317</v>
      </c>
      <c r="H90" s="272">
        <v>39477</v>
      </c>
      <c r="I90" s="273">
        <v>0</v>
      </c>
      <c r="J90" s="274">
        <f t="shared" si="8"/>
        <v>0</v>
      </c>
      <c r="K90" s="276" t="s">
        <v>101</v>
      </c>
      <c r="L90" s="91"/>
      <c r="M90" s="104">
        <v>3</v>
      </c>
      <c r="N90" s="106"/>
      <c r="O90" s="105"/>
      <c r="P90" s="106"/>
      <c r="Q90" s="107"/>
      <c r="R90" s="108"/>
      <c r="S90" s="108"/>
      <c r="T90" s="38">
        <f t="shared" si="10"/>
        <v>0</v>
      </c>
      <c r="U90" s="39">
        <f t="shared" si="9"/>
        <v>0</v>
      </c>
      <c r="V90" s="111"/>
      <c r="Y90" s="129" t="s">
        <v>107</v>
      </c>
      <c r="Z90" s="605"/>
    </row>
    <row r="91" spans="1:27" ht="112.5" x14ac:dyDescent="0.25">
      <c r="A91" s="91"/>
      <c r="B91" s="14">
        <v>4</v>
      </c>
      <c r="C91" s="246" t="s">
        <v>108</v>
      </c>
      <c r="D91" s="247" t="s">
        <v>109</v>
      </c>
      <c r="E91" s="246" t="s">
        <v>110</v>
      </c>
      <c r="F91" s="246"/>
      <c r="G91" s="272">
        <v>36679</v>
      </c>
      <c r="H91" s="272">
        <v>36771</v>
      </c>
      <c r="I91" s="273">
        <v>0</v>
      </c>
      <c r="J91" s="274">
        <f t="shared" si="8"/>
        <v>0</v>
      </c>
      <c r="K91" s="276" t="s">
        <v>111</v>
      </c>
      <c r="L91" s="91"/>
      <c r="M91" s="104">
        <v>4</v>
      </c>
      <c r="N91" s="109"/>
      <c r="O91" s="109"/>
      <c r="P91" s="109"/>
      <c r="Q91" s="109"/>
      <c r="R91" s="108"/>
      <c r="S91" s="108"/>
      <c r="T91" s="38">
        <f t="shared" si="10"/>
        <v>0</v>
      </c>
      <c r="U91" s="39">
        <f t="shared" si="9"/>
        <v>0</v>
      </c>
      <c r="V91" s="111"/>
      <c r="Y91" s="129" t="s">
        <v>112</v>
      </c>
      <c r="Z91" s="605"/>
    </row>
    <row r="92" spans="1:27" ht="112.5" x14ac:dyDescent="0.25">
      <c r="A92" s="91"/>
      <c r="B92" s="14">
        <v>5</v>
      </c>
      <c r="C92" s="246" t="s">
        <v>113</v>
      </c>
      <c r="D92" s="247" t="s">
        <v>109</v>
      </c>
      <c r="E92" s="246" t="s">
        <v>110</v>
      </c>
      <c r="F92" s="246"/>
      <c r="G92" s="272">
        <v>36801</v>
      </c>
      <c r="H92" s="272">
        <v>36874</v>
      </c>
      <c r="I92" s="273">
        <v>0</v>
      </c>
      <c r="J92" s="274">
        <f t="shared" si="8"/>
        <v>0</v>
      </c>
      <c r="K92" s="276" t="s">
        <v>111</v>
      </c>
      <c r="L92" s="91"/>
      <c r="M92" s="104">
        <v>5</v>
      </c>
      <c r="N92" s="109"/>
      <c r="O92" s="109"/>
      <c r="P92" s="109"/>
      <c r="Q92" s="109"/>
      <c r="R92" s="108"/>
      <c r="S92" s="108"/>
      <c r="T92" s="38">
        <f t="shared" si="10"/>
        <v>0</v>
      </c>
      <c r="U92" s="39">
        <f t="shared" si="9"/>
        <v>0</v>
      </c>
      <c r="V92" s="111"/>
      <c r="Y92" s="127" t="s">
        <v>114</v>
      </c>
      <c r="Z92" s="605"/>
    </row>
    <row r="93" spans="1:27" ht="112.5" x14ac:dyDescent="0.25">
      <c r="A93" s="91"/>
      <c r="B93" s="14">
        <v>6</v>
      </c>
      <c r="C93" s="246" t="s">
        <v>115</v>
      </c>
      <c r="D93" s="247" t="s">
        <v>109</v>
      </c>
      <c r="E93" s="246" t="s">
        <v>110</v>
      </c>
      <c r="F93" s="246"/>
      <c r="G93" s="272">
        <v>36874</v>
      </c>
      <c r="H93" s="272">
        <v>36964</v>
      </c>
      <c r="I93" s="273">
        <v>0</v>
      </c>
      <c r="J93" s="274">
        <f t="shared" si="8"/>
        <v>0</v>
      </c>
      <c r="K93" s="276" t="s">
        <v>111</v>
      </c>
      <c r="L93" s="91"/>
      <c r="M93" s="104">
        <v>6</v>
      </c>
      <c r="N93" s="109"/>
      <c r="O93" s="109"/>
      <c r="P93" s="109"/>
      <c r="Q93" s="109"/>
      <c r="R93" s="108"/>
      <c r="S93" s="108"/>
      <c r="T93" s="38">
        <f t="shared" si="10"/>
        <v>0</v>
      </c>
      <c r="U93" s="39">
        <f t="shared" si="9"/>
        <v>0</v>
      </c>
      <c r="V93" s="111"/>
      <c r="Y93" s="129" t="s">
        <v>116</v>
      </c>
      <c r="Z93" s="605"/>
    </row>
    <row r="94" spans="1:27" ht="112.5" x14ac:dyDescent="0.25">
      <c r="A94" s="91"/>
      <c r="B94" s="14">
        <v>7</v>
      </c>
      <c r="C94" s="246" t="s">
        <v>117</v>
      </c>
      <c r="D94" s="247" t="s">
        <v>109</v>
      </c>
      <c r="E94" s="246" t="s">
        <v>110</v>
      </c>
      <c r="F94" s="246"/>
      <c r="G94" s="272">
        <v>36965</v>
      </c>
      <c r="H94" s="272">
        <v>37026</v>
      </c>
      <c r="I94" s="273">
        <v>0</v>
      </c>
      <c r="J94" s="274">
        <f t="shared" si="8"/>
        <v>0</v>
      </c>
      <c r="K94" s="276" t="s">
        <v>111</v>
      </c>
      <c r="L94" s="91"/>
      <c r="M94" s="104">
        <v>7</v>
      </c>
      <c r="N94" s="109"/>
      <c r="O94" s="109"/>
      <c r="P94" s="109"/>
      <c r="Q94" s="109"/>
      <c r="R94" s="108"/>
      <c r="S94" s="108"/>
      <c r="T94" s="38">
        <f t="shared" si="10"/>
        <v>0</v>
      </c>
      <c r="U94" s="39">
        <f t="shared" si="9"/>
        <v>0</v>
      </c>
      <c r="V94" s="111"/>
      <c r="Y94" s="129" t="s">
        <v>118</v>
      </c>
      <c r="Z94" s="605"/>
    </row>
    <row r="95" spans="1:27" ht="25" customHeight="1" x14ac:dyDescent="0.25">
      <c r="A95" s="91"/>
      <c r="B95" s="14">
        <v>8</v>
      </c>
      <c r="C95" s="246" t="s">
        <v>119</v>
      </c>
      <c r="D95" s="247" t="s">
        <v>109</v>
      </c>
      <c r="E95" s="246" t="s">
        <v>110</v>
      </c>
      <c r="F95" s="246"/>
      <c r="G95" s="272">
        <v>37039</v>
      </c>
      <c r="H95" s="272">
        <v>37131</v>
      </c>
      <c r="I95" s="273">
        <v>0</v>
      </c>
      <c r="J95" s="274">
        <f t="shared" si="8"/>
        <v>0</v>
      </c>
      <c r="K95" s="276" t="s">
        <v>111</v>
      </c>
      <c r="L95" s="91"/>
      <c r="M95" s="104">
        <v>8</v>
      </c>
      <c r="N95" s="109"/>
      <c r="O95" s="109"/>
      <c r="P95" s="109"/>
      <c r="Q95" s="109"/>
      <c r="R95" s="108"/>
      <c r="S95" s="108"/>
      <c r="T95" s="38">
        <f t="shared" si="10"/>
        <v>0</v>
      </c>
      <c r="U95" s="39">
        <f t="shared" si="9"/>
        <v>0</v>
      </c>
      <c r="V95" s="111"/>
      <c r="Y95" s="129" t="s">
        <v>120</v>
      </c>
      <c r="Z95" s="605"/>
    </row>
    <row r="96" spans="1:27" ht="30" customHeight="1" thickBot="1" x14ac:dyDescent="0.3">
      <c r="A96" s="91"/>
      <c r="B96" s="14">
        <v>9</v>
      </c>
      <c r="C96" s="246" t="s">
        <v>121</v>
      </c>
      <c r="D96" s="247" t="s">
        <v>109</v>
      </c>
      <c r="E96" s="246" t="s">
        <v>110</v>
      </c>
      <c r="F96" s="246"/>
      <c r="G96" s="272">
        <v>37132</v>
      </c>
      <c r="H96" s="272">
        <v>37224</v>
      </c>
      <c r="I96" s="273">
        <v>0</v>
      </c>
      <c r="J96" s="274">
        <f t="shared" si="8"/>
        <v>0</v>
      </c>
      <c r="K96" s="276" t="s">
        <v>111</v>
      </c>
      <c r="L96" s="91"/>
      <c r="M96" s="104">
        <v>9</v>
      </c>
      <c r="N96" s="109"/>
      <c r="O96" s="109"/>
      <c r="P96" s="109"/>
      <c r="Q96" s="109"/>
      <c r="R96" s="108"/>
      <c r="S96" s="108"/>
      <c r="T96" s="38">
        <f t="shared" si="10"/>
        <v>0</v>
      </c>
      <c r="U96" s="39">
        <f t="shared" si="9"/>
        <v>0</v>
      </c>
      <c r="V96" s="111"/>
      <c r="Y96" s="128" t="s">
        <v>122</v>
      </c>
      <c r="Z96" s="606"/>
      <c r="AA96" s="8" t="s">
        <v>123</v>
      </c>
    </row>
    <row r="97" spans="1:28" ht="112.5" x14ac:dyDescent="0.25">
      <c r="A97" s="91"/>
      <c r="B97" s="14">
        <v>10</v>
      </c>
      <c r="C97" s="246" t="s">
        <v>124</v>
      </c>
      <c r="D97" s="247" t="s">
        <v>109</v>
      </c>
      <c r="E97" s="246" t="s">
        <v>110</v>
      </c>
      <c r="F97" s="246"/>
      <c r="G97" s="272">
        <v>37224</v>
      </c>
      <c r="H97" s="272">
        <v>37315</v>
      </c>
      <c r="I97" s="273">
        <v>0</v>
      </c>
      <c r="J97" s="274">
        <f t="shared" si="8"/>
        <v>0</v>
      </c>
      <c r="K97" s="276" t="s">
        <v>111</v>
      </c>
      <c r="L97" s="91"/>
      <c r="M97" s="104">
        <v>10</v>
      </c>
      <c r="N97" s="109"/>
      <c r="O97" s="109"/>
      <c r="P97" s="109"/>
      <c r="Q97" s="109"/>
      <c r="R97" s="108"/>
      <c r="S97" s="108"/>
      <c r="T97" s="38">
        <f t="shared" si="10"/>
        <v>0</v>
      </c>
      <c r="U97" s="39">
        <f t="shared" si="9"/>
        <v>0</v>
      </c>
      <c r="V97" s="111"/>
    </row>
    <row r="98" spans="1:28" ht="112.5" x14ac:dyDescent="0.25">
      <c r="A98" s="91"/>
      <c r="B98" s="14">
        <v>11</v>
      </c>
      <c r="C98" s="246" t="s">
        <v>125</v>
      </c>
      <c r="D98" s="247" t="s">
        <v>109</v>
      </c>
      <c r="E98" s="246" t="s">
        <v>110</v>
      </c>
      <c r="F98" s="246"/>
      <c r="G98" s="272">
        <v>37337</v>
      </c>
      <c r="H98" s="272">
        <v>37429</v>
      </c>
      <c r="I98" s="273">
        <v>0</v>
      </c>
      <c r="J98" s="274">
        <f t="shared" si="8"/>
        <v>0</v>
      </c>
      <c r="K98" s="276" t="s">
        <v>111</v>
      </c>
      <c r="L98" s="91"/>
      <c r="M98" s="104">
        <v>11</v>
      </c>
      <c r="N98" s="109"/>
      <c r="O98" s="109"/>
      <c r="P98" s="109"/>
      <c r="Q98" s="109"/>
      <c r="R98" s="108"/>
      <c r="S98" s="108"/>
      <c r="T98" s="38">
        <f t="shared" si="10"/>
        <v>0</v>
      </c>
      <c r="U98" s="39">
        <f t="shared" si="9"/>
        <v>0</v>
      </c>
      <c r="V98" s="111"/>
    </row>
    <row r="99" spans="1:28" ht="112.5" x14ac:dyDescent="0.25">
      <c r="A99" s="91"/>
      <c r="B99" s="14">
        <v>12</v>
      </c>
      <c r="C99" s="246" t="s">
        <v>126</v>
      </c>
      <c r="D99" s="247" t="s">
        <v>109</v>
      </c>
      <c r="E99" s="246" t="s">
        <v>110</v>
      </c>
      <c r="F99" s="246"/>
      <c r="G99" s="272">
        <v>37429</v>
      </c>
      <c r="H99" s="272">
        <v>37521</v>
      </c>
      <c r="I99" s="273">
        <v>0</v>
      </c>
      <c r="J99" s="274">
        <f t="shared" si="8"/>
        <v>0</v>
      </c>
      <c r="K99" s="276" t="s">
        <v>111</v>
      </c>
      <c r="L99" s="91"/>
      <c r="M99" s="104">
        <v>12</v>
      </c>
      <c r="N99" s="109"/>
      <c r="O99" s="109"/>
      <c r="P99" s="109"/>
      <c r="Q99" s="109"/>
      <c r="R99" s="108"/>
      <c r="S99" s="108"/>
      <c r="T99" s="38">
        <f t="shared" si="10"/>
        <v>0</v>
      </c>
      <c r="U99" s="39">
        <f t="shared" si="9"/>
        <v>0</v>
      </c>
      <c r="V99" s="111"/>
    </row>
    <row r="100" spans="1:28" ht="113" thickBot="1" x14ac:dyDescent="0.3">
      <c r="A100" s="32"/>
      <c r="B100" s="14">
        <v>12</v>
      </c>
      <c r="C100" s="246" t="s">
        <v>127</v>
      </c>
      <c r="D100" s="247" t="s">
        <v>109</v>
      </c>
      <c r="E100" s="246" t="s">
        <v>110</v>
      </c>
      <c r="F100" s="246"/>
      <c r="G100" s="272">
        <v>37529</v>
      </c>
      <c r="H100" s="272">
        <v>37598</v>
      </c>
      <c r="I100" s="273">
        <v>0</v>
      </c>
      <c r="J100" s="274">
        <f t="shared" si="8"/>
        <v>0</v>
      </c>
      <c r="K100" s="276" t="s">
        <v>111</v>
      </c>
      <c r="L100" s="32"/>
      <c r="M100" s="110"/>
      <c r="N100" s="607" t="s">
        <v>128</v>
      </c>
      <c r="O100" s="608"/>
      <c r="P100" s="608"/>
      <c r="Q100" s="608"/>
      <c r="R100" s="608"/>
      <c r="S100" s="609"/>
      <c r="T100" s="41">
        <f>SUM(T88:T99)</f>
        <v>1</v>
      </c>
      <c r="U100" s="42">
        <f>SUM(U88:U99)</f>
        <v>3.3333333333333333E-2</v>
      </c>
      <c r="V100" s="111"/>
    </row>
    <row r="101" spans="1:28" ht="113" thickBot="1" x14ac:dyDescent="0.3">
      <c r="B101" s="14">
        <v>12</v>
      </c>
      <c r="C101" s="246" t="s">
        <v>129</v>
      </c>
      <c r="D101" s="247" t="s">
        <v>109</v>
      </c>
      <c r="E101" s="246" t="s">
        <v>110</v>
      </c>
      <c r="F101" s="246"/>
      <c r="G101" s="272">
        <v>37610</v>
      </c>
      <c r="H101" s="272">
        <v>37792</v>
      </c>
      <c r="I101" s="273">
        <v>0</v>
      </c>
      <c r="J101" s="274">
        <f t="shared" si="8"/>
        <v>0</v>
      </c>
      <c r="K101" s="276" t="s">
        <v>111</v>
      </c>
      <c r="M101" s="8"/>
      <c r="N101" s="1"/>
      <c r="O101" s="9"/>
      <c r="AB101" s="130" t="s">
        <v>19</v>
      </c>
    </row>
    <row r="102" spans="1:28" ht="80.150000000000006" customHeight="1" thickBot="1" x14ac:dyDescent="0.3">
      <c r="B102" s="14">
        <v>12</v>
      </c>
      <c r="C102" s="246" t="s">
        <v>130</v>
      </c>
      <c r="D102" s="247" t="s">
        <v>109</v>
      </c>
      <c r="E102" s="246" t="s">
        <v>110</v>
      </c>
      <c r="F102" s="246"/>
      <c r="G102" s="272">
        <v>37820</v>
      </c>
      <c r="H102" s="272">
        <v>37882</v>
      </c>
      <c r="I102" s="273">
        <v>0</v>
      </c>
      <c r="J102" s="274">
        <f t="shared" si="8"/>
        <v>0</v>
      </c>
      <c r="K102" s="276" t="s">
        <v>111</v>
      </c>
      <c r="M102" s="8"/>
      <c r="N102" s="1"/>
      <c r="O102" s="9"/>
      <c r="T102" s="586" t="s">
        <v>131</v>
      </c>
      <c r="U102" s="587">
        <f>IF(U100&gt;24,15,IF(U100&gt;=18,10,IF(U100&gt;=12,8,0)))</f>
        <v>0</v>
      </c>
      <c r="Y102" s="586" t="s">
        <v>131</v>
      </c>
      <c r="Z102" s="587">
        <v>0</v>
      </c>
      <c r="AB102" s="277" t="s">
        <v>132</v>
      </c>
    </row>
    <row r="103" spans="1:28" ht="14" x14ac:dyDescent="0.25">
      <c r="B103" s="32"/>
      <c r="C103" s="593" t="s">
        <v>128</v>
      </c>
      <c r="D103" s="594"/>
      <c r="E103" s="594"/>
      <c r="F103" s="594"/>
      <c r="G103" s="594"/>
      <c r="H103" s="595"/>
      <c r="I103" s="102">
        <f>SUM(I88:I102)</f>
        <v>1384</v>
      </c>
      <c r="J103" s="103">
        <f>SUM(J88:J102)</f>
        <v>46.133333333333333</v>
      </c>
      <c r="K103" s="111"/>
      <c r="M103" s="8"/>
      <c r="N103" s="1"/>
      <c r="O103" s="9"/>
    </row>
    <row r="104" spans="1:28" ht="13" thickBot="1" x14ac:dyDescent="0.3">
      <c r="M104" s="8"/>
      <c r="N104" s="1"/>
      <c r="O104" s="9"/>
    </row>
    <row r="105" spans="1:28" ht="18.5" thickBot="1" x14ac:dyDescent="0.3">
      <c r="J105" s="92" t="str">
        <f>IF(J103&gt;=36,"HABILITADO","NO HABILITADO")</f>
        <v>HABILITADO</v>
      </c>
      <c r="M105" s="8"/>
      <c r="N105" s="1"/>
      <c r="O105" s="9"/>
    </row>
    <row r="106" spans="1:28" x14ac:dyDescent="0.25">
      <c r="M106" s="8"/>
      <c r="N106" s="1"/>
      <c r="O106" s="9"/>
    </row>
    <row r="107" spans="1:28" ht="13" customHeight="1" x14ac:dyDescent="0.25">
      <c r="M107" s="8"/>
      <c r="N107" s="1"/>
      <c r="O107" s="9"/>
    </row>
    <row r="108" spans="1:28" ht="13.5" customHeight="1" x14ac:dyDescent="0.25">
      <c r="A108" s="32"/>
      <c r="B108" s="32"/>
      <c r="C108" s="596" t="s">
        <v>74</v>
      </c>
      <c r="D108" s="596"/>
      <c r="E108" s="610" t="s">
        <v>133</v>
      </c>
      <c r="F108" s="610"/>
      <c r="G108" s="610"/>
      <c r="H108" s="610"/>
      <c r="I108" s="610"/>
      <c r="J108" s="35"/>
      <c r="K108" s="162"/>
      <c r="M108" s="8"/>
      <c r="N108" s="1"/>
      <c r="O108" s="9"/>
    </row>
    <row r="109" spans="1:28" ht="13" customHeight="1" x14ac:dyDescent="0.25">
      <c r="A109" s="32"/>
      <c r="B109" s="32"/>
      <c r="C109" s="596" t="s">
        <v>76</v>
      </c>
      <c r="D109" s="596"/>
      <c r="E109" s="597" t="s">
        <v>134</v>
      </c>
      <c r="F109" s="597"/>
      <c r="G109" s="597"/>
      <c r="H109" s="597"/>
      <c r="I109" s="597"/>
      <c r="J109" s="35"/>
      <c r="M109" s="8"/>
      <c r="N109" s="1"/>
      <c r="O109" s="9"/>
    </row>
    <row r="110" spans="1:28" ht="12.65" customHeight="1" x14ac:dyDescent="0.25">
      <c r="A110" s="32"/>
      <c r="B110" s="32"/>
      <c r="C110" s="32"/>
      <c r="D110" s="32"/>
      <c r="E110" s="32"/>
      <c r="F110" s="32"/>
      <c r="G110" s="33"/>
      <c r="H110" s="32"/>
      <c r="I110" s="34"/>
      <c r="J110" s="35"/>
      <c r="M110" s="8"/>
      <c r="N110" s="1"/>
      <c r="O110" s="9"/>
    </row>
    <row r="111" spans="1:28" ht="13" customHeight="1" x14ac:dyDescent="0.25">
      <c r="A111" s="32"/>
      <c r="B111" s="32"/>
      <c r="C111" s="598" t="s">
        <v>135</v>
      </c>
      <c r="D111" s="598"/>
      <c r="E111" s="598"/>
      <c r="F111" s="598"/>
      <c r="G111" s="598"/>
      <c r="H111" s="598"/>
      <c r="I111" s="598"/>
      <c r="J111" s="598"/>
      <c r="M111" s="8"/>
      <c r="N111" s="1"/>
      <c r="O111" s="9"/>
    </row>
    <row r="112" spans="1:28" ht="13" customHeight="1" x14ac:dyDescent="0.25">
      <c r="A112" s="32"/>
      <c r="B112" s="32"/>
      <c r="C112" s="584"/>
      <c r="D112" s="598" t="s">
        <v>136</v>
      </c>
      <c r="E112" s="598"/>
      <c r="F112" s="598"/>
      <c r="G112" s="598"/>
      <c r="H112" s="598"/>
      <c r="I112" s="584"/>
      <c r="J112" s="584"/>
      <c r="M112" s="8"/>
      <c r="N112" s="1"/>
      <c r="O112" s="9"/>
    </row>
    <row r="113" spans="1:27" ht="13" customHeight="1" x14ac:dyDescent="0.25">
      <c r="A113" s="32"/>
      <c r="B113" s="32"/>
      <c r="C113" s="599"/>
      <c r="D113" s="599"/>
      <c r="E113" s="584"/>
      <c r="F113" s="584"/>
      <c r="G113" s="584"/>
      <c r="H113" s="584"/>
      <c r="I113" s="584"/>
      <c r="J113" s="584"/>
      <c r="M113" s="8"/>
      <c r="N113" s="1"/>
      <c r="O113" s="9"/>
    </row>
    <row r="114" spans="1:27" ht="23.5" customHeight="1" x14ac:dyDescent="0.5">
      <c r="A114" s="32"/>
      <c r="B114" s="32"/>
      <c r="C114" s="611" t="s">
        <v>137</v>
      </c>
      <c r="D114" s="612"/>
      <c r="E114" s="612"/>
      <c r="F114" s="612"/>
      <c r="G114" s="612"/>
      <c r="H114" s="612"/>
      <c r="I114" s="612"/>
      <c r="J114" s="612"/>
      <c r="K114" s="613"/>
      <c r="M114" s="8"/>
      <c r="N114" s="614" t="s">
        <v>81</v>
      </c>
      <c r="O114" s="615"/>
      <c r="P114" s="615"/>
      <c r="Q114" s="615"/>
      <c r="R114" s="615"/>
      <c r="S114" s="615"/>
      <c r="T114" s="615"/>
      <c r="U114" s="615"/>
      <c r="V114" s="616"/>
    </row>
    <row r="115" spans="1:27" ht="52" customHeight="1" x14ac:dyDescent="0.25">
      <c r="A115" s="32"/>
      <c r="B115" s="32"/>
      <c r="C115" s="155" t="s">
        <v>82</v>
      </c>
      <c r="D115" s="155" t="s">
        <v>11</v>
      </c>
      <c r="E115" s="155" t="s">
        <v>83</v>
      </c>
      <c r="F115" s="156" t="s">
        <v>84</v>
      </c>
      <c r="G115" s="156" t="s">
        <v>85</v>
      </c>
      <c r="H115" s="156" t="s">
        <v>86</v>
      </c>
      <c r="I115" s="93" t="s">
        <v>87</v>
      </c>
      <c r="J115" s="94" t="s">
        <v>88</v>
      </c>
      <c r="K115" s="154" t="s">
        <v>19</v>
      </c>
      <c r="M115" s="8"/>
      <c r="N115" s="32"/>
      <c r="O115" s="155" t="s">
        <v>82</v>
      </c>
      <c r="P115" s="155" t="s">
        <v>11</v>
      </c>
      <c r="Q115" s="155" t="s">
        <v>83</v>
      </c>
      <c r="R115" s="156" t="s">
        <v>84</v>
      </c>
      <c r="S115" s="156" t="s">
        <v>85</v>
      </c>
      <c r="T115" s="156" t="s">
        <v>86</v>
      </c>
      <c r="U115" s="93" t="s">
        <v>87</v>
      </c>
      <c r="V115" s="94" t="s">
        <v>88</v>
      </c>
      <c r="W115" s="154" t="s">
        <v>19</v>
      </c>
      <c r="Z115" s="115" t="s">
        <v>138</v>
      </c>
      <c r="AA115" s="116" t="s">
        <v>90</v>
      </c>
    </row>
    <row r="116" spans="1:27" ht="409.5" customHeight="1" x14ac:dyDescent="0.25">
      <c r="A116" s="91"/>
      <c r="B116" s="95">
        <v>1</v>
      </c>
      <c r="C116" s="246" t="s">
        <v>139</v>
      </c>
      <c r="D116" s="246" t="s">
        <v>140</v>
      </c>
      <c r="E116" s="246" t="s">
        <v>141</v>
      </c>
      <c r="F116" s="255" t="s">
        <v>142</v>
      </c>
      <c r="G116" s="272">
        <v>39234</v>
      </c>
      <c r="H116" s="272">
        <v>39902</v>
      </c>
      <c r="I116" s="278">
        <f>+H116-G116+1</f>
        <v>669</v>
      </c>
      <c r="J116" s="279">
        <f t="shared" ref="J116" si="11">+I116/30</f>
        <v>22.3</v>
      </c>
      <c r="K116" s="280"/>
      <c r="M116" s="8"/>
      <c r="N116" s="95">
        <v>1</v>
      </c>
      <c r="O116" s="37"/>
      <c r="P116" s="37"/>
      <c r="Q116" s="37"/>
      <c r="R116" s="65"/>
      <c r="S116" s="15"/>
      <c r="T116" s="15"/>
      <c r="U116" s="38">
        <v>0</v>
      </c>
      <c r="V116" s="39">
        <f t="shared" ref="V116:V117" si="12">+U116/30</f>
        <v>0</v>
      </c>
      <c r="W116" s="234"/>
      <c r="Z116" s="117" t="s">
        <v>143</v>
      </c>
      <c r="AA116" s="118">
        <v>2</v>
      </c>
    </row>
    <row r="117" spans="1:27" ht="216.75" customHeight="1" x14ac:dyDescent="0.25">
      <c r="A117" s="91"/>
      <c r="B117" s="95">
        <v>2</v>
      </c>
      <c r="C117" s="502" t="s">
        <v>144</v>
      </c>
      <c r="D117" s="502" t="s">
        <v>145</v>
      </c>
      <c r="E117" s="502" t="s">
        <v>110</v>
      </c>
      <c r="F117" s="503"/>
      <c r="G117" s="504">
        <v>42349</v>
      </c>
      <c r="H117" s="504">
        <v>42542</v>
      </c>
      <c r="I117" s="278">
        <f>+H117-G117+1</f>
        <v>194</v>
      </c>
      <c r="J117" s="279">
        <f t="shared" ref="J117:J125" si="13">+I117/30</f>
        <v>6.4666666666666668</v>
      </c>
      <c r="K117" s="505" t="s">
        <v>146</v>
      </c>
      <c r="M117" s="8"/>
      <c r="N117" s="95">
        <v>2</v>
      </c>
      <c r="O117" s="37"/>
      <c r="P117" s="37"/>
      <c r="Q117" s="37"/>
      <c r="R117" s="65"/>
      <c r="S117" s="15"/>
      <c r="T117" s="15"/>
      <c r="U117" s="38">
        <v>0</v>
      </c>
      <c r="V117" s="39">
        <f t="shared" si="12"/>
        <v>0</v>
      </c>
      <c r="W117" s="234"/>
      <c r="Z117" s="119" t="s">
        <v>147</v>
      </c>
      <c r="AA117" s="600">
        <v>1</v>
      </c>
    </row>
    <row r="118" spans="1:27" ht="345" customHeight="1" x14ac:dyDescent="0.25">
      <c r="A118" s="91"/>
      <c r="B118" s="95">
        <v>3</v>
      </c>
      <c r="C118" s="502" t="s">
        <v>148</v>
      </c>
      <c r="D118" s="502" t="s">
        <v>149</v>
      </c>
      <c r="E118" s="502" t="s">
        <v>150</v>
      </c>
      <c r="F118" s="503"/>
      <c r="G118" s="504">
        <v>41514</v>
      </c>
      <c r="H118" s="504">
        <v>41635</v>
      </c>
      <c r="I118" s="506">
        <f t="shared" ref="I118:I123" si="14">+H118-G118+1</f>
        <v>122</v>
      </c>
      <c r="J118" s="507">
        <v>0</v>
      </c>
      <c r="K118" s="281" t="s">
        <v>151</v>
      </c>
      <c r="M118" s="8"/>
      <c r="N118" s="95">
        <v>3</v>
      </c>
      <c r="O118" s="37"/>
      <c r="P118" s="37"/>
      <c r="Q118" s="37"/>
      <c r="R118" s="65"/>
      <c r="S118" s="15"/>
      <c r="T118" s="15"/>
      <c r="U118" s="99">
        <f>T118-S118</f>
        <v>0</v>
      </c>
      <c r="V118" s="100">
        <f t="shared" ref="V118:V127" si="15">+U118/30</f>
        <v>0</v>
      </c>
      <c r="W118" s="111"/>
      <c r="Z118" s="120" t="s">
        <v>152</v>
      </c>
      <c r="AA118" s="601"/>
    </row>
    <row r="119" spans="1:27" ht="200.15" customHeight="1" x14ac:dyDescent="0.25">
      <c r="A119" s="91"/>
      <c r="B119" s="95">
        <v>4</v>
      </c>
      <c r="C119" s="502" t="s">
        <v>153</v>
      </c>
      <c r="D119" s="502" t="s">
        <v>149</v>
      </c>
      <c r="E119" s="502" t="s">
        <v>150</v>
      </c>
      <c r="F119" s="503"/>
      <c r="G119" s="504">
        <v>41660</v>
      </c>
      <c r="H119" s="504">
        <v>41978</v>
      </c>
      <c r="I119" s="506">
        <f t="shared" si="14"/>
        <v>319</v>
      </c>
      <c r="J119" s="507">
        <v>0</v>
      </c>
      <c r="K119" s="281" t="s">
        <v>151</v>
      </c>
      <c r="M119" s="8"/>
      <c r="N119" s="95">
        <v>4</v>
      </c>
      <c r="O119" s="101"/>
      <c r="P119" s="101"/>
      <c r="Q119" s="101"/>
      <c r="R119" s="101"/>
      <c r="S119" s="15"/>
      <c r="T119" s="15"/>
      <c r="U119" s="99">
        <f t="shared" ref="U119:U127" si="16">T119-S119</f>
        <v>0</v>
      </c>
      <c r="V119" s="100">
        <f t="shared" si="15"/>
        <v>0</v>
      </c>
      <c r="W119" s="111"/>
      <c r="Z119" s="120" t="s">
        <v>154</v>
      </c>
      <c r="AA119" s="601"/>
    </row>
    <row r="120" spans="1:27" ht="200.15" customHeight="1" x14ac:dyDescent="0.25">
      <c r="A120" s="91"/>
      <c r="B120" s="95">
        <v>5</v>
      </c>
      <c r="C120" s="502" t="s">
        <v>155</v>
      </c>
      <c r="D120" s="502" t="s">
        <v>149</v>
      </c>
      <c r="E120" s="502" t="s">
        <v>156</v>
      </c>
      <c r="F120" s="502"/>
      <c r="G120" s="504">
        <v>41997</v>
      </c>
      <c r="H120" s="504">
        <v>42173</v>
      </c>
      <c r="I120" s="506">
        <f t="shared" si="14"/>
        <v>177</v>
      </c>
      <c r="J120" s="507">
        <v>0</v>
      </c>
      <c r="K120" s="281" t="s">
        <v>157</v>
      </c>
      <c r="M120" s="8"/>
      <c r="N120" s="95">
        <v>5</v>
      </c>
      <c r="O120" s="101"/>
      <c r="P120" s="101"/>
      <c r="Q120" s="101"/>
      <c r="R120" s="101"/>
      <c r="S120" s="15"/>
      <c r="T120" s="15"/>
      <c r="U120" s="99">
        <f t="shared" si="16"/>
        <v>0</v>
      </c>
      <c r="V120" s="100">
        <f t="shared" si="15"/>
        <v>0</v>
      </c>
      <c r="W120" s="111"/>
      <c r="Z120" s="120" t="s">
        <v>158</v>
      </c>
      <c r="AA120" s="601"/>
    </row>
    <row r="121" spans="1:27" ht="200.15" customHeight="1" x14ac:dyDescent="0.25">
      <c r="A121" s="91"/>
      <c r="B121" s="95">
        <v>6</v>
      </c>
      <c r="C121" s="502" t="s">
        <v>159</v>
      </c>
      <c r="D121" s="502" t="s">
        <v>149</v>
      </c>
      <c r="E121" s="502" t="s">
        <v>160</v>
      </c>
      <c r="F121" s="502"/>
      <c r="G121" s="504">
        <v>42181</v>
      </c>
      <c r="H121" s="504">
        <v>42265</v>
      </c>
      <c r="I121" s="506">
        <f t="shared" si="14"/>
        <v>85</v>
      </c>
      <c r="J121" s="507">
        <v>0</v>
      </c>
      <c r="K121" s="281" t="s">
        <v>157</v>
      </c>
      <c r="M121" s="8"/>
      <c r="N121" s="95">
        <v>6</v>
      </c>
      <c r="O121" s="101"/>
      <c r="P121" s="101"/>
      <c r="Q121" s="101"/>
      <c r="R121" s="101"/>
      <c r="S121" s="15"/>
      <c r="T121" s="15"/>
      <c r="U121" s="99">
        <f t="shared" si="16"/>
        <v>0</v>
      </c>
      <c r="V121" s="100">
        <f t="shared" si="15"/>
        <v>0</v>
      </c>
      <c r="W121" s="111"/>
      <c r="Z121" s="120" t="s">
        <v>161</v>
      </c>
      <c r="AA121" s="601"/>
    </row>
    <row r="122" spans="1:27" ht="200.15" customHeight="1" x14ac:dyDescent="0.25">
      <c r="A122" s="91"/>
      <c r="B122" s="95">
        <v>7</v>
      </c>
      <c r="C122" s="502" t="s">
        <v>162</v>
      </c>
      <c r="D122" s="502" t="s">
        <v>149</v>
      </c>
      <c r="E122" s="502" t="s">
        <v>163</v>
      </c>
      <c r="F122" s="502"/>
      <c r="G122" s="504">
        <v>42272</v>
      </c>
      <c r="H122" s="504">
        <v>42362</v>
      </c>
      <c r="I122" s="506">
        <f t="shared" si="14"/>
        <v>91</v>
      </c>
      <c r="J122" s="507">
        <v>0</v>
      </c>
      <c r="K122" s="281" t="s">
        <v>151</v>
      </c>
      <c r="M122" s="8"/>
      <c r="N122" s="95">
        <v>7</v>
      </c>
      <c r="O122" s="101"/>
      <c r="P122" s="101"/>
      <c r="Q122" s="101"/>
      <c r="R122" s="101"/>
      <c r="S122" s="15"/>
      <c r="T122" s="15"/>
      <c r="U122" s="99">
        <f t="shared" si="16"/>
        <v>0</v>
      </c>
      <c r="V122" s="100">
        <f t="shared" si="15"/>
        <v>0</v>
      </c>
      <c r="W122" s="111"/>
      <c r="Z122" s="120" t="s">
        <v>164</v>
      </c>
      <c r="AA122" s="601"/>
    </row>
    <row r="123" spans="1:27" ht="200.15" customHeight="1" x14ac:dyDescent="0.25">
      <c r="A123" s="91"/>
      <c r="B123" s="95">
        <v>8</v>
      </c>
      <c r="C123" s="502" t="s">
        <v>165</v>
      </c>
      <c r="D123" s="502" t="s">
        <v>166</v>
      </c>
      <c r="E123" s="502" t="s">
        <v>160</v>
      </c>
      <c r="F123" s="502"/>
      <c r="G123" s="504">
        <v>42188</v>
      </c>
      <c r="H123" s="504">
        <v>42446</v>
      </c>
      <c r="I123" s="506">
        <f t="shared" si="14"/>
        <v>259</v>
      </c>
      <c r="J123" s="507">
        <v>0</v>
      </c>
      <c r="K123" s="281" t="s">
        <v>157</v>
      </c>
      <c r="M123" s="8"/>
      <c r="N123" s="95">
        <v>8</v>
      </c>
      <c r="O123" s="101"/>
      <c r="P123" s="101"/>
      <c r="Q123" s="101"/>
      <c r="R123" s="101"/>
      <c r="S123" s="15"/>
      <c r="T123" s="15"/>
      <c r="U123" s="99">
        <f t="shared" si="16"/>
        <v>0</v>
      </c>
      <c r="V123" s="100">
        <f t="shared" si="15"/>
        <v>0</v>
      </c>
      <c r="W123" s="111"/>
      <c r="Z123" s="120" t="s">
        <v>167</v>
      </c>
      <c r="AA123" s="601"/>
    </row>
    <row r="124" spans="1:27" ht="182.15" customHeight="1" x14ac:dyDescent="0.25">
      <c r="A124" s="91"/>
      <c r="B124" s="95">
        <v>9</v>
      </c>
      <c r="C124" s="502" t="s">
        <v>168</v>
      </c>
      <c r="D124" s="502" t="s">
        <v>169</v>
      </c>
      <c r="E124" s="502" t="s">
        <v>170</v>
      </c>
      <c r="F124" s="502"/>
      <c r="G124" s="504">
        <v>43115</v>
      </c>
      <c r="H124" s="504">
        <v>43519</v>
      </c>
      <c r="I124" s="506">
        <v>0</v>
      </c>
      <c r="J124" s="507">
        <f t="shared" si="13"/>
        <v>0</v>
      </c>
      <c r="K124" s="281" t="s">
        <v>171</v>
      </c>
      <c r="M124" s="8"/>
      <c r="N124" s="95">
        <v>9</v>
      </c>
      <c r="O124" s="101"/>
      <c r="P124" s="101"/>
      <c r="Q124" s="101"/>
      <c r="R124" s="101"/>
      <c r="S124" s="15"/>
      <c r="T124" s="15"/>
      <c r="U124" s="99">
        <f t="shared" si="16"/>
        <v>0</v>
      </c>
      <c r="V124" s="100">
        <f t="shared" si="15"/>
        <v>0</v>
      </c>
      <c r="W124" s="111"/>
      <c r="Z124" s="121" t="s">
        <v>172</v>
      </c>
      <c r="AA124" s="602"/>
    </row>
    <row r="125" spans="1:27" ht="12.65" customHeight="1" x14ac:dyDescent="0.25">
      <c r="A125" s="91"/>
      <c r="B125" s="95">
        <v>10</v>
      </c>
      <c r="C125" s="101"/>
      <c r="D125" s="101"/>
      <c r="E125" s="101"/>
      <c r="F125" s="101"/>
      <c r="G125" s="15"/>
      <c r="H125" s="15"/>
      <c r="I125" s="99">
        <f t="shared" ref="I125:I127" si="17">H125-G125</f>
        <v>0</v>
      </c>
      <c r="J125" s="100">
        <f t="shared" si="13"/>
        <v>0</v>
      </c>
      <c r="K125" s="111"/>
      <c r="M125" s="8"/>
      <c r="N125" s="95">
        <v>10</v>
      </c>
      <c r="O125" s="101"/>
      <c r="P125" s="101"/>
      <c r="Q125" s="101"/>
      <c r="R125" s="101"/>
      <c r="S125" s="15"/>
      <c r="T125" s="15"/>
      <c r="U125" s="99">
        <f t="shared" si="16"/>
        <v>0</v>
      </c>
      <c r="V125" s="100">
        <f t="shared" si="15"/>
        <v>0</v>
      </c>
      <c r="W125" s="111"/>
    </row>
    <row r="126" spans="1:27" ht="12.65" customHeight="1" x14ac:dyDescent="0.25">
      <c r="A126" s="91"/>
      <c r="B126" s="95">
        <v>11</v>
      </c>
      <c r="C126" s="101"/>
      <c r="D126" s="101"/>
      <c r="E126" s="101"/>
      <c r="F126" s="101"/>
      <c r="G126" s="15"/>
      <c r="H126" s="15"/>
      <c r="I126" s="99">
        <f t="shared" si="17"/>
        <v>0</v>
      </c>
      <c r="J126" s="100">
        <f t="shared" ref="J126:J127" si="18">+I126/30</f>
        <v>0</v>
      </c>
      <c r="K126" s="111"/>
      <c r="M126" s="8"/>
      <c r="N126" s="95">
        <v>11</v>
      </c>
      <c r="O126" s="101"/>
      <c r="P126" s="101"/>
      <c r="Q126" s="101"/>
      <c r="R126" s="101"/>
      <c r="S126" s="15"/>
      <c r="T126" s="15"/>
      <c r="U126" s="99">
        <f t="shared" si="16"/>
        <v>0</v>
      </c>
      <c r="V126" s="100">
        <f t="shared" si="15"/>
        <v>0</v>
      </c>
      <c r="W126" s="111"/>
    </row>
    <row r="127" spans="1:27" ht="12.65" customHeight="1" x14ac:dyDescent="0.25">
      <c r="A127" s="91"/>
      <c r="B127" s="95">
        <v>12</v>
      </c>
      <c r="C127" s="101"/>
      <c r="D127" s="101"/>
      <c r="E127" s="101"/>
      <c r="F127" s="101"/>
      <c r="G127" s="15"/>
      <c r="H127" s="15"/>
      <c r="I127" s="99">
        <f t="shared" si="17"/>
        <v>0</v>
      </c>
      <c r="J127" s="100">
        <f t="shared" si="18"/>
        <v>0</v>
      </c>
      <c r="K127" s="111"/>
      <c r="M127" s="8"/>
      <c r="N127" s="95">
        <v>12</v>
      </c>
      <c r="O127" s="101"/>
      <c r="P127" s="101"/>
      <c r="Q127" s="101"/>
      <c r="R127" s="101"/>
      <c r="S127" s="15"/>
      <c r="T127" s="15"/>
      <c r="U127" s="99">
        <f t="shared" si="16"/>
        <v>0</v>
      </c>
      <c r="V127" s="100">
        <f t="shared" si="15"/>
        <v>0</v>
      </c>
      <c r="W127" s="111"/>
    </row>
    <row r="128" spans="1:27" ht="14.15" customHeight="1" x14ac:dyDescent="0.25">
      <c r="A128" s="32"/>
      <c r="B128" s="32"/>
      <c r="C128" s="593" t="s">
        <v>128</v>
      </c>
      <c r="D128" s="594"/>
      <c r="E128" s="594"/>
      <c r="F128" s="594"/>
      <c r="G128" s="594"/>
      <c r="H128" s="595"/>
      <c r="I128" s="102">
        <f>SUM(I116:I127)</f>
        <v>1916</v>
      </c>
      <c r="J128" s="103">
        <f>SUM(J116:J127)</f>
        <v>28.766666666666666</v>
      </c>
      <c r="K128" s="111"/>
      <c r="M128" s="8"/>
      <c r="N128" s="32"/>
      <c r="O128" s="593" t="s">
        <v>128</v>
      </c>
      <c r="P128" s="594"/>
      <c r="Q128" s="594"/>
      <c r="R128" s="594"/>
      <c r="S128" s="594"/>
      <c r="T128" s="595"/>
      <c r="U128" s="102">
        <f>SUM(U116:U127)</f>
        <v>0</v>
      </c>
      <c r="V128" s="103">
        <f>SUM(V116:V127)</f>
        <v>0</v>
      </c>
      <c r="W128" s="111"/>
    </row>
    <row r="129" spans="10:29" ht="13" customHeight="1" x14ac:dyDescent="0.25">
      <c r="M129" s="8"/>
      <c r="N129" s="8"/>
      <c r="P129" s="9"/>
      <c r="AC129" s="130" t="s">
        <v>19</v>
      </c>
    </row>
    <row r="130" spans="10:29" ht="40" customHeight="1" x14ac:dyDescent="0.25">
      <c r="J130" s="92" t="str">
        <f>IF(J128&gt;=36,"HABILITADO","NO HABILITADO")</f>
        <v>NO HABILITADO</v>
      </c>
      <c r="M130" s="8"/>
      <c r="N130" s="8"/>
      <c r="P130" s="9"/>
      <c r="U130" s="586" t="s">
        <v>131</v>
      </c>
      <c r="V130" s="587">
        <f>IF(V128&gt;12,13,IF(V128&gt;6,8,0))</f>
        <v>0</v>
      </c>
      <c r="Z130" s="586" t="s">
        <v>131</v>
      </c>
      <c r="AA130" s="587">
        <v>0</v>
      </c>
      <c r="AC130" s="124" t="s">
        <v>173</v>
      </c>
    </row>
    <row r="131" spans="10:29" x14ac:dyDescent="0.25">
      <c r="M131" s="8"/>
      <c r="N131" s="8"/>
      <c r="P131" s="9"/>
    </row>
    <row r="132" spans="10:29" x14ac:dyDescent="0.25">
      <c r="M132" s="8"/>
      <c r="N132" s="8"/>
      <c r="P132" s="9"/>
    </row>
    <row r="133" spans="10:29" x14ac:dyDescent="0.25">
      <c r="M133" s="8"/>
      <c r="N133" s="8"/>
      <c r="P133" s="9"/>
    </row>
    <row r="134" spans="10:29" x14ac:dyDescent="0.25">
      <c r="M134" s="8"/>
      <c r="N134" s="8"/>
      <c r="P134" s="9"/>
    </row>
    <row r="135" spans="10:29" x14ac:dyDescent="0.25">
      <c r="M135" s="8"/>
      <c r="N135" s="8"/>
      <c r="P135" s="9"/>
    </row>
    <row r="136" spans="10:29" x14ac:dyDescent="0.25">
      <c r="M136" s="8"/>
      <c r="N136" s="8"/>
      <c r="P136" s="9"/>
    </row>
    <row r="137" spans="10:29" x14ac:dyDescent="0.25">
      <c r="M137" s="8"/>
      <c r="N137" s="1"/>
      <c r="O137" s="9"/>
    </row>
    <row r="138" spans="10:29" x14ac:dyDescent="0.25">
      <c r="M138" s="8"/>
      <c r="N138" s="1"/>
      <c r="O138" s="9"/>
    </row>
    <row r="139" spans="10:29" x14ac:dyDescent="0.25">
      <c r="M139" s="8"/>
      <c r="N139" s="1"/>
      <c r="O139" s="9"/>
    </row>
    <row r="140" spans="10:29" x14ac:dyDescent="0.25">
      <c r="M140" s="8"/>
      <c r="N140" s="1"/>
      <c r="O140" s="9"/>
    </row>
    <row r="141" spans="10:29" x14ac:dyDescent="0.25">
      <c r="M141" s="8"/>
      <c r="N141" s="1"/>
      <c r="O141" s="9"/>
    </row>
    <row r="142" spans="10:29" x14ac:dyDescent="0.25">
      <c r="M142" s="8"/>
      <c r="N142" s="1"/>
      <c r="O142" s="9"/>
    </row>
    <row r="143" spans="10:29" x14ac:dyDescent="0.25">
      <c r="M143" s="8"/>
      <c r="N143" s="1"/>
      <c r="O143" s="9"/>
    </row>
    <row r="144" spans="10:29" x14ac:dyDescent="0.25">
      <c r="M144" s="8"/>
      <c r="N144" s="1"/>
      <c r="O144" s="9"/>
    </row>
    <row r="145" spans="13:15" x14ac:dyDescent="0.25">
      <c r="M145" s="8"/>
      <c r="N145" s="1"/>
      <c r="O145" s="9"/>
    </row>
    <row r="146" spans="13:15" x14ac:dyDescent="0.25">
      <c r="M146" s="8"/>
      <c r="N146" s="1"/>
      <c r="O146" s="9"/>
    </row>
    <row r="147" spans="13:15" x14ac:dyDescent="0.25">
      <c r="M147" s="8"/>
      <c r="N147" s="1"/>
      <c r="O147" s="9"/>
    </row>
    <row r="148" spans="13:15" x14ac:dyDescent="0.25">
      <c r="M148" s="8"/>
      <c r="N148" s="1"/>
      <c r="O148" s="9"/>
    </row>
    <row r="149" spans="13:15" x14ac:dyDescent="0.25">
      <c r="M149" s="8"/>
      <c r="N149" s="1"/>
      <c r="O149" s="9"/>
    </row>
    <row r="150" spans="13:15" x14ac:dyDescent="0.25">
      <c r="M150" s="8"/>
      <c r="N150" s="1"/>
      <c r="O150" s="9"/>
    </row>
    <row r="151" spans="13:15" x14ac:dyDescent="0.25">
      <c r="M151" s="8"/>
      <c r="N151" s="1"/>
      <c r="O151" s="9"/>
    </row>
    <row r="152" spans="13:15" x14ac:dyDescent="0.25">
      <c r="M152" s="8"/>
      <c r="N152" s="1"/>
      <c r="O152" s="9"/>
    </row>
    <row r="153" spans="13:15" x14ac:dyDescent="0.25">
      <c r="M153" s="8"/>
      <c r="N153" s="1"/>
      <c r="O153" s="9"/>
    </row>
    <row r="154" spans="13:15" x14ac:dyDescent="0.25">
      <c r="M154" s="8"/>
      <c r="N154" s="1"/>
      <c r="O154" s="9"/>
    </row>
    <row r="155" spans="13:15" x14ac:dyDescent="0.25">
      <c r="M155" s="8"/>
      <c r="N155" s="1"/>
      <c r="O155" s="9"/>
    </row>
    <row r="156" spans="13:15" x14ac:dyDescent="0.25">
      <c r="M156" s="8"/>
      <c r="N156" s="1"/>
      <c r="O156" s="9"/>
    </row>
    <row r="157" spans="13:15" x14ac:dyDescent="0.25">
      <c r="M157" s="8"/>
      <c r="N157" s="1"/>
      <c r="O157" s="9"/>
    </row>
    <row r="158" spans="13:15" x14ac:dyDescent="0.25">
      <c r="M158" s="8"/>
      <c r="N158" s="1"/>
      <c r="O158" s="9"/>
    </row>
    <row r="159" spans="13:15" x14ac:dyDescent="0.25">
      <c r="M159" s="8"/>
      <c r="N159" s="1"/>
      <c r="O159" s="9"/>
    </row>
    <row r="160" spans="13:15" x14ac:dyDescent="0.25">
      <c r="M160" s="8"/>
      <c r="N160" s="1"/>
      <c r="O160" s="9"/>
    </row>
    <row r="161" spans="13:15" x14ac:dyDescent="0.25">
      <c r="M161" s="8"/>
      <c r="N161" s="1"/>
      <c r="O161" s="9"/>
    </row>
    <row r="162" spans="13:15" x14ac:dyDescent="0.25">
      <c r="M162" s="8"/>
      <c r="N162" s="1"/>
      <c r="O162" s="9"/>
    </row>
    <row r="163" spans="13:15" x14ac:dyDescent="0.25">
      <c r="M163" s="8"/>
      <c r="N163" s="1"/>
      <c r="O163" s="9"/>
    </row>
    <row r="164" spans="13:15" x14ac:dyDescent="0.25">
      <c r="M164" s="8"/>
      <c r="N164" s="1"/>
      <c r="O164" s="9"/>
    </row>
    <row r="165" spans="13:15" x14ac:dyDescent="0.25">
      <c r="M165" s="8"/>
      <c r="N165" s="1"/>
      <c r="O165" s="9"/>
    </row>
    <row r="166" spans="13:15" x14ac:dyDescent="0.25">
      <c r="M166" s="8"/>
      <c r="N166" s="1"/>
      <c r="O166" s="9"/>
    </row>
    <row r="167" spans="13:15" x14ac:dyDescent="0.25">
      <c r="M167" s="8"/>
      <c r="N167" s="1"/>
      <c r="O167" s="9"/>
    </row>
    <row r="168" spans="13:15" x14ac:dyDescent="0.25">
      <c r="M168" s="8"/>
      <c r="N168" s="1"/>
      <c r="O168" s="9"/>
    </row>
    <row r="169" spans="13:15" x14ac:dyDescent="0.25">
      <c r="M169" s="8"/>
      <c r="N169" s="1"/>
      <c r="O169" s="9"/>
    </row>
    <row r="170" spans="13:15" x14ac:dyDescent="0.25">
      <c r="M170" s="8"/>
      <c r="N170" s="1"/>
      <c r="O170" s="9"/>
    </row>
    <row r="171" spans="13:15" x14ac:dyDescent="0.25">
      <c r="M171" s="8"/>
      <c r="N171" s="1"/>
      <c r="O171" s="9"/>
    </row>
    <row r="172" spans="13:15" x14ac:dyDescent="0.25">
      <c r="M172" s="8"/>
      <c r="N172" s="1"/>
      <c r="O172" s="9"/>
    </row>
    <row r="173" spans="13:15" x14ac:dyDescent="0.25">
      <c r="M173" s="8"/>
      <c r="N173" s="1"/>
      <c r="O173" s="9"/>
    </row>
    <row r="174" spans="13:15" x14ac:dyDescent="0.25">
      <c r="M174" s="8"/>
      <c r="N174" s="1"/>
      <c r="O174" s="9"/>
    </row>
    <row r="175" spans="13:15" x14ac:dyDescent="0.25">
      <c r="M175" s="8"/>
      <c r="N175" s="1"/>
      <c r="O175" s="9"/>
    </row>
    <row r="176" spans="13:15" x14ac:dyDescent="0.25">
      <c r="M176" s="8"/>
      <c r="N176" s="1"/>
      <c r="O176" s="9"/>
    </row>
    <row r="177" spans="13:15" x14ac:dyDescent="0.25">
      <c r="M177" s="8"/>
      <c r="N177" s="1"/>
      <c r="O177" s="9"/>
    </row>
    <row r="178" spans="13:15" x14ac:dyDescent="0.25">
      <c r="M178" s="8"/>
      <c r="N178" s="1"/>
      <c r="O178" s="9"/>
    </row>
    <row r="179" spans="13:15" x14ac:dyDescent="0.25">
      <c r="M179" s="8"/>
      <c r="N179" s="1"/>
      <c r="O179" s="9"/>
    </row>
    <row r="180" spans="13:15" x14ac:dyDescent="0.25">
      <c r="M180" s="8"/>
      <c r="N180" s="1"/>
      <c r="O180" s="9"/>
    </row>
    <row r="181" spans="13:15" x14ac:dyDescent="0.25">
      <c r="M181" s="8"/>
      <c r="N181" s="1"/>
      <c r="O181" s="9"/>
    </row>
    <row r="182" spans="13:15" x14ac:dyDescent="0.25">
      <c r="M182" s="8"/>
      <c r="N182" s="1"/>
      <c r="O182" s="9"/>
    </row>
    <row r="183" spans="13:15" x14ac:dyDescent="0.25">
      <c r="M183" s="8"/>
      <c r="N183" s="1"/>
      <c r="O183" s="9"/>
    </row>
    <row r="184" spans="13:15" x14ac:dyDescent="0.25">
      <c r="M184" s="8"/>
      <c r="N184" s="1"/>
      <c r="O184" s="9"/>
    </row>
    <row r="185" spans="13:15" x14ac:dyDescent="0.25">
      <c r="M185" s="8"/>
      <c r="N185" s="1"/>
      <c r="O185" s="9"/>
    </row>
    <row r="186" spans="13:15" x14ac:dyDescent="0.25">
      <c r="M186" s="8"/>
      <c r="N186" s="1"/>
      <c r="O186" s="9"/>
    </row>
    <row r="187" spans="13:15" x14ac:dyDescent="0.25">
      <c r="M187" s="8"/>
      <c r="N187" s="1"/>
      <c r="O187" s="9"/>
    </row>
    <row r="188" spans="13:15" x14ac:dyDescent="0.25">
      <c r="M188" s="8"/>
      <c r="N188" s="1"/>
      <c r="O188" s="9"/>
    </row>
    <row r="189" spans="13:15" x14ac:dyDescent="0.25">
      <c r="M189" s="8"/>
      <c r="N189" s="1"/>
      <c r="O189" s="9"/>
    </row>
    <row r="190" spans="13:15" x14ac:dyDescent="0.25">
      <c r="M190" s="8"/>
      <c r="N190" s="1"/>
      <c r="O190" s="9"/>
    </row>
    <row r="191" spans="13:15" x14ac:dyDescent="0.25">
      <c r="M191" s="8"/>
      <c r="N191" s="1"/>
      <c r="O191" s="9"/>
    </row>
    <row r="192" spans="13:15" x14ac:dyDescent="0.25">
      <c r="M192" s="8"/>
      <c r="N192" s="1"/>
      <c r="O192" s="9"/>
    </row>
    <row r="193" spans="13:15" x14ac:dyDescent="0.25">
      <c r="M193" s="8"/>
      <c r="N193" s="1"/>
      <c r="O193" s="9"/>
    </row>
    <row r="194" spans="13:15" x14ac:dyDescent="0.25">
      <c r="M194" s="8"/>
      <c r="N194" s="1"/>
      <c r="O194" s="9"/>
    </row>
    <row r="195" spans="13:15" x14ac:dyDescent="0.25">
      <c r="M195" s="8"/>
      <c r="N195" s="1"/>
      <c r="O195" s="9"/>
    </row>
    <row r="196" spans="13:15" x14ac:dyDescent="0.25">
      <c r="M196" s="8"/>
      <c r="N196" s="1"/>
      <c r="O196" s="9"/>
    </row>
    <row r="197" spans="13:15" x14ac:dyDescent="0.25">
      <c r="M197" s="8"/>
      <c r="N197" s="1"/>
      <c r="O197" s="9"/>
    </row>
    <row r="198" spans="13:15" x14ac:dyDescent="0.25">
      <c r="M198" s="8"/>
      <c r="N198" s="1"/>
      <c r="O198" s="9"/>
    </row>
    <row r="199" spans="13:15" x14ac:dyDescent="0.25">
      <c r="M199" s="8"/>
      <c r="N199" s="1"/>
      <c r="O199" s="9"/>
    </row>
    <row r="200" spans="13:15" x14ac:dyDescent="0.25">
      <c r="M200" s="8"/>
      <c r="N200" s="1"/>
      <c r="O200" s="9"/>
    </row>
    <row r="201" spans="13:15" x14ac:dyDescent="0.25">
      <c r="M201" s="8"/>
      <c r="N201" s="1"/>
      <c r="O201" s="9"/>
    </row>
    <row r="202" spans="13:15" x14ac:dyDescent="0.25">
      <c r="M202" s="8"/>
      <c r="N202" s="1"/>
      <c r="O202" s="9"/>
    </row>
    <row r="203" spans="13:15" x14ac:dyDescent="0.25">
      <c r="M203" s="8"/>
      <c r="N203" s="1"/>
      <c r="O203" s="9"/>
    </row>
    <row r="204" spans="13:15" x14ac:dyDescent="0.25">
      <c r="M204" s="8"/>
      <c r="N204" s="1"/>
      <c r="O204" s="9"/>
    </row>
    <row r="205" spans="13:15" x14ac:dyDescent="0.25">
      <c r="M205" s="8"/>
      <c r="N205" s="1"/>
      <c r="O205" s="9"/>
    </row>
    <row r="206" spans="13:15" x14ac:dyDescent="0.25">
      <c r="M206" s="8"/>
      <c r="N206" s="1"/>
      <c r="O206" s="9"/>
    </row>
    <row r="207" spans="13:15" x14ac:dyDescent="0.25">
      <c r="M207" s="8"/>
      <c r="N207" s="1"/>
      <c r="O207" s="9"/>
    </row>
    <row r="208" spans="13:15" x14ac:dyDescent="0.25">
      <c r="M208" s="8"/>
      <c r="N208" s="1"/>
      <c r="O208" s="9"/>
    </row>
    <row r="209" spans="13:15" x14ac:dyDescent="0.25">
      <c r="M209" s="8"/>
      <c r="N209" s="1"/>
      <c r="O209" s="9"/>
    </row>
    <row r="210" spans="13:15" x14ac:dyDescent="0.25">
      <c r="M210" s="8"/>
      <c r="N210" s="1"/>
      <c r="O210" s="9"/>
    </row>
    <row r="211" spans="13:15" x14ac:dyDescent="0.25">
      <c r="M211" s="8"/>
      <c r="N211" s="1"/>
      <c r="O211" s="9"/>
    </row>
    <row r="212" spans="13:15" x14ac:dyDescent="0.25">
      <c r="M212" s="8"/>
      <c r="N212" s="1"/>
      <c r="O212" s="9"/>
    </row>
    <row r="213" spans="13:15" x14ac:dyDescent="0.25">
      <c r="M213" s="8"/>
      <c r="N213" s="1"/>
      <c r="O213" s="9"/>
    </row>
    <row r="214" spans="13:15" x14ac:dyDescent="0.25">
      <c r="M214" s="8"/>
      <c r="N214" s="1"/>
      <c r="O214" s="9"/>
    </row>
    <row r="215" spans="13:15" x14ac:dyDescent="0.25">
      <c r="M215" s="8"/>
      <c r="N215" s="1"/>
      <c r="O215" s="9"/>
    </row>
    <row r="216" spans="13:15" x14ac:dyDescent="0.25">
      <c r="M216" s="8"/>
      <c r="N216" s="1"/>
      <c r="O216" s="9"/>
    </row>
    <row r="217" spans="13:15" x14ac:dyDescent="0.25">
      <c r="M217" s="8"/>
      <c r="N217" s="1"/>
      <c r="O217" s="9"/>
    </row>
    <row r="218" spans="13:15" x14ac:dyDescent="0.25">
      <c r="M218" s="8"/>
      <c r="N218" s="1"/>
      <c r="O218" s="9"/>
    </row>
    <row r="219" spans="13:15" x14ac:dyDescent="0.25">
      <c r="M219" s="8"/>
      <c r="N219" s="1"/>
      <c r="O219" s="9"/>
    </row>
    <row r="220" spans="13:15" x14ac:dyDescent="0.25">
      <c r="M220" s="8"/>
      <c r="N220" s="1"/>
      <c r="O220" s="9"/>
    </row>
    <row r="221" spans="13:15" x14ac:dyDescent="0.25">
      <c r="M221" s="8"/>
      <c r="N221" s="1"/>
      <c r="O221" s="9"/>
    </row>
    <row r="222" spans="13:15" x14ac:dyDescent="0.25">
      <c r="M222" s="8"/>
      <c r="N222" s="1"/>
      <c r="O222" s="9"/>
    </row>
    <row r="223" spans="13:15" x14ac:dyDescent="0.25">
      <c r="M223" s="8"/>
      <c r="N223" s="1"/>
      <c r="O223" s="9"/>
    </row>
    <row r="224" spans="13:15" x14ac:dyDescent="0.25">
      <c r="M224" s="8"/>
      <c r="N224" s="1"/>
      <c r="O224" s="9"/>
    </row>
    <row r="225" spans="13:15" x14ac:dyDescent="0.25">
      <c r="M225" s="8"/>
      <c r="N225" s="1"/>
      <c r="O225" s="9"/>
    </row>
    <row r="226" spans="13:15" x14ac:dyDescent="0.25">
      <c r="M226" s="8"/>
      <c r="N226" s="1"/>
      <c r="O226" s="9"/>
    </row>
    <row r="227" spans="13:15" x14ac:dyDescent="0.25">
      <c r="M227" s="8"/>
      <c r="N227" s="1"/>
      <c r="O227" s="9"/>
    </row>
    <row r="228" spans="13:15" x14ac:dyDescent="0.25">
      <c r="M228" s="8"/>
      <c r="N228" s="1"/>
      <c r="O228" s="9"/>
    </row>
    <row r="229" spans="13:15" x14ac:dyDescent="0.25">
      <c r="M229" s="8"/>
      <c r="N229" s="1"/>
      <c r="O229" s="9"/>
    </row>
    <row r="230" spans="13:15" x14ac:dyDescent="0.25">
      <c r="M230" s="8"/>
      <c r="N230" s="1"/>
      <c r="O230" s="9"/>
    </row>
    <row r="231" spans="13:15" x14ac:dyDescent="0.25">
      <c r="M231" s="8"/>
      <c r="N231" s="1"/>
      <c r="O231" s="9"/>
    </row>
    <row r="232" spans="13:15" x14ac:dyDescent="0.25">
      <c r="M232" s="8"/>
      <c r="N232" s="1"/>
      <c r="O232" s="9"/>
    </row>
    <row r="233" spans="13:15" x14ac:dyDescent="0.25">
      <c r="M233" s="8"/>
      <c r="N233" s="1"/>
      <c r="O233" s="9"/>
    </row>
    <row r="234" spans="13:15" x14ac:dyDescent="0.25">
      <c r="M234" s="8"/>
      <c r="N234" s="1"/>
      <c r="O234" s="9"/>
    </row>
    <row r="235" spans="13:15" x14ac:dyDescent="0.25">
      <c r="M235" s="8"/>
      <c r="N235" s="1"/>
      <c r="O235" s="9"/>
    </row>
    <row r="236" spans="13:15" x14ac:dyDescent="0.25">
      <c r="M236" s="8"/>
      <c r="N236" s="1"/>
      <c r="O236" s="9"/>
    </row>
    <row r="237" spans="13:15" x14ac:dyDescent="0.25">
      <c r="M237" s="8"/>
      <c r="N237" s="1"/>
      <c r="O237" s="9"/>
    </row>
    <row r="238" spans="13:15" x14ac:dyDescent="0.25">
      <c r="M238" s="8"/>
      <c r="N238" s="1"/>
      <c r="O238" s="9"/>
    </row>
    <row r="239" spans="13:15" x14ac:dyDescent="0.25">
      <c r="M239" s="8"/>
      <c r="N239" s="1"/>
      <c r="O239" s="9"/>
    </row>
    <row r="240" spans="13:15" x14ac:dyDescent="0.25">
      <c r="M240" s="8"/>
      <c r="N240" s="1"/>
      <c r="O240" s="9"/>
    </row>
    <row r="241" spans="13:15" x14ac:dyDescent="0.25">
      <c r="M241" s="8"/>
      <c r="N241" s="1"/>
      <c r="O241" s="9"/>
    </row>
    <row r="242" spans="13:15" x14ac:dyDescent="0.25">
      <c r="M242" s="8"/>
      <c r="N242" s="1"/>
      <c r="O242" s="9"/>
    </row>
    <row r="243" spans="13:15" x14ac:dyDescent="0.25">
      <c r="M243" s="8"/>
      <c r="N243" s="1"/>
      <c r="O243" s="9"/>
    </row>
    <row r="244" spans="13:15" x14ac:dyDescent="0.25">
      <c r="M244" s="8"/>
      <c r="N244" s="1"/>
      <c r="O244" s="9"/>
    </row>
    <row r="245" spans="13:15" x14ac:dyDescent="0.25">
      <c r="M245" s="8"/>
      <c r="N245" s="1"/>
      <c r="O245" s="9"/>
    </row>
    <row r="246" spans="13:15" x14ac:dyDescent="0.25">
      <c r="M246" s="8"/>
      <c r="N246" s="1"/>
      <c r="O246" s="9"/>
    </row>
    <row r="247" spans="13:15" x14ac:dyDescent="0.25">
      <c r="M247" s="8"/>
      <c r="N247" s="1"/>
      <c r="O247" s="9"/>
    </row>
    <row r="248" spans="13:15" x14ac:dyDescent="0.25">
      <c r="M248" s="8"/>
      <c r="N248" s="1"/>
      <c r="O248" s="9"/>
    </row>
    <row r="249" spans="13:15" x14ac:dyDescent="0.25">
      <c r="M249" s="8"/>
      <c r="N249" s="1"/>
      <c r="O249" s="9"/>
    </row>
    <row r="250" spans="13:15" x14ac:dyDescent="0.25">
      <c r="M250" s="8"/>
      <c r="N250" s="1"/>
      <c r="O250" s="9"/>
    </row>
    <row r="251" spans="13:15" x14ac:dyDescent="0.25">
      <c r="M251" s="8"/>
      <c r="N251" s="1"/>
      <c r="O251" s="9"/>
    </row>
    <row r="252" spans="13:15" x14ac:dyDescent="0.25">
      <c r="M252" s="8"/>
      <c r="N252" s="1"/>
      <c r="O252" s="9"/>
    </row>
    <row r="253" spans="13:15" x14ac:dyDescent="0.25">
      <c r="M253" s="8"/>
      <c r="N253" s="1"/>
      <c r="O253" s="9"/>
    </row>
    <row r="254" spans="13:15" x14ac:dyDescent="0.25">
      <c r="M254" s="8"/>
      <c r="N254" s="1"/>
      <c r="O254" s="9"/>
    </row>
    <row r="255" spans="13:15" x14ac:dyDescent="0.25">
      <c r="M255" s="8"/>
      <c r="N255" s="1"/>
      <c r="O255" s="9"/>
    </row>
    <row r="256" spans="13:15" x14ac:dyDescent="0.25">
      <c r="M256" s="8"/>
      <c r="N256" s="1"/>
      <c r="O256" s="9"/>
    </row>
    <row r="257" spans="13:15" x14ac:dyDescent="0.25">
      <c r="M257" s="8"/>
      <c r="N257" s="1"/>
      <c r="O257" s="9"/>
    </row>
    <row r="258" spans="13:15" x14ac:dyDescent="0.25">
      <c r="M258" s="8"/>
      <c r="N258" s="1"/>
      <c r="O258" s="9"/>
    </row>
    <row r="259" spans="13:15" x14ac:dyDescent="0.25">
      <c r="M259" s="8"/>
      <c r="N259" s="1"/>
      <c r="O259" s="9"/>
    </row>
    <row r="260" spans="13:15" x14ac:dyDescent="0.25">
      <c r="M260" s="8"/>
      <c r="N260" s="1"/>
      <c r="O260" s="9"/>
    </row>
    <row r="261" spans="13:15" x14ac:dyDescent="0.25">
      <c r="M261" s="8"/>
      <c r="N261" s="1"/>
      <c r="O261" s="9"/>
    </row>
    <row r="262" spans="13:15" x14ac:dyDescent="0.25">
      <c r="M262" s="8"/>
      <c r="N262" s="1"/>
      <c r="O262" s="9"/>
    </row>
    <row r="263" spans="13:15" x14ac:dyDescent="0.25">
      <c r="M263" s="8"/>
      <c r="N263" s="1"/>
      <c r="O263" s="9"/>
    </row>
    <row r="264" spans="13:15" x14ac:dyDescent="0.25">
      <c r="M264" s="8"/>
      <c r="N264" s="1"/>
      <c r="O264" s="9"/>
    </row>
    <row r="265" spans="13:15" x14ac:dyDescent="0.25">
      <c r="M265" s="8"/>
      <c r="N265" s="1"/>
      <c r="O265" s="9"/>
    </row>
    <row r="266" spans="13:15" x14ac:dyDescent="0.25">
      <c r="M266" s="8"/>
      <c r="N266" s="1"/>
      <c r="O266" s="9"/>
    </row>
    <row r="267" spans="13:15" x14ac:dyDescent="0.25">
      <c r="M267" s="8"/>
      <c r="N267" s="1"/>
      <c r="O267" s="9"/>
    </row>
    <row r="268" spans="13:15" x14ac:dyDescent="0.25">
      <c r="M268" s="8"/>
      <c r="N268" s="1"/>
      <c r="O268" s="9"/>
    </row>
    <row r="269" spans="13:15" x14ac:dyDescent="0.25">
      <c r="M269" s="8"/>
      <c r="N269" s="1"/>
      <c r="O269" s="9"/>
    </row>
    <row r="270" spans="13:15" x14ac:dyDescent="0.25">
      <c r="M270" s="8"/>
      <c r="N270" s="1"/>
      <c r="O270" s="9"/>
    </row>
    <row r="271" spans="13:15" x14ac:dyDescent="0.25">
      <c r="M271" s="8"/>
      <c r="N271" s="1"/>
      <c r="O271" s="9"/>
    </row>
    <row r="272" spans="13:15" x14ac:dyDescent="0.25">
      <c r="M272" s="8"/>
      <c r="N272" s="1"/>
      <c r="O272" s="9"/>
    </row>
    <row r="273" spans="13:15" x14ac:dyDescent="0.25">
      <c r="M273" s="8"/>
      <c r="N273" s="1"/>
      <c r="O273" s="9"/>
    </row>
    <row r="274" spans="13:15" x14ac:dyDescent="0.25">
      <c r="M274" s="8"/>
      <c r="N274" s="1"/>
      <c r="O274" s="9"/>
    </row>
    <row r="275" spans="13:15" x14ac:dyDescent="0.25">
      <c r="M275" s="8"/>
      <c r="N275" s="1"/>
      <c r="O275" s="9"/>
    </row>
    <row r="276" spans="13:15" x14ac:dyDescent="0.25">
      <c r="M276" s="8"/>
      <c r="N276" s="1"/>
      <c r="O276" s="9"/>
    </row>
    <row r="277" spans="13:15" x14ac:dyDescent="0.25">
      <c r="M277" s="8"/>
      <c r="N277" s="1"/>
      <c r="O277" s="9"/>
    </row>
    <row r="278" spans="13:15" x14ac:dyDescent="0.25">
      <c r="M278" s="8"/>
      <c r="N278" s="1"/>
      <c r="O278" s="9"/>
    </row>
    <row r="279" spans="13:15" x14ac:dyDescent="0.25">
      <c r="M279" s="8"/>
      <c r="N279" s="1"/>
      <c r="O279" s="9"/>
    </row>
    <row r="280" spans="13:15" x14ac:dyDescent="0.25">
      <c r="M280" s="8"/>
      <c r="N280" s="1"/>
      <c r="O280" s="9"/>
    </row>
    <row r="281" spans="13:15" x14ac:dyDescent="0.25">
      <c r="M281" s="8"/>
      <c r="N281" s="1"/>
      <c r="O281" s="9"/>
    </row>
    <row r="282" spans="13:15" x14ac:dyDescent="0.25">
      <c r="M282" s="8"/>
      <c r="N282" s="1"/>
      <c r="O282" s="9"/>
    </row>
    <row r="283" spans="13:15" x14ac:dyDescent="0.25">
      <c r="M283" s="8"/>
      <c r="N283" s="1"/>
      <c r="O283" s="9"/>
    </row>
    <row r="284" spans="13:15" x14ac:dyDescent="0.25">
      <c r="M284" s="8"/>
      <c r="N284" s="1"/>
      <c r="O284" s="9"/>
    </row>
    <row r="285" spans="13:15" x14ac:dyDescent="0.25">
      <c r="M285" s="8"/>
      <c r="N285" s="1"/>
      <c r="O285" s="9"/>
    </row>
    <row r="286" spans="13:15" x14ac:dyDescent="0.25">
      <c r="M286" s="8"/>
      <c r="N286" s="1"/>
      <c r="O286" s="9"/>
    </row>
    <row r="287" spans="13:15" x14ac:dyDescent="0.25">
      <c r="M287" s="8"/>
      <c r="N287" s="1"/>
      <c r="O287" s="9"/>
    </row>
    <row r="288" spans="13:15" x14ac:dyDescent="0.25">
      <c r="M288" s="8"/>
      <c r="N288" s="1"/>
      <c r="O288" s="9"/>
    </row>
    <row r="289" spans="13:15" x14ac:dyDescent="0.25">
      <c r="M289" s="8"/>
      <c r="N289" s="1"/>
      <c r="O289" s="9"/>
    </row>
    <row r="290" spans="13:15" x14ac:dyDescent="0.25">
      <c r="M290" s="8"/>
      <c r="N290" s="1"/>
      <c r="O290" s="9"/>
    </row>
    <row r="291" spans="13:15" x14ac:dyDescent="0.25">
      <c r="M291" s="8"/>
      <c r="N291" s="1"/>
      <c r="O291" s="9"/>
    </row>
    <row r="292" spans="13:15" x14ac:dyDescent="0.25">
      <c r="M292" s="8"/>
      <c r="N292" s="1"/>
      <c r="O292" s="9"/>
    </row>
    <row r="293" spans="13:15" x14ac:dyDescent="0.25">
      <c r="M293" s="8"/>
      <c r="N293" s="1"/>
      <c r="O293" s="9"/>
    </row>
    <row r="294" spans="13:15" x14ac:dyDescent="0.25">
      <c r="M294" s="8"/>
      <c r="N294" s="1"/>
      <c r="O294" s="9"/>
    </row>
    <row r="295" spans="13:15" x14ac:dyDescent="0.25">
      <c r="M295" s="8"/>
      <c r="N295" s="1"/>
      <c r="O295" s="9"/>
    </row>
    <row r="296" spans="13:15" x14ac:dyDescent="0.25">
      <c r="M296" s="8"/>
      <c r="N296" s="1"/>
      <c r="O296" s="9"/>
    </row>
    <row r="297" spans="13:15" x14ac:dyDescent="0.25">
      <c r="M297" s="8"/>
      <c r="N297" s="1"/>
      <c r="O297" s="9"/>
    </row>
    <row r="298" spans="13:15" x14ac:dyDescent="0.25">
      <c r="M298" s="8"/>
      <c r="N298" s="1"/>
      <c r="O298" s="9"/>
    </row>
    <row r="299" spans="13:15" x14ac:dyDescent="0.25">
      <c r="M299" s="8"/>
      <c r="N299" s="1"/>
      <c r="O299" s="9"/>
    </row>
    <row r="300" spans="13:15" x14ac:dyDescent="0.25">
      <c r="M300" s="8"/>
      <c r="N300" s="1"/>
      <c r="O300" s="9"/>
    </row>
    <row r="301" spans="13:15" x14ac:dyDescent="0.25">
      <c r="M301" s="8"/>
      <c r="N301" s="1"/>
      <c r="O301" s="9"/>
    </row>
    <row r="302" spans="13:15" x14ac:dyDescent="0.25">
      <c r="M302" s="8"/>
      <c r="N302" s="1"/>
      <c r="O302" s="9"/>
    </row>
    <row r="303" spans="13:15" x14ac:dyDescent="0.25">
      <c r="M303" s="8"/>
      <c r="N303" s="1"/>
      <c r="O303" s="9"/>
    </row>
    <row r="304" spans="13:15" x14ac:dyDescent="0.25">
      <c r="M304" s="8"/>
      <c r="N304" s="1"/>
      <c r="O304" s="9"/>
    </row>
    <row r="305" spans="13:15" x14ac:dyDescent="0.25">
      <c r="M305" s="8"/>
      <c r="N305" s="1"/>
      <c r="O305" s="9"/>
    </row>
    <row r="306" spans="13:15" x14ac:dyDescent="0.25">
      <c r="M306" s="8"/>
      <c r="N306" s="1"/>
      <c r="O306" s="9"/>
    </row>
    <row r="307" spans="13:15" x14ac:dyDescent="0.25">
      <c r="M307" s="8"/>
      <c r="N307" s="1"/>
      <c r="O307" s="9"/>
    </row>
    <row r="308" spans="13:15" x14ac:dyDescent="0.25">
      <c r="M308" s="8"/>
      <c r="N308" s="1"/>
      <c r="O308" s="9"/>
    </row>
    <row r="309" spans="13:15" x14ac:dyDescent="0.25">
      <c r="M309" s="8"/>
      <c r="N309" s="1"/>
      <c r="O309" s="9"/>
    </row>
    <row r="310" spans="13:15" x14ac:dyDescent="0.25">
      <c r="M310" s="8"/>
      <c r="N310" s="1"/>
      <c r="O310" s="9"/>
    </row>
    <row r="311" spans="13:15" x14ac:dyDescent="0.25">
      <c r="M311" s="8"/>
      <c r="N311" s="1"/>
      <c r="O311" s="9"/>
    </row>
    <row r="312" spans="13:15" x14ac:dyDescent="0.25">
      <c r="M312" s="8"/>
      <c r="N312" s="1"/>
      <c r="O312" s="9"/>
    </row>
    <row r="313" spans="13:15" x14ac:dyDescent="0.25">
      <c r="M313" s="8"/>
      <c r="N313" s="1"/>
      <c r="O313" s="9"/>
    </row>
    <row r="314" spans="13:15" x14ac:dyDescent="0.25">
      <c r="M314" s="8"/>
      <c r="N314" s="1"/>
      <c r="O314" s="9"/>
    </row>
    <row r="315" spans="13:15" x14ac:dyDescent="0.25">
      <c r="M315" s="8"/>
      <c r="N315" s="1"/>
      <c r="O315" s="9"/>
    </row>
    <row r="316" spans="13:15" x14ac:dyDescent="0.25">
      <c r="M316" s="8"/>
      <c r="N316" s="1"/>
      <c r="O316" s="9"/>
    </row>
    <row r="317" spans="13:15" x14ac:dyDescent="0.25">
      <c r="M317" s="8"/>
      <c r="N317" s="1"/>
      <c r="O317" s="9"/>
    </row>
    <row r="318" spans="13:15" x14ac:dyDescent="0.25">
      <c r="M318" s="8"/>
      <c r="N318" s="1"/>
      <c r="O318" s="9"/>
    </row>
    <row r="319" spans="13:15" x14ac:dyDescent="0.25">
      <c r="M319" s="8"/>
      <c r="N319" s="1"/>
      <c r="O319" s="9"/>
    </row>
    <row r="320" spans="13:15" x14ac:dyDescent="0.25">
      <c r="M320" s="8"/>
      <c r="N320" s="1"/>
      <c r="O320" s="9"/>
    </row>
    <row r="321" spans="13:15" x14ac:dyDescent="0.25">
      <c r="M321" s="8"/>
      <c r="N321" s="1"/>
      <c r="O321" s="9"/>
    </row>
    <row r="322" spans="13:15" x14ac:dyDescent="0.25">
      <c r="M322" s="8"/>
      <c r="N322" s="1"/>
      <c r="O322" s="9"/>
    </row>
    <row r="323" spans="13:15" x14ac:dyDescent="0.25">
      <c r="M323" s="8"/>
      <c r="N323" s="1"/>
      <c r="O323" s="9"/>
    </row>
    <row r="324" spans="13:15" x14ac:dyDescent="0.25">
      <c r="M324" s="8"/>
      <c r="N324" s="1"/>
      <c r="O324" s="9"/>
    </row>
    <row r="325" spans="13:15" x14ac:dyDescent="0.25">
      <c r="M325" s="8"/>
      <c r="N325" s="1"/>
      <c r="O325" s="9"/>
    </row>
    <row r="326" spans="13:15" x14ac:dyDescent="0.25">
      <c r="M326" s="8"/>
      <c r="N326" s="1"/>
      <c r="O326" s="9"/>
    </row>
    <row r="327" spans="13:15" x14ac:dyDescent="0.25">
      <c r="M327" s="8"/>
      <c r="N327" s="1"/>
      <c r="O327" s="9"/>
    </row>
    <row r="328" spans="13:15" x14ac:dyDescent="0.25">
      <c r="M328" s="8"/>
      <c r="N328" s="1"/>
      <c r="O328" s="9"/>
    </row>
    <row r="329" spans="13:15" x14ac:dyDescent="0.25">
      <c r="M329" s="8"/>
      <c r="N329" s="1"/>
      <c r="O329" s="9"/>
    </row>
    <row r="330" spans="13:15" x14ac:dyDescent="0.25">
      <c r="M330" s="8"/>
      <c r="N330" s="1"/>
      <c r="O330" s="9"/>
    </row>
    <row r="331" spans="13:15" x14ac:dyDescent="0.25">
      <c r="M331" s="8"/>
      <c r="N331" s="1"/>
      <c r="O331" s="9"/>
    </row>
    <row r="332" spans="13:15" x14ac:dyDescent="0.25">
      <c r="M332" s="8"/>
      <c r="N332" s="1"/>
      <c r="O332" s="9"/>
    </row>
    <row r="333" spans="13:15" x14ac:dyDescent="0.25">
      <c r="M333" s="8"/>
      <c r="N333" s="1"/>
      <c r="O333" s="9"/>
    </row>
    <row r="334" spans="13:15" x14ac:dyDescent="0.25">
      <c r="M334" s="8"/>
      <c r="N334" s="1"/>
      <c r="O334" s="9"/>
    </row>
    <row r="335" spans="13:15" x14ac:dyDescent="0.25">
      <c r="M335" s="8"/>
      <c r="N335" s="1"/>
      <c r="O335" s="9"/>
    </row>
    <row r="336" spans="13:15" x14ac:dyDescent="0.25">
      <c r="M336" s="8"/>
      <c r="N336" s="1"/>
      <c r="O336" s="9"/>
    </row>
    <row r="337" spans="13:15" x14ac:dyDescent="0.25">
      <c r="M337" s="8"/>
      <c r="N337" s="1"/>
      <c r="O337" s="9"/>
    </row>
    <row r="338" spans="13:15" x14ac:dyDescent="0.25">
      <c r="M338" s="8"/>
      <c r="N338" s="1"/>
      <c r="O338" s="9"/>
    </row>
    <row r="339" spans="13:15" x14ac:dyDescent="0.25">
      <c r="M339" s="8"/>
      <c r="N339" s="1"/>
      <c r="O339" s="9"/>
    </row>
    <row r="340" spans="13:15" x14ac:dyDescent="0.25">
      <c r="M340" s="8"/>
      <c r="N340" s="1"/>
      <c r="O340" s="9"/>
    </row>
    <row r="341" spans="13:15" x14ac:dyDescent="0.25">
      <c r="M341" s="8"/>
      <c r="N341" s="1"/>
      <c r="O341" s="9"/>
    </row>
    <row r="342" spans="13:15" x14ac:dyDescent="0.25">
      <c r="M342" s="8"/>
      <c r="N342" s="1"/>
      <c r="O342" s="9"/>
    </row>
    <row r="343" spans="13:15" x14ac:dyDescent="0.25">
      <c r="M343" s="8"/>
      <c r="N343" s="1"/>
      <c r="O343" s="9"/>
    </row>
    <row r="344" spans="13:15" x14ac:dyDescent="0.25">
      <c r="M344" s="8"/>
      <c r="N344" s="1"/>
      <c r="O344" s="9"/>
    </row>
    <row r="345" spans="13:15" x14ac:dyDescent="0.25">
      <c r="M345" s="8"/>
      <c r="N345" s="1"/>
      <c r="O345" s="9"/>
    </row>
    <row r="346" spans="13:15" x14ac:dyDescent="0.25">
      <c r="M346" s="8"/>
      <c r="N346" s="1"/>
      <c r="O346" s="9"/>
    </row>
    <row r="347" spans="13:15" x14ac:dyDescent="0.25">
      <c r="M347" s="8"/>
      <c r="N347" s="1"/>
      <c r="O347" s="9"/>
    </row>
    <row r="348" spans="13:15" x14ac:dyDescent="0.25">
      <c r="M348" s="8"/>
      <c r="N348" s="1"/>
      <c r="O348" s="9"/>
    </row>
    <row r="349" spans="13:15" x14ac:dyDescent="0.25">
      <c r="M349" s="8"/>
      <c r="N349" s="1"/>
      <c r="O349" s="9"/>
    </row>
    <row r="350" spans="13:15" x14ac:dyDescent="0.25">
      <c r="M350" s="8"/>
      <c r="N350" s="1"/>
      <c r="O350" s="9"/>
    </row>
    <row r="351" spans="13:15" x14ac:dyDescent="0.25">
      <c r="M351" s="8"/>
      <c r="N351" s="1"/>
      <c r="O351" s="9"/>
    </row>
    <row r="352" spans="13:15" x14ac:dyDescent="0.25">
      <c r="M352" s="8"/>
      <c r="N352" s="1"/>
      <c r="O352" s="9"/>
    </row>
    <row r="353" spans="13:15" x14ac:dyDescent="0.25">
      <c r="M353" s="8"/>
      <c r="N353" s="1"/>
      <c r="O353" s="9"/>
    </row>
    <row r="354" spans="13:15" x14ac:dyDescent="0.25">
      <c r="M354" s="8"/>
      <c r="N354" s="1"/>
      <c r="O354" s="9"/>
    </row>
    <row r="355" spans="13:15" x14ac:dyDescent="0.25">
      <c r="M355" s="8"/>
      <c r="N355" s="1"/>
      <c r="O355" s="9"/>
    </row>
    <row r="356" spans="13:15" x14ac:dyDescent="0.25">
      <c r="M356" s="8"/>
      <c r="N356" s="1"/>
      <c r="O356" s="9"/>
    </row>
    <row r="357" spans="13:15" x14ac:dyDescent="0.25">
      <c r="M357" s="8"/>
      <c r="N357" s="1"/>
      <c r="O357" s="9"/>
    </row>
    <row r="358" spans="13:15" x14ac:dyDescent="0.25">
      <c r="M358" s="8"/>
      <c r="N358" s="1"/>
      <c r="O358" s="9"/>
    </row>
    <row r="359" spans="13:15" x14ac:dyDescent="0.25">
      <c r="M359" s="8"/>
      <c r="N359" s="1"/>
      <c r="O359" s="9"/>
    </row>
    <row r="360" spans="13:15" x14ac:dyDescent="0.25">
      <c r="M360" s="8"/>
      <c r="N360" s="1"/>
      <c r="O360" s="9"/>
    </row>
    <row r="361" spans="13:15" x14ac:dyDescent="0.25">
      <c r="M361" s="8"/>
      <c r="N361" s="1"/>
      <c r="O361" s="9"/>
    </row>
    <row r="362" spans="13:15" x14ac:dyDescent="0.25">
      <c r="M362" s="8"/>
      <c r="N362" s="1"/>
      <c r="O362" s="9"/>
    </row>
    <row r="363" spans="13:15" x14ac:dyDescent="0.25">
      <c r="M363" s="8"/>
      <c r="N363" s="1"/>
      <c r="O363" s="9"/>
    </row>
    <row r="364" spans="13:15" x14ac:dyDescent="0.25">
      <c r="M364" s="8"/>
      <c r="N364" s="1"/>
      <c r="O364" s="9"/>
    </row>
    <row r="365" spans="13:15" x14ac:dyDescent="0.25">
      <c r="M365" s="8"/>
      <c r="N365" s="1"/>
      <c r="O365" s="9"/>
    </row>
    <row r="366" spans="13:15" x14ac:dyDescent="0.25">
      <c r="M366" s="8"/>
      <c r="N366" s="1"/>
      <c r="O366" s="9"/>
    </row>
    <row r="367" spans="13:15" x14ac:dyDescent="0.25">
      <c r="M367" s="8"/>
      <c r="N367" s="1"/>
      <c r="O367" s="9"/>
    </row>
    <row r="368" spans="13:15" x14ac:dyDescent="0.25">
      <c r="M368" s="8"/>
      <c r="N368" s="1"/>
      <c r="O368" s="9"/>
    </row>
    <row r="369" spans="13:15" x14ac:dyDescent="0.25">
      <c r="M369" s="8"/>
      <c r="N369" s="1"/>
      <c r="O369" s="9"/>
    </row>
    <row r="370" spans="13:15" x14ac:dyDescent="0.25">
      <c r="M370" s="8"/>
      <c r="N370" s="1"/>
      <c r="O370" s="9"/>
    </row>
    <row r="371" spans="13:15" x14ac:dyDescent="0.25">
      <c r="M371" s="8"/>
      <c r="N371" s="1"/>
      <c r="O371" s="9"/>
    </row>
    <row r="372" spans="13:15" x14ac:dyDescent="0.25">
      <c r="M372" s="8"/>
      <c r="N372" s="1"/>
      <c r="O372" s="9"/>
    </row>
    <row r="373" spans="13:15" x14ac:dyDescent="0.25">
      <c r="M373" s="8"/>
      <c r="N373" s="1"/>
      <c r="O373" s="9"/>
    </row>
    <row r="374" spans="13:15" x14ac:dyDescent="0.25">
      <c r="M374" s="8"/>
      <c r="N374" s="1"/>
      <c r="O374" s="9"/>
    </row>
    <row r="375" spans="13:15" x14ac:dyDescent="0.25">
      <c r="M375" s="8"/>
      <c r="N375" s="1"/>
      <c r="O375" s="9"/>
    </row>
    <row r="376" spans="13:15" x14ac:dyDescent="0.25">
      <c r="M376" s="8"/>
      <c r="N376" s="1"/>
      <c r="O376" s="9"/>
    </row>
    <row r="377" spans="13:15" x14ac:dyDescent="0.25">
      <c r="M377" s="8"/>
      <c r="N377" s="1"/>
      <c r="O377" s="9"/>
    </row>
    <row r="378" spans="13:15" x14ac:dyDescent="0.25">
      <c r="M378" s="8"/>
      <c r="N378" s="1"/>
      <c r="O378" s="9"/>
    </row>
    <row r="379" spans="13:15" x14ac:dyDescent="0.25">
      <c r="M379" s="8"/>
      <c r="N379" s="1"/>
      <c r="O379" s="9"/>
    </row>
    <row r="380" spans="13:15" x14ac:dyDescent="0.25">
      <c r="M380" s="8"/>
      <c r="N380" s="1"/>
      <c r="O380" s="9"/>
    </row>
    <row r="381" spans="13:15" x14ac:dyDescent="0.25">
      <c r="M381" s="8"/>
      <c r="N381" s="1"/>
      <c r="O381" s="9"/>
    </row>
    <row r="382" spans="13:15" x14ac:dyDescent="0.25">
      <c r="M382" s="8"/>
      <c r="N382" s="1"/>
      <c r="O382" s="9"/>
    </row>
    <row r="383" spans="13:15" x14ac:dyDescent="0.25">
      <c r="M383" s="8"/>
      <c r="N383" s="1"/>
      <c r="O383" s="9"/>
    </row>
    <row r="384" spans="13:15" x14ac:dyDescent="0.25">
      <c r="M384" s="8"/>
      <c r="N384" s="1"/>
      <c r="O384" s="9"/>
    </row>
    <row r="385" spans="13:15" x14ac:dyDescent="0.25">
      <c r="M385" s="8"/>
      <c r="N385" s="1"/>
      <c r="O385" s="9"/>
    </row>
    <row r="386" spans="13:15" x14ac:dyDescent="0.25">
      <c r="M386" s="8"/>
      <c r="N386" s="1"/>
      <c r="O386" s="9"/>
    </row>
    <row r="387" spans="13:15" x14ac:dyDescent="0.25">
      <c r="M387" s="8"/>
      <c r="N387" s="1"/>
      <c r="O387" s="9"/>
    </row>
    <row r="388" spans="13:15" x14ac:dyDescent="0.25">
      <c r="M388" s="8"/>
      <c r="N388" s="1"/>
      <c r="O388" s="9"/>
    </row>
    <row r="389" spans="13:15" x14ac:dyDescent="0.25">
      <c r="M389" s="8"/>
      <c r="N389" s="1"/>
      <c r="O389" s="9"/>
    </row>
    <row r="390" spans="13:15" x14ac:dyDescent="0.25">
      <c r="M390" s="8"/>
      <c r="N390" s="1"/>
      <c r="O390" s="9"/>
    </row>
    <row r="391" spans="13:15" x14ac:dyDescent="0.25">
      <c r="M391" s="8"/>
      <c r="N391" s="1"/>
      <c r="O391" s="9"/>
    </row>
    <row r="392" spans="13:15" x14ac:dyDescent="0.25">
      <c r="M392" s="8"/>
      <c r="N392" s="1"/>
      <c r="O392" s="9"/>
    </row>
    <row r="393" spans="13:15" x14ac:dyDescent="0.25">
      <c r="M393" s="8"/>
      <c r="N393" s="1"/>
      <c r="O393" s="9"/>
    </row>
    <row r="394" spans="13:15" x14ac:dyDescent="0.25">
      <c r="M394" s="8"/>
      <c r="N394" s="1"/>
      <c r="O394" s="9"/>
    </row>
    <row r="395" spans="13:15" x14ac:dyDescent="0.25">
      <c r="M395" s="8"/>
      <c r="N395" s="1"/>
      <c r="O395" s="9"/>
    </row>
    <row r="396" spans="13:15" x14ac:dyDescent="0.25">
      <c r="M396" s="8"/>
      <c r="N396" s="1"/>
      <c r="O396" s="9"/>
    </row>
    <row r="397" spans="13:15" x14ac:dyDescent="0.25">
      <c r="M397" s="8"/>
      <c r="N397" s="1"/>
      <c r="O397" s="9"/>
    </row>
    <row r="398" spans="13:15" x14ac:dyDescent="0.25">
      <c r="M398" s="8"/>
      <c r="N398" s="1"/>
      <c r="O398" s="9"/>
    </row>
    <row r="399" spans="13:15" x14ac:dyDescent="0.25">
      <c r="M399" s="8"/>
      <c r="N399" s="1"/>
      <c r="O399" s="9"/>
    </row>
    <row r="400" spans="13:15" x14ac:dyDescent="0.25">
      <c r="M400" s="8"/>
      <c r="N400" s="1"/>
      <c r="O400" s="9"/>
    </row>
    <row r="401" spans="13:15" x14ac:dyDescent="0.25">
      <c r="M401" s="8"/>
      <c r="N401" s="1"/>
      <c r="O401" s="9"/>
    </row>
    <row r="402" spans="13:15" x14ac:dyDescent="0.25">
      <c r="M402" s="8"/>
      <c r="N402" s="1"/>
      <c r="O402" s="9"/>
    </row>
    <row r="403" spans="13:15" x14ac:dyDescent="0.25">
      <c r="M403" s="8"/>
      <c r="N403" s="1"/>
      <c r="O403" s="9"/>
    </row>
    <row r="404" spans="13:15" x14ac:dyDescent="0.25">
      <c r="M404" s="8"/>
      <c r="N404" s="1"/>
      <c r="O404" s="9"/>
    </row>
    <row r="405" spans="13:15" x14ac:dyDescent="0.25">
      <c r="M405" s="8"/>
      <c r="N405" s="1"/>
      <c r="O405" s="9"/>
    </row>
    <row r="406" spans="13:15" x14ac:dyDescent="0.25">
      <c r="M406" s="8"/>
      <c r="N406" s="1"/>
      <c r="O406" s="9"/>
    </row>
    <row r="407" spans="13:15" x14ac:dyDescent="0.25">
      <c r="M407" s="8"/>
      <c r="N407" s="1"/>
      <c r="O407" s="9"/>
    </row>
    <row r="408" spans="13:15" x14ac:dyDescent="0.25">
      <c r="M408" s="8"/>
      <c r="N408" s="1"/>
      <c r="O408" s="9"/>
    </row>
    <row r="409" spans="13:15" x14ac:dyDescent="0.25">
      <c r="M409" s="8"/>
      <c r="N409" s="1"/>
      <c r="O409" s="9"/>
    </row>
    <row r="410" spans="13:15" x14ac:dyDescent="0.25">
      <c r="M410" s="8"/>
      <c r="N410" s="1"/>
      <c r="O410" s="9"/>
    </row>
    <row r="411" spans="13:15" x14ac:dyDescent="0.25">
      <c r="M411" s="8"/>
      <c r="N411" s="1"/>
      <c r="O411" s="9"/>
    </row>
    <row r="412" spans="13:15" x14ac:dyDescent="0.25">
      <c r="M412" s="8"/>
      <c r="N412" s="1"/>
      <c r="O412" s="9"/>
    </row>
    <row r="413" spans="13:15" x14ac:dyDescent="0.25">
      <c r="M413" s="8"/>
      <c r="N413" s="1"/>
      <c r="O413" s="9"/>
    </row>
    <row r="414" spans="13:15" x14ac:dyDescent="0.25">
      <c r="M414" s="8"/>
      <c r="N414" s="1"/>
      <c r="O414" s="9"/>
    </row>
    <row r="415" spans="13:15" x14ac:dyDescent="0.25">
      <c r="M415" s="8"/>
      <c r="N415" s="1"/>
      <c r="O415" s="9"/>
    </row>
    <row r="416" spans="13:15" x14ac:dyDescent="0.25">
      <c r="M416" s="8"/>
      <c r="N416" s="1"/>
      <c r="O416" s="9"/>
    </row>
    <row r="417" spans="13:15" x14ac:dyDescent="0.25">
      <c r="M417" s="8"/>
      <c r="N417" s="1"/>
      <c r="O417" s="9"/>
    </row>
    <row r="418" spans="13:15" x14ac:dyDescent="0.25">
      <c r="M418" s="8"/>
      <c r="N418" s="1"/>
      <c r="O418" s="9"/>
    </row>
    <row r="419" spans="13:15" x14ac:dyDescent="0.25">
      <c r="M419" s="8"/>
      <c r="N419" s="1"/>
      <c r="O419" s="9"/>
    </row>
    <row r="420" spans="13:15" x14ac:dyDescent="0.25">
      <c r="M420" s="8"/>
      <c r="N420" s="1"/>
      <c r="O420" s="9"/>
    </row>
    <row r="421" spans="13:15" x14ac:dyDescent="0.25">
      <c r="M421" s="8"/>
      <c r="N421" s="1"/>
      <c r="O421" s="9"/>
    </row>
    <row r="422" spans="13:15" x14ac:dyDescent="0.25">
      <c r="M422" s="8"/>
      <c r="N422" s="1"/>
      <c r="O422" s="9"/>
    </row>
    <row r="423" spans="13:15" x14ac:dyDescent="0.25">
      <c r="M423" s="8"/>
      <c r="N423" s="1"/>
      <c r="O423" s="9"/>
    </row>
    <row r="424" spans="13:15" x14ac:dyDescent="0.25">
      <c r="M424" s="8"/>
      <c r="N424" s="1"/>
      <c r="O424" s="9"/>
    </row>
    <row r="425" spans="13:15" x14ac:dyDescent="0.25">
      <c r="M425" s="8"/>
      <c r="N425" s="1"/>
      <c r="O425" s="9"/>
    </row>
    <row r="426" spans="13:15" x14ac:dyDescent="0.25">
      <c r="M426" s="8"/>
      <c r="N426" s="1"/>
      <c r="O426" s="9"/>
    </row>
    <row r="427" spans="13:15" x14ac:dyDescent="0.25">
      <c r="M427" s="8"/>
      <c r="N427" s="1"/>
      <c r="O427" s="9"/>
    </row>
    <row r="428" spans="13:15" x14ac:dyDescent="0.25">
      <c r="M428" s="8"/>
      <c r="N428" s="1"/>
      <c r="O428" s="9"/>
    </row>
    <row r="429" spans="13:15" x14ac:dyDescent="0.25">
      <c r="M429" s="8"/>
      <c r="N429" s="1"/>
      <c r="O429" s="9"/>
    </row>
    <row r="430" spans="13:15" x14ac:dyDescent="0.25">
      <c r="M430" s="8"/>
      <c r="N430" s="1"/>
      <c r="O430" s="9"/>
    </row>
    <row r="431" spans="13:15" x14ac:dyDescent="0.25">
      <c r="M431" s="8"/>
      <c r="N431" s="1"/>
      <c r="O431" s="9"/>
    </row>
    <row r="432" spans="13:15" x14ac:dyDescent="0.25">
      <c r="M432" s="8"/>
      <c r="N432" s="1"/>
      <c r="O432" s="9"/>
    </row>
    <row r="433" spans="13:15" x14ac:dyDescent="0.25">
      <c r="M433" s="8"/>
      <c r="N433" s="1"/>
      <c r="O433" s="9"/>
    </row>
    <row r="434" spans="13:15" x14ac:dyDescent="0.25">
      <c r="M434" s="8"/>
      <c r="N434" s="1"/>
      <c r="O434" s="9"/>
    </row>
    <row r="435" spans="13:15" x14ac:dyDescent="0.25">
      <c r="M435" s="8"/>
      <c r="N435" s="1"/>
      <c r="O435" s="9"/>
    </row>
    <row r="436" spans="13:15" x14ac:dyDescent="0.25">
      <c r="M436" s="8"/>
      <c r="N436" s="1"/>
      <c r="O436" s="9"/>
    </row>
    <row r="437" spans="13:15" x14ac:dyDescent="0.25">
      <c r="M437" s="8"/>
      <c r="N437" s="1"/>
      <c r="O437" s="9"/>
    </row>
    <row r="438" spans="13:15" x14ac:dyDescent="0.25">
      <c r="M438" s="8"/>
      <c r="N438" s="1"/>
      <c r="O438" s="9"/>
    </row>
    <row r="439" spans="13:15" x14ac:dyDescent="0.25">
      <c r="M439" s="8"/>
      <c r="N439" s="1"/>
      <c r="O439" s="9"/>
    </row>
    <row r="440" spans="13:15" x14ac:dyDescent="0.25">
      <c r="M440" s="8"/>
      <c r="N440" s="1"/>
      <c r="O440" s="9"/>
    </row>
    <row r="441" spans="13:15" x14ac:dyDescent="0.25">
      <c r="M441" s="8"/>
      <c r="N441" s="1"/>
      <c r="O441" s="9"/>
    </row>
    <row r="442" spans="13:15" x14ac:dyDescent="0.25">
      <c r="M442" s="8"/>
      <c r="N442" s="1"/>
      <c r="O442" s="9"/>
    </row>
    <row r="443" spans="13:15" x14ac:dyDescent="0.25">
      <c r="M443" s="8"/>
      <c r="N443" s="1"/>
      <c r="O443" s="9"/>
    </row>
    <row r="444" spans="13:15" x14ac:dyDescent="0.25">
      <c r="M444" s="8"/>
      <c r="N444" s="1"/>
      <c r="O444" s="9"/>
    </row>
    <row r="445" spans="13:15" x14ac:dyDescent="0.25">
      <c r="M445" s="8"/>
      <c r="N445" s="1"/>
      <c r="O445" s="9"/>
    </row>
    <row r="446" spans="13:15" x14ac:dyDescent="0.25">
      <c r="M446" s="8"/>
      <c r="N446" s="1"/>
      <c r="O446" s="9"/>
    </row>
    <row r="447" spans="13:15" x14ac:dyDescent="0.25">
      <c r="M447" s="8"/>
      <c r="N447" s="1"/>
      <c r="O447" s="9"/>
    </row>
    <row r="448" spans="13:15" x14ac:dyDescent="0.25">
      <c r="M448" s="8"/>
      <c r="N448" s="1"/>
      <c r="O448" s="9"/>
    </row>
    <row r="449" spans="13:15" x14ac:dyDescent="0.25">
      <c r="M449" s="8"/>
      <c r="N449" s="1"/>
      <c r="O449" s="9"/>
    </row>
    <row r="450" spans="13:15" x14ac:dyDescent="0.25">
      <c r="M450" s="8"/>
      <c r="N450" s="1"/>
      <c r="O450" s="9"/>
    </row>
    <row r="451" spans="13:15" x14ac:dyDescent="0.25">
      <c r="M451" s="8"/>
      <c r="N451" s="1"/>
      <c r="O451" s="9"/>
    </row>
    <row r="452" spans="13:15" x14ac:dyDescent="0.25">
      <c r="M452" s="8"/>
      <c r="N452" s="1"/>
      <c r="O452" s="9"/>
    </row>
    <row r="453" spans="13:15" x14ac:dyDescent="0.25">
      <c r="M453" s="8"/>
      <c r="N453" s="1"/>
      <c r="O453" s="9"/>
    </row>
    <row r="454" spans="13:15" x14ac:dyDescent="0.25">
      <c r="M454" s="8"/>
      <c r="N454" s="1"/>
      <c r="O454" s="9"/>
    </row>
    <row r="455" spans="13:15" x14ac:dyDescent="0.25">
      <c r="M455" s="8"/>
      <c r="N455" s="1"/>
      <c r="O455" s="9"/>
    </row>
    <row r="456" spans="13:15" x14ac:dyDescent="0.25">
      <c r="M456" s="8"/>
      <c r="N456" s="1"/>
      <c r="O456" s="9"/>
    </row>
    <row r="457" spans="13:15" x14ac:dyDescent="0.25">
      <c r="M457" s="8"/>
      <c r="N457" s="1"/>
      <c r="O457" s="9"/>
    </row>
    <row r="458" spans="13:15" x14ac:dyDescent="0.25">
      <c r="M458" s="8"/>
      <c r="N458" s="1"/>
      <c r="O458" s="9"/>
    </row>
    <row r="459" spans="13:15" x14ac:dyDescent="0.25">
      <c r="M459" s="8"/>
      <c r="N459" s="1"/>
      <c r="O459" s="9"/>
    </row>
    <row r="460" spans="13:15" x14ac:dyDescent="0.25">
      <c r="M460" s="8"/>
      <c r="N460" s="1"/>
      <c r="O460" s="9"/>
    </row>
    <row r="461" spans="13:15" x14ac:dyDescent="0.25">
      <c r="M461" s="8"/>
      <c r="N461" s="1"/>
      <c r="O461" s="9"/>
    </row>
    <row r="462" spans="13:15" x14ac:dyDescent="0.25">
      <c r="M462" s="8"/>
      <c r="N462" s="1"/>
      <c r="O462" s="9"/>
    </row>
    <row r="463" spans="13:15" x14ac:dyDescent="0.25">
      <c r="M463" s="8"/>
      <c r="N463" s="1"/>
      <c r="O463" s="9"/>
    </row>
    <row r="464" spans="13:15" x14ac:dyDescent="0.25">
      <c r="M464" s="8"/>
      <c r="N464" s="1"/>
      <c r="O464" s="9"/>
    </row>
    <row r="465" spans="13:15" x14ac:dyDescent="0.25">
      <c r="M465" s="8"/>
      <c r="N465" s="1"/>
      <c r="O465" s="9"/>
    </row>
    <row r="466" spans="13:15" x14ac:dyDescent="0.25">
      <c r="M466" s="8"/>
      <c r="N466" s="1"/>
      <c r="O466" s="9"/>
    </row>
    <row r="467" spans="13:15" x14ac:dyDescent="0.25">
      <c r="M467" s="8"/>
      <c r="N467" s="1"/>
      <c r="O467" s="9"/>
    </row>
    <row r="468" spans="13:15" x14ac:dyDescent="0.25">
      <c r="M468" s="8"/>
      <c r="N468" s="1"/>
      <c r="O468" s="9"/>
    </row>
    <row r="469" spans="13:15" x14ac:dyDescent="0.25">
      <c r="M469" s="8"/>
      <c r="N469" s="1"/>
      <c r="O469" s="9"/>
    </row>
    <row r="470" spans="13:15" x14ac:dyDescent="0.25">
      <c r="M470" s="8"/>
      <c r="N470" s="1"/>
      <c r="O470" s="9"/>
    </row>
    <row r="471" spans="13:15" x14ac:dyDescent="0.25">
      <c r="M471" s="8"/>
      <c r="N471" s="1"/>
      <c r="O471" s="9"/>
    </row>
    <row r="472" spans="13:15" x14ac:dyDescent="0.25">
      <c r="M472" s="8"/>
      <c r="N472" s="1"/>
      <c r="O472" s="9"/>
    </row>
    <row r="473" spans="13:15" x14ac:dyDescent="0.25">
      <c r="M473" s="8"/>
      <c r="N473" s="1"/>
      <c r="O473" s="9"/>
    </row>
    <row r="474" spans="13:15" x14ac:dyDescent="0.25">
      <c r="M474" s="8"/>
      <c r="N474" s="1"/>
      <c r="O474" s="9"/>
    </row>
    <row r="475" spans="13:15" x14ac:dyDescent="0.25">
      <c r="M475" s="8"/>
      <c r="N475" s="1"/>
      <c r="O475" s="9"/>
    </row>
    <row r="476" spans="13:15" x14ac:dyDescent="0.25">
      <c r="M476" s="8"/>
      <c r="N476" s="1"/>
      <c r="O476" s="9"/>
    </row>
    <row r="477" spans="13:15" x14ac:dyDescent="0.25">
      <c r="M477" s="8"/>
      <c r="N477" s="1"/>
      <c r="O477" s="9"/>
    </row>
    <row r="478" spans="13:15" x14ac:dyDescent="0.25">
      <c r="M478" s="8"/>
      <c r="N478" s="1"/>
      <c r="O478" s="9"/>
    </row>
    <row r="479" spans="13:15" x14ac:dyDescent="0.25">
      <c r="M479" s="8"/>
      <c r="N479" s="1"/>
      <c r="O479" s="9"/>
    </row>
    <row r="480" spans="13:15" x14ac:dyDescent="0.25">
      <c r="M480" s="8"/>
      <c r="N480" s="1"/>
      <c r="O480" s="9"/>
    </row>
    <row r="481" spans="13:15" x14ac:dyDescent="0.25">
      <c r="M481" s="8"/>
      <c r="N481" s="1"/>
      <c r="O481" s="9"/>
    </row>
    <row r="482" spans="13:15" x14ac:dyDescent="0.25">
      <c r="M482" s="8"/>
      <c r="N482" s="1"/>
      <c r="O482" s="9"/>
    </row>
    <row r="483" spans="13:15" x14ac:dyDescent="0.25">
      <c r="M483" s="8"/>
      <c r="N483" s="1"/>
      <c r="O483" s="9"/>
    </row>
    <row r="484" spans="13:15" x14ac:dyDescent="0.25">
      <c r="M484" s="8"/>
      <c r="N484" s="1"/>
      <c r="O484" s="9"/>
    </row>
    <row r="485" spans="13:15" x14ac:dyDescent="0.25">
      <c r="M485" s="8"/>
      <c r="N485" s="1"/>
      <c r="O485" s="9"/>
    </row>
    <row r="486" spans="13:15" x14ac:dyDescent="0.25">
      <c r="M486" s="8"/>
      <c r="N486" s="1"/>
      <c r="O486" s="9"/>
    </row>
    <row r="487" spans="13:15" x14ac:dyDescent="0.25">
      <c r="M487" s="8"/>
      <c r="N487" s="1"/>
      <c r="O487" s="9"/>
    </row>
    <row r="488" spans="13:15" x14ac:dyDescent="0.25">
      <c r="M488" s="8"/>
      <c r="N488" s="1"/>
      <c r="O488" s="9"/>
    </row>
    <row r="489" spans="13:15" x14ac:dyDescent="0.25">
      <c r="M489" s="8"/>
      <c r="N489" s="1"/>
      <c r="O489" s="9"/>
    </row>
    <row r="490" spans="13:15" x14ac:dyDescent="0.25">
      <c r="M490" s="8"/>
      <c r="N490" s="1"/>
      <c r="O490" s="9"/>
    </row>
    <row r="491" spans="13:15" x14ac:dyDescent="0.25">
      <c r="M491" s="8"/>
      <c r="N491" s="1"/>
      <c r="O491" s="9"/>
    </row>
    <row r="492" spans="13:15" x14ac:dyDescent="0.25">
      <c r="M492" s="8"/>
      <c r="N492" s="1"/>
      <c r="O492" s="9"/>
    </row>
    <row r="493" spans="13:15" x14ac:dyDescent="0.25">
      <c r="M493" s="8"/>
      <c r="N493" s="1"/>
      <c r="O493" s="9"/>
    </row>
    <row r="494" spans="13:15" x14ac:dyDescent="0.25">
      <c r="M494" s="8"/>
      <c r="N494" s="1"/>
      <c r="O494" s="9"/>
    </row>
    <row r="495" spans="13:15" x14ac:dyDescent="0.25">
      <c r="M495" s="8"/>
      <c r="N495" s="1"/>
      <c r="O495" s="9"/>
    </row>
    <row r="496" spans="13:15" x14ac:dyDescent="0.25">
      <c r="M496" s="8"/>
      <c r="N496" s="1"/>
      <c r="O496" s="9"/>
    </row>
    <row r="497" spans="13:15" x14ac:dyDescent="0.25">
      <c r="M497" s="8"/>
      <c r="N497" s="1"/>
      <c r="O497" s="9"/>
    </row>
    <row r="498" spans="13:15" x14ac:dyDescent="0.25">
      <c r="M498" s="8"/>
      <c r="N498" s="1"/>
      <c r="O498" s="9"/>
    </row>
    <row r="499" spans="13:15" x14ac:dyDescent="0.25">
      <c r="M499" s="8"/>
      <c r="N499" s="1"/>
      <c r="O499" s="9"/>
    </row>
    <row r="500" spans="13:15" x14ac:dyDescent="0.25">
      <c r="M500" s="8"/>
      <c r="N500" s="1"/>
      <c r="O500" s="9"/>
    </row>
    <row r="501" spans="13:15" x14ac:dyDescent="0.25">
      <c r="M501" s="8"/>
      <c r="N501" s="1"/>
      <c r="O501" s="9"/>
    </row>
    <row r="502" spans="13:15" x14ac:dyDescent="0.25">
      <c r="M502" s="8"/>
      <c r="N502" s="1"/>
      <c r="O502" s="9"/>
    </row>
    <row r="503" spans="13:15" x14ac:dyDescent="0.25">
      <c r="M503" s="8"/>
      <c r="N503" s="1"/>
      <c r="O503" s="9"/>
    </row>
    <row r="504" spans="13:15" x14ac:dyDescent="0.25">
      <c r="M504" s="8"/>
      <c r="N504" s="1"/>
      <c r="O504" s="9"/>
    </row>
    <row r="505" spans="13:15" x14ac:dyDescent="0.25">
      <c r="M505" s="8"/>
      <c r="N505" s="1"/>
      <c r="O505" s="9"/>
    </row>
    <row r="506" spans="13:15" x14ac:dyDescent="0.25">
      <c r="M506" s="8"/>
      <c r="N506" s="1"/>
      <c r="O506" s="9"/>
    </row>
    <row r="507" spans="13:15" x14ac:dyDescent="0.25">
      <c r="M507" s="8"/>
      <c r="N507" s="1"/>
      <c r="O507" s="9"/>
    </row>
    <row r="508" spans="13:15" x14ac:dyDescent="0.25">
      <c r="M508" s="8"/>
      <c r="N508" s="1"/>
      <c r="O508" s="9"/>
    </row>
    <row r="509" spans="13:15" x14ac:dyDescent="0.25">
      <c r="M509" s="8"/>
      <c r="N509" s="1"/>
      <c r="O509" s="9"/>
    </row>
    <row r="510" spans="13:15" x14ac:dyDescent="0.25">
      <c r="M510" s="8"/>
      <c r="N510" s="1"/>
      <c r="O510" s="9"/>
    </row>
    <row r="511" spans="13:15" x14ac:dyDescent="0.25">
      <c r="M511" s="8"/>
      <c r="N511" s="1"/>
      <c r="O511" s="9"/>
    </row>
    <row r="512" spans="13:15" x14ac:dyDescent="0.25">
      <c r="M512" s="8"/>
      <c r="N512" s="1"/>
      <c r="O512" s="9"/>
    </row>
    <row r="513" spans="13:15" x14ac:dyDescent="0.25">
      <c r="M513" s="8"/>
      <c r="N513" s="1"/>
      <c r="O513" s="9"/>
    </row>
    <row r="514" spans="13:15" x14ac:dyDescent="0.25">
      <c r="M514" s="8"/>
      <c r="N514" s="1"/>
      <c r="O514" s="9"/>
    </row>
    <row r="515" spans="13:15" x14ac:dyDescent="0.25">
      <c r="M515" s="8"/>
      <c r="N515" s="1"/>
      <c r="O515" s="9"/>
    </row>
    <row r="516" spans="13:15" x14ac:dyDescent="0.25">
      <c r="M516" s="8"/>
      <c r="N516" s="1"/>
      <c r="O516" s="9"/>
    </row>
    <row r="517" spans="13:15" x14ac:dyDescent="0.25">
      <c r="M517" s="8"/>
      <c r="N517" s="1"/>
      <c r="O517" s="9"/>
    </row>
    <row r="518" spans="13:15" x14ac:dyDescent="0.25">
      <c r="M518" s="8"/>
      <c r="N518" s="1"/>
      <c r="O518" s="9"/>
    </row>
    <row r="519" spans="13:15" x14ac:dyDescent="0.25">
      <c r="M519" s="8"/>
      <c r="N519" s="1"/>
      <c r="O519" s="9"/>
    </row>
    <row r="520" spans="13:15" x14ac:dyDescent="0.25">
      <c r="M520" s="8"/>
      <c r="N520" s="1"/>
      <c r="O520" s="9"/>
    </row>
    <row r="521" spans="13:15" x14ac:dyDescent="0.25">
      <c r="M521" s="8"/>
      <c r="N521" s="1"/>
      <c r="O521" s="9"/>
    </row>
    <row r="522" spans="13:15" x14ac:dyDescent="0.25">
      <c r="M522" s="8"/>
      <c r="N522" s="1"/>
      <c r="O522" s="9"/>
    </row>
    <row r="523" spans="13:15" x14ac:dyDescent="0.25">
      <c r="M523" s="8"/>
      <c r="N523" s="1"/>
      <c r="O523" s="9"/>
    </row>
    <row r="524" spans="13:15" x14ac:dyDescent="0.25">
      <c r="M524" s="8"/>
      <c r="N524" s="1"/>
      <c r="O524" s="9"/>
    </row>
    <row r="525" spans="13:15" x14ac:dyDescent="0.25">
      <c r="M525" s="8"/>
      <c r="N525" s="1"/>
      <c r="O525" s="9"/>
    </row>
    <row r="526" spans="13:15" x14ac:dyDescent="0.25">
      <c r="M526" s="8"/>
      <c r="N526" s="1"/>
      <c r="O526" s="9"/>
    </row>
    <row r="527" spans="13:15" x14ac:dyDescent="0.25">
      <c r="M527" s="8"/>
      <c r="N527" s="1"/>
      <c r="O527" s="9"/>
    </row>
    <row r="528" spans="13:15" x14ac:dyDescent="0.25">
      <c r="M528" s="8"/>
      <c r="N528" s="1"/>
      <c r="O528" s="9"/>
    </row>
    <row r="529" spans="13:15" x14ac:dyDescent="0.25">
      <c r="M529" s="8"/>
      <c r="N529" s="1"/>
      <c r="O529" s="9"/>
    </row>
    <row r="530" spans="13:15" x14ac:dyDescent="0.25">
      <c r="M530" s="8"/>
      <c r="N530" s="1"/>
      <c r="O530" s="9"/>
    </row>
    <row r="531" spans="13:15" x14ac:dyDescent="0.25">
      <c r="M531" s="8"/>
      <c r="N531" s="1"/>
      <c r="O531" s="9"/>
    </row>
    <row r="532" spans="13:15" x14ac:dyDescent="0.25">
      <c r="M532" s="8"/>
      <c r="N532" s="1"/>
      <c r="O532" s="9"/>
    </row>
    <row r="533" spans="13:15" x14ac:dyDescent="0.25">
      <c r="M533" s="8"/>
      <c r="N533" s="1"/>
      <c r="O533" s="9"/>
    </row>
    <row r="534" spans="13:15" x14ac:dyDescent="0.25">
      <c r="M534" s="8"/>
      <c r="N534" s="1"/>
      <c r="O534" s="9"/>
    </row>
    <row r="535" spans="13:15" x14ac:dyDescent="0.25">
      <c r="M535" s="8"/>
      <c r="N535" s="1"/>
      <c r="O535" s="9"/>
    </row>
    <row r="536" spans="13:15" x14ac:dyDescent="0.25">
      <c r="M536" s="8"/>
      <c r="N536" s="1"/>
      <c r="O536" s="9"/>
    </row>
    <row r="537" spans="13:15" x14ac:dyDescent="0.25">
      <c r="M537" s="8"/>
      <c r="N537" s="1"/>
      <c r="O537" s="9"/>
    </row>
    <row r="538" spans="13:15" x14ac:dyDescent="0.25">
      <c r="M538" s="8"/>
      <c r="N538" s="1"/>
      <c r="O538" s="9"/>
    </row>
    <row r="539" spans="13:15" x14ac:dyDescent="0.25">
      <c r="M539" s="8"/>
      <c r="N539" s="1"/>
      <c r="O539" s="9"/>
    </row>
    <row r="540" spans="13:15" x14ac:dyDescent="0.25">
      <c r="M540" s="8"/>
      <c r="N540" s="1"/>
      <c r="O540" s="9"/>
    </row>
    <row r="541" spans="13:15" x14ac:dyDescent="0.25">
      <c r="M541" s="8"/>
      <c r="N541" s="1"/>
      <c r="O541" s="9"/>
    </row>
    <row r="542" spans="13:15" x14ac:dyDescent="0.25">
      <c r="M542" s="8"/>
      <c r="N542" s="1"/>
      <c r="O542" s="9"/>
    </row>
    <row r="543" spans="13:15" x14ac:dyDescent="0.25">
      <c r="M543" s="8"/>
      <c r="N543" s="1"/>
      <c r="O543" s="9"/>
    </row>
    <row r="544" spans="13:15" x14ac:dyDescent="0.25">
      <c r="M544" s="8"/>
      <c r="N544" s="1"/>
      <c r="O544" s="9"/>
    </row>
    <row r="545" spans="13:15" x14ac:dyDescent="0.25">
      <c r="M545" s="8"/>
      <c r="N545" s="1"/>
      <c r="O545" s="9"/>
    </row>
    <row r="546" spans="13:15" x14ac:dyDescent="0.25">
      <c r="M546" s="8"/>
      <c r="N546" s="1"/>
      <c r="O546" s="9"/>
    </row>
    <row r="547" spans="13:15" x14ac:dyDescent="0.25">
      <c r="M547" s="8"/>
      <c r="N547" s="1"/>
      <c r="O547" s="9"/>
    </row>
    <row r="548" spans="13:15" x14ac:dyDescent="0.25">
      <c r="M548" s="8"/>
      <c r="N548" s="1"/>
      <c r="O548" s="9"/>
    </row>
    <row r="549" spans="13:15" x14ac:dyDescent="0.25">
      <c r="M549" s="8"/>
      <c r="N549" s="1"/>
      <c r="O549" s="9"/>
    </row>
    <row r="550" spans="13:15" x14ac:dyDescent="0.25">
      <c r="M550" s="8"/>
      <c r="N550" s="1"/>
      <c r="O550" s="9"/>
    </row>
    <row r="551" spans="13:15" x14ac:dyDescent="0.25">
      <c r="M551" s="8"/>
      <c r="N551" s="1"/>
      <c r="O551" s="9"/>
    </row>
    <row r="552" spans="13:15" x14ac:dyDescent="0.25">
      <c r="M552" s="8"/>
      <c r="N552" s="1"/>
      <c r="O552" s="9"/>
    </row>
    <row r="553" spans="13:15" x14ac:dyDescent="0.25">
      <c r="M553" s="8"/>
      <c r="N553" s="1"/>
      <c r="O553" s="9"/>
    </row>
    <row r="554" spans="13:15" x14ac:dyDescent="0.25">
      <c r="M554" s="8"/>
      <c r="N554" s="1"/>
      <c r="O554" s="9"/>
    </row>
    <row r="555" spans="13:15" x14ac:dyDescent="0.25">
      <c r="M555" s="8"/>
      <c r="N555" s="1"/>
      <c r="O555" s="9"/>
    </row>
    <row r="556" spans="13:15" x14ac:dyDescent="0.25">
      <c r="M556" s="8"/>
      <c r="N556" s="1"/>
      <c r="O556" s="9"/>
    </row>
    <row r="557" spans="13:15" x14ac:dyDescent="0.25">
      <c r="M557" s="8"/>
      <c r="N557" s="1"/>
      <c r="O557" s="9"/>
    </row>
    <row r="558" spans="13:15" x14ac:dyDescent="0.25">
      <c r="M558" s="8"/>
      <c r="N558" s="1"/>
      <c r="O558" s="9"/>
    </row>
    <row r="559" spans="13:15" x14ac:dyDescent="0.25">
      <c r="M559" s="8"/>
      <c r="N559" s="1"/>
      <c r="O559" s="9"/>
    </row>
    <row r="560" spans="13:15" x14ac:dyDescent="0.25">
      <c r="M560" s="8"/>
      <c r="N560" s="1"/>
      <c r="O560" s="9"/>
    </row>
    <row r="561" spans="13:15" x14ac:dyDescent="0.25">
      <c r="M561" s="8"/>
      <c r="N561" s="1"/>
      <c r="O561" s="9"/>
    </row>
    <row r="562" spans="13:15" x14ac:dyDescent="0.25">
      <c r="M562" s="8"/>
      <c r="N562" s="1"/>
      <c r="O562" s="9"/>
    </row>
    <row r="563" spans="13:15" x14ac:dyDescent="0.25">
      <c r="M563" s="8"/>
      <c r="N563" s="1"/>
      <c r="O563" s="9"/>
    </row>
    <row r="564" spans="13:15" x14ac:dyDescent="0.25">
      <c r="M564" s="8"/>
      <c r="N564" s="1"/>
      <c r="O564" s="9"/>
    </row>
    <row r="565" spans="13:15" x14ac:dyDescent="0.25">
      <c r="M565" s="8"/>
      <c r="N565" s="1"/>
      <c r="O565" s="9"/>
    </row>
    <row r="566" spans="13:15" x14ac:dyDescent="0.25">
      <c r="M566" s="8"/>
      <c r="N566" s="1"/>
      <c r="O566" s="9"/>
    </row>
    <row r="567" spans="13:15" x14ac:dyDescent="0.25">
      <c r="M567" s="8"/>
      <c r="N567" s="1"/>
      <c r="O567" s="9"/>
    </row>
    <row r="568" spans="13:15" x14ac:dyDescent="0.25">
      <c r="M568" s="8"/>
      <c r="N568" s="1"/>
      <c r="O568" s="9"/>
    </row>
    <row r="569" spans="13:15" x14ac:dyDescent="0.25">
      <c r="M569" s="8"/>
      <c r="N569" s="1"/>
      <c r="O569" s="9"/>
    </row>
    <row r="570" spans="13:15" x14ac:dyDescent="0.25">
      <c r="M570" s="8"/>
      <c r="N570" s="1"/>
      <c r="O570" s="9"/>
    </row>
    <row r="571" spans="13:15" x14ac:dyDescent="0.25">
      <c r="M571" s="8"/>
      <c r="N571" s="1"/>
      <c r="O571" s="9"/>
    </row>
    <row r="572" spans="13:15" x14ac:dyDescent="0.25">
      <c r="M572" s="8"/>
      <c r="N572" s="1"/>
      <c r="O572" s="9"/>
    </row>
    <row r="573" spans="13:15" x14ac:dyDescent="0.25">
      <c r="M573" s="8"/>
      <c r="N573" s="1"/>
      <c r="O573" s="9"/>
    </row>
    <row r="574" spans="13:15" x14ac:dyDescent="0.25">
      <c r="M574" s="8"/>
      <c r="N574" s="1"/>
      <c r="O574" s="9"/>
    </row>
    <row r="575" spans="13:15" x14ac:dyDescent="0.25">
      <c r="M575" s="8"/>
      <c r="N575" s="1"/>
      <c r="O575" s="9"/>
    </row>
    <row r="576" spans="13:15" x14ac:dyDescent="0.25">
      <c r="M576" s="8"/>
      <c r="N576" s="1"/>
      <c r="O576" s="9"/>
    </row>
    <row r="577" spans="13:15" x14ac:dyDescent="0.25">
      <c r="M577" s="8"/>
      <c r="N577" s="1"/>
      <c r="O577" s="9"/>
    </row>
    <row r="578" spans="13:15" x14ac:dyDescent="0.25">
      <c r="M578" s="8"/>
      <c r="N578" s="1"/>
      <c r="O578" s="9"/>
    </row>
    <row r="579" spans="13:15" x14ac:dyDescent="0.25">
      <c r="M579" s="8"/>
      <c r="N579" s="1"/>
      <c r="O579" s="9"/>
    </row>
    <row r="580" spans="13:15" x14ac:dyDescent="0.25">
      <c r="M580" s="8"/>
      <c r="N580" s="1"/>
      <c r="O580" s="9"/>
    </row>
    <row r="581" spans="13:15" x14ac:dyDescent="0.25">
      <c r="M581" s="8"/>
      <c r="N581" s="1"/>
      <c r="O581" s="9"/>
    </row>
    <row r="582" spans="13:15" x14ac:dyDescent="0.25">
      <c r="M582" s="8"/>
      <c r="N582" s="1"/>
      <c r="O582" s="9"/>
    </row>
    <row r="583" spans="13:15" x14ac:dyDescent="0.25">
      <c r="M583" s="8"/>
      <c r="N583" s="1"/>
      <c r="O583" s="9"/>
    </row>
    <row r="584" spans="13:15" x14ac:dyDescent="0.25">
      <c r="M584" s="8"/>
      <c r="N584" s="1"/>
      <c r="O584" s="9"/>
    </row>
    <row r="585" spans="13:15" x14ac:dyDescent="0.25">
      <c r="M585" s="8"/>
      <c r="N585" s="1"/>
      <c r="O585" s="9"/>
    </row>
    <row r="586" spans="13:15" x14ac:dyDescent="0.25">
      <c r="M586" s="8"/>
      <c r="N586" s="1"/>
      <c r="O586" s="9"/>
    </row>
    <row r="587" spans="13:15" x14ac:dyDescent="0.25">
      <c r="M587" s="8"/>
      <c r="N587" s="1"/>
      <c r="O587" s="9"/>
    </row>
    <row r="588" spans="13:15" x14ac:dyDescent="0.25">
      <c r="M588" s="8"/>
      <c r="N588" s="1"/>
      <c r="O588" s="9"/>
    </row>
    <row r="589" spans="13:15" x14ac:dyDescent="0.25">
      <c r="M589" s="8"/>
      <c r="N589" s="1"/>
      <c r="O589" s="9"/>
    </row>
    <row r="590" spans="13:15" x14ac:dyDescent="0.25">
      <c r="M590" s="8"/>
      <c r="N590" s="1"/>
      <c r="O590" s="9"/>
    </row>
    <row r="591" spans="13:15" x14ac:dyDescent="0.25">
      <c r="M591" s="8"/>
      <c r="N591" s="1"/>
      <c r="O591" s="9"/>
    </row>
    <row r="592" spans="13:15" x14ac:dyDescent="0.25">
      <c r="M592" s="8"/>
      <c r="N592" s="1"/>
      <c r="O592" s="9"/>
    </row>
    <row r="593" spans="13:15" x14ac:dyDescent="0.25">
      <c r="M593" s="8"/>
      <c r="N593" s="1"/>
      <c r="O593" s="9"/>
    </row>
    <row r="594" spans="13:15" x14ac:dyDescent="0.25">
      <c r="M594" s="8"/>
      <c r="N594" s="1"/>
      <c r="O594" s="9"/>
    </row>
    <row r="595" spans="13:15" x14ac:dyDescent="0.25">
      <c r="M595" s="8"/>
      <c r="N595" s="1"/>
      <c r="O595" s="9"/>
    </row>
    <row r="596" spans="13:15" x14ac:dyDescent="0.25">
      <c r="M596" s="8"/>
      <c r="N596" s="1"/>
      <c r="O596" s="9"/>
    </row>
    <row r="597" spans="13:15" x14ac:dyDescent="0.25">
      <c r="M597" s="8"/>
      <c r="N597" s="1"/>
      <c r="O597" s="9"/>
    </row>
    <row r="598" spans="13:15" x14ac:dyDescent="0.25">
      <c r="M598" s="8"/>
      <c r="N598" s="1"/>
      <c r="O598" s="9"/>
    </row>
    <row r="599" spans="13:15" x14ac:dyDescent="0.25">
      <c r="M599" s="8"/>
      <c r="N599" s="1"/>
      <c r="O599" s="9"/>
    </row>
    <row r="600" spans="13:15" x14ac:dyDescent="0.25">
      <c r="M600" s="8"/>
      <c r="N600" s="1"/>
      <c r="O600" s="9"/>
    </row>
    <row r="601" spans="13:15" x14ac:dyDescent="0.25">
      <c r="M601" s="8"/>
      <c r="N601" s="1"/>
      <c r="O601" s="9"/>
    </row>
    <row r="602" spans="13:15" x14ac:dyDescent="0.25">
      <c r="M602" s="8"/>
      <c r="N602" s="1"/>
      <c r="O602" s="9"/>
    </row>
    <row r="603" spans="13:15" x14ac:dyDescent="0.25">
      <c r="M603" s="8"/>
      <c r="N603" s="1"/>
      <c r="O603" s="9"/>
    </row>
    <row r="604" spans="13:15" x14ac:dyDescent="0.25">
      <c r="M604" s="8"/>
      <c r="N604" s="1"/>
      <c r="O604" s="9"/>
    </row>
    <row r="605" spans="13:15" x14ac:dyDescent="0.25">
      <c r="M605" s="8"/>
      <c r="N605" s="1"/>
      <c r="O605" s="9"/>
    </row>
    <row r="606" spans="13:15" x14ac:dyDescent="0.25">
      <c r="M606" s="8"/>
      <c r="N606" s="1"/>
      <c r="O606" s="9"/>
    </row>
    <row r="607" spans="13:15" x14ac:dyDescent="0.25">
      <c r="M607" s="8"/>
      <c r="N607" s="1"/>
      <c r="O607" s="9"/>
    </row>
    <row r="608" spans="13:15" x14ac:dyDescent="0.25">
      <c r="M608" s="8"/>
      <c r="N608" s="1"/>
      <c r="O608" s="9"/>
    </row>
    <row r="609" spans="13:15" x14ac:dyDescent="0.25">
      <c r="M609" s="8"/>
      <c r="N609" s="1"/>
      <c r="O609" s="9"/>
    </row>
    <row r="610" spans="13:15" x14ac:dyDescent="0.25">
      <c r="M610" s="8"/>
      <c r="N610" s="1"/>
      <c r="O610" s="9"/>
    </row>
    <row r="611" spans="13:15" x14ac:dyDescent="0.25">
      <c r="M611" s="8"/>
      <c r="N611" s="1"/>
      <c r="O611" s="9"/>
    </row>
    <row r="612" spans="13:15" x14ac:dyDescent="0.25">
      <c r="M612" s="8"/>
      <c r="N612" s="1"/>
      <c r="O612" s="9"/>
    </row>
    <row r="613" spans="13:15" x14ac:dyDescent="0.25">
      <c r="M613" s="8"/>
      <c r="N613" s="1"/>
      <c r="O613" s="9"/>
    </row>
    <row r="614" spans="13:15" x14ac:dyDescent="0.25">
      <c r="M614" s="8"/>
      <c r="N614" s="1"/>
      <c r="O614" s="9"/>
    </row>
    <row r="615" spans="13:15" x14ac:dyDescent="0.25">
      <c r="M615" s="8"/>
      <c r="N615" s="1"/>
      <c r="O615" s="9"/>
    </row>
    <row r="616" spans="13:15" x14ac:dyDescent="0.25">
      <c r="M616" s="8"/>
      <c r="N616" s="1"/>
      <c r="O616" s="9"/>
    </row>
    <row r="617" spans="13:15" x14ac:dyDescent="0.25">
      <c r="M617" s="8"/>
      <c r="N617" s="1"/>
      <c r="O617" s="9"/>
    </row>
    <row r="618" spans="13:15" x14ac:dyDescent="0.25">
      <c r="M618" s="8"/>
      <c r="N618" s="1"/>
      <c r="O618" s="9"/>
    </row>
    <row r="619" spans="13:15" x14ac:dyDescent="0.25">
      <c r="M619" s="8"/>
      <c r="N619" s="1"/>
      <c r="O619" s="9"/>
    </row>
    <row r="620" spans="13:15" x14ac:dyDescent="0.25">
      <c r="M620" s="8"/>
      <c r="N620" s="1"/>
      <c r="O620" s="9"/>
    </row>
    <row r="621" spans="13:15" x14ac:dyDescent="0.25">
      <c r="M621" s="8"/>
      <c r="N621" s="1"/>
      <c r="O621" s="9"/>
    </row>
    <row r="622" spans="13:15" x14ac:dyDescent="0.25">
      <c r="M622" s="8"/>
      <c r="N622" s="1"/>
      <c r="O622" s="9"/>
    </row>
    <row r="623" spans="13:15" x14ac:dyDescent="0.25">
      <c r="M623" s="8"/>
      <c r="N623" s="1"/>
      <c r="O623" s="9"/>
    </row>
    <row r="624" spans="13:15" x14ac:dyDescent="0.25">
      <c r="M624" s="8"/>
      <c r="N624" s="1"/>
      <c r="O624" s="9"/>
    </row>
    <row r="625" spans="13:15" x14ac:dyDescent="0.25">
      <c r="M625" s="8"/>
      <c r="N625" s="1"/>
      <c r="O625" s="9"/>
    </row>
    <row r="626" spans="13:15" x14ac:dyDescent="0.25">
      <c r="M626" s="8"/>
      <c r="N626" s="1"/>
      <c r="O626" s="9"/>
    </row>
    <row r="627" spans="13:15" x14ac:dyDescent="0.25">
      <c r="M627" s="8"/>
      <c r="N627" s="1"/>
      <c r="O627" s="9"/>
    </row>
    <row r="628" spans="13:15" x14ac:dyDescent="0.25">
      <c r="M628" s="8"/>
      <c r="N628" s="1"/>
      <c r="O628" s="9"/>
    </row>
    <row r="629" spans="13:15" x14ac:dyDescent="0.25">
      <c r="M629" s="8"/>
      <c r="N629" s="1"/>
      <c r="O629" s="9"/>
    </row>
    <row r="630" spans="13:15" x14ac:dyDescent="0.25">
      <c r="M630" s="8"/>
      <c r="N630" s="1"/>
      <c r="O630" s="9"/>
    </row>
    <row r="631" spans="13:15" x14ac:dyDescent="0.25">
      <c r="M631" s="8"/>
      <c r="N631" s="1"/>
      <c r="O631" s="9"/>
    </row>
    <row r="632" spans="13:15" x14ac:dyDescent="0.25">
      <c r="M632" s="8"/>
      <c r="N632" s="1"/>
      <c r="O632" s="9"/>
    </row>
    <row r="633" spans="13:15" x14ac:dyDescent="0.25">
      <c r="M633" s="8"/>
      <c r="N633" s="1"/>
      <c r="O633" s="9"/>
    </row>
    <row r="634" spans="13:15" x14ac:dyDescent="0.25">
      <c r="M634" s="8"/>
      <c r="N634" s="1"/>
      <c r="O634" s="9"/>
    </row>
    <row r="635" spans="13:15" x14ac:dyDescent="0.25">
      <c r="M635" s="8"/>
      <c r="N635" s="1"/>
      <c r="O635" s="9"/>
    </row>
    <row r="636" spans="13:15" x14ac:dyDescent="0.25">
      <c r="M636" s="8"/>
      <c r="N636" s="1"/>
      <c r="O636" s="9"/>
    </row>
    <row r="637" spans="13:15" x14ac:dyDescent="0.25">
      <c r="M637" s="8"/>
      <c r="N637" s="1"/>
      <c r="O637" s="9"/>
    </row>
    <row r="638" spans="13:15" x14ac:dyDescent="0.25">
      <c r="M638" s="8"/>
      <c r="N638" s="1"/>
      <c r="O638" s="9"/>
    </row>
    <row r="639" spans="13:15" x14ac:dyDescent="0.25">
      <c r="M639" s="8"/>
      <c r="N639" s="1"/>
      <c r="O639" s="9"/>
    </row>
    <row r="640" spans="13:15" x14ac:dyDescent="0.25">
      <c r="M640" s="8"/>
      <c r="N640" s="1"/>
      <c r="O640" s="9"/>
    </row>
    <row r="641" spans="13:15" x14ac:dyDescent="0.25">
      <c r="M641" s="8"/>
      <c r="N641" s="1"/>
      <c r="O641" s="9"/>
    </row>
    <row r="642" spans="13:15" x14ac:dyDescent="0.25">
      <c r="M642" s="8"/>
      <c r="N642" s="1"/>
      <c r="O642" s="9"/>
    </row>
    <row r="643" spans="13:15" x14ac:dyDescent="0.25">
      <c r="M643" s="8"/>
      <c r="N643" s="1"/>
      <c r="O643" s="9"/>
    </row>
    <row r="644" spans="13:15" x14ac:dyDescent="0.25">
      <c r="M644" s="8"/>
      <c r="N644" s="1"/>
      <c r="O644" s="9"/>
    </row>
    <row r="645" spans="13:15" x14ac:dyDescent="0.25">
      <c r="M645" s="8"/>
      <c r="N645" s="1"/>
      <c r="O645" s="9"/>
    </row>
    <row r="646" spans="13:15" x14ac:dyDescent="0.25">
      <c r="M646" s="8"/>
      <c r="N646" s="1"/>
      <c r="O646" s="9"/>
    </row>
    <row r="647" spans="13:15" x14ac:dyDescent="0.25">
      <c r="M647" s="8"/>
      <c r="N647" s="1"/>
      <c r="O647" s="9"/>
    </row>
    <row r="648" spans="13:15" x14ac:dyDescent="0.25">
      <c r="M648" s="8"/>
      <c r="N648" s="1"/>
      <c r="O648" s="9"/>
    </row>
    <row r="649" spans="13:15" x14ac:dyDescent="0.25">
      <c r="M649" s="8"/>
      <c r="N649" s="1"/>
      <c r="O649" s="9"/>
    </row>
    <row r="650" spans="13:15" x14ac:dyDescent="0.25">
      <c r="M650" s="8"/>
      <c r="N650" s="1"/>
      <c r="O650" s="9"/>
    </row>
    <row r="651" spans="13:15" x14ac:dyDescent="0.25">
      <c r="M651" s="8"/>
      <c r="N651" s="1"/>
      <c r="O651" s="9"/>
    </row>
    <row r="652" spans="13:15" x14ac:dyDescent="0.25">
      <c r="M652" s="8"/>
      <c r="N652" s="1"/>
      <c r="O652" s="9"/>
    </row>
    <row r="653" spans="13:15" x14ac:dyDescent="0.25">
      <c r="M653" s="8"/>
      <c r="N653" s="1"/>
      <c r="O653" s="9"/>
    </row>
    <row r="654" spans="13:15" x14ac:dyDescent="0.25">
      <c r="M654" s="8"/>
      <c r="N654" s="1"/>
      <c r="O654" s="9"/>
    </row>
    <row r="655" spans="13:15" x14ac:dyDescent="0.25">
      <c r="M655" s="8"/>
      <c r="N655" s="1"/>
      <c r="O655" s="9"/>
    </row>
    <row r="656" spans="13:15" x14ac:dyDescent="0.25">
      <c r="M656" s="8"/>
      <c r="N656" s="1"/>
      <c r="O656" s="9"/>
    </row>
    <row r="657" spans="13:15" x14ac:dyDescent="0.25">
      <c r="M657" s="8"/>
      <c r="N657" s="1"/>
      <c r="O657" s="9"/>
    </row>
    <row r="658" spans="13:15" x14ac:dyDescent="0.25">
      <c r="M658" s="8"/>
      <c r="N658" s="1"/>
      <c r="O658" s="9"/>
    </row>
    <row r="659" spans="13:15" x14ac:dyDescent="0.25">
      <c r="M659" s="8"/>
      <c r="N659" s="1"/>
      <c r="O659" s="9"/>
    </row>
    <row r="660" spans="13:15" x14ac:dyDescent="0.25">
      <c r="M660" s="8"/>
      <c r="N660" s="1"/>
      <c r="O660" s="9"/>
    </row>
    <row r="661" spans="13:15" x14ac:dyDescent="0.25">
      <c r="M661" s="8"/>
      <c r="N661" s="1"/>
      <c r="O661" s="9"/>
    </row>
    <row r="662" spans="13:15" x14ac:dyDescent="0.25">
      <c r="M662" s="8"/>
      <c r="N662" s="1"/>
      <c r="O662" s="9"/>
    </row>
    <row r="663" spans="13:15" x14ac:dyDescent="0.25">
      <c r="M663" s="8"/>
      <c r="N663" s="1"/>
      <c r="O663" s="9"/>
    </row>
    <row r="664" spans="13:15" x14ac:dyDescent="0.25">
      <c r="M664" s="8"/>
      <c r="N664" s="1"/>
      <c r="O664" s="9"/>
    </row>
    <row r="665" spans="13:15" x14ac:dyDescent="0.25">
      <c r="M665" s="8"/>
      <c r="N665" s="1"/>
      <c r="O665" s="9"/>
    </row>
    <row r="666" spans="13:15" x14ac:dyDescent="0.25">
      <c r="M666" s="8"/>
      <c r="N666" s="1"/>
      <c r="O666" s="9"/>
    </row>
    <row r="667" spans="13:15" x14ac:dyDescent="0.25">
      <c r="M667" s="8"/>
      <c r="N667" s="1"/>
      <c r="O667" s="9"/>
    </row>
    <row r="668" spans="13:15" x14ac:dyDescent="0.25">
      <c r="M668" s="8"/>
      <c r="N668" s="1"/>
      <c r="O668" s="9"/>
    </row>
    <row r="669" spans="13:15" x14ac:dyDescent="0.25">
      <c r="M669" s="8"/>
      <c r="N669" s="1"/>
      <c r="O669" s="9"/>
    </row>
    <row r="670" spans="13:15" x14ac:dyDescent="0.25">
      <c r="M670" s="8"/>
      <c r="N670" s="1"/>
      <c r="O670" s="9"/>
    </row>
    <row r="671" spans="13:15" x14ac:dyDescent="0.25">
      <c r="M671" s="8"/>
      <c r="N671" s="1"/>
      <c r="O671" s="9"/>
    </row>
    <row r="672" spans="13:15" x14ac:dyDescent="0.25">
      <c r="M672" s="8"/>
      <c r="N672" s="1"/>
      <c r="O672" s="9"/>
    </row>
    <row r="673" spans="13:15" x14ac:dyDescent="0.25">
      <c r="M673" s="8"/>
      <c r="N673" s="1"/>
      <c r="O673" s="9"/>
    </row>
    <row r="674" spans="13:15" x14ac:dyDescent="0.25">
      <c r="M674" s="8"/>
      <c r="N674" s="1"/>
      <c r="O674" s="9"/>
    </row>
    <row r="675" spans="13:15" x14ac:dyDescent="0.25">
      <c r="M675" s="8"/>
      <c r="N675" s="1"/>
      <c r="O675" s="9"/>
    </row>
    <row r="676" spans="13:15" x14ac:dyDescent="0.25">
      <c r="M676" s="8"/>
      <c r="N676" s="1"/>
      <c r="O676" s="9"/>
    </row>
    <row r="677" spans="13:15" x14ac:dyDescent="0.25">
      <c r="M677" s="8"/>
      <c r="N677" s="1"/>
      <c r="O677" s="9"/>
    </row>
    <row r="678" spans="13:15" x14ac:dyDescent="0.25">
      <c r="M678" s="8"/>
      <c r="N678" s="1"/>
      <c r="O678" s="9"/>
    </row>
    <row r="679" spans="13:15" x14ac:dyDescent="0.25">
      <c r="M679" s="8"/>
      <c r="N679" s="1"/>
      <c r="O679" s="9"/>
    </row>
    <row r="680" spans="13:15" x14ac:dyDescent="0.25">
      <c r="M680" s="8"/>
      <c r="N680" s="1"/>
      <c r="O680" s="9"/>
    </row>
    <row r="681" spans="13:15" x14ac:dyDescent="0.25">
      <c r="M681" s="8"/>
      <c r="N681" s="1"/>
      <c r="O681" s="9"/>
    </row>
    <row r="682" spans="13:15" x14ac:dyDescent="0.25">
      <c r="M682" s="8"/>
      <c r="N682" s="1"/>
      <c r="O682" s="9"/>
    </row>
    <row r="683" spans="13:15" x14ac:dyDescent="0.25">
      <c r="M683" s="8"/>
      <c r="N683" s="1"/>
      <c r="O683" s="9"/>
    </row>
    <row r="684" spans="13:15" x14ac:dyDescent="0.25">
      <c r="M684" s="8"/>
      <c r="N684" s="1"/>
      <c r="O684" s="9"/>
    </row>
    <row r="685" spans="13:15" x14ac:dyDescent="0.25">
      <c r="M685" s="8"/>
      <c r="N685" s="1"/>
      <c r="O685" s="9"/>
    </row>
    <row r="686" spans="13:15" x14ac:dyDescent="0.25">
      <c r="M686" s="8"/>
      <c r="N686" s="1"/>
      <c r="O686" s="9"/>
    </row>
    <row r="687" spans="13:15" x14ac:dyDescent="0.25">
      <c r="M687" s="8"/>
      <c r="N687" s="1"/>
      <c r="O687" s="9"/>
    </row>
    <row r="688" spans="13:15" x14ac:dyDescent="0.25">
      <c r="M688" s="8"/>
      <c r="N688" s="1"/>
      <c r="O688" s="9"/>
    </row>
    <row r="689" spans="13:15" x14ac:dyDescent="0.25">
      <c r="M689" s="8"/>
      <c r="N689" s="1"/>
      <c r="O689" s="9"/>
    </row>
    <row r="690" spans="13:15" x14ac:dyDescent="0.25">
      <c r="M690" s="8"/>
      <c r="N690" s="1"/>
      <c r="O690" s="9"/>
    </row>
    <row r="691" spans="13:15" x14ac:dyDescent="0.25">
      <c r="M691" s="8"/>
      <c r="N691" s="1"/>
      <c r="O691" s="9"/>
    </row>
    <row r="692" spans="13:15" x14ac:dyDescent="0.25">
      <c r="M692" s="8"/>
      <c r="N692" s="1"/>
      <c r="O692" s="9"/>
    </row>
    <row r="693" spans="13:15" x14ac:dyDescent="0.25">
      <c r="M693" s="8"/>
      <c r="N693" s="1"/>
      <c r="O693" s="9"/>
    </row>
    <row r="694" spans="13:15" x14ac:dyDescent="0.25">
      <c r="M694" s="8"/>
      <c r="N694" s="1"/>
      <c r="O694" s="9"/>
    </row>
    <row r="695" spans="13:15" x14ac:dyDescent="0.25">
      <c r="M695" s="8"/>
      <c r="N695" s="1"/>
      <c r="O695" s="9"/>
    </row>
    <row r="696" spans="13:15" x14ac:dyDescent="0.25">
      <c r="M696" s="8"/>
      <c r="N696" s="1"/>
      <c r="O696" s="9"/>
    </row>
    <row r="697" spans="13:15" x14ac:dyDescent="0.25">
      <c r="M697" s="8"/>
      <c r="N697" s="1"/>
      <c r="O697" s="9"/>
    </row>
    <row r="698" spans="13:15" x14ac:dyDescent="0.25">
      <c r="M698" s="8"/>
      <c r="N698" s="1"/>
      <c r="O698" s="9"/>
    </row>
    <row r="699" spans="13:15" x14ac:dyDescent="0.25">
      <c r="M699" s="8"/>
      <c r="N699" s="1"/>
      <c r="O699" s="9"/>
    </row>
    <row r="700" spans="13:15" x14ac:dyDescent="0.25">
      <c r="M700" s="8"/>
      <c r="N700" s="1"/>
      <c r="O700" s="9"/>
    </row>
    <row r="701" spans="13:15" x14ac:dyDescent="0.25">
      <c r="M701" s="8"/>
      <c r="N701" s="1"/>
      <c r="O701" s="9"/>
    </row>
    <row r="702" spans="13:15" x14ac:dyDescent="0.25">
      <c r="M702" s="8"/>
      <c r="N702" s="1"/>
      <c r="O702" s="9"/>
    </row>
    <row r="703" spans="13:15" x14ac:dyDescent="0.25">
      <c r="M703" s="8"/>
      <c r="N703" s="1"/>
      <c r="O703" s="9"/>
    </row>
    <row r="704" spans="13:15" x14ac:dyDescent="0.25">
      <c r="M704" s="8"/>
      <c r="N704" s="1"/>
      <c r="O704" s="9"/>
    </row>
    <row r="705" spans="13:15" x14ac:dyDescent="0.25">
      <c r="M705" s="8"/>
      <c r="N705" s="1"/>
      <c r="O705" s="9"/>
    </row>
    <row r="706" spans="13:15" x14ac:dyDescent="0.25">
      <c r="M706" s="8"/>
      <c r="N706" s="1"/>
      <c r="O706" s="9"/>
    </row>
    <row r="707" spans="13:15" x14ac:dyDescent="0.25">
      <c r="M707" s="8"/>
      <c r="N707" s="1"/>
      <c r="O707" s="9"/>
    </row>
    <row r="708" spans="13:15" x14ac:dyDescent="0.25">
      <c r="M708" s="8"/>
      <c r="N708" s="1"/>
      <c r="O708" s="9"/>
    </row>
    <row r="709" spans="13:15" x14ac:dyDescent="0.25">
      <c r="M709" s="8"/>
      <c r="N709" s="1"/>
      <c r="O709" s="9"/>
    </row>
    <row r="710" spans="13:15" x14ac:dyDescent="0.25">
      <c r="M710" s="8"/>
      <c r="N710" s="1"/>
      <c r="O710" s="9"/>
    </row>
    <row r="711" spans="13:15" x14ac:dyDescent="0.25">
      <c r="M711" s="8"/>
      <c r="N711" s="1"/>
      <c r="O711" s="9"/>
    </row>
  </sheetData>
  <mergeCells count="44">
    <mergeCell ref="A57:A59"/>
    <mergeCell ref="C5:F5"/>
    <mergeCell ref="H5:M5"/>
    <mergeCell ref="C6:F6"/>
    <mergeCell ref="C7:F7"/>
    <mergeCell ref="J11:K11"/>
    <mergeCell ref="AU11:AV11"/>
    <mergeCell ref="AN13:AW13"/>
    <mergeCell ref="C81:D81"/>
    <mergeCell ref="E81:I81"/>
    <mergeCell ref="C83:J83"/>
    <mergeCell ref="Q13:Y13"/>
    <mergeCell ref="AB13:AJ13"/>
    <mergeCell ref="C80:D80"/>
    <mergeCell ref="E80:I80"/>
    <mergeCell ref="P69:U69"/>
    <mergeCell ref="AA69:AF69"/>
    <mergeCell ref="D76:O77"/>
    <mergeCell ref="C79:D79"/>
    <mergeCell ref="E79:I79"/>
    <mergeCell ref="C2:O3"/>
    <mergeCell ref="H6:N6"/>
    <mergeCell ref="C11:H11"/>
    <mergeCell ref="C13:L13"/>
    <mergeCell ref="B69:G69"/>
    <mergeCell ref="AA117:AA124"/>
    <mergeCell ref="D84:H84"/>
    <mergeCell ref="C85:D85"/>
    <mergeCell ref="Z89:Z96"/>
    <mergeCell ref="N100:S100"/>
    <mergeCell ref="C108:D108"/>
    <mergeCell ref="E108:I108"/>
    <mergeCell ref="C86:K86"/>
    <mergeCell ref="N86:V86"/>
    <mergeCell ref="C114:K114"/>
    <mergeCell ref="N114:V114"/>
    <mergeCell ref="C103:H103"/>
    <mergeCell ref="C128:H128"/>
    <mergeCell ref="O128:T128"/>
    <mergeCell ref="C109:D109"/>
    <mergeCell ref="E109:I109"/>
    <mergeCell ref="C111:J111"/>
    <mergeCell ref="D112:H112"/>
    <mergeCell ref="C113:D113"/>
  </mergeCells>
  <conditionalFormatting sqref="J130">
    <cfRule type="cellIs" dxfId="140" priority="36" operator="equal">
      <formula>"HABILITADO"</formula>
    </cfRule>
    <cfRule type="containsText" dxfId="139" priority="37" operator="containsText" text="NO">
      <formula>NOT(ISERROR(SEARCH("NO",J130)))</formula>
    </cfRule>
  </conditionalFormatting>
  <conditionalFormatting sqref="J105">
    <cfRule type="cellIs" dxfId="138" priority="22" operator="equal">
      <formula>"HABILITADO"</formula>
    </cfRule>
    <cfRule type="containsText" dxfId="137" priority="23" operator="containsText" text="NO">
      <formula>NOT(ISERROR(SEARCH("NO",J105)))</formula>
    </cfRule>
  </conditionalFormatting>
  <conditionalFormatting sqref="K28:K68">
    <cfRule type="containsText" dxfId="136" priority="15" operator="containsText" text="NO HABILITADO">
      <formula>NOT(ISERROR(SEARCH("NO HABILITADO",K28)))</formula>
    </cfRule>
  </conditionalFormatting>
  <conditionalFormatting sqref="K28:K69">
    <cfRule type="containsText" dxfId="135" priority="13" operator="containsText" text="NO">
      <formula>NOT(ISERROR(SEARCH("NO",K28)))</formula>
    </cfRule>
    <cfRule type="containsText" dxfId="134" priority="14" operator="containsText" text="HABILITADO">
      <formula>NOT(ISERROR(SEARCH("HABILITADO",K28)))</formula>
    </cfRule>
  </conditionalFormatting>
  <conditionalFormatting sqref="K15:K27">
    <cfRule type="containsText" dxfId="133" priority="9" operator="containsText" text="NO HABILITADO">
      <formula>NOT(ISERROR(SEARCH(("NO HABILITADO"),(K15))))</formula>
    </cfRule>
  </conditionalFormatting>
  <conditionalFormatting sqref="K15:K27">
    <cfRule type="containsText" dxfId="132" priority="10" operator="containsText" text="NO HABILITADO">
      <formula>NOT(ISERROR(SEARCH(("NO HABILITADO"),(K15))))</formula>
    </cfRule>
  </conditionalFormatting>
  <conditionalFormatting sqref="K15:K27">
    <cfRule type="containsText" dxfId="131" priority="11" operator="containsText" text="NO">
      <formula>NOT(ISERROR(SEARCH(("NO"),(K15))))</formula>
    </cfRule>
  </conditionalFormatting>
  <conditionalFormatting sqref="K15:K27">
    <cfRule type="containsText" dxfId="130" priority="12" operator="containsText" text="HABILITADO">
      <formula>NOT(ISERROR(SEARCH(("HABILITADO"),(K15))))</formula>
    </cfRule>
  </conditionalFormatting>
  <conditionalFormatting sqref="AV15:AV27">
    <cfRule type="containsText" dxfId="129" priority="5" operator="containsText" text="NO HABILITADO">
      <formula>NOT(ISERROR(SEARCH(("NO HABILITADO"),(AV15))))</formula>
    </cfRule>
  </conditionalFormatting>
  <conditionalFormatting sqref="AV15:AV27">
    <cfRule type="containsText" dxfId="128" priority="6" operator="containsText" text="NO HABILITADO">
      <formula>NOT(ISERROR(SEARCH(("NO HABILITADO"),(AV15))))</formula>
    </cfRule>
  </conditionalFormatting>
  <conditionalFormatting sqref="AV15:AV27">
    <cfRule type="containsText" dxfId="127" priority="7" operator="containsText" text="NO">
      <formula>NOT(ISERROR(SEARCH(("NO"),(AV15))))</formula>
    </cfRule>
  </conditionalFormatting>
  <conditionalFormatting sqref="AV15:AV27">
    <cfRule type="containsText" dxfId="126" priority="8" operator="containsText" text="HABILITADO">
      <formula>NOT(ISERROR(SEARCH(("HABILITADO"),(AV15))))</formula>
    </cfRule>
  </conditionalFormatting>
  <conditionalFormatting sqref="AU11:AV11">
    <cfRule type="containsText" dxfId="125" priority="3" operator="containsText" text="NO">
      <formula>NOT(ISERROR(SEARCH(("NO"),(AU11))))</formula>
    </cfRule>
  </conditionalFormatting>
  <conditionalFormatting sqref="AU11:AV11">
    <cfRule type="containsText" dxfId="124" priority="4" operator="containsText" text="CUENTA CON MÁS DE 5 AÑOS">
      <formula>NOT(ISERROR(SEARCH(("CUENTA CON MÁS DE 5 AÑOS"),(AU11))))</formula>
    </cfRule>
  </conditionalFormatting>
  <conditionalFormatting sqref="J11:K11">
    <cfRule type="containsText" dxfId="123" priority="1" operator="containsText" text="NO">
      <formula>NOT(ISERROR(SEARCH(("NO"),(J11))))</formula>
    </cfRule>
  </conditionalFormatting>
  <conditionalFormatting sqref="J11:K11">
    <cfRule type="containsText" dxfId="122"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10775-C940-4C49-B0AD-C73E3137E9F5}">
  <sheetPr>
    <tabColor rgb="FF00B050"/>
  </sheetPr>
  <dimension ref="A1:BA136"/>
  <sheetViews>
    <sheetView topLeftCell="J99" zoomScale="36" zoomScaleNormal="10" workbookViewId="0">
      <selection activeCell="S117" sqref="S117"/>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27.26953125" style="1" customWidth="1"/>
    <col min="11" max="11" width="19.1796875" style="1" customWidth="1"/>
    <col min="12" max="12" width="45.26953125" style="8" customWidth="1"/>
    <col min="13" max="13" width="14.81640625" style="1" customWidth="1"/>
    <col min="14" max="14" width="17.81640625" style="9" customWidth="1"/>
    <col min="15" max="15" width="17.453125" style="1" customWidth="1"/>
    <col min="16" max="16" width="48.81640625" style="1" customWidth="1"/>
    <col min="17" max="17" width="37.54296875"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5" width="38" style="1" customWidth="1"/>
    <col min="26" max="26" width="10.81640625" style="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42" width="10.81640625" style="1"/>
    <col min="43" max="43" width="13.81640625" style="1" bestFit="1" customWidth="1"/>
    <col min="44" max="16384" width="10.81640625" style="1"/>
  </cols>
  <sheetData>
    <row r="1" spans="2:53" x14ac:dyDescent="0.25">
      <c r="E1" s="515"/>
      <c r="M1" s="8"/>
      <c r="N1" s="1"/>
      <c r="O1" s="9"/>
    </row>
    <row r="2" spans="2:53" x14ac:dyDescent="0.25">
      <c r="C2" s="617" t="s">
        <v>0</v>
      </c>
      <c r="D2" s="617"/>
      <c r="E2" s="617"/>
      <c r="F2" s="617"/>
      <c r="G2" s="617"/>
      <c r="H2" s="617"/>
      <c r="I2" s="617"/>
      <c r="J2" s="617"/>
      <c r="K2" s="617"/>
      <c r="L2" s="617"/>
      <c r="M2" s="617"/>
      <c r="N2" s="617"/>
      <c r="O2" s="617"/>
    </row>
    <row r="3" spans="2:53" ht="51" customHeight="1" x14ac:dyDescent="0.25">
      <c r="C3" s="617"/>
      <c r="D3" s="617"/>
      <c r="E3" s="617"/>
      <c r="F3" s="617"/>
      <c r="G3" s="617"/>
      <c r="H3" s="617"/>
      <c r="I3" s="617"/>
      <c r="J3" s="617"/>
      <c r="K3" s="617"/>
      <c r="L3" s="617"/>
      <c r="M3" s="617"/>
      <c r="N3" s="617"/>
      <c r="O3" s="617"/>
    </row>
    <row r="4" spans="2:53" x14ac:dyDescent="0.25">
      <c r="E4" s="515"/>
    </row>
    <row r="5" spans="2:53" ht="15.5" x14ac:dyDescent="0.25">
      <c r="C5" s="636" t="s">
        <v>1</v>
      </c>
      <c r="D5" s="636"/>
      <c r="E5" s="636"/>
      <c r="F5" s="636"/>
      <c r="G5" s="588"/>
      <c r="H5" s="642" t="s">
        <v>174</v>
      </c>
      <c r="I5" s="642"/>
      <c r="J5" s="642"/>
      <c r="K5" s="642"/>
      <c r="L5" s="642"/>
      <c r="M5" s="642"/>
      <c r="N5" s="2"/>
    </row>
    <row r="6" spans="2:53" ht="13.5" thickBot="1" x14ac:dyDescent="0.35">
      <c r="C6" s="638"/>
      <c r="D6" s="638"/>
      <c r="E6" s="638"/>
      <c r="F6" s="638"/>
      <c r="G6" s="589"/>
      <c r="H6" s="618"/>
      <c r="I6" s="618"/>
      <c r="J6" s="618"/>
      <c r="K6" s="618"/>
      <c r="L6" s="619"/>
      <c r="M6" s="619"/>
      <c r="N6" s="619"/>
      <c r="O6" s="3"/>
    </row>
    <row r="7" spans="2:53" ht="13.5" thickBot="1" x14ac:dyDescent="0.35">
      <c r="C7" s="636" t="s">
        <v>3</v>
      </c>
      <c r="D7" s="636"/>
      <c r="E7" s="636"/>
      <c r="F7" s="636"/>
      <c r="G7" s="588"/>
      <c r="H7" s="43">
        <v>1453.2903282399354</v>
      </c>
      <c r="I7" s="516"/>
      <c r="J7" s="516"/>
      <c r="K7" s="516"/>
      <c r="L7" s="4"/>
      <c r="M7" s="4"/>
      <c r="N7" s="4"/>
      <c r="O7" s="3"/>
    </row>
    <row r="8" spans="2:53" ht="13" x14ac:dyDescent="0.3">
      <c r="C8" s="588" t="s">
        <v>4</v>
      </c>
      <c r="D8" s="588"/>
      <c r="E8" s="588"/>
      <c r="F8" s="588"/>
      <c r="G8" s="588"/>
      <c r="H8" s="517">
        <f>H7*0.3</f>
        <v>435.98709847198063</v>
      </c>
      <c r="I8" s="517"/>
      <c r="J8" s="518"/>
      <c r="K8" s="518"/>
      <c r="L8" s="518"/>
      <c r="M8" s="518"/>
      <c r="N8" s="518"/>
      <c r="O8" s="3"/>
    </row>
    <row r="9" spans="2:53" ht="16" x14ac:dyDescent="0.5">
      <c r="C9" s="3" t="s">
        <v>5</v>
      </c>
      <c r="E9" s="515"/>
      <c r="H9" s="7"/>
      <c r="I9" s="7"/>
      <c r="J9" s="7"/>
      <c r="K9" s="7"/>
      <c r="M9" s="8"/>
      <c r="N9" s="1"/>
      <c r="O9" s="9"/>
    </row>
    <row r="10" spans="2:53" ht="16" x14ac:dyDescent="0.5">
      <c r="C10" s="3"/>
      <c r="E10" s="515"/>
      <c r="H10" s="7"/>
      <c r="I10" s="7"/>
      <c r="J10" s="7"/>
      <c r="K10" s="7"/>
      <c r="M10" s="8"/>
      <c r="N10" s="1"/>
      <c r="O10" s="9"/>
    </row>
    <row r="11" spans="2:53" ht="63" customHeight="1" x14ac:dyDescent="0.5">
      <c r="C11" s="620" t="s">
        <v>6</v>
      </c>
      <c r="D11" s="620"/>
      <c r="E11" s="620"/>
      <c r="F11" s="620"/>
      <c r="G11" s="620"/>
      <c r="H11" s="620"/>
      <c r="I11" s="7"/>
      <c r="J11" s="7"/>
      <c r="K11" s="7"/>
      <c r="M11" s="8"/>
      <c r="N11" s="1"/>
      <c r="O11" s="9"/>
    </row>
    <row r="12" spans="2:53" ht="13" thickBot="1" x14ac:dyDescent="0.3">
      <c r="E12" s="515"/>
      <c r="M12" s="8"/>
      <c r="N12" s="1"/>
      <c r="O12" s="9"/>
    </row>
    <row r="13" spans="2:53" ht="23.5" thickBot="1" x14ac:dyDescent="0.55000000000000004">
      <c r="C13" s="621" t="s">
        <v>7</v>
      </c>
      <c r="D13" s="622"/>
      <c r="E13" s="622"/>
      <c r="F13" s="622"/>
      <c r="G13" s="622"/>
      <c r="H13" s="622"/>
      <c r="I13" s="622"/>
      <c r="J13" s="622"/>
      <c r="K13" s="622"/>
      <c r="L13" s="623"/>
      <c r="M13" s="244"/>
      <c r="N13" s="1"/>
      <c r="O13" s="9"/>
      <c r="Q13" s="629" t="s">
        <v>8</v>
      </c>
      <c r="R13" s="630"/>
      <c r="S13" s="630"/>
      <c r="T13" s="630"/>
      <c r="U13" s="630"/>
      <c r="V13" s="630"/>
      <c r="W13" s="630"/>
      <c r="X13" s="630"/>
      <c r="Y13" s="631"/>
      <c r="AB13" s="629" t="s">
        <v>9</v>
      </c>
      <c r="AC13" s="630"/>
      <c r="AD13" s="630"/>
      <c r="AE13" s="630"/>
      <c r="AF13" s="630"/>
      <c r="AG13" s="630"/>
      <c r="AH13" s="630"/>
      <c r="AI13" s="630"/>
      <c r="AJ13" s="631"/>
      <c r="AM13" s="621" t="s">
        <v>7</v>
      </c>
      <c r="AN13" s="622"/>
      <c r="AO13" s="622"/>
      <c r="AP13" s="622"/>
      <c r="AQ13" s="622"/>
      <c r="AR13" s="622"/>
      <c r="AS13" s="622"/>
      <c r="AT13" s="622"/>
      <c r="AU13" s="622"/>
      <c r="AV13" s="623"/>
    </row>
    <row r="14" spans="2:53"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152" t="s">
        <v>10</v>
      </c>
      <c r="R14" s="152" t="s">
        <v>11</v>
      </c>
      <c r="S14" s="152" t="s">
        <v>12</v>
      </c>
      <c r="T14" s="153" t="s">
        <v>13</v>
      </c>
      <c r="U14" s="153" t="s">
        <v>14</v>
      </c>
      <c r="V14" s="153" t="s">
        <v>15</v>
      </c>
      <c r="W14" s="153" t="s">
        <v>16</v>
      </c>
      <c r="X14" s="10" t="s">
        <v>17</v>
      </c>
      <c r="Y14" s="152" t="s">
        <v>19</v>
      </c>
      <c r="AB14" s="152" t="s">
        <v>10</v>
      </c>
      <c r="AC14" s="152" t="s">
        <v>11</v>
      </c>
      <c r="AD14" s="152" t="s">
        <v>12</v>
      </c>
      <c r="AE14" s="153" t="s">
        <v>13</v>
      </c>
      <c r="AF14" s="153" t="s">
        <v>14</v>
      </c>
      <c r="AG14" s="153" t="s">
        <v>15</v>
      </c>
      <c r="AH14" s="153" t="s">
        <v>16</v>
      </c>
      <c r="AI14" s="10" t="s">
        <v>17</v>
      </c>
      <c r="AJ14" s="152" t="s">
        <v>19</v>
      </c>
      <c r="AM14" s="157" t="s">
        <v>10</v>
      </c>
      <c r="AN14" s="157" t="s">
        <v>11</v>
      </c>
      <c r="AO14" s="157" t="s">
        <v>12</v>
      </c>
      <c r="AP14" s="163" t="s">
        <v>13</v>
      </c>
      <c r="AQ14" s="163" t="s">
        <v>14</v>
      </c>
      <c r="AR14" s="163" t="s">
        <v>15</v>
      </c>
      <c r="AS14" s="163" t="s">
        <v>16</v>
      </c>
      <c r="AT14" s="164" t="s">
        <v>17</v>
      </c>
      <c r="AU14" s="164" t="s">
        <v>18</v>
      </c>
      <c r="AV14" s="157" t="s">
        <v>19</v>
      </c>
      <c r="AW14" s="284" t="s">
        <v>22</v>
      </c>
      <c r="AX14" s="284" t="s">
        <v>23</v>
      </c>
      <c r="AY14" s="284" t="s">
        <v>24</v>
      </c>
      <c r="AZ14" s="284" t="s">
        <v>25</v>
      </c>
      <c r="BA14" s="285" t="s">
        <v>26</v>
      </c>
    </row>
    <row r="15" spans="2:53" ht="91.5" customHeight="1" thickBot="1" x14ac:dyDescent="0.3">
      <c r="B15" s="295">
        <v>1</v>
      </c>
      <c r="C15" s="519" t="s">
        <v>175</v>
      </c>
      <c r="D15" s="519" t="s">
        <v>176</v>
      </c>
      <c r="E15" s="520">
        <v>42</v>
      </c>
      <c r="F15" s="519" t="s">
        <v>177</v>
      </c>
      <c r="G15" s="521">
        <v>704623330</v>
      </c>
      <c r="H15" s="522">
        <v>67.142887413235087</v>
      </c>
      <c r="I15" s="69">
        <v>1</v>
      </c>
      <c r="J15" s="70">
        <f>H15*I15</f>
        <v>67.142887413235087</v>
      </c>
      <c r="K15" s="252" t="str">
        <f t="shared" ref="K15:K24" si="0">IF(H15*I15&gt;0,"HABILITADO", "NO HABILITADO")</f>
        <v>HABILITADO</v>
      </c>
      <c r="L15" s="523"/>
      <c r="M15" s="22">
        <v>80101500</v>
      </c>
      <c r="N15" s="23" t="s">
        <v>31</v>
      </c>
      <c r="O15" s="11"/>
      <c r="P15" s="295">
        <v>1</v>
      </c>
      <c r="Q15" s="524" t="s">
        <v>178</v>
      </c>
      <c r="R15" s="519" t="s">
        <v>179</v>
      </c>
      <c r="S15" s="73" t="s">
        <v>180</v>
      </c>
      <c r="T15" s="72" t="s">
        <v>181</v>
      </c>
      <c r="U15" s="525">
        <v>49743470</v>
      </c>
      <c r="V15" s="526">
        <v>56.668147636770435</v>
      </c>
      <c r="W15" s="69">
        <v>0.3</v>
      </c>
      <c r="X15" s="64">
        <f>V15*W15</f>
        <v>17.00044429103113</v>
      </c>
      <c r="Y15" s="268"/>
      <c r="AA15" s="295">
        <v>1</v>
      </c>
      <c r="AB15" s="527" t="s">
        <v>182</v>
      </c>
      <c r="AC15" s="528" t="s">
        <v>183</v>
      </c>
      <c r="AD15" s="529" t="s">
        <v>184</v>
      </c>
      <c r="AE15" s="72" t="s">
        <v>185</v>
      </c>
      <c r="AF15" s="525">
        <v>19525139</v>
      </c>
      <c r="AG15" s="530">
        <v>23.58</v>
      </c>
      <c r="AH15" s="531">
        <v>0.5</v>
      </c>
      <c r="AI15" s="532">
        <f>AG15*AH15</f>
        <v>11.79</v>
      </c>
      <c r="AJ15" s="267"/>
      <c r="AL15" s="295">
        <v>1</v>
      </c>
      <c r="AM15" s="533" t="s">
        <v>175</v>
      </c>
      <c r="AN15" s="519" t="s">
        <v>176</v>
      </c>
      <c r="AO15" s="520">
        <v>42</v>
      </c>
      <c r="AP15" s="519" t="s">
        <v>177</v>
      </c>
      <c r="AQ15" s="521">
        <v>704623330</v>
      </c>
      <c r="AR15" s="522">
        <v>67.142887413235087</v>
      </c>
      <c r="AS15" s="69">
        <v>1</v>
      </c>
      <c r="AT15" s="70">
        <f>AR15*AS15</f>
        <v>67.142887413235087</v>
      </c>
      <c r="AU15" s="296" t="str">
        <f t="shared" ref="AU15:AU24" si="1">IF(AR15*AS15&gt;0,"HABILITADO", "NO HABILITADO")</f>
        <v>HABILITADO</v>
      </c>
      <c r="AV15" s="523"/>
      <c r="AW15" s="534">
        <v>43817</v>
      </c>
      <c r="AX15" s="535">
        <v>43905</v>
      </c>
      <c r="AY15" s="535">
        <v>43817</v>
      </c>
      <c r="AZ15" s="535">
        <v>43905</v>
      </c>
      <c r="BA15" s="250">
        <f t="shared" ref="BA15:BA24" si="2">+(AZ15-AY15+1)/365</f>
        <v>0.24383561643835616</v>
      </c>
    </row>
    <row r="16" spans="2:53" ht="83.5" customHeight="1" thickBot="1" x14ac:dyDescent="0.3">
      <c r="B16" s="295">
        <v>2</v>
      </c>
      <c r="C16" s="519" t="s">
        <v>186</v>
      </c>
      <c r="D16" s="519" t="s">
        <v>183</v>
      </c>
      <c r="E16" s="536">
        <v>36</v>
      </c>
      <c r="F16" s="519" t="s">
        <v>187</v>
      </c>
      <c r="G16" s="521">
        <v>31940487</v>
      </c>
      <c r="H16" s="522">
        <v>38.57006385578832</v>
      </c>
      <c r="I16" s="69">
        <v>0.5</v>
      </c>
      <c r="J16" s="70">
        <f t="shared" ref="J16:J24" si="3">J15+H16*I16</f>
        <v>86.42791934112924</v>
      </c>
      <c r="K16" s="252" t="str">
        <f t="shared" si="0"/>
        <v>HABILITADO</v>
      </c>
      <c r="L16" s="268"/>
      <c r="M16" s="22">
        <v>80101600</v>
      </c>
      <c r="N16" s="23" t="s">
        <v>31</v>
      </c>
      <c r="O16" s="11"/>
      <c r="P16" s="295">
        <v>2</v>
      </c>
      <c r="Q16" s="537" t="s">
        <v>188</v>
      </c>
      <c r="R16" s="519" t="s">
        <v>189</v>
      </c>
      <c r="S16" s="62" t="s">
        <v>190</v>
      </c>
      <c r="T16" s="37" t="s">
        <v>191</v>
      </c>
      <c r="U16" s="525">
        <v>199579196</v>
      </c>
      <c r="V16" s="538">
        <v>0</v>
      </c>
      <c r="W16" s="447">
        <v>0</v>
      </c>
      <c r="X16" s="64">
        <f t="shared" ref="X16:X47" si="4">X15+V16*W16</f>
        <v>17.00044429103113</v>
      </c>
      <c r="Y16" s="539" t="s">
        <v>192</v>
      </c>
      <c r="AA16" s="295">
        <v>2</v>
      </c>
      <c r="AB16" s="527" t="s">
        <v>193</v>
      </c>
      <c r="AC16" s="528" t="s">
        <v>183</v>
      </c>
      <c r="AD16" s="529" t="s">
        <v>194</v>
      </c>
      <c r="AE16" s="72"/>
      <c r="AF16" s="525">
        <v>26224512</v>
      </c>
      <c r="AG16" s="530">
        <v>31.67</v>
      </c>
      <c r="AH16" s="531">
        <v>0.5</v>
      </c>
      <c r="AI16" s="532">
        <f t="shared" ref="AI16:AI47" si="5">AI15+AG16*AH16</f>
        <v>27.625</v>
      </c>
      <c r="AJ16" s="172"/>
      <c r="AL16" s="295">
        <v>2</v>
      </c>
      <c r="AM16" s="533" t="s">
        <v>186</v>
      </c>
      <c r="AN16" s="519" t="s">
        <v>183</v>
      </c>
      <c r="AO16" s="536">
        <v>36</v>
      </c>
      <c r="AP16" s="519" t="s">
        <v>187</v>
      </c>
      <c r="AQ16" s="521">
        <v>31940487</v>
      </c>
      <c r="AR16" s="522">
        <v>38.57006385578832</v>
      </c>
      <c r="AS16" s="69">
        <v>0.5</v>
      </c>
      <c r="AT16" s="70">
        <f t="shared" ref="AT16:AT24" si="6">AT15+AR16*AS16</f>
        <v>86.42791934112924</v>
      </c>
      <c r="AU16" s="296" t="str">
        <f t="shared" si="1"/>
        <v>HABILITADO</v>
      </c>
      <c r="AV16" s="268"/>
      <c r="AW16" s="534">
        <v>43389</v>
      </c>
      <c r="AX16" s="535">
        <v>43647</v>
      </c>
      <c r="AY16" s="535">
        <v>43389</v>
      </c>
      <c r="AZ16" s="535">
        <v>43647</v>
      </c>
      <c r="BA16" s="250">
        <f t="shared" si="2"/>
        <v>0.70958904109589038</v>
      </c>
    </row>
    <row r="17" spans="2:53" ht="51" customHeight="1" thickBot="1" x14ac:dyDescent="0.3">
      <c r="B17" s="295">
        <v>3</v>
      </c>
      <c r="C17" s="519" t="s">
        <v>195</v>
      </c>
      <c r="D17" s="519" t="s">
        <v>183</v>
      </c>
      <c r="E17" s="536">
        <v>26</v>
      </c>
      <c r="F17" s="171" t="s">
        <v>177</v>
      </c>
      <c r="G17" s="540">
        <v>197171632</v>
      </c>
      <c r="H17" s="522">
        <v>300.33</v>
      </c>
      <c r="I17" s="69">
        <v>0.7</v>
      </c>
      <c r="J17" s="70">
        <f t="shared" si="3"/>
        <v>296.65891934112921</v>
      </c>
      <c r="K17" s="252" t="str">
        <f t="shared" si="0"/>
        <v>HABILITADO</v>
      </c>
      <c r="L17" s="268"/>
      <c r="M17" s="22">
        <v>81101500</v>
      </c>
      <c r="N17" s="23" t="s">
        <v>37</v>
      </c>
      <c r="O17" s="11"/>
      <c r="P17" s="295">
        <v>3</v>
      </c>
      <c r="Q17" s="537" t="s">
        <v>196</v>
      </c>
      <c r="R17" s="519" t="s">
        <v>189</v>
      </c>
      <c r="S17" s="73" t="s">
        <v>197</v>
      </c>
      <c r="T17" s="72" t="s">
        <v>191</v>
      </c>
      <c r="U17" s="525">
        <v>396294020</v>
      </c>
      <c r="V17" s="538">
        <v>478.54892309773027</v>
      </c>
      <c r="W17" s="69">
        <v>0.5</v>
      </c>
      <c r="X17" s="64">
        <f t="shared" si="4"/>
        <v>256.27490583989629</v>
      </c>
      <c r="Y17" s="268"/>
      <c r="AA17" s="295">
        <v>3</v>
      </c>
      <c r="AB17" s="527" t="s">
        <v>198</v>
      </c>
      <c r="AC17" s="528" t="s">
        <v>183</v>
      </c>
      <c r="AD17" s="529" t="s">
        <v>199</v>
      </c>
      <c r="AE17" s="72"/>
      <c r="AF17" s="525">
        <v>7621010</v>
      </c>
      <c r="AG17" s="530">
        <v>9.1999999999999993</v>
      </c>
      <c r="AH17" s="531">
        <v>0.5</v>
      </c>
      <c r="AI17" s="532">
        <f t="shared" si="5"/>
        <v>32.225000000000001</v>
      </c>
      <c r="AJ17" s="173"/>
      <c r="AL17" s="295">
        <v>3</v>
      </c>
      <c r="AM17" s="533" t="s">
        <v>195</v>
      </c>
      <c r="AN17" s="519" t="s">
        <v>183</v>
      </c>
      <c r="AO17" s="536">
        <v>26</v>
      </c>
      <c r="AP17" s="171" t="s">
        <v>177</v>
      </c>
      <c r="AQ17" s="540">
        <v>197171632</v>
      </c>
      <c r="AR17" s="522">
        <v>300.33</v>
      </c>
      <c r="AS17" s="69">
        <v>0.7</v>
      </c>
      <c r="AT17" s="70">
        <f t="shared" si="6"/>
        <v>296.65891934112921</v>
      </c>
      <c r="AU17" s="296" t="str">
        <f t="shared" si="1"/>
        <v>HABILITADO</v>
      </c>
      <c r="AV17" s="268"/>
      <c r="AW17" s="534">
        <v>42923</v>
      </c>
      <c r="AX17" s="535">
        <v>43369</v>
      </c>
      <c r="AY17" s="535">
        <v>42923</v>
      </c>
      <c r="AZ17" s="535">
        <v>43369</v>
      </c>
      <c r="BA17" s="250">
        <f t="shared" si="2"/>
        <v>1.2246575342465753</v>
      </c>
    </row>
    <row r="18" spans="2:53" ht="56.15" customHeight="1" thickBot="1" x14ac:dyDescent="0.3">
      <c r="B18" s="295">
        <v>4</v>
      </c>
      <c r="C18" s="519" t="s">
        <v>200</v>
      </c>
      <c r="D18" s="519" t="s">
        <v>189</v>
      </c>
      <c r="E18" s="536">
        <v>25</v>
      </c>
      <c r="F18" s="171" t="s">
        <v>201</v>
      </c>
      <c r="G18" s="540">
        <v>76381650</v>
      </c>
      <c r="H18" s="522">
        <v>103.53787427970346</v>
      </c>
      <c r="I18" s="69">
        <v>1</v>
      </c>
      <c r="J18" s="70">
        <f t="shared" si="3"/>
        <v>400.19679362083264</v>
      </c>
      <c r="K18" s="252" t="str">
        <f t="shared" si="0"/>
        <v>HABILITADO</v>
      </c>
      <c r="L18" s="541" t="s">
        <v>202</v>
      </c>
      <c r="M18" s="22">
        <v>81101700</v>
      </c>
      <c r="N18" s="23" t="s">
        <v>41</v>
      </c>
      <c r="O18" s="11"/>
      <c r="P18" s="295">
        <v>4</v>
      </c>
      <c r="Q18" s="537" t="s">
        <v>203</v>
      </c>
      <c r="R18" s="519" t="s">
        <v>204</v>
      </c>
      <c r="S18" s="73" t="s">
        <v>205</v>
      </c>
      <c r="T18" s="72" t="s">
        <v>191</v>
      </c>
      <c r="U18" s="525">
        <v>422470000</v>
      </c>
      <c r="V18" s="538">
        <v>510.15799718879964</v>
      </c>
      <c r="W18" s="69">
        <v>0.37</v>
      </c>
      <c r="X18" s="64">
        <f t="shared" si="4"/>
        <v>445.03336479975212</v>
      </c>
      <c r="Y18" s="268"/>
      <c r="AA18" s="295">
        <v>4</v>
      </c>
      <c r="AB18" s="527" t="s">
        <v>206</v>
      </c>
      <c r="AC18" s="528" t="s">
        <v>183</v>
      </c>
      <c r="AD18" s="529" t="s">
        <v>207</v>
      </c>
      <c r="AE18" s="72"/>
      <c r="AF18" s="525">
        <v>90053613</v>
      </c>
      <c r="AG18" s="530">
        <v>108.75</v>
      </c>
      <c r="AH18" s="531">
        <v>0.5</v>
      </c>
      <c r="AI18" s="532">
        <f t="shared" si="5"/>
        <v>86.6</v>
      </c>
      <c r="AJ18" s="267"/>
      <c r="AL18" s="295">
        <v>4</v>
      </c>
      <c r="AM18" s="533" t="s">
        <v>200</v>
      </c>
      <c r="AN18" s="519" t="s">
        <v>189</v>
      </c>
      <c r="AO18" s="536">
        <v>25</v>
      </c>
      <c r="AP18" s="171" t="s">
        <v>201</v>
      </c>
      <c r="AQ18" s="540">
        <v>76381650</v>
      </c>
      <c r="AR18" s="522">
        <v>103.53787427970346</v>
      </c>
      <c r="AS18" s="69">
        <v>1</v>
      </c>
      <c r="AT18" s="70">
        <f t="shared" si="6"/>
        <v>400.19679362083264</v>
      </c>
      <c r="AU18" s="296" t="str">
        <f t="shared" si="1"/>
        <v>HABILITADO</v>
      </c>
      <c r="AV18" s="541" t="s">
        <v>202</v>
      </c>
      <c r="AW18" s="534">
        <v>42759</v>
      </c>
      <c r="AX18" s="535">
        <v>43023</v>
      </c>
      <c r="AY18" s="535">
        <v>42759</v>
      </c>
      <c r="AZ18" s="535">
        <v>42922</v>
      </c>
      <c r="BA18" s="250">
        <f t="shared" si="2"/>
        <v>0.44931506849315067</v>
      </c>
    </row>
    <row r="19" spans="2:53" ht="60.65" customHeight="1" thickBot="1" x14ac:dyDescent="0.3">
      <c r="B19" s="295">
        <v>5</v>
      </c>
      <c r="C19" s="519" t="s">
        <v>208</v>
      </c>
      <c r="D19" s="519" t="s">
        <v>209</v>
      </c>
      <c r="E19" s="536">
        <v>22</v>
      </c>
      <c r="F19" s="171" t="s">
        <v>201</v>
      </c>
      <c r="G19" s="540">
        <v>578431124.96676803</v>
      </c>
      <c r="H19" s="522">
        <v>784.08268342300369</v>
      </c>
      <c r="I19" s="69">
        <v>1</v>
      </c>
      <c r="J19" s="70">
        <f t="shared" si="3"/>
        <v>1184.2794770438363</v>
      </c>
      <c r="K19" s="252" t="str">
        <f t="shared" si="0"/>
        <v>HABILITADO</v>
      </c>
      <c r="L19" s="541" t="s">
        <v>210</v>
      </c>
      <c r="M19" s="22">
        <v>83101800</v>
      </c>
      <c r="N19" s="23" t="s">
        <v>44</v>
      </c>
      <c r="O19" s="11"/>
      <c r="P19" s="295">
        <v>5</v>
      </c>
      <c r="Q19" s="537" t="s">
        <v>211</v>
      </c>
      <c r="R19" s="519" t="s">
        <v>189</v>
      </c>
      <c r="S19" s="62" t="s">
        <v>212</v>
      </c>
      <c r="T19" s="72" t="s">
        <v>191</v>
      </c>
      <c r="U19" s="525">
        <v>908673726</v>
      </c>
      <c r="V19" s="538">
        <v>1097.28</v>
      </c>
      <c r="W19" s="69">
        <v>0.5</v>
      </c>
      <c r="X19" s="64">
        <f t="shared" si="4"/>
        <v>993.67336479975211</v>
      </c>
      <c r="Y19" s="268"/>
      <c r="AA19" s="295">
        <v>5</v>
      </c>
      <c r="AB19" s="527" t="s">
        <v>213</v>
      </c>
      <c r="AC19" s="528" t="s">
        <v>183</v>
      </c>
      <c r="AD19" s="529" t="s">
        <v>214</v>
      </c>
      <c r="AE19" s="37"/>
      <c r="AF19" s="525">
        <v>20552709</v>
      </c>
      <c r="AG19" s="530">
        <v>24.82</v>
      </c>
      <c r="AH19" s="531">
        <v>0.5</v>
      </c>
      <c r="AI19" s="532">
        <f t="shared" si="5"/>
        <v>99.009999999999991</v>
      </c>
      <c r="AJ19" s="172"/>
      <c r="AL19" s="295">
        <v>5</v>
      </c>
      <c r="AM19" s="533" t="s">
        <v>208</v>
      </c>
      <c r="AN19" s="519" t="s">
        <v>209</v>
      </c>
      <c r="AO19" s="536">
        <v>22</v>
      </c>
      <c r="AP19" s="171" t="s">
        <v>201</v>
      </c>
      <c r="AQ19" s="540">
        <v>578431124.96676803</v>
      </c>
      <c r="AR19" s="522">
        <v>784.08268342300369</v>
      </c>
      <c r="AS19" s="69">
        <v>1</v>
      </c>
      <c r="AT19" s="70">
        <f t="shared" si="6"/>
        <v>1184.2794770438363</v>
      </c>
      <c r="AU19" s="296" t="str">
        <f t="shared" si="1"/>
        <v>HABILITADO</v>
      </c>
      <c r="AV19" s="541" t="s">
        <v>210</v>
      </c>
      <c r="AW19" s="534">
        <v>42401</v>
      </c>
      <c r="AX19" s="535">
        <v>42825</v>
      </c>
      <c r="AY19" s="535">
        <v>42401</v>
      </c>
      <c r="AZ19" s="535">
        <v>42758</v>
      </c>
      <c r="BA19" s="250">
        <f t="shared" si="2"/>
        <v>0.98082191780821915</v>
      </c>
    </row>
    <row r="20" spans="2:53" ht="45.65" customHeight="1" x14ac:dyDescent="0.25">
      <c r="B20" s="295">
        <v>6</v>
      </c>
      <c r="C20" s="519" t="s">
        <v>215</v>
      </c>
      <c r="D20" s="519" t="s">
        <v>216</v>
      </c>
      <c r="E20" s="536">
        <v>13</v>
      </c>
      <c r="F20" s="171" t="s">
        <v>217</v>
      </c>
      <c r="G20" s="540">
        <v>43554887.719999999</v>
      </c>
      <c r="H20" s="522">
        <v>67.595076775044618</v>
      </c>
      <c r="I20" s="447">
        <v>1</v>
      </c>
      <c r="J20" s="64">
        <f t="shared" si="3"/>
        <v>1251.8745538188809</v>
      </c>
      <c r="K20" s="252" t="str">
        <f t="shared" si="0"/>
        <v>HABILITADO</v>
      </c>
      <c r="L20" s="541" t="s">
        <v>218</v>
      </c>
      <c r="M20" s="257"/>
      <c r="N20" s="1"/>
      <c r="O20" s="11"/>
      <c r="P20" s="68">
        <v>6</v>
      </c>
      <c r="Q20" s="105"/>
      <c r="R20" s="37"/>
      <c r="S20" s="62"/>
      <c r="T20" s="37"/>
      <c r="U20" s="63"/>
      <c r="V20" s="64"/>
      <c r="W20" s="447"/>
      <c r="X20" s="64">
        <f t="shared" si="4"/>
        <v>993.67336479975211</v>
      </c>
      <c r="Y20" s="268"/>
      <c r="AA20" s="295">
        <v>6</v>
      </c>
      <c r="AB20" s="527" t="s">
        <v>219</v>
      </c>
      <c r="AC20" s="528" t="s">
        <v>183</v>
      </c>
      <c r="AD20" s="529" t="s">
        <v>220</v>
      </c>
      <c r="AE20" s="37"/>
      <c r="AF20" s="525">
        <v>17025184</v>
      </c>
      <c r="AG20" s="530">
        <v>20.56</v>
      </c>
      <c r="AH20" s="542">
        <v>0.5</v>
      </c>
      <c r="AI20" s="532">
        <f t="shared" si="5"/>
        <v>109.28999999999999</v>
      </c>
      <c r="AJ20" s="173"/>
      <c r="AL20" s="295">
        <v>6</v>
      </c>
      <c r="AM20" s="533" t="s">
        <v>215</v>
      </c>
      <c r="AN20" s="519" t="s">
        <v>216</v>
      </c>
      <c r="AO20" s="536">
        <v>13</v>
      </c>
      <c r="AP20" s="171" t="s">
        <v>217</v>
      </c>
      <c r="AQ20" s="540">
        <v>43554887.719999999</v>
      </c>
      <c r="AR20" s="522">
        <v>67.595076775044618</v>
      </c>
      <c r="AS20" s="447">
        <v>1</v>
      </c>
      <c r="AT20" s="64">
        <f t="shared" si="6"/>
        <v>1251.8745538188809</v>
      </c>
      <c r="AU20" s="296" t="str">
        <f t="shared" si="1"/>
        <v>HABILITADO</v>
      </c>
      <c r="AV20" s="541" t="s">
        <v>218</v>
      </c>
      <c r="AW20" s="446">
        <v>42149</v>
      </c>
      <c r="AX20" s="286">
        <v>42359</v>
      </c>
      <c r="AY20" s="286">
        <v>42149</v>
      </c>
      <c r="AZ20" s="286">
        <v>42359</v>
      </c>
      <c r="BA20" s="250">
        <f t="shared" si="2"/>
        <v>0.57808219178082187</v>
      </c>
    </row>
    <row r="21" spans="2:53" ht="46.5" customHeight="1" x14ac:dyDescent="0.25">
      <c r="B21" s="295">
        <v>7</v>
      </c>
      <c r="C21" s="519" t="s">
        <v>221</v>
      </c>
      <c r="D21" s="519" t="s">
        <v>222</v>
      </c>
      <c r="E21" s="536">
        <v>11</v>
      </c>
      <c r="F21" s="171" t="s">
        <v>201</v>
      </c>
      <c r="G21" s="540">
        <v>165207200</v>
      </c>
      <c r="H21" s="522">
        <v>256.39357492046247</v>
      </c>
      <c r="I21" s="447">
        <v>1</v>
      </c>
      <c r="J21" s="64">
        <f t="shared" si="3"/>
        <v>1508.2681287393434</v>
      </c>
      <c r="K21" s="252" t="str">
        <f t="shared" si="0"/>
        <v>HABILITADO</v>
      </c>
      <c r="L21" s="541" t="s">
        <v>223</v>
      </c>
      <c r="M21" s="257"/>
      <c r="N21" s="1"/>
      <c r="O21" s="11"/>
      <c r="P21" s="68">
        <v>7</v>
      </c>
      <c r="Q21" s="105"/>
      <c r="R21" s="37"/>
      <c r="S21" s="62"/>
      <c r="T21" s="37"/>
      <c r="U21" s="63"/>
      <c r="V21" s="64"/>
      <c r="W21" s="447"/>
      <c r="X21" s="64">
        <f t="shared" si="4"/>
        <v>993.67336479975211</v>
      </c>
      <c r="Y21" s="268"/>
      <c r="AA21" s="295">
        <v>7</v>
      </c>
      <c r="AB21" s="527" t="s">
        <v>224</v>
      </c>
      <c r="AC21" s="528" t="s">
        <v>183</v>
      </c>
      <c r="AD21" s="529" t="s">
        <v>225</v>
      </c>
      <c r="AE21" s="37"/>
      <c r="AF21" s="525">
        <v>68463544</v>
      </c>
      <c r="AG21" s="530">
        <v>82.67</v>
      </c>
      <c r="AH21" s="542">
        <v>0.5</v>
      </c>
      <c r="AI21" s="532">
        <f t="shared" si="5"/>
        <v>150.625</v>
      </c>
      <c r="AJ21" s="267"/>
      <c r="AL21" s="295">
        <v>7</v>
      </c>
      <c r="AM21" s="533" t="s">
        <v>221</v>
      </c>
      <c r="AN21" s="519" t="s">
        <v>222</v>
      </c>
      <c r="AO21" s="536">
        <v>11</v>
      </c>
      <c r="AP21" s="171" t="s">
        <v>201</v>
      </c>
      <c r="AQ21" s="540">
        <v>165207200</v>
      </c>
      <c r="AR21" s="522">
        <v>256.39357492046247</v>
      </c>
      <c r="AS21" s="447">
        <v>1</v>
      </c>
      <c r="AT21" s="64">
        <f t="shared" si="6"/>
        <v>1508.2681287393434</v>
      </c>
      <c r="AU21" s="296" t="str">
        <f t="shared" si="1"/>
        <v>HABILITADO</v>
      </c>
      <c r="AV21" s="541" t="s">
        <v>223</v>
      </c>
      <c r="AW21" s="446">
        <v>42009</v>
      </c>
      <c r="AX21" s="286">
        <v>42247</v>
      </c>
      <c r="AY21" s="286">
        <v>42009</v>
      </c>
      <c r="AZ21" s="286">
        <v>42148</v>
      </c>
      <c r="BA21" s="250">
        <f t="shared" si="2"/>
        <v>0.38356164383561642</v>
      </c>
    </row>
    <row r="22" spans="2:53" ht="38.5" customHeight="1" x14ac:dyDescent="0.25">
      <c r="B22" s="295">
        <v>8</v>
      </c>
      <c r="C22" s="543" t="s">
        <v>226</v>
      </c>
      <c r="D22" s="543" t="s">
        <v>227</v>
      </c>
      <c r="E22" s="544">
        <v>14</v>
      </c>
      <c r="F22" s="545" t="s">
        <v>228</v>
      </c>
      <c r="G22" s="546">
        <v>24768534.599999998</v>
      </c>
      <c r="H22" s="547">
        <v>38.439566384728792</v>
      </c>
      <c r="I22" s="447">
        <v>1</v>
      </c>
      <c r="J22" s="64">
        <f t="shared" si="3"/>
        <v>1546.7076951240722</v>
      </c>
      <c r="K22" s="252" t="str">
        <f t="shared" si="0"/>
        <v>HABILITADO</v>
      </c>
      <c r="L22" s="541" t="s">
        <v>229</v>
      </c>
      <c r="M22" s="257"/>
      <c r="N22" s="1"/>
      <c r="O22" s="11"/>
      <c r="P22" s="68">
        <v>8</v>
      </c>
      <c r="Q22" s="105"/>
      <c r="R22" s="36"/>
      <c r="S22" s="62"/>
      <c r="T22" s="36"/>
      <c r="U22" s="63"/>
      <c r="V22" s="64"/>
      <c r="W22" s="447"/>
      <c r="X22" s="64">
        <f t="shared" si="4"/>
        <v>993.67336479975211</v>
      </c>
      <c r="Y22" s="268"/>
      <c r="AA22" s="295">
        <v>8</v>
      </c>
      <c r="AB22" s="527" t="s">
        <v>230</v>
      </c>
      <c r="AC22" s="528" t="s">
        <v>183</v>
      </c>
      <c r="AD22" s="529" t="s">
        <v>231</v>
      </c>
      <c r="AE22" s="36"/>
      <c r="AF22" s="548">
        <v>26884184</v>
      </c>
      <c r="AG22" s="530">
        <v>32.46</v>
      </c>
      <c r="AH22" s="542">
        <v>0.5</v>
      </c>
      <c r="AI22" s="532">
        <f t="shared" si="5"/>
        <v>166.85499999999999</v>
      </c>
      <c r="AJ22" s="172"/>
      <c r="AL22" s="295">
        <v>8</v>
      </c>
      <c r="AM22" s="549" t="s">
        <v>226</v>
      </c>
      <c r="AN22" s="543" t="s">
        <v>227</v>
      </c>
      <c r="AO22" s="544">
        <v>14</v>
      </c>
      <c r="AP22" s="545" t="s">
        <v>228</v>
      </c>
      <c r="AQ22" s="546">
        <v>24768534.599999998</v>
      </c>
      <c r="AR22" s="547">
        <v>38.439566384728792</v>
      </c>
      <c r="AS22" s="447">
        <v>1</v>
      </c>
      <c r="AT22" s="64">
        <f t="shared" si="6"/>
        <v>1546.7076951240722</v>
      </c>
      <c r="AU22" s="296" t="str">
        <f t="shared" si="1"/>
        <v>HABILITADO</v>
      </c>
      <c r="AV22" s="541" t="s">
        <v>229</v>
      </c>
      <c r="AW22" s="446">
        <v>41954</v>
      </c>
      <c r="AX22" s="286">
        <v>42079</v>
      </c>
      <c r="AY22" s="446">
        <v>41954</v>
      </c>
      <c r="AZ22" s="286">
        <v>42008</v>
      </c>
      <c r="BA22" s="250">
        <f t="shared" si="2"/>
        <v>0.15068493150684931</v>
      </c>
    </row>
    <row r="23" spans="2:53" ht="53.5" customHeight="1" x14ac:dyDescent="0.25">
      <c r="B23" s="295">
        <v>9</v>
      </c>
      <c r="C23" s="519" t="s">
        <v>232</v>
      </c>
      <c r="D23" s="519" t="s">
        <v>209</v>
      </c>
      <c r="E23" s="536">
        <v>10</v>
      </c>
      <c r="F23" s="171" t="s">
        <v>233</v>
      </c>
      <c r="G23" s="540">
        <v>57996519.999999993</v>
      </c>
      <c r="H23" s="522">
        <v>94.150194805194786</v>
      </c>
      <c r="I23" s="447">
        <v>1</v>
      </c>
      <c r="J23" s="64">
        <f t="shared" si="3"/>
        <v>1640.857889929267</v>
      </c>
      <c r="K23" s="252" t="str">
        <f t="shared" si="0"/>
        <v>HABILITADO</v>
      </c>
      <c r="L23" s="541" t="s">
        <v>234</v>
      </c>
      <c r="M23" s="257"/>
      <c r="N23" s="1"/>
      <c r="O23" s="11"/>
      <c r="P23" s="68">
        <v>9</v>
      </c>
      <c r="Q23" s="105"/>
      <c r="R23" s="36"/>
      <c r="S23" s="62"/>
      <c r="T23" s="37"/>
      <c r="U23" s="63"/>
      <c r="V23" s="64"/>
      <c r="W23" s="447"/>
      <c r="X23" s="64">
        <f t="shared" si="4"/>
        <v>993.67336479975211</v>
      </c>
      <c r="Y23" s="268"/>
      <c r="AA23" s="295">
        <v>9</v>
      </c>
      <c r="AB23" s="527" t="s">
        <v>235</v>
      </c>
      <c r="AC23" s="528" t="s">
        <v>189</v>
      </c>
      <c r="AD23" s="529" t="s">
        <v>236</v>
      </c>
      <c r="AE23" s="37" t="s">
        <v>237</v>
      </c>
      <c r="AF23" s="548">
        <v>915754197</v>
      </c>
      <c r="AG23" s="530">
        <v>1105.83</v>
      </c>
      <c r="AH23" s="542">
        <v>0.5</v>
      </c>
      <c r="AI23" s="532">
        <f t="shared" si="5"/>
        <v>719.77</v>
      </c>
      <c r="AJ23" s="173"/>
      <c r="AL23" s="295">
        <v>9</v>
      </c>
      <c r="AM23" s="533" t="s">
        <v>232</v>
      </c>
      <c r="AN23" s="519" t="s">
        <v>209</v>
      </c>
      <c r="AO23" s="536">
        <v>10</v>
      </c>
      <c r="AP23" s="171" t="s">
        <v>233</v>
      </c>
      <c r="AQ23" s="540">
        <v>57996519.999999993</v>
      </c>
      <c r="AR23" s="522">
        <v>94.150194805194786</v>
      </c>
      <c r="AS23" s="447">
        <v>1</v>
      </c>
      <c r="AT23" s="64">
        <f t="shared" si="6"/>
        <v>1640.857889929267</v>
      </c>
      <c r="AU23" s="296" t="str">
        <f t="shared" si="1"/>
        <v>HABILITADO</v>
      </c>
      <c r="AV23" s="541" t="s">
        <v>234</v>
      </c>
      <c r="AW23" s="446">
        <v>41927</v>
      </c>
      <c r="AX23" s="286">
        <v>42004</v>
      </c>
      <c r="AY23" s="286">
        <v>41927</v>
      </c>
      <c r="AZ23" s="286">
        <v>41953</v>
      </c>
      <c r="BA23" s="250">
        <f t="shared" si="2"/>
        <v>7.3972602739726029E-2</v>
      </c>
    </row>
    <row r="24" spans="2:53" ht="69" customHeight="1" x14ac:dyDescent="0.25">
      <c r="B24" s="295">
        <v>10</v>
      </c>
      <c r="C24" s="519" t="s">
        <v>238</v>
      </c>
      <c r="D24" s="519" t="s">
        <v>239</v>
      </c>
      <c r="E24" s="536">
        <v>7</v>
      </c>
      <c r="F24" s="171" t="s">
        <v>217</v>
      </c>
      <c r="G24" s="540">
        <v>130618800</v>
      </c>
      <c r="H24" s="522">
        <v>212.0435064935065</v>
      </c>
      <c r="I24" s="447">
        <v>1</v>
      </c>
      <c r="J24" s="64">
        <f t="shared" si="3"/>
        <v>1852.9013964227736</v>
      </c>
      <c r="K24" s="252" t="str">
        <f t="shared" si="0"/>
        <v>HABILITADO</v>
      </c>
      <c r="L24" s="523"/>
      <c r="M24" s="259"/>
      <c r="N24" s="1"/>
      <c r="O24" s="11"/>
      <c r="P24" s="68">
        <v>10</v>
      </c>
      <c r="Q24" s="105"/>
      <c r="R24" s="37"/>
      <c r="S24" s="62"/>
      <c r="T24" s="37"/>
      <c r="U24" s="63"/>
      <c r="V24" s="64"/>
      <c r="W24" s="447"/>
      <c r="X24" s="64">
        <f t="shared" si="4"/>
        <v>993.67336479975211</v>
      </c>
      <c r="Y24" s="68"/>
      <c r="AA24" s="295">
        <v>10</v>
      </c>
      <c r="AB24" s="527" t="s">
        <v>240</v>
      </c>
      <c r="AC24" s="294" t="s">
        <v>241</v>
      </c>
      <c r="AD24" s="529" t="s">
        <v>242</v>
      </c>
      <c r="AE24" s="37"/>
      <c r="AF24" s="548">
        <v>139998740</v>
      </c>
      <c r="AG24" s="530">
        <v>189.77</v>
      </c>
      <c r="AH24" s="542">
        <v>0.45</v>
      </c>
      <c r="AI24" s="532">
        <f t="shared" si="5"/>
        <v>805.16650000000004</v>
      </c>
      <c r="AJ24" s="44"/>
      <c r="AL24" s="295">
        <v>10</v>
      </c>
      <c r="AM24" s="533" t="s">
        <v>238</v>
      </c>
      <c r="AN24" s="519" t="s">
        <v>239</v>
      </c>
      <c r="AO24" s="536">
        <v>7</v>
      </c>
      <c r="AP24" s="171" t="s">
        <v>217</v>
      </c>
      <c r="AQ24" s="540">
        <v>130618800</v>
      </c>
      <c r="AR24" s="522">
        <v>212.0435064935065</v>
      </c>
      <c r="AS24" s="447">
        <v>1</v>
      </c>
      <c r="AT24" s="64">
        <f t="shared" si="6"/>
        <v>1852.9013964227736</v>
      </c>
      <c r="AU24" s="296" t="str">
        <f t="shared" si="1"/>
        <v>HABILITADO</v>
      </c>
      <c r="AV24" s="523"/>
      <c r="AW24" s="446">
        <v>41737</v>
      </c>
      <c r="AX24" s="286">
        <v>41818</v>
      </c>
      <c r="AY24" s="286">
        <v>41737</v>
      </c>
      <c r="AZ24" s="286">
        <v>41818</v>
      </c>
      <c r="BA24" s="250">
        <f t="shared" si="2"/>
        <v>0.22465753424657534</v>
      </c>
    </row>
    <row r="25" spans="2:53" ht="57.65" customHeight="1" x14ac:dyDescent="0.25">
      <c r="B25" s="68">
        <v>11</v>
      </c>
      <c r="C25" s="105"/>
      <c r="D25" s="37"/>
      <c r="E25" s="62"/>
      <c r="F25" s="37"/>
      <c r="G25" s="63"/>
      <c r="H25" s="64"/>
      <c r="I25" s="447"/>
      <c r="J25" s="64"/>
      <c r="K25" s="64"/>
      <c r="L25" s="105"/>
      <c r="M25" s="259"/>
      <c r="N25" s="1"/>
      <c r="O25" s="11"/>
      <c r="P25" s="68">
        <v>11</v>
      </c>
      <c r="Q25" s="105"/>
      <c r="R25" s="37"/>
      <c r="S25" s="62"/>
      <c r="T25" s="37"/>
      <c r="U25" s="63"/>
      <c r="V25" s="64"/>
      <c r="W25" s="447"/>
      <c r="X25" s="64">
        <f t="shared" si="4"/>
        <v>993.67336479975211</v>
      </c>
      <c r="Y25" s="68"/>
      <c r="AA25" s="295">
        <v>11</v>
      </c>
      <c r="AB25" s="527" t="s">
        <v>243</v>
      </c>
      <c r="AC25" s="294" t="s">
        <v>244</v>
      </c>
      <c r="AD25" s="529" t="s">
        <v>245</v>
      </c>
      <c r="AE25" s="37"/>
      <c r="AF25" s="548">
        <v>244953720</v>
      </c>
      <c r="AG25" s="530">
        <v>332.04</v>
      </c>
      <c r="AH25" s="542">
        <v>1</v>
      </c>
      <c r="AI25" s="532">
        <f t="shared" si="5"/>
        <v>1137.2065</v>
      </c>
      <c r="AJ25" s="45"/>
      <c r="AW25" s="286"/>
      <c r="AX25" s="286"/>
      <c r="AY25" s="286"/>
      <c r="AZ25" s="286"/>
      <c r="BA25" s="250"/>
    </row>
    <row r="26" spans="2:53" ht="82.5" customHeight="1" x14ac:dyDescent="0.25">
      <c r="B26" s="68">
        <v>12</v>
      </c>
      <c r="C26" s="105"/>
      <c r="D26" s="37"/>
      <c r="E26" s="62"/>
      <c r="F26" s="37"/>
      <c r="G26" s="63"/>
      <c r="H26" s="64"/>
      <c r="I26" s="447"/>
      <c r="J26" s="64"/>
      <c r="K26" s="64"/>
      <c r="L26" s="105"/>
      <c r="M26" s="259"/>
      <c r="N26" s="1"/>
      <c r="O26" s="11"/>
      <c r="P26" s="68">
        <v>12</v>
      </c>
      <c r="Q26" s="105"/>
      <c r="R26" s="37"/>
      <c r="S26" s="62"/>
      <c r="T26" s="37"/>
      <c r="U26" s="63"/>
      <c r="V26" s="64"/>
      <c r="W26" s="447"/>
      <c r="X26" s="64">
        <f t="shared" si="4"/>
        <v>993.67336479975211</v>
      </c>
      <c r="Y26" s="68"/>
      <c r="AA26" s="295">
        <v>12</v>
      </c>
      <c r="AB26" s="527" t="s">
        <v>246</v>
      </c>
      <c r="AC26" s="294" t="s">
        <v>189</v>
      </c>
      <c r="AD26" s="529" t="s">
        <v>247</v>
      </c>
      <c r="AE26" s="37"/>
      <c r="AF26" s="548">
        <v>466652016</v>
      </c>
      <c r="AG26" s="530">
        <v>632.55999999999995</v>
      </c>
      <c r="AH26" s="542">
        <v>1</v>
      </c>
      <c r="AI26" s="532">
        <f t="shared" si="5"/>
        <v>1769.7665</v>
      </c>
      <c r="AJ26" s="46"/>
      <c r="AW26" s="288"/>
      <c r="AX26" s="288"/>
      <c r="AY26" s="288"/>
      <c r="AZ26" s="288"/>
      <c r="BA26" s="325"/>
    </row>
    <row r="27" spans="2:53" ht="69" customHeight="1" x14ac:dyDescent="0.25">
      <c r="B27" s="68">
        <v>13</v>
      </c>
      <c r="C27" s="105"/>
      <c r="D27" s="36"/>
      <c r="E27" s="62"/>
      <c r="F27" s="37"/>
      <c r="G27" s="63"/>
      <c r="H27" s="64"/>
      <c r="I27" s="447"/>
      <c r="J27" s="64"/>
      <c r="K27" s="64"/>
      <c r="L27" s="105"/>
      <c r="M27" s="259"/>
      <c r="N27" s="1"/>
      <c r="O27" s="11"/>
      <c r="P27" s="68">
        <v>13</v>
      </c>
      <c r="Q27" s="105"/>
      <c r="R27" s="36"/>
      <c r="S27" s="62"/>
      <c r="T27" s="37"/>
      <c r="U27" s="63"/>
      <c r="V27" s="64"/>
      <c r="W27" s="447"/>
      <c r="X27" s="64">
        <f t="shared" si="4"/>
        <v>993.67336479975211</v>
      </c>
      <c r="Y27" s="68"/>
      <c r="AA27" s="295">
        <v>13</v>
      </c>
      <c r="AB27" s="527" t="s">
        <v>248</v>
      </c>
      <c r="AC27" s="294" t="s">
        <v>189</v>
      </c>
      <c r="AD27" s="529" t="s">
        <v>249</v>
      </c>
      <c r="AE27" s="37"/>
      <c r="AF27" s="548">
        <v>96582978</v>
      </c>
      <c r="AG27" s="530">
        <v>130.91999999999999</v>
      </c>
      <c r="AH27" s="542">
        <v>1</v>
      </c>
      <c r="AI27" s="532">
        <f t="shared" si="5"/>
        <v>1900.6865</v>
      </c>
      <c r="AJ27" s="44"/>
      <c r="AW27" s="288"/>
      <c r="AX27" s="288"/>
      <c r="AY27" s="288"/>
      <c r="AZ27" s="288"/>
      <c r="BA27" s="325"/>
    </row>
    <row r="28" spans="2:53" ht="46" customHeight="1" x14ac:dyDescent="0.25">
      <c r="B28" s="68">
        <v>14</v>
      </c>
      <c r="C28" s="105"/>
      <c r="D28" s="37"/>
      <c r="E28" s="62"/>
      <c r="F28" s="37"/>
      <c r="G28" s="63"/>
      <c r="H28" s="64"/>
      <c r="I28" s="447"/>
      <c r="J28" s="64"/>
      <c r="K28" s="64"/>
      <c r="L28" s="105"/>
      <c r="M28" s="259"/>
      <c r="N28" s="1"/>
      <c r="O28" s="11"/>
      <c r="P28" s="68">
        <v>14</v>
      </c>
      <c r="Q28" s="105"/>
      <c r="R28" s="37"/>
      <c r="S28" s="62"/>
      <c r="T28" s="37"/>
      <c r="U28" s="63"/>
      <c r="V28" s="64"/>
      <c r="W28" s="447"/>
      <c r="X28" s="64">
        <f t="shared" si="4"/>
        <v>993.67336479975211</v>
      </c>
      <c r="Y28" s="68"/>
      <c r="AA28" s="295">
        <v>14</v>
      </c>
      <c r="AB28" s="527" t="s">
        <v>250</v>
      </c>
      <c r="AC28" s="294" t="s">
        <v>189</v>
      </c>
      <c r="AD28" s="529" t="s">
        <v>251</v>
      </c>
      <c r="AE28" s="37"/>
      <c r="AF28" s="548">
        <v>499816755</v>
      </c>
      <c r="AG28" s="530">
        <v>677.52</v>
      </c>
      <c r="AH28" s="542">
        <v>1</v>
      </c>
      <c r="AI28" s="532">
        <f t="shared" si="5"/>
        <v>2578.2065000000002</v>
      </c>
      <c r="AJ28" s="45"/>
      <c r="AW28" s="291"/>
      <c r="AX28" s="291"/>
      <c r="AY28" s="291"/>
      <c r="AZ28" s="326" t="s">
        <v>70</v>
      </c>
      <c r="BA28" s="327">
        <f>SUM(BA15:BA27)</f>
        <v>5.0191780821917806</v>
      </c>
    </row>
    <row r="29" spans="2:53" ht="46" customHeight="1" x14ac:dyDescent="0.25">
      <c r="B29" s="68">
        <v>15</v>
      </c>
      <c r="C29" s="105"/>
      <c r="D29" s="37"/>
      <c r="E29" s="62"/>
      <c r="F29" s="37"/>
      <c r="G29" s="63"/>
      <c r="H29" s="64"/>
      <c r="I29" s="447"/>
      <c r="J29" s="64"/>
      <c r="K29" s="64"/>
      <c r="L29" s="105"/>
      <c r="M29" s="259"/>
      <c r="N29" s="1"/>
      <c r="O29" s="11"/>
      <c r="P29" s="68">
        <v>15</v>
      </c>
      <c r="Q29" s="105"/>
      <c r="R29" s="37"/>
      <c r="S29" s="62"/>
      <c r="T29" s="37"/>
      <c r="U29" s="63"/>
      <c r="V29" s="64"/>
      <c r="W29" s="447"/>
      <c r="X29" s="64">
        <f t="shared" si="4"/>
        <v>993.67336479975211</v>
      </c>
      <c r="Y29" s="68"/>
      <c r="AA29" s="295">
        <v>15</v>
      </c>
      <c r="AB29" s="527" t="s">
        <v>252</v>
      </c>
      <c r="AC29" s="294" t="s">
        <v>189</v>
      </c>
      <c r="AD29" s="529" t="s">
        <v>253</v>
      </c>
      <c r="AE29" s="37"/>
      <c r="AF29" s="548">
        <v>337616613</v>
      </c>
      <c r="AG29" s="530">
        <v>457.65</v>
      </c>
      <c r="AH29" s="542">
        <v>1</v>
      </c>
      <c r="AI29" s="532">
        <f t="shared" si="5"/>
        <v>3035.8565000000003</v>
      </c>
      <c r="AJ29" s="46"/>
    </row>
    <row r="30" spans="2:53" ht="69" customHeight="1" x14ac:dyDescent="0.25">
      <c r="B30" s="68">
        <v>16</v>
      </c>
      <c r="C30" s="105"/>
      <c r="D30" s="37"/>
      <c r="E30" s="62"/>
      <c r="F30" s="37"/>
      <c r="G30" s="63"/>
      <c r="H30" s="64"/>
      <c r="I30" s="447"/>
      <c r="J30" s="64"/>
      <c r="K30" s="64"/>
      <c r="L30" s="105"/>
      <c r="M30" s="259"/>
      <c r="N30" s="1"/>
      <c r="O30" s="11"/>
      <c r="P30" s="68">
        <v>16</v>
      </c>
      <c r="Q30" s="105"/>
      <c r="R30" s="37"/>
      <c r="S30" s="62"/>
      <c r="T30" s="37"/>
      <c r="U30" s="63"/>
      <c r="V30" s="64"/>
      <c r="W30" s="447"/>
      <c r="X30" s="64">
        <f t="shared" si="4"/>
        <v>993.67336479975211</v>
      </c>
      <c r="Y30" s="68"/>
      <c r="AA30" s="295">
        <v>16</v>
      </c>
      <c r="AB30" s="527" t="s">
        <v>254</v>
      </c>
      <c r="AC30" s="294" t="s">
        <v>222</v>
      </c>
      <c r="AD30" s="529" t="s">
        <v>255</v>
      </c>
      <c r="AE30" s="37"/>
      <c r="AF30" s="548">
        <v>54932340.399999999</v>
      </c>
      <c r="AG30" s="530">
        <v>89.18</v>
      </c>
      <c r="AH30" s="542">
        <v>1</v>
      </c>
      <c r="AI30" s="532">
        <f t="shared" si="5"/>
        <v>3125.0365000000002</v>
      </c>
      <c r="AJ30" s="44"/>
    </row>
    <row r="31" spans="2:53" ht="34.5" customHeight="1" x14ac:dyDescent="0.25">
      <c r="B31" s="68">
        <v>17</v>
      </c>
      <c r="C31" s="71"/>
      <c r="D31" s="37"/>
      <c r="E31" s="62"/>
      <c r="F31" s="37"/>
      <c r="G31" s="63"/>
      <c r="H31" s="64"/>
      <c r="I31" s="69"/>
      <c r="J31" s="70"/>
      <c r="K31" s="70"/>
      <c r="L31" s="68"/>
      <c r="M31" s="259"/>
      <c r="N31" s="1"/>
      <c r="O31" s="11"/>
      <c r="P31" s="68">
        <v>17</v>
      </c>
      <c r="Q31" s="71"/>
      <c r="R31" s="37"/>
      <c r="S31" s="62"/>
      <c r="T31" s="37"/>
      <c r="U31" s="63"/>
      <c r="V31" s="64"/>
      <c r="W31" s="69"/>
      <c r="X31" s="64">
        <f t="shared" si="4"/>
        <v>993.67336479975211</v>
      </c>
      <c r="Y31" s="68"/>
      <c r="AA31" s="68">
        <v>17</v>
      </c>
      <c r="AB31" s="71"/>
      <c r="AC31" s="37"/>
      <c r="AD31" s="529"/>
      <c r="AE31" s="37"/>
      <c r="AF31" s="63"/>
      <c r="AG31" s="64"/>
      <c r="AH31" s="531"/>
      <c r="AI31" s="532">
        <f t="shared" si="5"/>
        <v>3125.0365000000002</v>
      </c>
      <c r="AJ31" s="45"/>
    </row>
    <row r="32" spans="2:53" ht="14" x14ac:dyDescent="0.25">
      <c r="B32" s="68">
        <v>18</v>
      </c>
      <c r="C32" s="46"/>
      <c r="D32" s="46"/>
      <c r="E32" s="46"/>
      <c r="F32" s="46"/>
      <c r="G32" s="173"/>
      <c r="H32" s="46"/>
      <c r="I32" s="46"/>
      <c r="J32" s="70"/>
      <c r="K32" s="70"/>
      <c r="L32" s="46"/>
      <c r="M32" s="259"/>
      <c r="N32" s="1"/>
      <c r="O32" s="11"/>
      <c r="P32" s="68">
        <v>18</v>
      </c>
      <c r="Q32" s="46"/>
      <c r="R32" s="46"/>
      <c r="S32" s="46"/>
      <c r="T32" s="46"/>
      <c r="U32" s="173"/>
      <c r="V32" s="46"/>
      <c r="W32" s="46"/>
      <c r="X32" s="64">
        <f t="shared" si="4"/>
        <v>993.67336479975211</v>
      </c>
      <c r="Y32" s="68"/>
      <c r="AA32" s="68">
        <v>18</v>
      </c>
      <c r="AB32" s="46"/>
      <c r="AC32" s="46"/>
      <c r="AD32" s="529"/>
      <c r="AE32" s="46"/>
      <c r="AF32" s="173"/>
      <c r="AG32" s="46"/>
      <c r="AH32" s="550"/>
      <c r="AI32" s="532">
        <f t="shared" si="5"/>
        <v>3125.0365000000002</v>
      </c>
      <c r="AJ32" s="46"/>
    </row>
    <row r="33" spans="2:36" ht="14" x14ac:dyDescent="0.25">
      <c r="B33" s="68">
        <v>19</v>
      </c>
      <c r="C33" s="44"/>
      <c r="D33" s="44"/>
      <c r="E33" s="44"/>
      <c r="F33" s="44"/>
      <c r="G33" s="267"/>
      <c r="H33" s="44"/>
      <c r="I33" s="44"/>
      <c r="J33" s="70"/>
      <c r="K33" s="70"/>
      <c r="L33" s="44"/>
      <c r="M33" s="259"/>
      <c r="N33" s="1"/>
      <c r="O33" s="11"/>
      <c r="P33" s="68">
        <v>19</v>
      </c>
      <c r="Q33" s="44"/>
      <c r="R33" s="44"/>
      <c r="S33" s="44"/>
      <c r="T33" s="44"/>
      <c r="U33" s="267"/>
      <c r="V33" s="44"/>
      <c r="W33" s="44"/>
      <c r="X33" s="64">
        <f t="shared" si="4"/>
        <v>993.67336479975211</v>
      </c>
      <c r="Y33" s="68"/>
      <c r="AA33" s="68">
        <v>19</v>
      </c>
      <c r="AB33" s="44"/>
      <c r="AC33" s="44"/>
      <c r="AD33" s="529"/>
      <c r="AE33" s="44"/>
      <c r="AF33" s="267"/>
      <c r="AG33" s="44"/>
      <c r="AH33" s="551"/>
      <c r="AI33" s="532">
        <f t="shared" si="5"/>
        <v>3125.0365000000002</v>
      </c>
      <c r="AJ33" s="44"/>
    </row>
    <row r="34" spans="2:36" ht="14" x14ac:dyDescent="0.25">
      <c r="B34" s="68">
        <v>20</v>
      </c>
      <c r="C34" s="45"/>
      <c r="D34" s="45"/>
      <c r="E34" s="45"/>
      <c r="F34" s="45"/>
      <c r="G34" s="172"/>
      <c r="H34" s="45"/>
      <c r="I34" s="45"/>
      <c r="J34" s="70"/>
      <c r="K34" s="70"/>
      <c r="L34" s="45"/>
      <c r="M34" s="259"/>
      <c r="N34" s="1"/>
      <c r="O34" s="11"/>
      <c r="P34" s="68">
        <v>20</v>
      </c>
      <c r="Q34" s="45"/>
      <c r="R34" s="45"/>
      <c r="S34" s="45"/>
      <c r="T34" s="45"/>
      <c r="U34" s="172"/>
      <c r="V34" s="45"/>
      <c r="W34" s="45"/>
      <c r="X34" s="64">
        <f t="shared" si="4"/>
        <v>993.67336479975211</v>
      </c>
      <c r="Y34" s="68"/>
      <c r="AA34" s="68">
        <v>20</v>
      </c>
      <c r="AB34" s="45"/>
      <c r="AC34" s="45"/>
      <c r="AD34" s="529"/>
      <c r="AE34" s="45"/>
      <c r="AF34" s="172"/>
      <c r="AG34" s="45"/>
      <c r="AH34" s="552"/>
      <c r="AI34" s="532">
        <f t="shared" si="5"/>
        <v>3125.0365000000002</v>
      </c>
      <c r="AJ34" s="45"/>
    </row>
    <row r="35" spans="2:36" ht="14" x14ac:dyDescent="0.25">
      <c r="B35" s="68">
        <v>21</v>
      </c>
      <c r="C35" s="46"/>
      <c r="D35" s="46"/>
      <c r="E35" s="46"/>
      <c r="F35" s="46"/>
      <c r="G35" s="173"/>
      <c r="H35" s="46"/>
      <c r="I35" s="46"/>
      <c r="J35" s="70"/>
      <c r="K35" s="70"/>
      <c r="L35" s="46"/>
      <c r="M35" s="259"/>
      <c r="N35" s="1"/>
      <c r="O35" s="11"/>
      <c r="P35" s="68">
        <v>21</v>
      </c>
      <c r="Q35" s="46"/>
      <c r="R35" s="46"/>
      <c r="S35" s="46"/>
      <c r="T35" s="46"/>
      <c r="U35" s="173"/>
      <c r="V35" s="46"/>
      <c r="W35" s="46"/>
      <c r="X35" s="64">
        <f t="shared" si="4"/>
        <v>993.67336479975211</v>
      </c>
      <c r="Y35" s="68"/>
      <c r="AA35" s="68">
        <v>21</v>
      </c>
      <c r="AB35" s="46"/>
      <c r="AC35" s="46"/>
      <c r="AD35" s="529"/>
      <c r="AE35" s="46"/>
      <c r="AF35" s="173"/>
      <c r="AG35" s="46"/>
      <c r="AH35" s="550"/>
      <c r="AI35" s="532">
        <f t="shared" si="5"/>
        <v>3125.0365000000002</v>
      </c>
      <c r="AJ35" s="46"/>
    </row>
    <row r="36" spans="2:36" ht="14" x14ac:dyDescent="0.25">
      <c r="B36" s="68">
        <v>22</v>
      </c>
      <c r="C36" s="44"/>
      <c r="D36" s="44"/>
      <c r="E36" s="44"/>
      <c r="F36" s="44"/>
      <c r="G36" s="267"/>
      <c r="H36" s="44"/>
      <c r="I36" s="44"/>
      <c r="J36" s="70"/>
      <c r="K36" s="70"/>
      <c r="L36" s="44"/>
      <c r="M36" s="259"/>
      <c r="N36" s="1"/>
      <c r="O36" s="11"/>
      <c r="P36" s="68">
        <v>22</v>
      </c>
      <c r="Q36" s="44"/>
      <c r="R36" s="44"/>
      <c r="S36" s="44"/>
      <c r="T36" s="44"/>
      <c r="U36" s="267"/>
      <c r="V36" s="44"/>
      <c r="W36" s="44"/>
      <c r="X36" s="64">
        <f t="shared" si="4"/>
        <v>993.67336479975211</v>
      </c>
      <c r="Y36" s="68"/>
      <c r="AA36" s="68">
        <v>22</v>
      </c>
      <c r="AB36" s="44"/>
      <c r="AC36" s="44"/>
      <c r="AD36" s="529"/>
      <c r="AE36" s="44"/>
      <c r="AF36" s="267"/>
      <c r="AG36" s="44"/>
      <c r="AH36" s="551"/>
      <c r="AI36" s="532">
        <f t="shared" si="5"/>
        <v>3125.0365000000002</v>
      </c>
      <c r="AJ36" s="44"/>
    </row>
    <row r="37" spans="2:36" ht="14" x14ac:dyDescent="0.25">
      <c r="B37" s="68">
        <v>23</v>
      </c>
      <c r="C37" s="45"/>
      <c r="D37" s="45"/>
      <c r="E37" s="45"/>
      <c r="F37" s="45"/>
      <c r="G37" s="172"/>
      <c r="H37" s="45"/>
      <c r="I37" s="45"/>
      <c r="J37" s="70"/>
      <c r="K37" s="70"/>
      <c r="L37" s="45"/>
      <c r="M37" s="259"/>
      <c r="N37" s="1"/>
      <c r="O37" s="11"/>
      <c r="P37" s="68">
        <v>23</v>
      </c>
      <c r="Q37" s="45"/>
      <c r="R37" s="45"/>
      <c r="S37" s="45"/>
      <c r="T37" s="45"/>
      <c r="U37" s="172"/>
      <c r="V37" s="45"/>
      <c r="W37" s="45"/>
      <c r="X37" s="64">
        <f t="shared" si="4"/>
        <v>993.67336479975211</v>
      </c>
      <c r="Y37" s="68"/>
      <c r="AA37" s="68">
        <v>23</v>
      </c>
      <c r="AB37" s="45"/>
      <c r="AC37" s="45"/>
      <c r="AD37" s="529"/>
      <c r="AE37" s="45"/>
      <c r="AF37" s="172"/>
      <c r="AG37" s="45"/>
      <c r="AH37" s="552"/>
      <c r="AI37" s="532">
        <f t="shared" si="5"/>
        <v>3125.0365000000002</v>
      </c>
      <c r="AJ37" s="45"/>
    </row>
    <row r="38" spans="2:36" ht="14" x14ac:dyDescent="0.25">
      <c r="B38" s="68">
        <v>24</v>
      </c>
      <c r="C38" s="46"/>
      <c r="D38" s="46"/>
      <c r="E38" s="46"/>
      <c r="F38" s="46"/>
      <c r="G38" s="173"/>
      <c r="H38" s="46"/>
      <c r="I38" s="46"/>
      <c r="J38" s="70"/>
      <c r="K38" s="70"/>
      <c r="L38" s="46"/>
      <c r="M38" s="259"/>
      <c r="N38" s="1"/>
      <c r="O38" s="11"/>
      <c r="P38" s="68">
        <v>24</v>
      </c>
      <c r="Q38" s="46"/>
      <c r="R38" s="46"/>
      <c r="S38" s="46"/>
      <c r="T38" s="46"/>
      <c r="U38" s="173"/>
      <c r="V38" s="46"/>
      <c r="W38" s="46"/>
      <c r="X38" s="64">
        <f t="shared" si="4"/>
        <v>993.67336479975211</v>
      </c>
      <c r="Y38" s="68"/>
      <c r="AA38" s="68">
        <v>24</v>
      </c>
      <c r="AB38" s="46"/>
      <c r="AC38" s="46"/>
      <c r="AD38" s="529"/>
      <c r="AE38" s="46"/>
      <c r="AF38" s="173"/>
      <c r="AG38" s="46"/>
      <c r="AH38" s="550"/>
      <c r="AI38" s="532">
        <f t="shared" si="5"/>
        <v>3125.0365000000002</v>
      </c>
      <c r="AJ38" s="46"/>
    </row>
    <row r="39" spans="2:36" ht="14" x14ac:dyDescent="0.25">
      <c r="B39" s="68">
        <v>25</v>
      </c>
      <c r="C39" s="44"/>
      <c r="D39" s="44"/>
      <c r="E39" s="44"/>
      <c r="F39" s="44"/>
      <c r="G39" s="267"/>
      <c r="H39" s="44"/>
      <c r="I39" s="44"/>
      <c r="J39" s="70"/>
      <c r="K39" s="70"/>
      <c r="L39" s="44"/>
      <c r="M39" s="259"/>
      <c r="N39" s="1"/>
      <c r="O39" s="11"/>
      <c r="P39" s="68">
        <v>25</v>
      </c>
      <c r="Q39" s="44"/>
      <c r="R39" s="44"/>
      <c r="S39" s="44"/>
      <c r="T39" s="44"/>
      <c r="U39" s="267"/>
      <c r="V39" s="44"/>
      <c r="W39" s="44"/>
      <c r="X39" s="64">
        <f t="shared" si="4"/>
        <v>993.67336479975211</v>
      </c>
      <c r="Y39" s="68"/>
      <c r="AA39" s="68">
        <v>25</v>
      </c>
      <c r="AB39" s="44"/>
      <c r="AC39" s="44"/>
      <c r="AD39" s="529"/>
      <c r="AE39" s="44"/>
      <c r="AF39" s="267"/>
      <c r="AG39" s="44"/>
      <c r="AH39" s="551"/>
      <c r="AI39" s="532">
        <f t="shared" si="5"/>
        <v>3125.0365000000002</v>
      </c>
      <c r="AJ39" s="44"/>
    </row>
    <row r="40" spans="2:36" ht="14" x14ac:dyDescent="0.25">
      <c r="B40" s="68">
        <v>26</v>
      </c>
      <c r="C40" s="45"/>
      <c r="D40" s="45"/>
      <c r="E40" s="45"/>
      <c r="F40" s="45"/>
      <c r="G40" s="172"/>
      <c r="H40" s="45"/>
      <c r="I40" s="45"/>
      <c r="J40" s="70"/>
      <c r="K40" s="70"/>
      <c r="L40" s="45"/>
      <c r="M40" s="259"/>
      <c r="N40" s="1"/>
      <c r="O40" s="11"/>
      <c r="P40" s="68">
        <v>26</v>
      </c>
      <c r="Q40" s="45"/>
      <c r="R40" s="45"/>
      <c r="S40" s="45"/>
      <c r="T40" s="45"/>
      <c r="U40" s="172"/>
      <c r="V40" s="45"/>
      <c r="W40" s="45"/>
      <c r="X40" s="64">
        <f t="shared" si="4"/>
        <v>993.67336479975211</v>
      </c>
      <c r="Y40" s="68"/>
      <c r="AA40" s="68">
        <v>26</v>
      </c>
      <c r="AB40" s="45"/>
      <c r="AC40" s="45"/>
      <c r="AD40" s="529"/>
      <c r="AE40" s="45"/>
      <c r="AF40" s="172"/>
      <c r="AG40" s="45"/>
      <c r="AH40" s="552"/>
      <c r="AI40" s="532">
        <f t="shared" si="5"/>
        <v>3125.0365000000002</v>
      </c>
      <c r="AJ40" s="45"/>
    </row>
    <row r="41" spans="2:36" ht="14" x14ac:dyDescent="0.25">
      <c r="B41" s="68">
        <v>27</v>
      </c>
      <c r="C41" s="46"/>
      <c r="D41" s="46"/>
      <c r="E41" s="46"/>
      <c r="F41" s="46"/>
      <c r="G41" s="173"/>
      <c r="H41" s="46"/>
      <c r="I41" s="46"/>
      <c r="J41" s="70"/>
      <c r="K41" s="70"/>
      <c r="L41" s="46"/>
      <c r="M41" s="259"/>
      <c r="N41" s="1"/>
      <c r="O41" s="11"/>
      <c r="P41" s="68">
        <v>27</v>
      </c>
      <c r="Q41" s="46"/>
      <c r="R41" s="46"/>
      <c r="S41" s="46"/>
      <c r="T41" s="46"/>
      <c r="U41" s="173"/>
      <c r="V41" s="46"/>
      <c r="W41" s="46"/>
      <c r="X41" s="64">
        <f t="shared" si="4"/>
        <v>993.67336479975211</v>
      </c>
      <c r="Y41" s="68"/>
      <c r="AA41" s="68">
        <v>27</v>
      </c>
      <c r="AB41" s="46"/>
      <c r="AC41" s="46"/>
      <c r="AD41" s="529"/>
      <c r="AE41" s="46"/>
      <c r="AF41" s="173"/>
      <c r="AG41" s="46"/>
      <c r="AH41" s="550"/>
      <c r="AI41" s="532">
        <f t="shared" si="5"/>
        <v>3125.0365000000002</v>
      </c>
      <c r="AJ41" s="46"/>
    </row>
    <row r="42" spans="2:36" ht="14" x14ac:dyDescent="0.25">
      <c r="B42" s="68">
        <v>28</v>
      </c>
      <c r="C42" s="44"/>
      <c r="D42" s="44"/>
      <c r="E42" s="44"/>
      <c r="F42" s="44"/>
      <c r="G42" s="267"/>
      <c r="H42" s="44"/>
      <c r="I42" s="44"/>
      <c r="J42" s="70"/>
      <c r="K42" s="70"/>
      <c r="L42" s="44"/>
      <c r="M42" s="259"/>
      <c r="N42" s="1"/>
      <c r="O42" s="11"/>
      <c r="P42" s="68">
        <v>28</v>
      </c>
      <c r="Q42" s="44"/>
      <c r="R42" s="44"/>
      <c r="S42" s="44"/>
      <c r="T42" s="44"/>
      <c r="U42" s="267"/>
      <c r="V42" s="44"/>
      <c r="W42" s="44"/>
      <c r="X42" s="64">
        <f t="shared" si="4"/>
        <v>993.67336479975211</v>
      </c>
      <c r="Y42" s="68"/>
      <c r="AA42" s="68">
        <v>28</v>
      </c>
      <c r="AB42" s="44"/>
      <c r="AC42" s="44"/>
      <c r="AD42" s="529"/>
      <c r="AE42" s="44"/>
      <c r="AF42" s="267"/>
      <c r="AG42" s="44"/>
      <c r="AH42" s="551"/>
      <c r="AI42" s="532">
        <f t="shared" si="5"/>
        <v>3125.0365000000002</v>
      </c>
      <c r="AJ42" s="44"/>
    </row>
    <row r="43" spans="2:36" ht="14" x14ac:dyDescent="0.25">
      <c r="B43" s="68">
        <v>29</v>
      </c>
      <c r="C43" s="45"/>
      <c r="D43" s="45"/>
      <c r="E43" s="45"/>
      <c r="F43" s="45"/>
      <c r="G43" s="172"/>
      <c r="H43" s="45"/>
      <c r="I43" s="45"/>
      <c r="J43" s="70"/>
      <c r="K43" s="70"/>
      <c r="L43" s="45"/>
      <c r="M43" s="259"/>
      <c r="N43" s="1"/>
      <c r="O43" s="11"/>
      <c r="P43" s="68">
        <v>29</v>
      </c>
      <c r="Q43" s="45"/>
      <c r="R43" s="45"/>
      <c r="S43" s="45"/>
      <c r="T43" s="45"/>
      <c r="U43" s="172"/>
      <c r="V43" s="45"/>
      <c r="W43" s="45"/>
      <c r="X43" s="64">
        <f t="shared" si="4"/>
        <v>993.67336479975211</v>
      </c>
      <c r="Y43" s="68"/>
      <c r="AA43" s="68">
        <v>29</v>
      </c>
      <c r="AB43" s="45"/>
      <c r="AC43" s="45"/>
      <c r="AD43" s="529"/>
      <c r="AE43" s="45"/>
      <c r="AF43" s="172"/>
      <c r="AG43" s="45"/>
      <c r="AH43" s="552"/>
      <c r="AI43" s="532">
        <f t="shared" si="5"/>
        <v>3125.0365000000002</v>
      </c>
      <c r="AJ43" s="45"/>
    </row>
    <row r="44" spans="2:36" ht="14" x14ac:dyDescent="0.25">
      <c r="B44" s="68">
        <v>30</v>
      </c>
      <c r="C44" s="46"/>
      <c r="D44" s="46"/>
      <c r="E44" s="46"/>
      <c r="F44" s="46"/>
      <c r="G44" s="173"/>
      <c r="H44" s="46"/>
      <c r="I44" s="46"/>
      <c r="J44" s="70"/>
      <c r="K44" s="70"/>
      <c r="L44" s="46"/>
      <c r="M44" s="259"/>
      <c r="N44" s="1"/>
      <c r="O44" s="11"/>
      <c r="P44" s="68">
        <v>30</v>
      </c>
      <c r="Q44" s="46"/>
      <c r="R44" s="46"/>
      <c r="S44" s="46"/>
      <c r="T44" s="46"/>
      <c r="U44" s="173"/>
      <c r="V44" s="46"/>
      <c r="W44" s="46"/>
      <c r="X44" s="64">
        <f t="shared" si="4"/>
        <v>993.67336479975211</v>
      </c>
      <c r="Y44" s="68"/>
      <c r="AA44" s="68">
        <v>30</v>
      </c>
      <c r="AB44" s="46"/>
      <c r="AC44" s="46"/>
      <c r="AD44" s="529"/>
      <c r="AE44" s="46"/>
      <c r="AF44" s="173"/>
      <c r="AG44" s="46"/>
      <c r="AH44" s="550"/>
      <c r="AI44" s="532">
        <f t="shared" si="5"/>
        <v>3125.0365000000002</v>
      </c>
      <c r="AJ44" s="46"/>
    </row>
    <row r="45" spans="2:36" ht="14" x14ac:dyDescent="0.3">
      <c r="B45" s="68">
        <v>31</v>
      </c>
      <c r="C45" s="267"/>
      <c r="D45" s="267"/>
      <c r="E45" s="267"/>
      <c r="F45" s="267"/>
      <c r="G45" s="267"/>
      <c r="H45" s="267"/>
      <c r="I45" s="267"/>
      <c r="J45" s="70"/>
      <c r="K45" s="70"/>
      <c r="L45" s="267"/>
      <c r="M45" s="257"/>
      <c r="N45" s="1"/>
      <c r="O45" s="11"/>
      <c r="P45" s="68">
        <v>31</v>
      </c>
      <c r="Q45" s="267"/>
      <c r="R45" s="267"/>
      <c r="S45" s="267"/>
      <c r="T45" s="267"/>
      <c r="U45" s="267"/>
      <c r="V45" s="267"/>
      <c r="W45" s="267"/>
      <c r="X45" s="64">
        <f t="shared" si="4"/>
        <v>993.67336479975211</v>
      </c>
      <c r="Y45" s="268"/>
      <c r="AA45" s="68">
        <v>31</v>
      </c>
      <c r="AB45" s="267"/>
      <c r="AC45" s="267"/>
      <c r="AD45" s="529"/>
      <c r="AE45" s="267"/>
      <c r="AF45" s="267"/>
      <c r="AG45" s="267"/>
      <c r="AH45" s="553"/>
      <c r="AI45" s="532">
        <f t="shared" si="5"/>
        <v>3125.0365000000002</v>
      </c>
      <c r="AJ45" s="267"/>
    </row>
    <row r="46" spans="2:36" ht="14" x14ac:dyDescent="0.3">
      <c r="B46" s="68">
        <v>32</v>
      </c>
      <c r="C46" s="172"/>
      <c r="D46" s="172"/>
      <c r="E46" s="172"/>
      <c r="F46" s="172"/>
      <c r="G46" s="172"/>
      <c r="H46" s="172"/>
      <c r="I46" s="172"/>
      <c r="J46" s="70"/>
      <c r="K46" s="70"/>
      <c r="L46" s="172"/>
      <c r="M46" s="257"/>
      <c r="N46" s="1"/>
      <c r="O46" s="11"/>
      <c r="P46" s="68">
        <v>32</v>
      </c>
      <c r="Q46" s="172"/>
      <c r="R46" s="172"/>
      <c r="S46" s="172"/>
      <c r="T46" s="172"/>
      <c r="U46" s="172"/>
      <c r="V46" s="172"/>
      <c r="W46" s="172"/>
      <c r="X46" s="64">
        <f t="shared" si="4"/>
        <v>993.67336479975211</v>
      </c>
      <c r="Y46" s="268"/>
      <c r="AA46" s="68">
        <v>32</v>
      </c>
      <c r="AB46" s="172"/>
      <c r="AC46" s="172"/>
      <c r="AD46" s="529"/>
      <c r="AE46" s="172"/>
      <c r="AF46" s="172"/>
      <c r="AG46" s="172"/>
      <c r="AH46" s="554"/>
      <c r="AI46" s="532">
        <f t="shared" si="5"/>
        <v>3125.0365000000002</v>
      </c>
      <c r="AJ46" s="172"/>
    </row>
    <row r="47" spans="2:36" ht="14" x14ac:dyDescent="0.3">
      <c r="B47" s="68">
        <v>33</v>
      </c>
      <c r="C47" s="173"/>
      <c r="D47" s="173"/>
      <c r="E47" s="173"/>
      <c r="F47" s="173"/>
      <c r="G47" s="173"/>
      <c r="H47" s="173"/>
      <c r="I47" s="173"/>
      <c r="J47" s="70"/>
      <c r="K47" s="70"/>
      <c r="L47" s="173"/>
      <c r="M47" s="257"/>
      <c r="N47" s="1"/>
      <c r="O47" s="11"/>
      <c r="P47" s="68">
        <v>33</v>
      </c>
      <c r="Q47" s="173"/>
      <c r="R47" s="173"/>
      <c r="S47" s="173"/>
      <c r="T47" s="173"/>
      <c r="U47" s="173"/>
      <c r="V47" s="173"/>
      <c r="W47" s="173"/>
      <c r="X47" s="64">
        <f t="shared" si="4"/>
        <v>993.67336479975211</v>
      </c>
      <c r="Y47" s="268"/>
      <c r="AA47" s="68">
        <v>33</v>
      </c>
      <c r="AB47" s="173"/>
      <c r="AC47" s="173"/>
      <c r="AD47" s="529"/>
      <c r="AE47" s="173"/>
      <c r="AF47" s="173"/>
      <c r="AG47" s="173"/>
      <c r="AH47" s="555"/>
      <c r="AI47" s="532">
        <f t="shared" si="5"/>
        <v>3125.0365000000002</v>
      </c>
      <c r="AJ47" s="173"/>
    </row>
    <row r="48" spans="2:36" ht="14" x14ac:dyDescent="0.3">
      <c r="B48" s="68">
        <v>34</v>
      </c>
      <c r="C48" s="267"/>
      <c r="D48" s="267"/>
      <c r="E48" s="267"/>
      <c r="F48" s="267"/>
      <c r="G48" s="267"/>
      <c r="H48" s="267"/>
      <c r="I48" s="267"/>
      <c r="J48" s="70"/>
      <c r="K48" s="70"/>
      <c r="L48" s="267"/>
      <c r="M48" s="257"/>
      <c r="N48" s="1"/>
      <c r="O48" s="11"/>
      <c r="P48" s="68">
        <v>34</v>
      </c>
      <c r="Q48" s="267"/>
      <c r="R48" s="267"/>
      <c r="S48" s="267"/>
      <c r="T48" s="267"/>
      <c r="U48" s="267"/>
      <c r="V48" s="267"/>
      <c r="W48" s="267"/>
      <c r="X48" s="64">
        <f t="shared" ref="X48:X68" si="7">X47+V48*W48</f>
        <v>993.67336479975211</v>
      </c>
      <c r="Y48" s="268"/>
      <c r="AA48" s="68">
        <v>34</v>
      </c>
      <c r="AB48" s="267"/>
      <c r="AC48" s="267"/>
      <c r="AD48" s="529"/>
      <c r="AE48" s="267"/>
      <c r="AF48" s="267"/>
      <c r="AG48" s="267"/>
      <c r="AH48" s="553"/>
      <c r="AI48" s="532">
        <f t="shared" ref="AI48:AI68" si="8">AI47+AG48*AH48</f>
        <v>3125.0365000000002</v>
      </c>
      <c r="AJ48" s="267"/>
    </row>
    <row r="49" spans="1:36" ht="14" x14ac:dyDescent="0.3">
      <c r="B49" s="68">
        <v>35</v>
      </c>
      <c r="C49" s="172"/>
      <c r="D49" s="172"/>
      <c r="E49" s="172"/>
      <c r="F49" s="172"/>
      <c r="G49" s="172"/>
      <c r="H49" s="172"/>
      <c r="I49" s="172"/>
      <c r="J49" s="70"/>
      <c r="K49" s="70"/>
      <c r="L49" s="172"/>
      <c r="M49" s="257"/>
      <c r="N49" s="1"/>
      <c r="O49" s="11"/>
      <c r="P49" s="68">
        <v>35</v>
      </c>
      <c r="Q49" s="172"/>
      <c r="R49" s="172"/>
      <c r="S49" s="172"/>
      <c r="T49" s="172"/>
      <c r="U49" s="172"/>
      <c r="V49" s="172"/>
      <c r="W49" s="172"/>
      <c r="X49" s="64">
        <f t="shared" si="7"/>
        <v>993.67336479975211</v>
      </c>
      <c r="Y49" s="268"/>
      <c r="AA49" s="68">
        <v>35</v>
      </c>
      <c r="AB49" s="172"/>
      <c r="AC49" s="172"/>
      <c r="AD49" s="529"/>
      <c r="AE49" s="172"/>
      <c r="AF49" s="172"/>
      <c r="AG49" s="172"/>
      <c r="AH49" s="554"/>
      <c r="AI49" s="532">
        <f t="shared" si="8"/>
        <v>3125.0365000000002</v>
      </c>
      <c r="AJ49" s="172"/>
    </row>
    <row r="50" spans="1:36" ht="14" x14ac:dyDescent="0.3">
      <c r="B50" s="68">
        <v>36</v>
      </c>
      <c r="C50" s="173"/>
      <c r="D50" s="173"/>
      <c r="E50" s="173"/>
      <c r="F50" s="173"/>
      <c r="G50" s="173"/>
      <c r="H50" s="173"/>
      <c r="I50" s="173"/>
      <c r="J50" s="70"/>
      <c r="K50" s="70"/>
      <c r="L50" s="173"/>
      <c r="M50" s="257"/>
      <c r="N50" s="1"/>
      <c r="O50" s="11"/>
      <c r="P50" s="68">
        <v>36</v>
      </c>
      <c r="Q50" s="173"/>
      <c r="R50" s="173"/>
      <c r="S50" s="173"/>
      <c r="T50" s="173"/>
      <c r="U50" s="173"/>
      <c r="V50" s="173"/>
      <c r="W50" s="173"/>
      <c r="X50" s="64">
        <f t="shared" si="7"/>
        <v>993.67336479975211</v>
      </c>
      <c r="Y50" s="268"/>
      <c r="AA50" s="68">
        <v>36</v>
      </c>
      <c r="AB50" s="173"/>
      <c r="AC50" s="173"/>
      <c r="AD50" s="529"/>
      <c r="AE50" s="173"/>
      <c r="AF50" s="173"/>
      <c r="AG50" s="173"/>
      <c r="AH50" s="555"/>
      <c r="AI50" s="532">
        <f t="shared" si="8"/>
        <v>3125.0365000000002</v>
      </c>
      <c r="AJ50" s="173"/>
    </row>
    <row r="51" spans="1:36" s="12" customFormat="1" ht="14" x14ac:dyDescent="0.25">
      <c r="B51" s="68">
        <v>37</v>
      </c>
      <c r="C51" s="267"/>
      <c r="D51" s="56"/>
      <c r="E51" s="448"/>
      <c r="F51" s="56"/>
      <c r="G51" s="267"/>
      <c r="H51" s="59"/>
      <c r="I51" s="59"/>
      <c r="J51" s="70"/>
      <c r="K51" s="70"/>
      <c r="L51" s="450"/>
      <c r="M51" s="556"/>
      <c r="O51" s="13"/>
      <c r="P51" s="68">
        <v>37</v>
      </c>
      <c r="Q51" s="267"/>
      <c r="R51" s="56"/>
      <c r="S51" s="448"/>
      <c r="T51" s="56"/>
      <c r="U51" s="267"/>
      <c r="V51" s="59"/>
      <c r="W51" s="59"/>
      <c r="X51" s="64">
        <f t="shared" si="7"/>
        <v>993.67336479975211</v>
      </c>
      <c r="Y51" s="449"/>
      <c r="AA51" s="68">
        <v>37</v>
      </c>
      <c r="AB51" s="267"/>
      <c r="AC51" s="56"/>
      <c r="AD51" s="529"/>
      <c r="AE51" s="56"/>
      <c r="AF51" s="267"/>
      <c r="AG51" s="59"/>
      <c r="AH51" s="557"/>
      <c r="AI51" s="532">
        <f t="shared" si="8"/>
        <v>3125.0365000000002</v>
      </c>
      <c r="AJ51" s="450"/>
    </row>
    <row r="52" spans="1:36" s="12" customFormat="1" ht="14" x14ac:dyDescent="0.25">
      <c r="B52" s="68">
        <v>38</v>
      </c>
      <c r="C52" s="172"/>
      <c r="D52" s="57"/>
      <c r="E52" s="451"/>
      <c r="F52" s="57"/>
      <c r="G52" s="172"/>
      <c r="H52" s="60"/>
      <c r="I52" s="60"/>
      <c r="J52" s="70"/>
      <c r="K52" s="70"/>
      <c r="L52" s="452"/>
      <c r="M52" s="556"/>
      <c r="O52" s="13"/>
      <c r="P52" s="68">
        <v>38</v>
      </c>
      <c r="Q52" s="172"/>
      <c r="R52" s="57"/>
      <c r="S52" s="451"/>
      <c r="T52" s="57"/>
      <c r="U52" s="172"/>
      <c r="V52" s="60"/>
      <c r="W52" s="60"/>
      <c r="X52" s="64">
        <f t="shared" si="7"/>
        <v>993.67336479975211</v>
      </c>
      <c r="Y52" s="449"/>
      <c r="AA52" s="68">
        <v>38</v>
      </c>
      <c r="AB52" s="172"/>
      <c r="AC52" s="57"/>
      <c r="AD52" s="451"/>
      <c r="AE52" s="57"/>
      <c r="AF52" s="172"/>
      <c r="AG52" s="60"/>
      <c r="AH52" s="558"/>
      <c r="AI52" s="532">
        <f t="shared" si="8"/>
        <v>3125.0365000000002</v>
      </c>
      <c r="AJ52" s="452"/>
    </row>
    <row r="53" spans="1:36" s="12" customFormat="1" ht="14" x14ac:dyDescent="0.25">
      <c r="B53" s="68">
        <v>39</v>
      </c>
      <c r="C53" s="173"/>
      <c r="D53" s="58"/>
      <c r="E53" s="453"/>
      <c r="F53" s="58"/>
      <c r="G53" s="173"/>
      <c r="H53" s="61"/>
      <c r="I53" s="61"/>
      <c r="J53" s="70"/>
      <c r="K53" s="70"/>
      <c r="L53" s="454"/>
      <c r="M53" s="556"/>
      <c r="O53" s="13"/>
      <c r="P53" s="68">
        <v>39</v>
      </c>
      <c r="Q53" s="173"/>
      <c r="R53" s="58"/>
      <c r="S53" s="453"/>
      <c r="T53" s="58"/>
      <c r="U53" s="173"/>
      <c r="V53" s="61"/>
      <c r="W53" s="61"/>
      <c r="X53" s="64">
        <f t="shared" si="7"/>
        <v>993.67336479975211</v>
      </c>
      <c r="Y53" s="449"/>
      <c r="AA53" s="68">
        <v>39</v>
      </c>
      <c r="AB53" s="173"/>
      <c r="AC53" s="58"/>
      <c r="AD53" s="453"/>
      <c r="AE53" s="58"/>
      <c r="AF53" s="173"/>
      <c r="AG53" s="61"/>
      <c r="AH53" s="559"/>
      <c r="AI53" s="532">
        <f t="shared" si="8"/>
        <v>3125.0365000000002</v>
      </c>
      <c r="AJ53" s="454"/>
    </row>
    <row r="54" spans="1:36" s="12" customFormat="1" ht="14" x14ac:dyDescent="0.3">
      <c r="B54" s="68">
        <v>40</v>
      </c>
      <c r="C54" s="267"/>
      <c r="D54" s="267"/>
      <c r="E54" s="448"/>
      <c r="F54" s="267"/>
      <c r="G54" s="267"/>
      <c r="H54" s="455"/>
      <c r="I54" s="455"/>
      <c r="J54" s="70"/>
      <c r="K54" s="70"/>
      <c r="L54" s="450"/>
      <c r="M54" s="556"/>
      <c r="O54" s="13"/>
      <c r="P54" s="68">
        <v>40</v>
      </c>
      <c r="Q54" s="267"/>
      <c r="R54" s="267"/>
      <c r="S54" s="448"/>
      <c r="T54" s="267"/>
      <c r="U54" s="267"/>
      <c r="V54" s="455"/>
      <c r="W54" s="455"/>
      <c r="X54" s="64">
        <f t="shared" si="7"/>
        <v>993.67336479975211</v>
      </c>
      <c r="Y54" s="449"/>
      <c r="AA54" s="68">
        <v>40</v>
      </c>
      <c r="AB54" s="267"/>
      <c r="AC54" s="267"/>
      <c r="AD54" s="448"/>
      <c r="AE54" s="267"/>
      <c r="AF54" s="267"/>
      <c r="AG54" s="455"/>
      <c r="AH54" s="560"/>
      <c r="AI54" s="532">
        <f t="shared" si="8"/>
        <v>3125.0365000000002</v>
      </c>
      <c r="AJ54" s="450"/>
    </row>
    <row r="55" spans="1:36" s="12" customFormat="1" ht="14" x14ac:dyDescent="0.3">
      <c r="B55" s="68">
        <v>41</v>
      </c>
      <c r="C55" s="172"/>
      <c r="D55" s="172"/>
      <c r="E55" s="451"/>
      <c r="F55" s="172"/>
      <c r="G55" s="172"/>
      <c r="H55" s="456"/>
      <c r="I55" s="456"/>
      <c r="J55" s="70"/>
      <c r="K55" s="70"/>
      <c r="L55" s="452"/>
      <c r="M55" s="556"/>
      <c r="O55" s="13"/>
      <c r="P55" s="68">
        <v>41</v>
      </c>
      <c r="Q55" s="172"/>
      <c r="R55" s="172"/>
      <c r="S55" s="451"/>
      <c r="T55" s="172"/>
      <c r="U55" s="172"/>
      <c r="V55" s="456"/>
      <c r="W55" s="456"/>
      <c r="X55" s="64">
        <f t="shared" si="7"/>
        <v>993.67336479975211</v>
      </c>
      <c r="Y55" s="449"/>
      <c r="AA55" s="68">
        <v>41</v>
      </c>
      <c r="AB55" s="172"/>
      <c r="AC55" s="172"/>
      <c r="AD55" s="451"/>
      <c r="AE55" s="172"/>
      <c r="AF55" s="172"/>
      <c r="AG55" s="456"/>
      <c r="AH55" s="561"/>
      <c r="AI55" s="532">
        <f t="shared" si="8"/>
        <v>3125.0365000000002</v>
      </c>
      <c r="AJ55" s="452"/>
    </row>
    <row r="56" spans="1:36" s="12" customFormat="1" ht="14" x14ac:dyDescent="0.3">
      <c r="B56" s="68">
        <v>42</v>
      </c>
      <c r="C56" s="173"/>
      <c r="D56" s="173"/>
      <c r="E56" s="453"/>
      <c r="F56" s="173"/>
      <c r="G56" s="173"/>
      <c r="H56" s="457"/>
      <c r="I56" s="457"/>
      <c r="J56" s="70"/>
      <c r="K56" s="70"/>
      <c r="L56" s="454"/>
      <c r="M56" s="556"/>
      <c r="O56" s="13"/>
      <c r="P56" s="68">
        <v>42</v>
      </c>
      <c r="Q56" s="173"/>
      <c r="R56" s="173"/>
      <c r="S56" s="453"/>
      <c r="T56" s="173"/>
      <c r="U56" s="173"/>
      <c r="V56" s="457"/>
      <c r="W56" s="457"/>
      <c r="X56" s="64">
        <f t="shared" si="7"/>
        <v>993.67336479975211</v>
      </c>
      <c r="Y56" s="449"/>
      <c r="AA56" s="68">
        <v>42</v>
      </c>
      <c r="AB56" s="173"/>
      <c r="AC56" s="173"/>
      <c r="AD56" s="453"/>
      <c r="AE56" s="173"/>
      <c r="AF56" s="173"/>
      <c r="AG56" s="457"/>
      <c r="AH56" s="562"/>
      <c r="AI56" s="532">
        <f t="shared" si="8"/>
        <v>3125.0365000000002</v>
      </c>
      <c r="AJ56" s="454"/>
    </row>
    <row r="57" spans="1:36" s="12" customFormat="1" ht="14" x14ac:dyDescent="0.3">
      <c r="A57" s="633"/>
      <c r="B57" s="68">
        <v>43</v>
      </c>
      <c r="C57" s="267"/>
      <c r="D57" s="267"/>
      <c r="E57" s="267"/>
      <c r="F57" s="267"/>
      <c r="G57" s="267"/>
      <c r="H57" s="267"/>
      <c r="I57" s="267"/>
      <c r="J57" s="70"/>
      <c r="K57" s="70"/>
      <c r="L57" s="267"/>
      <c r="M57" s="257"/>
      <c r="O57" s="13"/>
      <c r="P57" s="68">
        <v>43</v>
      </c>
      <c r="Q57" s="267"/>
      <c r="R57" s="267"/>
      <c r="S57" s="267"/>
      <c r="T57" s="267"/>
      <c r="U57" s="267"/>
      <c r="V57" s="267"/>
      <c r="W57" s="267"/>
      <c r="X57" s="64">
        <f t="shared" si="7"/>
        <v>993.67336479975211</v>
      </c>
      <c r="Y57" s="268"/>
      <c r="AA57" s="68">
        <v>43</v>
      </c>
      <c r="AB57" s="267"/>
      <c r="AC57" s="267"/>
      <c r="AD57" s="267"/>
      <c r="AE57" s="267"/>
      <c r="AF57" s="267"/>
      <c r="AG57" s="267"/>
      <c r="AH57" s="553"/>
      <c r="AI57" s="532">
        <f t="shared" si="8"/>
        <v>3125.0365000000002</v>
      </c>
      <c r="AJ57" s="267"/>
    </row>
    <row r="58" spans="1:36" s="12" customFormat="1" ht="14" x14ac:dyDescent="0.3">
      <c r="A58" s="634"/>
      <c r="B58" s="68">
        <v>44</v>
      </c>
      <c r="C58" s="172"/>
      <c r="D58" s="172"/>
      <c r="E58" s="172"/>
      <c r="F58" s="172"/>
      <c r="G58" s="172"/>
      <c r="H58" s="172"/>
      <c r="I58" s="172"/>
      <c r="J58" s="70"/>
      <c r="K58" s="70"/>
      <c r="L58" s="172"/>
      <c r="M58" s="257"/>
      <c r="O58" s="13"/>
      <c r="P58" s="68">
        <v>44</v>
      </c>
      <c r="Q58" s="172"/>
      <c r="R58" s="172"/>
      <c r="S58" s="172"/>
      <c r="T58" s="172"/>
      <c r="U58" s="172"/>
      <c r="V58" s="172"/>
      <c r="W58" s="172"/>
      <c r="X58" s="64">
        <f t="shared" si="7"/>
        <v>993.67336479975211</v>
      </c>
      <c r="Y58" s="268"/>
      <c r="AA58" s="68">
        <v>44</v>
      </c>
      <c r="AB58" s="172"/>
      <c r="AC58" s="172"/>
      <c r="AD58" s="172"/>
      <c r="AE58" s="172"/>
      <c r="AF58" s="172"/>
      <c r="AG58" s="172"/>
      <c r="AH58" s="554"/>
      <c r="AI58" s="532">
        <f t="shared" si="8"/>
        <v>3125.0365000000002</v>
      </c>
      <c r="AJ58" s="172"/>
    </row>
    <row r="59" spans="1:36" s="12" customFormat="1" ht="14" x14ac:dyDescent="0.3">
      <c r="A59" s="635"/>
      <c r="B59" s="68">
        <v>45</v>
      </c>
      <c r="C59" s="173"/>
      <c r="D59" s="173"/>
      <c r="E59" s="173"/>
      <c r="F59" s="173"/>
      <c r="G59" s="173"/>
      <c r="H59" s="173"/>
      <c r="I59" s="173"/>
      <c r="J59" s="70"/>
      <c r="K59" s="70"/>
      <c r="L59" s="173"/>
      <c r="M59" s="257"/>
      <c r="O59" s="13"/>
      <c r="P59" s="68">
        <v>45</v>
      </c>
      <c r="Q59" s="173"/>
      <c r="R59" s="173"/>
      <c r="S59" s="173"/>
      <c r="T59" s="173"/>
      <c r="U59" s="173"/>
      <c r="V59" s="173"/>
      <c r="W59" s="173"/>
      <c r="X59" s="64">
        <f t="shared" si="7"/>
        <v>993.67336479975211</v>
      </c>
      <c r="Y59" s="268"/>
      <c r="AA59" s="68">
        <v>45</v>
      </c>
      <c r="AB59" s="173"/>
      <c r="AC59" s="173"/>
      <c r="AD59" s="173"/>
      <c r="AE59" s="173"/>
      <c r="AF59" s="173"/>
      <c r="AG59" s="173"/>
      <c r="AH59" s="555"/>
      <c r="AI59" s="532">
        <f t="shared" si="8"/>
        <v>3125.0365000000002</v>
      </c>
      <c r="AJ59" s="173"/>
    </row>
    <row r="60" spans="1:36" s="12" customFormat="1" ht="14" x14ac:dyDescent="0.3">
      <c r="B60" s="68">
        <v>46</v>
      </c>
      <c r="C60" s="267"/>
      <c r="D60" s="267"/>
      <c r="E60" s="448"/>
      <c r="F60" s="267"/>
      <c r="G60" s="267"/>
      <c r="H60" s="455"/>
      <c r="I60" s="455"/>
      <c r="J60" s="70"/>
      <c r="K60" s="70"/>
      <c r="L60" s="450"/>
      <c r="M60" s="556"/>
      <c r="O60" s="13"/>
      <c r="P60" s="68">
        <v>46</v>
      </c>
      <c r="Q60" s="267"/>
      <c r="R60" s="267"/>
      <c r="S60" s="448"/>
      <c r="T60" s="267"/>
      <c r="U60" s="267"/>
      <c r="V60" s="455"/>
      <c r="W60" s="455"/>
      <c r="X60" s="64">
        <f t="shared" si="7"/>
        <v>993.67336479975211</v>
      </c>
      <c r="Y60" s="449"/>
      <c r="AA60" s="68">
        <v>46</v>
      </c>
      <c r="AB60" s="267"/>
      <c r="AC60" s="267"/>
      <c r="AD60" s="448"/>
      <c r="AE60" s="267"/>
      <c r="AF60" s="267"/>
      <c r="AG60" s="455"/>
      <c r="AH60" s="560"/>
      <c r="AI60" s="532">
        <f t="shared" si="8"/>
        <v>3125.0365000000002</v>
      </c>
      <c r="AJ60" s="450"/>
    </row>
    <row r="61" spans="1:36" s="12" customFormat="1" ht="14" x14ac:dyDescent="0.3">
      <c r="B61" s="68">
        <v>47</v>
      </c>
      <c r="C61" s="172"/>
      <c r="D61" s="172"/>
      <c r="E61" s="451"/>
      <c r="F61" s="172"/>
      <c r="G61" s="172"/>
      <c r="H61" s="456"/>
      <c r="I61" s="456"/>
      <c r="J61" s="70"/>
      <c r="K61" s="70"/>
      <c r="L61" s="452"/>
      <c r="M61" s="556"/>
      <c r="O61" s="13"/>
      <c r="P61" s="68">
        <v>47</v>
      </c>
      <c r="Q61" s="172"/>
      <c r="R61" s="172"/>
      <c r="S61" s="451"/>
      <c r="T61" s="172"/>
      <c r="U61" s="172"/>
      <c r="V61" s="456"/>
      <c r="W61" s="456"/>
      <c r="X61" s="64">
        <f t="shared" si="7"/>
        <v>993.67336479975211</v>
      </c>
      <c r="Y61" s="449"/>
      <c r="AA61" s="68">
        <v>47</v>
      </c>
      <c r="AB61" s="172"/>
      <c r="AC61" s="172"/>
      <c r="AD61" s="451"/>
      <c r="AE61" s="172"/>
      <c r="AF61" s="172"/>
      <c r="AG61" s="456"/>
      <c r="AH61" s="561"/>
      <c r="AI61" s="532">
        <f t="shared" si="8"/>
        <v>3125.0365000000002</v>
      </c>
      <c r="AJ61" s="452"/>
    </row>
    <row r="62" spans="1:36" s="12" customFormat="1" ht="14" x14ac:dyDescent="0.3">
      <c r="B62" s="68">
        <v>48</v>
      </c>
      <c r="C62" s="173"/>
      <c r="D62" s="173"/>
      <c r="E62" s="453"/>
      <c r="F62" s="173"/>
      <c r="G62" s="173"/>
      <c r="H62" s="457"/>
      <c r="I62" s="457"/>
      <c r="J62" s="70"/>
      <c r="K62" s="70"/>
      <c r="L62" s="454"/>
      <c r="M62" s="556"/>
      <c r="O62" s="13"/>
      <c r="P62" s="68">
        <v>48</v>
      </c>
      <c r="Q62" s="173"/>
      <c r="R62" s="173"/>
      <c r="S62" s="453"/>
      <c r="T62" s="173"/>
      <c r="U62" s="173"/>
      <c r="V62" s="457"/>
      <c r="W62" s="457"/>
      <c r="X62" s="64">
        <f t="shared" si="7"/>
        <v>993.67336479975211</v>
      </c>
      <c r="Y62" s="449"/>
      <c r="AA62" s="68">
        <v>48</v>
      </c>
      <c r="AB62" s="173"/>
      <c r="AC62" s="173"/>
      <c r="AD62" s="453"/>
      <c r="AE62" s="173"/>
      <c r="AF62" s="173"/>
      <c r="AG62" s="457"/>
      <c r="AH62" s="562"/>
      <c r="AI62" s="532">
        <f t="shared" si="8"/>
        <v>3125.0365000000002</v>
      </c>
      <c r="AJ62" s="454"/>
    </row>
    <row r="63" spans="1:36" s="12" customFormat="1" ht="14" x14ac:dyDescent="0.3">
      <c r="B63" s="68">
        <v>49</v>
      </c>
      <c r="C63" s="267"/>
      <c r="D63" s="267"/>
      <c r="E63" s="448"/>
      <c r="F63" s="267"/>
      <c r="G63" s="267"/>
      <c r="H63" s="455"/>
      <c r="I63" s="455"/>
      <c r="J63" s="70"/>
      <c r="K63" s="70"/>
      <c r="L63" s="450"/>
      <c r="M63" s="556"/>
      <c r="O63" s="13"/>
      <c r="P63" s="68">
        <v>49</v>
      </c>
      <c r="Q63" s="267"/>
      <c r="R63" s="267"/>
      <c r="S63" s="448"/>
      <c r="T63" s="267"/>
      <c r="U63" s="267"/>
      <c r="V63" s="455"/>
      <c r="W63" s="455"/>
      <c r="X63" s="64">
        <f t="shared" si="7"/>
        <v>993.67336479975211</v>
      </c>
      <c r="Y63" s="449"/>
      <c r="AA63" s="68">
        <v>49</v>
      </c>
      <c r="AB63" s="267"/>
      <c r="AC63" s="267"/>
      <c r="AD63" s="448"/>
      <c r="AE63" s="267"/>
      <c r="AF63" s="267"/>
      <c r="AG63" s="455"/>
      <c r="AH63" s="560"/>
      <c r="AI63" s="532">
        <f t="shared" si="8"/>
        <v>3125.0365000000002</v>
      </c>
      <c r="AJ63" s="450"/>
    </row>
    <row r="64" spans="1:36" s="12" customFormat="1" ht="14" x14ac:dyDescent="0.3">
      <c r="B64" s="68">
        <v>50</v>
      </c>
      <c r="C64" s="172"/>
      <c r="D64" s="172"/>
      <c r="E64" s="451"/>
      <c r="F64" s="172"/>
      <c r="G64" s="172"/>
      <c r="H64" s="456"/>
      <c r="I64" s="456"/>
      <c r="J64" s="70"/>
      <c r="K64" s="70"/>
      <c r="L64" s="452"/>
      <c r="M64" s="556"/>
      <c r="O64" s="13"/>
      <c r="P64" s="68">
        <v>50</v>
      </c>
      <c r="Q64" s="172"/>
      <c r="R64" s="172"/>
      <c r="S64" s="451"/>
      <c r="T64" s="172"/>
      <c r="U64" s="172"/>
      <c r="V64" s="456"/>
      <c r="W64" s="456"/>
      <c r="X64" s="64">
        <f t="shared" si="7"/>
        <v>993.67336479975211</v>
      </c>
      <c r="Y64" s="449"/>
      <c r="AA64" s="68">
        <v>50</v>
      </c>
      <c r="AB64" s="172"/>
      <c r="AC64" s="172"/>
      <c r="AD64" s="451"/>
      <c r="AE64" s="172"/>
      <c r="AF64" s="172"/>
      <c r="AG64" s="456"/>
      <c r="AH64" s="561"/>
      <c r="AI64" s="532">
        <f t="shared" si="8"/>
        <v>3125.0365000000002</v>
      </c>
      <c r="AJ64" s="452"/>
    </row>
    <row r="65" spans="1:36" s="12" customFormat="1" ht="14" x14ac:dyDescent="0.3">
      <c r="B65" s="68">
        <v>51</v>
      </c>
      <c r="C65" s="173"/>
      <c r="D65" s="173"/>
      <c r="E65" s="453"/>
      <c r="F65" s="173"/>
      <c r="G65" s="173"/>
      <c r="H65" s="457"/>
      <c r="I65" s="457"/>
      <c r="J65" s="70"/>
      <c r="K65" s="70"/>
      <c r="L65" s="454"/>
      <c r="M65" s="556"/>
      <c r="O65" s="13"/>
      <c r="P65" s="68">
        <v>51</v>
      </c>
      <c r="Q65" s="173"/>
      <c r="R65" s="173"/>
      <c r="S65" s="453"/>
      <c r="T65" s="173"/>
      <c r="U65" s="173"/>
      <c r="V65" s="457"/>
      <c r="W65" s="457"/>
      <c r="X65" s="64">
        <f t="shared" si="7"/>
        <v>993.67336479975211</v>
      </c>
      <c r="Y65" s="449"/>
      <c r="AA65" s="68">
        <v>51</v>
      </c>
      <c r="AB65" s="173"/>
      <c r="AC65" s="173"/>
      <c r="AD65" s="453"/>
      <c r="AE65" s="173"/>
      <c r="AF65" s="173"/>
      <c r="AG65" s="457"/>
      <c r="AH65" s="562"/>
      <c r="AI65" s="532">
        <f t="shared" si="8"/>
        <v>3125.0365000000002</v>
      </c>
      <c r="AJ65" s="454"/>
    </row>
    <row r="66" spans="1:36" s="12" customFormat="1" ht="14" x14ac:dyDescent="0.3">
      <c r="B66" s="68">
        <v>52</v>
      </c>
      <c r="C66" s="267"/>
      <c r="D66" s="267"/>
      <c r="E66" s="448"/>
      <c r="F66" s="267"/>
      <c r="G66" s="267"/>
      <c r="H66" s="455"/>
      <c r="I66" s="455"/>
      <c r="J66" s="70"/>
      <c r="K66" s="70"/>
      <c r="L66" s="450"/>
      <c r="M66" s="556"/>
      <c r="O66" s="13"/>
      <c r="P66" s="68">
        <v>52</v>
      </c>
      <c r="Q66" s="267"/>
      <c r="R66" s="267"/>
      <c r="S66" s="448"/>
      <c r="T66" s="267"/>
      <c r="U66" s="267"/>
      <c r="V66" s="455"/>
      <c r="W66" s="455"/>
      <c r="X66" s="64">
        <f t="shared" si="7"/>
        <v>993.67336479975211</v>
      </c>
      <c r="Y66" s="449"/>
      <c r="AA66" s="68">
        <v>52</v>
      </c>
      <c r="AB66" s="267"/>
      <c r="AC66" s="267"/>
      <c r="AD66" s="448"/>
      <c r="AE66" s="267"/>
      <c r="AF66" s="267"/>
      <c r="AG66" s="455"/>
      <c r="AH66" s="560"/>
      <c r="AI66" s="532">
        <f t="shared" si="8"/>
        <v>3125.0365000000002</v>
      </c>
      <c r="AJ66" s="450"/>
    </row>
    <row r="67" spans="1:36" s="12" customFormat="1" ht="14" x14ac:dyDescent="0.3">
      <c r="B67" s="68">
        <v>53</v>
      </c>
      <c r="C67" s="172"/>
      <c r="D67" s="172"/>
      <c r="E67" s="451"/>
      <c r="F67" s="172"/>
      <c r="G67" s="172"/>
      <c r="H67" s="456"/>
      <c r="I67" s="456"/>
      <c r="J67" s="70"/>
      <c r="K67" s="70"/>
      <c r="L67" s="452"/>
      <c r="M67" s="556"/>
      <c r="O67" s="13"/>
      <c r="P67" s="68">
        <v>53</v>
      </c>
      <c r="Q67" s="172"/>
      <c r="R67" s="172"/>
      <c r="S67" s="451"/>
      <c r="T67" s="172"/>
      <c r="U67" s="172"/>
      <c r="V67" s="456"/>
      <c r="W67" s="456"/>
      <c r="X67" s="64">
        <f t="shared" si="7"/>
        <v>993.67336479975211</v>
      </c>
      <c r="Y67" s="449"/>
      <c r="AA67" s="68">
        <v>53</v>
      </c>
      <c r="AB67" s="172"/>
      <c r="AC67" s="172"/>
      <c r="AD67" s="451"/>
      <c r="AE67" s="172"/>
      <c r="AF67" s="172"/>
      <c r="AG67" s="456"/>
      <c r="AH67" s="561"/>
      <c r="AI67" s="532">
        <f t="shared" si="8"/>
        <v>3125.0365000000002</v>
      </c>
      <c r="AJ67" s="452"/>
    </row>
    <row r="68" spans="1:36" s="12" customFormat="1" ht="14" x14ac:dyDescent="0.3">
      <c r="B68" s="68">
        <v>54</v>
      </c>
      <c r="C68" s="173"/>
      <c r="D68" s="173"/>
      <c r="E68" s="453"/>
      <c r="F68" s="173"/>
      <c r="G68" s="173"/>
      <c r="H68" s="457"/>
      <c r="I68" s="457"/>
      <c r="J68" s="70"/>
      <c r="K68" s="70"/>
      <c r="L68" s="454"/>
      <c r="M68" s="556"/>
      <c r="O68" s="13"/>
      <c r="P68" s="68">
        <v>54</v>
      </c>
      <c r="Q68" s="173"/>
      <c r="R68" s="173"/>
      <c r="S68" s="453"/>
      <c r="T68" s="173"/>
      <c r="U68" s="173"/>
      <c r="V68" s="457"/>
      <c r="W68" s="457"/>
      <c r="X68" s="64">
        <f t="shared" si="7"/>
        <v>993.67336479975211</v>
      </c>
      <c r="Y68" s="449"/>
      <c r="AA68" s="68">
        <v>54</v>
      </c>
      <c r="AB68" s="173"/>
      <c r="AC68" s="173"/>
      <c r="AD68" s="453"/>
      <c r="AE68" s="173"/>
      <c r="AF68" s="173"/>
      <c r="AG68" s="457"/>
      <c r="AH68" s="562"/>
      <c r="AI68" s="532">
        <f t="shared" si="8"/>
        <v>3125.0365000000002</v>
      </c>
      <c r="AJ68" s="454"/>
    </row>
    <row r="69" spans="1:36" s="12" customFormat="1" ht="23" x14ac:dyDescent="0.4">
      <c r="B69" s="624" t="s">
        <v>71</v>
      </c>
      <c r="C69" s="625"/>
      <c r="D69" s="625"/>
      <c r="E69" s="625"/>
      <c r="F69" s="625"/>
      <c r="G69" s="626"/>
      <c r="H69" s="24"/>
      <c r="I69" s="24"/>
      <c r="J69" s="24"/>
      <c r="K69" s="24"/>
      <c r="L69" s="15"/>
      <c r="M69" s="19"/>
      <c r="O69" s="13"/>
      <c r="P69" s="624" t="s">
        <v>71</v>
      </c>
      <c r="Q69" s="625"/>
      <c r="R69" s="625"/>
      <c r="S69" s="625"/>
      <c r="T69" s="625"/>
      <c r="U69" s="626"/>
      <c r="V69" s="24">
        <f>SUM(V15:V68)</f>
        <v>2142.6550679233005</v>
      </c>
      <c r="W69" s="24"/>
      <c r="X69" s="112">
        <f>IF(MAX(X15:X68)&gt;=H7*0.5,MAX(X15:X68),0)</f>
        <v>993.67336479975211</v>
      </c>
      <c r="Y69" s="15"/>
      <c r="AA69" s="624" t="s">
        <v>71</v>
      </c>
      <c r="AB69" s="625"/>
      <c r="AC69" s="625"/>
      <c r="AD69" s="625"/>
      <c r="AE69" s="625"/>
      <c r="AF69" s="626"/>
      <c r="AG69" s="24">
        <f>SUM(AG15:AG68)</f>
        <v>3949.18</v>
      </c>
      <c r="AH69" s="24"/>
      <c r="AI69" s="113">
        <f>IF(MAX(AI15:AI68)&gt;=H7*0.5,MAX(AI15:AI68),0)</f>
        <v>3125.0365000000002</v>
      </c>
      <c r="AJ69" s="15"/>
    </row>
    <row r="70" spans="1:36" s="12" customFormat="1" ht="18" x14ac:dyDescent="0.25">
      <c r="B70" s="269"/>
      <c r="C70" s="269"/>
      <c r="D70" s="269"/>
      <c r="E70" s="269"/>
      <c r="F70" s="269"/>
      <c r="G70" s="269"/>
      <c r="H70" s="563"/>
      <c r="I70" s="563"/>
      <c r="J70" s="563"/>
      <c r="K70" s="563"/>
      <c r="L70" s="19"/>
      <c r="M70" s="19"/>
      <c r="O70" s="13"/>
      <c r="P70" s="269"/>
      <c r="Q70" s="269"/>
      <c r="R70" s="269"/>
      <c r="S70" s="269"/>
      <c r="T70" s="269"/>
      <c r="U70" s="269"/>
      <c r="V70" s="563"/>
      <c r="W70" s="563"/>
      <c r="X70" s="563"/>
      <c r="Y70" s="19"/>
      <c r="AA70" s="269"/>
      <c r="AB70" s="269"/>
      <c r="AC70" s="269"/>
      <c r="AD70" s="269"/>
      <c r="AE70" s="269"/>
      <c r="AF70" s="269"/>
      <c r="AG70" s="563"/>
      <c r="AH70" s="563"/>
      <c r="AI70" s="563"/>
      <c r="AJ70" s="19"/>
    </row>
    <row r="71" spans="1:36" s="12" customFormat="1" ht="18" x14ac:dyDescent="0.25">
      <c r="B71" s="269"/>
      <c r="C71" s="269"/>
      <c r="D71" s="269"/>
      <c r="E71" s="269"/>
      <c r="F71" s="269"/>
      <c r="G71" s="269"/>
      <c r="H71" s="563"/>
      <c r="I71" s="563"/>
      <c r="J71" s="563"/>
      <c r="K71" s="563"/>
      <c r="L71" s="19"/>
      <c r="M71" s="19"/>
      <c r="O71" s="13"/>
      <c r="P71" s="269"/>
      <c r="Q71" s="269"/>
      <c r="R71" s="269"/>
      <c r="S71" s="269"/>
      <c r="T71" s="269"/>
      <c r="U71" s="269"/>
      <c r="V71" s="563"/>
      <c r="W71" s="563"/>
      <c r="X71" s="563"/>
      <c r="Y71" s="19"/>
      <c r="AA71" s="269"/>
      <c r="AB71" s="269"/>
      <c r="AC71" s="269"/>
      <c r="AD71" s="269"/>
      <c r="AE71" s="269"/>
      <c r="AF71" s="269"/>
      <c r="AG71" s="563"/>
      <c r="AH71" s="563"/>
      <c r="AI71" s="563"/>
      <c r="AJ71" s="19"/>
    </row>
    <row r="72" spans="1:36"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A72" s="87"/>
      <c r="AB72" s="87"/>
      <c r="AC72" s="87"/>
      <c r="AD72" s="87"/>
      <c r="AE72" s="87"/>
      <c r="AF72" s="87"/>
      <c r="AG72" s="88"/>
      <c r="AH72" s="88"/>
      <c r="AI72" s="88"/>
      <c r="AJ72" s="89"/>
    </row>
    <row r="73" spans="1:36" s="12" customFormat="1" x14ac:dyDescent="0.25">
      <c r="B73" s="16"/>
      <c r="C73" s="17"/>
      <c r="D73" s="17"/>
      <c r="E73" s="18"/>
      <c r="F73" s="17"/>
      <c r="G73" s="17"/>
      <c r="H73" s="17"/>
      <c r="I73" s="17"/>
      <c r="J73" s="17"/>
      <c r="K73" s="17"/>
      <c r="L73" s="19"/>
      <c r="M73" s="19"/>
      <c r="N73" s="19"/>
      <c r="O73" s="13"/>
    </row>
    <row r="74" spans="1:36" x14ac:dyDescent="0.25">
      <c r="M74" s="8"/>
      <c r="N74" s="1"/>
      <c r="O74" s="9"/>
    </row>
    <row r="75" spans="1:36" x14ac:dyDescent="0.25">
      <c r="M75" s="8"/>
      <c r="N75" s="1"/>
      <c r="O75" s="9"/>
    </row>
    <row r="76" spans="1:36" ht="14.5" customHeight="1" x14ac:dyDescent="0.35">
      <c r="C76" s="32"/>
      <c r="D76" s="617" t="s">
        <v>72</v>
      </c>
      <c r="E76" s="617"/>
      <c r="F76" s="617"/>
      <c r="G76" s="617"/>
      <c r="H76" s="617"/>
      <c r="I76" s="617"/>
      <c r="J76" s="617"/>
      <c r="K76" s="617"/>
      <c r="L76" s="617"/>
      <c r="M76" s="617"/>
      <c r="N76" s="617"/>
      <c r="O76" s="617"/>
      <c r="P76" s="32"/>
      <c r="Q76" s="500"/>
      <c r="R76" s="500"/>
      <c r="S76" s="500"/>
    </row>
    <row r="77" spans="1:36" ht="47.15" customHeight="1" x14ac:dyDescent="0.35">
      <c r="C77" s="32"/>
      <c r="D77" s="617"/>
      <c r="E77" s="617"/>
      <c r="F77" s="617"/>
      <c r="G77" s="617"/>
      <c r="H77" s="617"/>
      <c r="I77" s="617"/>
      <c r="J77" s="617"/>
      <c r="K77" s="617"/>
      <c r="L77" s="617"/>
      <c r="M77" s="617"/>
      <c r="N77" s="617"/>
      <c r="O77" s="617"/>
      <c r="P77" s="32"/>
      <c r="Q77" s="500"/>
      <c r="R77" s="500"/>
      <c r="S77" s="500"/>
    </row>
    <row r="78" spans="1:36" ht="14.5" x14ac:dyDescent="0.35">
      <c r="C78" s="32"/>
      <c r="D78" s="32"/>
      <c r="E78" s="32"/>
      <c r="F78" s="32"/>
      <c r="G78" s="32"/>
      <c r="H78" s="33"/>
      <c r="I78" s="33"/>
      <c r="J78" s="33"/>
      <c r="K78" s="33"/>
      <c r="L78" s="32"/>
      <c r="M78" s="32"/>
      <c r="N78" s="34"/>
      <c r="O78" s="35"/>
      <c r="P78" s="32"/>
      <c r="Q78" s="500"/>
      <c r="R78" s="500"/>
      <c r="S78" s="500"/>
    </row>
    <row r="79" spans="1:36" ht="13" x14ac:dyDescent="0.25">
      <c r="A79" s="32"/>
      <c r="B79" s="32"/>
      <c r="C79" s="596" t="s">
        <v>73</v>
      </c>
      <c r="D79" s="596"/>
      <c r="E79" s="632" t="str">
        <f>H5</f>
        <v>SEGEN INGENIERIA S.A.S.</v>
      </c>
      <c r="F79" s="632"/>
      <c r="G79" s="632"/>
      <c r="H79" s="632"/>
      <c r="I79" s="632"/>
      <c r="J79" s="35"/>
      <c r="M79" s="8"/>
      <c r="N79" s="1"/>
      <c r="O79" s="9"/>
    </row>
    <row r="80" spans="1:36" ht="13" x14ac:dyDescent="0.25">
      <c r="A80" s="32"/>
      <c r="B80" s="32"/>
      <c r="C80" s="596" t="s">
        <v>74</v>
      </c>
      <c r="D80" s="596"/>
      <c r="E80" s="610" t="s">
        <v>256</v>
      </c>
      <c r="F80" s="610"/>
      <c r="G80" s="610"/>
      <c r="H80" s="610"/>
      <c r="I80" s="610"/>
      <c r="J80" s="35"/>
      <c r="M80" s="8"/>
      <c r="N80" s="1"/>
      <c r="O80" s="9"/>
    </row>
    <row r="81" spans="1:26" ht="13" x14ac:dyDescent="0.25">
      <c r="A81" s="32"/>
      <c r="B81" s="32"/>
      <c r="C81" s="596" t="s">
        <v>76</v>
      </c>
      <c r="D81" s="596"/>
      <c r="E81" s="597" t="s">
        <v>77</v>
      </c>
      <c r="F81" s="597"/>
      <c r="G81" s="597"/>
      <c r="H81" s="597"/>
      <c r="I81" s="597"/>
      <c r="J81" s="35"/>
      <c r="M81" s="8"/>
      <c r="N81" s="1"/>
      <c r="O81" s="9"/>
    </row>
    <row r="82" spans="1:26" x14ac:dyDescent="0.25">
      <c r="A82" s="32"/>
      <c r="B82" s="32"/>
      <c r="C82" s="32"/>
      <c r="D82" s="32"/>
      <c r="E82" s="32"/>
      <c r="F82" s="32"/>
      <c r="G82" s="33"/>
      <c r="H82" s="32"/>
      <c r="I82" s="34"/>
      <c r="J82" s="35"/>
      <c r="M82" s="8"/>
      <c r="N82" s="1"/>
      <c r="O82" s="9"/>
    </row>
    <row r="83" spans="1:26" ht="13" x14ac:dyDescent="0.25">
      <c r="A83" s="32"/>
      <c r="B83" s="32"/>
      <c r="C83" s="598" t="s">
        <v>78</v>
      </c>
      <c r="D83" s="598"/>
      <c r="E83" s="598"/>
      <c r="F83" s="598"/>
      <c r="G83" s="598"/>
      <c r="H83" s="598"/>
      <c r="I83" s="598"/>
      <c r="J83" s="598"/>
      <c r="M83" s="8"/>
      <c r="N83" s="159"/>
      <c r="O83" s="160"/>
      <c r="P83" s="159"/>
      <c r="Q83" s="159"/>
      <c r="R83" s="159"/>
      <c r="S83" s="159"/>
      <c r="T83" s="159"/>
      <c r="U83" s="159"/>
      <c r="V83" s="159"/>
    </row>
    <row r="84" spans="1:26" ht="13" x14ac:dyDescent="0.25">
      <c r="A84" s="32"/>
      <c r="B84" s="32"/>
      <c r="C84" s="584"/>
      <c r="D84" s="598" t="s">
        <v>79</v>
      </c>
      <c r="E84" s="598"/>
      <c r="F84" s="598"/>
      <c r="G84" s="598"/>
      <c r="H84" s="598"/>
      <c r="I84" s="584"/>
      <c r="J84" s="584"/>
      <c r="M84" s="8"/>
      <c r="N84" s="159"/>
      <c r="O84" s="160"/>
      <c r="P84" s="159"/>
      <c r="Q84" s="159"/>
      <c r="R84" s="159"/>
      <c r="S84" s="159"/>
      <c r="T84" s="159"/>
      <c r="U84" s="159"/>
      <c r="V84" s="159"/>
    </row>
    <row r="85" spans="1:26" ht="13" customHeight="1" thickBot="1" x14ac:dyDescent="0.3">
      <c r="A85" s="32"/>
      <c r="B85" s="32"/>
      <c r="C85" s="603"/>
      <c r="D85" s="603"/>
      <c r="E85" s="584"/>
      <c r="F85" s="584"/>
      <c r="G85" s="584"/>
      <c r="H85" s="584"/>
      <c r="I85" s="584"/>
      <c r="J85" s="584"/>
      <c r="M85" s="8"/>
      <c r="N85" s="159"/>
      <c r="O85" s="161"/>
      <c r="P85" s="161"/>
      <c r="Q85" s="161"/>
      <c r="R85" s="161"/>
      <c r="S85" s="161"/>
      <c r="T85" s="161"/>
      <c r="U85" s="161"/>
      <c r="V85" s="161"/>
    </row>
    <row r="86" spans="1:26" ht="23.5" thickBot="1" x14ac:dyDescent="0.55000000000000004">
      <c r="A86" s="32"/>
      <c r="B86" s="32"/>
      <c r="C86" s="611" t="s">
        <v>80</v>
      </c>
      <c r="D86" s="612"/>
      <c r="E86" s="612"/>
      <c r="F86" s="612"/>
      <c r="G86" s="612"/>
      <c r="H86" s="612"/>
      <c r="I86" s="612"/>
      <c r="J86" s="612"/>
      <c r="K86" s="613"/>
      <c r="M86" s="8"/>
      <c r="N86" s="614" t="s">
        <v>81</v>
      </c>
      <c r="O86" s="615"/>
      <c r="P86" s="615"/>
      <c r="Q86" s="615"/>
      <c r="R86" s="615"/>
      <c r="S86" s="615"/>
      <c r="T86" s="615"/>
      <c r="U86" s="615"/>
      <c r="V86" s="616"/>
    </row>
    <row r="87" spans="1:26" ht="39.5" thickBot="1" x14ac:dyDescent="0.3">
      <c r="A87" s="32"/>
      <c r="C87" s="157" t="s">
        <v>82</v>
      </c>
      <c r="D87" s="157" t="s">
        <v>11</v>
      </c>
      <c r="E87" s="157" t="s">
        <v>83</v>
      </c>
      <c r="F87" s="157" t="s">
        <v>84</v>
      </c>
      <c r="G87" s="157" t="s">
        <v>85</v>
      </c>
      <c r="H87" s="157" t="s">
        <v>86</v>
      </c>
      <c r="I87" s="165" t="s">
        <v>87</v>
      </c>
      <c r="J87" s="166" t="s">
        <v>88</v>
      </c>
      <c r="K87" s="158" t="s">
        <v>19</v>
      </c>
      <c r="L87" s="32"/>
      <c r="N87" s="157" t="s">
        <v>82</v>
      </c>
      <c r="O87" s="157" t="s">
        <v>11</v>
      </c>
      <c r="P87" s="157" t="s">
        <v>83</v>
      </c>
      <c r="Q87" s="157" t="s">
        <v>84</v>
      </c>
      <c r="R87" s="157" t="s">
        <v>85</v>
      </c>
      <c r="S87" s="157" t="s">
        <v>86</v>
      </c>
      <c r="T87" s="165" t="s">
        <v>87</v>
      </c>
      <c r="U87" s="166" t="s">
        <v>88</v>
      </c>
      <c r="V87" s="158" t="s">
        <v>19</v>
      </c>
      <c r="Y87" s="122" t="s">
        <v>89</v>
      </c>
      <c r="Z87" s="123" t="s">
        <v>90</v>
      </c>
    </row>
    <row r="88" spans="1:26" ht="129" customHeight="1" thickBot="1" x14ac:dyDescent="0.3">
      <c r="A88" s="91"/>
      <c r="B88" s="14">
        <v>1</v>
      </c>
      <c r="C88" s="174" t="s">
        <v>257</v>
      </c>
      <c r="D88" s="174" t="s">
        <v>258</v>
      </c>
      <c r="E88" s="175" t="s">
        <v>259</v>
      </c>
      <c r="F88" s="176" t="s">
        <v>260</v>
      </c>
      <c r="G88" s="177"/>
      <c r="H88" s="177"/>
      <c r="I88" s="38">
        <f t="shared" ref="I88:I99" si="9">H88-G88</f>
        <v>0</v>
      </c>
      <c r="J88" s="39">
        <f t="shared" ref="J88:J99" si="10">+I88/30</f>
        <v>0</v>
      </c>
      <c r="K88" s="179" t="s">
        <v>261</v>
      </c>
      <c r="L88" s="91"/>
      <c r="M88" s="104">
        <v>1</v>
      </c>
      <c r="N88" s="37" t="s">
        <v>262</v>
      </c>
      <c r="O88" s="37" t="s">
        <v>263</v>
      </c>
      <c r="P88" s="37" t="s">
        <v>264</v>
      </c>
      <c r="Q88" s="105" t="s">
        <v>265</v>
      </c>
      <c r="R88" s="15">
        <v>43161</v>
      </c>
      <c r="S88" s="15">
        <v>43920</v>
      </c>
      <c r="T88" s="38">
        <f>S88-R88+1</f>
        <v>760</v>
      </c>
      <c r="U88" s="39">
        <f t="shared" ref="U88:U99" si="11">+T88/30</f>
        <v>25.333333333333332</v>
      </c>
      <c r="V88" s="111"/>
      <c r="Y88" s="124" t="s">
        <v>96</v>
      </c>
      <c r="Z88" s="125">
        <v>4</v>
      </c>
    </row>
    <row r="89" spans="1:26" ht="195.5" x14ac:dyDescent="0.25">
      <c r="A89" s="91"/>
      <c r="B89" s="14">
        <v>2</v>
      </c>
      <c r="C89" s="97" t="s">
        <v>266</v>
      </c>
      <c r="D89" s="96" t="s">
        <v>267</v>
      </c>
      <c r="E89" s="97" t="s">
        <v>268</v>
      </c>
      <c r="F89" s="178" t="s">
        <v>269</v>
      </c>
      <c r="G89" s="15">
        <v>40007</v>
      </c>
      <c r="H89" s="15">
        <v>42050</v>
      </c>
      <c r="I89" s="38">
        <f>H89-G89+1</f>
        <v>2044</v>
      </c>
      <c r="J89" s="39">
        <f t="shared" si="10"/>
        <v>68.13333333333334</v>
      </c>
      <c r="K89" s="180" t="s">
        <v>270</v>
      </c>
      <c r="L89" s="91"/>
      <c r="M89" s="133">
        <v>2</v>
      </c>
      <c r="N89" s="131"/>
      <c r="O89" s="131"/>
      <c r="P89" s="131"/>
      <c r="Q89" s="114"/>
      <c r="R89" s="132"/>
      <c r="S89" s="132"/>
      <c r="T89" s="38">
        <f t="shared" ref="T89:T99" si="12">S89-R89</f>
        <v>0</v>
      </c>
      <c r="U89" s="39">
        <v>0</v>
      </c>
      <c r="V89" s="114"/>
      <c r="Y89" s="126" t="s">
        <v>102</v>
      </c>
      <c r="Z89" s="604">
        <v>1</v>
      </c>
    </row>
    <row r="90" spans="1:26" ht="184" x14ac:dyDescent="0.25">
      <c r="A90" s="91"/>
      <c r="B90" s="14">
        <v>3</v>
      </c>
      <c r="C90" s="175" t="s">
        <v>271</v>
      </c>
      <c r="D90" s="174" t="s">
        <v>272</v>
      </c>
      <c r="E90" s="175" t="s">
        <v>271</v>
      </c>
      <c r="F90" s="176" t="s">
        <v>273</v>
      </c>
      <c r="G90" s="177"/>
      <c r="H90" s="177"/>
      <c r="I90" s="38">
        <f t="shared" si="9"/>
        <v>0</v>
      </c>
      <c r="J90" s="39">
        <f t="shared" si="10"/>
        <v>0</v>
      </c>
      <c r="K90" s="179" t="s">
        <v>261</v>
      </c>
      <c r="L90" s="91"/>
      <c r="M90" s="104">
        <v>3</v>
      </c>
      <c r="N90" s="106"/>
      <c r="O90" s="105"/>
      <c r="P90" s="106"/>
      <c r="Q90" s="107"/>
      <c r="R90" s="108"/>
      <c r="S90" s="108"/>
      <c r="T90" s="38">
        <f t="shared" si="12"/>
        <v>0</v>
      </c>
      <c r="U90" s="39">
        <f t="shared" si="11"/>
        <v>0</v>
      </c>
      <c r="V90" s="111"/>
      <c r="Y90" s="129" t="s">
        <v>107</v>
      </c>
      <c r="Z90" s="605"/>
    </row>
    <row r="91" spans="1:26" ht="172.5" x14ac:dyDescent="0.25">
      <c r="A91" s="91"/>
      <c r="B91" s="14">
        <v>4</v>
      </c>
      <c r="C91" s="175" t="s">
        <v>274</v>
      </c>
      <c r="D91" s="174" t="s">
        <v>275</v>
      </c>
      <c r="E91" s="175" t="s">
        <v>274</v>
      </c>
      <c r="F91" s="176" t="s">
        <v>276</v>
      </c>
      <c r="G91" s="177"/>
      <c r="H91" s="177"/>
      <c r="I91" s="38">
        <f t="shared" si="9"/>
        <v>0</v>
      </c>
      <c r="J91" s="39">
        <f t="shared" si="10"/>
        <v>0</v>
      </c>
      <c r="K91" s="179" t="s">
        <v>261</v>
      </c>
      <c r="L91" s="91"/>
      <c r="M91" s="104">
        <v>4</v>
      </c>
      <c r="N91" s="109"/>
      <c r="O91" s="109"/>
      <c r="P91" s="109"/>
      <c r="Q91" s="109"/>
      <c r="R91" s="108"/>
      <c r="S91" s="108"/>
      <c r="T91" s="38">
        <f t="shared" si="12"/>
        <v>0</v>
      </c>
      <c r="U91" s="39">
        <f t="shared" si="11"/>
        <v>0</v>
      </c>
      <c r="V91" s="111"/>
      <c r="Y91" s="129" t="s">
        <v>112</v>
      </c>
      <c r="Z91" s="605"/>
    </row>
    <row r="92" spans="1:26" ht="20.5" x14ac:dyDescent="0.25">
      <c r="A92" s="91"/>
      <c r="B92" s="14">
        <v>5</v>
      </c>
      <c r="C92" s="40"/>
      <c r="D92" s="40"/>
      <c r="E92" s="40"/>
      <c r="F92" s="40"/>
      <c r="G92" s="15"/>
      <c r="H92" s="15"/>
      <c r="I92" s="38">
        <f t="shared" si="9"/>
        <v>0</v>
      </c>
      <c r="J92" s="39">
        <f t="shared" si="10"/>
        <v>0</v>
      </c>
      <c r="K92" s="111"/>
      <c r="L92" s="91"/>
      <c r="M92" s="104">
        <v>5</v>
      </c>
      <c r="N92" s="109"/>
      <c r="O92" s="109"/>
      <c r="P92" s="109"/>
      <c r="Q92" s="109"/>
      <c r="R92" s="108"/>
      <c r="S92" s="108"/>
      <c r="T92" s="38">
        <f t="shared" si="12"/>
        <v>0</v>
      </c>
      <c r="U92" s="39">
        <f t="shared" si="11"/>
        <v>0</v>
      </c>
      <c r="V92" s="111"/>
      <c r="Y92" s="127" t="s">
        <v>114</v>
      </c>
      <c r="Z92" s="605"/>
    </row>
    <row r="93" spans="1:26" ht="20" x14ac:dyDescent="0.25">
      <c r="A93" s="91"/>
      <c r="B93" s="14">
        <v>6</v>
      </c>
      <c r="C93" s="40"/>
      <c r="D93" s="40"/>
      <c r="E93" s="40"/>
      <c r="F93" s="40"/>
      <c r="G93" s="15"/>
      <c r="H93" s="15"/>
      <c r="I93" s="38">
        <f t="shared" si="9"/>
        <v>0</v>
      </c>
      <c r="J93" s="39">
        <f t="shared" si="10"/>
        <v>0</v>
      </c>
      <c r="K93" s="111"/>
      <c r="L93" s="91"/>
      <c r="M93" s="104">
        <v>6</v>
      </c>
      <c r="N93" s="109"/>
      <c r="O93" s="109"/>
      <c r="P93" s="109"/>
      <c r="Q93" s="109"/>
      <c r="R93" s="108"/>
      <c r="S93" s="108"/>
      <c r="T93" s="38">
        <f t="shared" si="12"/>
        <v>0</v>
      </c>
      <c r="U93" s="39">
        <f t="shared" si="11"/>
        <v>0</v>
      </c>
      <c r="V93" s="111"/>
      <c r="Y93" s="129" t="s">
        <v>116</v>
      </c>
      <c r="Z93" s="605"/>
    </row>
    <row r="94" spans="1:26" ht="20" x14ac:dyDescent="0.25">
      <c r="A94" s="91"/>
      <c r="B94" s="14">
        <v>7</v>
      </c>
      <c r="C94" s="40"/>
      <c r="D94" s="40"/>
      <c r="E94" s="40"/>
      <c r="F94" s="40"/>
      <c r="G94" s="15"/>
      <c r="H94" s="15"/>
      <c r="I94" s="38">
        <f t="shared" si="9"/>
        <v>0</v>
      </c>
      <c r="J94" s="39">
        <f t="shared" si="10"/>
        <v>0</v>
      </c>
      <c r="K94" s="111"/>
      <c r="L94" s="91"/>
      <c r="M94" s="104">
        <v>7</v>
      </c>
      <c r="N94" s="109"/>
      <c r="O94" s="109"/>
      <c r="P94" s="109"/>
      <c r="Q94" s="109"/>
      <c r="R94" s="108"/>
      <c r="S94" s="108"/>
      <c r="T94" s="38">
        <f t="shared" si="12"/>
        <v>0</v>
      </c>
      <c r="U94" s="39">
        <f t="shared" si="11"/>
        <v>0</v>
      </c>
      <c r="V94" s="111"/>
      <c r="Y94" s="129" t="s">
        <v>118</v>
      </c>
      <c r="Z94" s="605"/>
    </row>
    <row r="95" spans="1:26" ht="25" customHeight="1" x14ac:dyDescent="0.25">
      <c r="A95" s="91"/>
      <c r="B95" s="14">
        <v>8</v>
      </c>
      <c r="C95" s="40"/>
      <c r="D95" s="40"/>
      <c r="E95" s="40"/>
      <c r="F95" s="40"/>
      <c r="G95" s="15"/>
      <c r="H95" s="15"/>
      <c r="I95" s="38">
        <f t="shared" si="9"/>
        <v>0</v>
      </c>
      <c r="J95" s="39">
        <f t="shared" si="10"/>
        <v>0</v>
      </c>
      <c r="K95" s="111"/>
      <c r="L95" s="91"/>
      <c r="M95" s="104">
        <v>8</v>
      </c>
      <c r="N95" s="109"/>
      <c r="O95" s="109"/>
      <c r="P95" s="109"/>
      <c r="Q95" s="109"/>
      <c r="R95" s="108"/>
      <c r="S95" s="108"/>
      <c r="T95" s="38">
        <f t="shared" si="12"/>
        <v>0</v>
      </c>
      <c r="U95" s="39">
        <f t="shared" si="11"/>
        <v>0</v>
      </c>
      <c r="V95" s="111"/>
      <c r="Y95" s="129" t="s">
        <v>120</v>
      </c>
      <c r="Z95" s="605"/>
    </row>
    <row r="96" spans="1:26" ht="30" customHeight="1" thickBot="1" x14ac:dyDescent="0.3">
      <c r="A96" s="91"/>
      <c r="B96" s="14">
        <v>9</v>
      </c>
      <c r="C96" s="40"/>
      <c r="D96" s="40"/>
      <c r="E96" s="40"/>
      <c r="F96" s="40"/>
      <c r="G96" s="15"/>
      <c r="H96" s="15"/>
      <c r="I96" s="38">
        <f t="shared" si="9"/>
        <v>0</v>
      </c>
      <c r="J96" s="39">
        <f t="shared" si="10"/>
        <v>0</v>
      </c>
      <c r="K96" s="111"/>
      <c r="L96" s="91"/>
      <c r="M96" s="104">
        <v>9</v>
      </c>
      <c r="N96" s="109"/>
      <c r="O96" s="109"/>
      <c r="P96" s="109"/>
      <c r="Q96" s="109"/>
      <c r="R96" s="108"/>
      <c r="S96" s="108"/>
      <c r="T96" s="38">
        <f t="shared" si="12"/>
        <v>0</v>
      </c>
      <c r="U96" s="39">
        <f t="shared" si="11"/>
        <v>0</v>
      </c>
      <c r="V96" s="111"/>
      <c r="Y96" s="128" t="s">
        <v>122</v>
      </c>
      <c r="Z96" s="606"/>
    </row>
    <row r="97" spans="1:28" x14ac:dyDescent="0.25">
      <c r="A97" s="91"/>
      <c r="B97" s="14">
        <v>10</v>
      </c>
      <c r="C97" s="40"/>
      <c r="D97" s="40"/>
      <c r="E97" s="40"/>
      <c r="F97" s="40"/>
      <c r="G97" s="15"/>
      <c r="H97" s="15"/>
      <c r="I97" s="38">
        <f t="shared" si="9"/>
        <v>0</v>
      </c>
      <c r="J97" s="39">
        <f t="shared" si="10"/>
        <v>0</v>
      </c>
      <c r="K97" s="111"/>
      <c r="L97" s="91"/>
      <c r="M97" s="104">
        <v>10</v>
      </c>
      <c r="N97" s="109"/>
      <c r="O97" s="109"/>
      <c r="P97" s="109"/>
      <c r="Q97" s="109"/>
      <c r="R97" s="108"/>
      <c r="S97" s="108"/>
      <c r="T97" s="38">
        <f t="shared" si="12"/>
        <v>0</v>
      </c>
      <c r="U97" s="39">
        <f t="shared" si="11"/>
        <v>0</v>
      </c>
      <c r="V97" s="111"/>
    </row>
    <row r="98" spans="1:28" x14ac:dyDescent="0.25">
      <c r="A98" s="91"/>
      <c r="B98" s="14">
        <v>11</v>
      </c>
      <c r="C98" s="40"/>
      <c r="D98" s="40"/>
      <c r="E98" s="40"/>
      <c r="F98" s="40"/>
      <c r="G98" s="15"/>
      <c r="H98" s="15"/>
      <c r="I98" s="38">
        <f t="shared" si="9"/>
        <v>0</v>
      </c>
      <c r="J98" s="39">
        <f t="shared" si="10"/>
        <v>0</v>
      </c>
      <c r="K98" s="111"/>
      <c r="L98" s="91"/>
      <c r="M98" s="104">
        <v>11</v>
      </c>
      <c r="N98" s="109"/>
      <c r="O98" s="109"/>
      <c r="P98" s="109"/>
      <c r="Q98" s="109"/>
      <c r="R98" s="108"/>
      <c r="S98" s="108"/>
      <c r="T98" s="38">
        <f t="shared" si="12"/>
        <v>0</v>
      </c>
      <c r="U98" s="39">
        <f t="shared" si="11"/>
        <v>0</v>
      </c>
      <c r="V98" s="111"/>
    </row>
    <row r="99" spans="1:28" x14ac:dyDescent="0.25">
      <c r="A99" s="91"/>
      <c r="B99" s="14">
        <v>12</v>
      </c>
      <c r="C99" s="40"/>
      <c r="D99" s="40"/>
      <c r="E99" s="40"/>
      <c r="F99" s="40"/>
      <c r="G99" s="15"/>
      <c r="H99" s="15"/>
      <c r="I99" s="38">
        <f t="shared" si="9"/>
        <v>0</v>
      </c>
      <c r="J99" s="39">
        <f t="shared" si="10"/>
        <v>0</v>
      </c>
      <c r="K99" s="111"/>
      <c r="L99" s="91"/>
      <c r="M99" s="104">
        <v>12</v>
      </c>
      <c r="N99" s="109"/>
      <c r="O99" s="109"/>
      <c r="P99" s="109"/>
      <c r="Q99" s="109"/>
      <c r="R99" s="108"/>
      <c r="S99" s="108"/>
      <c r="T99" s="38">
        <f t="shared" si="12"/>
        <v>0</v>
      </c>
      <c r="U99" s="39">
        <f t="shared" si="11"/>
        <v>0</v>
      </c>
      <c r="V99" s="111"/>
    </row>
    <row r="100" spans="1:28" ht="14.5" thickBot="1" x14ac:dyDescent="0.3">
      <c r="A100" s="32"/>
      <c r="C100" s="639" t="s">
        <v>128</v>
      </c>
      <c r="D100" s="640"/>
      <c r="E100" s="640"/>
      <c r="F100" s="640"/>
      <c r="G100" s="640"/>
      <c r="H100" s="641"/>
      <c r="I100" s="41">
        <f>SUM(I88:I99)</f>
        <v>2044</v>
      </c>
      <c r="J100" s="42">
        <f>SUM(J88:J99)</f>
        <v>68.13333333333334</v>
      </c>
      <c r="K100" s="111"/>
      <c r="L100" s="32"/>
      <c r="M100" s="110"/>
      <c r="N100" s="607" t="s">
        <v>128</v>
      </c>
      <c r="O100" s="608"/>
      <c r="P100" s="608"/>
      <c r="Q100" s="608"/>
      <c r="R100" s="608"/>
      <c r="S100" s="609"/>
      <c r="T100" s="41">
        <f>SUM(T88:T99)</f>
        <v>760</v>
      </c>
      <c r="U100" s="42">
        <f>SUM(U88:U99)</f>
        <v>25.333333333333332</v>
      </c>
      <c r="V100" s="111"/>
    </row>
    <row r="101" spans="1:28" ht="13.5" thickBot="1" x14ac:dyDescent="0.3">
      <c r="M101" s="8"/>
      <c r="N101" s="1"/>
      <c r="O101" s="9"/>
      <c r="AB101" s="130" t="s">
        <v>19</v>
      </c>
    </row>
    <row r="102" spans="1:28" ht="25" customHeight="1" thickBot="1" x14ac:dyDescent="0.3">
      <c r="J102" s="92" t="str">
        <f>IF(J100&gt;=36,"HABILITADO","NO HABILITADO")</f>
        <v>HABILITADO</v>
      </c>
      <c r="M102" s="8"/>
      <c r="N102" s="1"/>
      <c r="O102" s="9"/>
      <c r="T102" s="586" t="s">
        <v>131</v>
      </c>
      <c r="U102" s="587">
        <f>IF(U100&gt;24,15,IF(U100&gt;=18,10,IF(U100&gt;=12,8,0)))</f>
        <v>15</v>
      </c>
      <c r="Y102" s="586" t="s">
        <v>131</v>
      </c>
      <c r="Z102" s="587">
        <v>5</v>
      </c>
      <c r="AB102" s="167" t="s">
        <v>277</v>
      </c>
    </row>
    <row r="103" spans="1:28" x14ac:dyDescent="0.25">
      <c r="M103" s="8"/>
      <c r="N103" s="1"/>
      <c r="O103" s="9"/>
    </row>
    <row r="104" spans="1:28" x14ac:dyDescent="0.25">
      <c r="M104" s="8"/>
      <c r="N104" s="1"/>
      <c r="O104" s="9"/>
    </row>
    <row r="105" spans="1:28" x14ac:dyDescent="0.25">
      <c r="M105" s="8"/>
      <c r="N105" s="1"/>
      <c r="O105" s="9"/>
    </row>
    <row r="106" spans="1:28" x14ac:dyDescent="0.25">
      <c r="M106" s="8"/>
      <c r="N106" s="1"/>
      <c r="O106" s="9"/>
    </row>
    <row r="107" spans="1:28" ht="13" thickBot="1" x14ac:dyDescent="0.3">
      <c r="M107" s="8"/>
      <c r="N107" s="1"/>
      <c r="O107" s="9"/>
    </row>
    <row r="108" spans="1:28" ht="13.5" thickBot="1" x14ac:dyDescent="0.3">
      <c r="A108" s="32"/>
      <c r="B108" s="32"/>
      <c r="C108" s="596" t="s">
        <v>74</v>
      </c>
      <c r="D108" s="596"/>
      <c r="E108" s="610" t="s">
        <v>278</v>
      </c>
      <c r="F108" s="610"/>
      <c r="G108" s="610"/>
      <c r="H108" s="610"/>
      <c r="I108" s="610"/>
      <c r="J108" s="35"/>
      <c r="K108" s="162"/>
      <c r="M108" s="8"/>
      <c r="N108" s="1"/>
      <c r="O108" s="9"/>
    </row>
    <row r="109" spans="1:28" ht="13" x14ac:dyDescent="0.25">
      <c r="A109" s="32"/>
      <c r="B109" s="32"/>
      <c r="C109" s="596" t="s">
        <v>76</v>
      </c>
      <c r="D109" s="596"/>
      <c r="E109" s="597" t="s">
        <v>279</v>
      </c>
      <c r="F109" s="597"/>
      <c r="G109" s="597"/>
      <c r="H109" s="597"/>
      <c r="I109" s="597"/>
      <c r="J109" s="35"/>
      <c r="M109" s="8"/>
      <c r="N109" s="1"/>
      <c r="O109" s="9"/>
    </row>
    <row r="110" spans="1:28" x14ac:dyDescent="0.25">
      <c r="A110" s="32"/>
      <c r="B110" s="32"/>
      <c r="C110" s="32"/>
      <c r="D110" s="32"/>
      <c r="E110" s="32"/>
      <c r="F110" s="32"/>
      <c r="G110" s="33"/>
      <c r="H110" s="32"/>
      <c r="I110" s="34"/>
      <c r="J110" s="35"/>
      <c r="M110" s="8"/>
      <c r="N110" s="1"/>
      <c r="O110" s="9"/>
    </row>
    <row r="111" spans="1:28" ht="13" x14ac:dyDescent="0.25">
      <c r="A111" s="32"/>
      <c r="B111" s="32"/>
      <c r="C111" s="598" t="s">
        <v>135</v>
      </c>
      <c r="D111" s="598"/>
      <c r="E111" s="598"/>
      <c r="F111" s="598"/>
      <c r="G111" s="598"/>
      <c r="H111" s="598"/>
      <c r="I111" s="598"/>
      <c r="J111" s="598"/>
      <c r="M111" s="8"/>
      <c r="N111" s="1"/>
      <c r="O111" s="9"/>
    </row>
    <row r="112" spans="1:28" ht="13" x14ac:dyDescent="0.25">
      <c r="A112" s="32"/>
      <c r="B112" s="32"/>
      <c r="C112" s="584"/>
      <c r="D112" s="598" t="s">
        <v>136</v>
      </c>
      <c r="E112" s="598"/>
      <c r="F112" s="598"/>
      <c r="G112" s="598"/>
      <c r="H112" s="598"/>
      <c r="I112" s="584"/>
      <c r="J112" s="584"/>
      <c r="M112" s="8"/>
      <c r="N112" s="1"/>
      <c r="O112" s="9"/>
    </row>
    <row r="113" spans="1:26" ht="13" customHeight="1" thickBot="1" x14ac:dyDescent="0.3">
      <c r="A113" s="32"/>
      <c r="B113" s="32"/>
      <c r="C113" s="603"/>
      <c r="D113" s="603"/>
      <c r="E113" s="584"/>
      <c r="F113" s="584"/>
      <c r="G113" s="584"/>
      <c r="H113" s="584"/>
      <c r="I113" s="584"/>
      <c r="J113" s="584"/>
      <c r="M113" s="8"/>
      <c r="N113" s="1"/>
      <c r="O113" s="9"/>
    </row>
    <row r="114" spans="1:26" ht="23.5" thickBot="1" x14ac:dyDescent="0.55000000000000004">
      <c r="A114" s="32"/>
      <c r="B114" s="32"/>
      <c r="C114" s="611" t="s">
        <v>137</v>
      </c>
      <c r="D114" s="612"/>
      <c r="E114" s="612"/>
      <c r="F114" s="612"/>
      <c r="G114" s="612"/>
      <c r="H114" s="612"/>
      <c r="I114" s="612"/>
      <c r="J114" s="612"/>
      <c r="K114" s="613"/>
      <c r="M114" s="8"/>
      <c r="N114" s="614" t="s">
        <v>81</v>
      </c>
      <c r="O114" s="615"/>
      <c r="P114" s="615"/>
      <c r="Q114" s="615"/>
      <c r="R114" s="615"/>
      <c r="S114" s="615"/>
      <c r="T114" s="615"/>
      <c r="U114" s="615"/>
      <c r="V114" s="616"/>
    </row>
    <row r="115" spans="1:26" ht="39.5" thickBot="1" x14ac:dyDescent="0.3">
      <c r="A115" s="32"/>
      <c r="B115" s="32"/>
      <c r="C115" s="155" t="s">
        <v>82</v>
      </c>
      <c r="D115" s="155" t="s">
        <v>11</v>
      </c>
      <c r="E115" s="155" t="s">
        <v>83</v>
      </c>
      <c r="F115" s="156" t="s">
        <v>84</v>
      </c>
      <c r="G115" s="156" t="s">
        <v>85</v>
      </c>
      <c r="H115" s="156" t="s">
        <v>86</v>
      </c>
      <c r="I115" s="93" t="s">
        <v>87</v>
      </c>
      <c r="J115" s="94" t="s">
        <v>88</v>
      </c>
      <c r="K115" s="154" t="s">
        <v>19</v>
      </c>
      <c r="M115" s="32"/>
      <c r="N115" s="155" t="s">
        <v>82</v>
      </c>
      <c r="O115" s="155" t="s">
        <v>11</v>
      </c>
      <c r="P115" s="155" t="s">
        <v>83</v>
      </c>
      <c r="Q115" s="156" t="s">
        <v>84</v>
      </c>
      <c r="R115" s="156" t="s">
        <v>85</v>
      </c>
      <c r="S115" s="156" t="s">
        <v>86</v>
      </c>
      <c r="T115" s="93" t="s">
        <v>87</v>
      </c>
      <c r="U115" s="94" t="s">
        <v>88</v>
      </c>
      <c r="V115" s="154" t="s">
        <v>19</v>
      </c>
      <c r="Y115" s="115" t="s">
        <v>138</v>
      </c>
      <c r="Z115" s="116" t="s">
        <v>90</v>
      </c>
    </row>
    <row r="116" spans="1:26" ht="214.5" customHeight="1" thickBot="1" x14ac:dyDescent="0.3">
      <c r="A116" s="91"/>
      <c r="B116" s="95">
        <v>1</v>
      </c>
      <c r="C116" s="97" t="s">
        <v>280</v>
      </c>
      <c r="D116" s="97" t="s">
        <v>281</v>
      </c>
      <c r="E116" s="97" t="s">
        <v>282</v>
      </c>
      <c r="F116" s="97" t="s">
        <v>283</v>
      </c>
      <c r="G116" s="15">
        <v>40365</v>
      </c>
      <c r="H116" s="15">
        <v>41307</v>
      </c>
      <c r="I116" s="99">
        <f>H116-G116+1</f>
        <v>943</v>
      </c>
      <c r="J116" s="100">
        <f t="shared" ref="J116:J127" si="13">+I116/30</f>
        <v>31.433333333333334</v>
      </c>
      <c r="K116" s="111"/>
      <c r="M116" s="95">
        <v>1</v>
      </c>
      <c r="N116" s="97" t="s">
        <v>196</v>
      </c>
      <c r="O116" s="97" t="s">
        <v>284</v>
      </c>
      <c r="P116" s="97" t="s">
        <v>134</v>
      </c>
      <c r="Q116" s="97" t="s">
        <v>285</v>
      </c>
      <c r="R116" s="15">
        <v>43556</v>
      </c>
      <c r="S116" s="15">
        <v>43617</v>
      </c>
      <c r="T116" s="99">
        <f>S116-R116+1</f>
        <v>62</v>
      </c>
      <c r="U116" s="100">
        <f t="shared" ref="U116:U127" si="14">+T116/30</f>
        <v>2.0666666666666669</v>
      </c>
      <c r="V116" s="111"/>
      <c r="Y116" s="117" t="s">
        <v>143</v>
      </c>
      <c r="Z116" s="118">
        <v>0</v>
      </c>
    </row>
    <row r="117" spans="1:26" ht="126.5" x14ac:dyDescent="0.25">
      <c r="A117" s="91"/>
      <c r="B117" s="95">
        <v>2</v>
      </c>
      <c r="C117" s="97" t="s">
        <v>286</v>
      </c>
      <c r="D117" s="97" t="s">
        <v>287</v>
      </c>
      <c r="E117" s="97" t="s">
        <v>134</v>
      </c>
      <c r="F117" s="97" t="s">
        <v>288</v>
      </c>
      <c r="G117" s="15">
        <v>42926</v>
      </c>
      <c r="H117" s="15">
        <v>43373</v>
      </c>
      <c r="I117" s="99">
        <f t="shared" ref="I117:I120" si="15">H117-G117+1</f>
        <v>448</v>
      </c>
      <c r="J117" s="100">
        <f t="shared" si="13"/>
        <v>14.933333333333334</v>
      </c>
      <c r="K117" s="111"/>
      <c r="M117" s="95">
        <v>2</v>
      </c>
      <c r="N117" s="96"/>
      <c r="O117" s="96"/>
      <c r="P117" s="97"/>
      <c r="Q117" s="98"/>
      <c r="R117" s="15"/>
      <c r="S117" s="15"/>
      <c r="T117" s="99">
        <f t="shared" ref="T117:T127" si="16">S117-R117</f>
        <v>0</v>
      </c>
      <c r="U117" s="100">
        <f t="shared" si="14"/>
        <v>0</v>
      </c>
      <c r="V117" s="114"/>
      <c r="Y117" s="119" t="s">
        <v>147</v>
      </c>
      <c r="Z117" s="600">
        <v>1</v>
      </c>
    </row>
    <row r="118" spans="1:26" ht="207" x14ac:dyDescent="0.25">
      <c r="A118" s="91"/>
      <c r="B118" s="95">
        <v>3</v>
      </c>
      <c r="C118" s="97" t="s">
        <v>289</v>
      </c>
      <c r="D118" s="97" t="s">
        <v>290</v>
      </c>
      <c r="E118" s="97" t="s">
        <v>134</v>
      </c>
      <c r="F118" s="97" t="s">
        <v>285</v>
      </c>
      <c r="G118" s="15">
        <v>43374</v>
      </c>
      <c r="H118" s="15">
        <v>43434</v>
      </c>
      <c r="I118" s="99">
        <f t="shared" si="15"/>
        <v>61</v>
      </c>
      <c r="J118" s="100">
        <f t="shared" si="13"/>
        <v>2.0333333333333332</v>
      </c>
      <c r="K118" s="219" t="s">
        <v>291</v>
      </c>
      <c r="M118" s="95">
        <v>3</v>
      </c>
      <c r="N118" s="96"/>
      <c r="O118" s="96"/>
      <c r="P118" s="97"/>
      <c r="Q118" s="98"/>
      <c r="R118" s="15"/>
      <c r="S118" s="15"/>
      <c r="T118" s="99">
        <f t="shared" si="16"/>
        <v>0</v>
      </c>
      <c r="U118" s="100">
        <f t="shared" si="14"/>
        <v>0</v>
      </c>
      <c r="V118" s="111"/>
      <c r="Y118" s="120" t="s">
        <v>152</v>
      </c>
      <c r="Z118" s="601"/>
    </row>
    <row r="119" spans="1:26" ht="80.5" x14ac:dyDescent="0.25">
      <c r="A119" s="91"/>
      <c r="B119" s="95">
        <v>4</v>
      </c>
      <c r="C119" s="97" t="s">
        <v>250</v>
      </c>
      <c r="D119" s="96" t="s">
        <v>292</v>
      </c>
      <c r="E119" s="97" t="s">
        <v>293</v>
      </c>
      <c r="F119" s="97" t="s">
        <v>294</v>
      </c>
      <c r="G119" s="15">
        <v>42433</v>
      </c>
      <c r="H119" s="15">
        <v>42901</v>
      </c>
      <c r="I119" s="99">
        <f t="shared" si="15"/>
        <v>469</v>
      </c>
      <c r="J119" s="100">
        <f t="shared" si="13"/>
        <v>15.633333333333333</v>
      </c>
      <c r="K119" s="111"/>
      <c r="M119" s="95">
        <v>4</v>
      </c>
      <c r="N119" s="101"/>
      <c r="O119" s="101"/>
      <c r="P119" s="101"/>
      <c r="Q119" s="101"/>
      <c r="R119" s="15"/>
      <c r="S119" s="15"/>
      <c r="T119" s="99">
        <f t="shared" si="16"/>
        <v>0</v>
      </c>
      <c r="U119" s="100">
        <f t="shared" si="14"/>
        <v>0</v>
      </c>
      <c r="V119" s="111"/>
      <c r="Y119" s="120" t="s">
        <v>154</v>
      </c>
      <c r="Z119" s="601"/>
    </row>
    <row r="120" spans="1:26" ht="230" x14ac:dyDescent="0.25">
      <c r="A120" s="91"/>
      <c r="B120" s="95">
        <v>5</v>
      </c>
      <c r="C120" s="97" t="s">
        <v>295</v>
      </c>
      <c r="D120" s="97" t="s">
        <v>296</v>
      </c>
      <c r="E120" s="97" t="s">
        <v>134</v>
      </c>
      <c r="F120" s="178" t="s">
        <v>297</v>
      </c>
      <c r="G120" s="15">
        <v>42135</v>
      </c>
      <c r="H120" s="15">
        <v>42265</v>
      </c>
      <c r="I120" s="99">
        <f t="shared" si="15"/>
        <v>131</v>
      </c>
      <c r="J120" s="100">
        <f t="shared" si="13"/>
        <v>4.3666666666666663</v>
      </c>
      <c r="K120" s="111"/>
      <c r="M120" s="95">
        <v>5</v>
      </c>
      <c r="N120" s="101"/>
      <c r="O120" s="101"/>
      <c r="P120" s="101"/>
      <c r="Q120" s="101"/>
      <c r="R120" s="15"/>
      <c r="S120" s="15"/>
      <c r="T120" s="99">
        <f t="shared" si="16"/>
        <v>0</v>
      </c>
      <c r="U120" s="100">
        <f t="shared" si="14"/>
        <v>0</v>
      </c>
      <c r="V120" s="111"/>
      <c r="Y120" s="120" t="s">
        <v>158</v>
      </c>
      <c r="Z120" s="601"/>
    </row>
    <row r="121" spans="1:26" ht="42" x14ac:dyDescent="0.25">
      <c r="A121" s="91"/>
      <c r="B121" s="95">
        <v>6</v>
      </c>
      <c r="C121" s="101"/>
      <c r="D121" s="101"/>
      <c r="E121" s="101"/>
      <c r="F121" s="101"/>
      <c r="G121" s="15"/>
      <c r="H121" s="15"/>
      <c r="I121" s="99">
        <f t="shared" ref="I121:I127" si="17">H121-G121</f>
        <v>0</v>
      </c>
      <c r="J121" s="100">
        <f t="shared" si="13"/>
        <v>0</v>
      </c>
      <c r="K121" s="111"/>
      <c r="M121" s="95">
        <v>6</v>
      </c>
      <c r="N121" s="101"/>
      <c r="O121" s="101"/>
      <c r="P121" s="101"/>
      <c r="Q121" s="101"/>
      <c r="R121" s="15"/>
      <c r="S121" s="15"/>
      <c r="T121" s="99">
        <f t="shared" si="16"/>
        <v>0</v>
      </c>
      <c r="U121" s="100">
        <f t="shared" si="14"/>
        <v>0</v>
      </c>
      <c r="V121" s="111"/>
      <c r="Y121" s="120" t="s">
        <v>161</v>
      </c>
      <c r="Z121" s="601"/>
    </row>
    <row r="122" spans="1:26" ht="28" x14ac:dyDescent="0.25">
      <c r="A122" s="91"/>
      <c r="B122" s="95">
        <v>7</v>
      </c>
      <c r="C122" s="101"/>
      <c r="D122" s="101"/>
      <c r="E122" s="101"/>
      <c r="F122" s="101"/>
      <c r="G122" s="15"/>
      <c r="H122" s="15"/>
      <c r="I122" s="99">
        <f t="shared" si="17"/>
        <v>0</v>
      </c>
      <c r="J122" s="100">
        <f t="shared" si="13"/>
        <v>0</v>
      </c>
      <c r="K122" s="111"/>
      <c r="M122" s="95">
        <v>7</v>
      </c>
      <c r="N122" s="101"/>
      <c r="O122" s="101"/>
      <c r="P122" s="101"/>
      <c r="Q122" s="101"/>
      <c r="R122" s="15"/>
      <c r="S122" s="15"/>
      <c r="T122" s="99">
        <f t="shared" si="16"/>
        <v>0</v>
      </c>
      <c r="U122" s="100">
        <f t="shared" si="14"/>
        <v>0</v>
      </c>
      <c r="V122" s="111"/>
      <c r="Y122" s="120" t="s">
        <v>164</v>
      </c>
      <c r="Z122" s="601"/>
    </row>
    <row r="123" spans="1:26" ht="14" x14ac:dyDescent="0.25">
      <c r="A123" s="91"/>
      <c r="B123" s="95">
        <v>8</v>
      </c>
      <c r="C123" s="101"/>
      <c r="D123" s="101"/>
      <c r="E123" s="101"/>
      <c r="F123" s="101"/>
      <c r="G123" s="15"/>
      <c r="H123" s="15"/>
      <c r="I123" s="99">
        <f t="shared" si="17"/>
        <v>0</v>
      </c>
      <c r="J123" s="100">
        <f t="shared" si="13"/>
        <v>0</v>
      </c>
      <c r="K123" s="111"/>
      <c r="M123" s="95">
        <v>8</v>
      </c>
      <c r="N123" s="101"/>
      <c r="O123" s="101"/>
      <c r="P123" s="101"/>
      <c r="Q123" s="101"/>
      <c r="R123" s="15"/>
      <c r="S123" s="15"/>
      <c r="T123" s="99">
        <f t="shared" si="16"/>
        <v>0</v>
      </c>
      <c r="U123" s="100">
        <f t="shared" si="14"/>
        <v>0</v>
      </c>
      <c r="V123" s="111"/>
      <c r="Y123" s="120" t="s">
        <v>167</v>
      </c>
      <c r="Z123" s="601"/>
    </row>
    <row r="124" spans="1:26" ht="42.5" thickBot="1" x14ac:dyDescent="0.3">
      <c r="A124" s="91"/>
      <c r="B124" s="95">
        <v>9</v>
      </c>
      <c r="C124" s="101"/>
      <c r="D124" s="101"/>
      <c r="E124" s="101"/>
      <c r="F124" s="101"/>
      <c r="G124" s="15"/>
      <c r="H124" s="15"/>
      <c r="I124" s="99">
        <f t="shared" si="17"/>
        <v>0</v>
      </c>
      <c r="J124" s="100">
        <f t="shared" si="13"/>
        <v>0</v>
      </c>
      <c r="K124" s="111"/>
      <c r="M124" s="95">
        <v>9</v>
      </c>
      <c r="N124" s="101"/>
      <c r="O124" s="101"/>
      <c r="P124" s="101"/>
      <c r="Q124" s="101"/>
      <c r="R124" s="15"/>
      <c r="S124" s="15"/>
      <c r="T124" s="99">
        <f t="shared" si="16"/>
        <v>0</v>
      </c>
      <c r="U124" s="100">
        <f t="shared" si="14"/>
        <v>0</v>
      </c>
      <c r="V124" s="111"/>
      <c r="Y124" s="121" t="s">
        <v>172</v>
      </c>
      <c r="Z124" s="602"/>
    </row>
    <row r="125" spans="1:26" x14ac:dyDescent="0.25">
      <c r="A125" s="91"/>
      <c r="B125" s="95">
        <v>10</v>
      </c>
      <c r="C125" s="101"/>
      <c r="D125" s="101"/>
      <c r="E125" s="101"/>
      <c r="F125" s="101"/>
      <c r="G125" s="15"/>
      <c r="H125" s="15"/>
      <c r="I125" s="99">
        <f t="shared" si="17"/>
        <v>0</v>
      </c>
      <c r="J125" s="100">
        <f t="shared" si="13"/>
        <v>0</v>
      </c>
      <c r="K125" s="111"/>
      <c r="M125" s="95">
        <v>10</v>
      </c>
      <c r="N125" s="101"/>
      <c r="O125" s="101"/>
      <c r="P125" s="101"/>
      <c r="Q125" s="101"/>
      <c r="R125" s="15"/>
      <c r="S125" s="15"/>
      <c r="T125" s="99">
        <f t="shared" si="16"/>
        <v>0</v>
      </c>
      <c r="U125" s="100">
        <f t="shared" si="14"/>
        <v>0</v>
      </c>
      <c r="V125" s="111"/>
    </row>
    <row r="126" spans="1:26" x14ac:dyDescent="0.25">
      <c r="A126" s="91"/>
      <c r="B126" s="95">
        <v>11</v>
      </c>
      <c r="C126" s="101"/>
      <c r="D126" s="101"/>
      <c r="E126" s="101"/>
      <c r="F126" s="101"/>
      <c r="G126" s="15"/>
      <c r="H126" s="15"/>
      <c r="I126" s="99">
        <f t="shared" si="17"/>
        <v>0</v>
      </c>
      <c r="J126" s="100">
        <f t="shared" si="13"/>
        <v>0</v>
      </c>
      <c r="K126" s="111"/>
      <c r="M126" s="95">
        <v>11</v>
      </c>
      <c r="N126" s="101"/>
      <c r="O126" s="101"/>
      <c r="P126" s="101"/>
      <c r="Q126" s="101"/>
      <c r="R126" s="15"/>
      <c r="S126" s="15"/>
      <c r="T126" s="99">
        <f t="shared" si="16"/>
        <v>0</v>
      </c>
      <c r="U126" s="100">
        <f t="shared" si="14"/>
        <v>0</v>
      </c>
      <c r="V126" s="111"/>
    </row>
    <row r="127" spans="1:26" x14ac:dyDescent="0.25">
      <c r="A127" s="91"/>
      <c r="B127" s="95">
        <v>12</v>
      </c>
      <c r="C127" s="101"/>
      <c r="D127" s="101"/>
      <c r="E127" s="101"/>
      <c r="F127" s="101"/>
      <c r="G127" s="15"/>
      <c r="H127" s="15"/>
      <c r="I127" s="99">
        <f t="shared" si="17"/>
        <v>0</v>
      </c>
      <c r="J127" s="100">
        <f t="shared" si="13"/>
        <v>0</v>
      </c>
      <c r="K127" s="111"/>
      <c r="M127" s="95">
        <v>12</v>
      </c>
      <c r="N127" s="101"/>
      <c r="O127" s="101"/>
      <c r="P127" s="101"/>
      <c r="Q127" s="101"/>
      <c r="R127" s="15"/>
      <c r="S127" s="15"/>
      <c r="T127" s="99">
        <f t="shared" si="16"/>
        <v>0</v>
      </c>
      <c r="U127" s="100">
        <f t="shared" si="14"/>
        <v>0</v>
      </c>
      <c r="V127" s="111"/>
    </row>
    <row r="128" spans="1:26" ht="14.5" thickBot="1" x14ac:dyDescent="0.3">
      <c r="A128" s="32"/>
      <c r="B128" s="32"/>
      <c r="C128" s="593" t="s">
        <v>128</v>
      </c>
      <c r="D128" s="594"/>
      <c r="E128" s="594"/>
      <c r="F128" s="594"/>
      <c r="G128" s="594"/>
      <c r="H128" s="595"/>
      <c r="I128" s="102">
        <f>SUM(I116:I127)</f>
        <v>2052</v>
      </c>
      <c r="J128" s="103">
        <f>SUM(J116:J127)</f>
        <v>68.399999999999991</v>
      </c>
      <c r="K128" s="111"/>
      <c r="M128" s="32"/>
      <c r="N128" s="593" t="s">
        <v>128</v>
      </c>
      <c r="O128" s="594"/>
      <c r="P128" s="594"/>
      <c r="Q128" s="594"/>
      <c r="R128" s="594"/>
      <c r="S128" s="595"/>
      <c r="T128" s="102">
        <f>SUM(T116:T127)</f>
        <v>62</v>
      </c>
      <c r="U128" s="103">
        <f>SUM(U116:U127)</f>
        <v>2.0666666666666669</v>
      </c>
      <c r="V128" s="111"/>
    </row>
    <row r="129" spans="10:28" ht="13.5" thickBot="1" x14ac:dyDescent="0.3">
      <c r="M129" s="8"/>
      <c r="N129" s="1"/>
      <c r="O129" s="9"/>
      <c r="AB129" s="130" t="s">
        <v>19</v>
      </c>
    </row>
    <row r="130" spans="10:28" ht="20.5" thickBot="1" x14ac:dyDescent="0.3">
      <c r="J130" s="92" t="str">
        <f>IF(J128&gt;=36,"HABILITADO","NO HABILITADO")</f>
        <v>HABILITADO</v>
      </c>
      <c r="M130" s="8"/>
      <c r="N130" s="1"/>
      <c r="O130" s="9"/>
      <c r="T130" s="586" t="s">
        <v>131</v>
      </c>
      <c r="U130" s="587">
        <f>IF(U128&gt;12,13,IF(U128&gt;6,8,0))</f>
        <v>0</v>
      </c>
      <c r="Y130" s="586" t="s">
        <v>131</v>
      </c>
      <c r="Z130" s="587">
        <v>0</v>
      </c>
      <c r="AB130" s="167"/>
    </row>
    <row r="131" spans="10:28" x14ac:dyDescent="0.25">
      <c r="M131" s="8"/>
      <c r="N131" s="1"/>
      <c r="O131" s="9"/>
    </row>
    <row r="132" spans="10:28" x14ac:dyDescent="0.25">
      <c r="M132" s="8"/>
      <c r="N132" s="1"/>
      <c r="O132" s="9"/>
    </row>
    <row r="133" spans="10:28" x14ac:dyDescent="0.25">
      <c r="M133" s="8"/>
      <c r="N133" s="1"/>
      <c r="O133" s="9"/>
    </row>
    <row r="134" spans="10:28" x14ac:dyDescent="0.25">
      <c r="M134" s="8"/>
      <c r="N134" s="1"/>
      <c r="O134" s="9"/>
    </row>
    <row r="135" spans="10:28" x14ac:dyDescent="0.25">
      <c r="M135" s="8"/>
      <c r="N135" s="1"/>
      <c r="O135" s="9"/>
    </row>
    <row r="136" spans="10:28" x14ac:dyDescent="0.25">
      <c r="M136" s="8"/>
      <c r="N136" s="1"/>
      <c r="O136" s="9"/>
    </row>
  </sheetData>
  <mergeCells count="42">
    <mergeCell ref="AB13:AJ13"/>
    <mergeCell ref="A57:A59"/>
    <mergeCell ref="C5:F5"/>
    <mergeCell ref="H5:M5"/>
    <mergeCell ref="C6:F6"/>
    <mergeCell ref="C7:F7"/>
    <mergeCell ref="Q13:Y13"/>
    <mergeCell ref="AA69:AF69"/>
    <mergeCell ref="D76:O77"/>
    <mergeCell ref="C79:D79"/>
    <mergeCell ref="E79:I79"/>
    <mergeCell ref="C80:D80"/>
    <mergeCell ref="E80:I80"/>
    <mergeCell ref="B69:G69"/>
    <mergeCell ref="Z117:Z124"/>
    <mergeCell ref="D84:H84"/>
    <mergeCell ref="C85:D85"/>
    <mergeCell ref="Z89:Z96"/>
    <mergeCell ref="C100:H100"/>
    <mergeCell ref="N100:S100"/>
    <mergeCell ref="C108:D108"/>
    <mergeCell ref="E108:I108"/>
    <mergeCell ref="C86:K86"/>
    <mergeCell ref="N86:V86"/>
    <mergeCell ref="C114:K114"/>
    <mergeCell ref="N114:V114"/>
    <mergeCell ref="AM13:AV13"/>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s>
  <conditionalFormatting sqref="J102">
    <cfRule type="cellIs" dxfId="121" priority="25" operator="equal">
      <formula>"HABILITADO"</formula>
    </cfRule>
    <cfRule type="containsText" dxfId="120" priority="26" operator="containsText" text="NO">
      <formula>NOT(ISERROR(SEARCH("NO",J102)))</formula>
    </cfRule>
  </conditionalFormatting>
  <conditionalFormatting sqref="J130">
    <cfRule type="cellIs" dxfId="119" priority="23" operator="equal">
      <formula>"HABILITADO"</formula>
    </cfRule>
    <cfRule type="containsText" dxfId="118" priority="24" operator="containsText" text="NO">
      <formula>NOT(ISERROR(SEARCH("NO",J130)))</formula>
    </cfRule>
  </conditionalFormatting>
  <conditionalFormatting sqref="K25:K68">
    <cfRule type="containsText" dxfId="117" priority="11" operator="containsText" text="NO HABILITADO">
      <formula>NOT(ISERROR(SEARCH("NO HABILITADO",K25)))</formula>
    </cfRule>
  </conditionalFormatting>
  <conditionalFormatting sqref="K25:K69">
    <cfRule type="containsText" dxfId="116" priority="9" operator="containsText" text="NO">
      <formula>NOT(ISERROR(SEARCH("NO",K25)))</formula>
    </cfRule>
    <cfRule type="containsText" dxfId="115" priority="10" operator="containsText" text="HABILITADO">
      <formula>NOT(ISERROR(SEARCH("HABILITADO",K25)))</formula>
    </cfRule>
  </conditionalFormatting>
  <conditionalFormatting sqref="K15:K24">
    <cfRule type="containsText" dxfId="114" priority="5" operator="containsText" text="NO HABILITADO">
      <formula>NOT(ISERROR(SEARCH(("NO HABILITADO"),(K15))))</formula>
    </cfRule>
  </conditionalFormatting>
  <conditionalFormatting sqref="K15:K24">
    <cfRule type="containsText" dxfId="113" priority="6" operator="containsText" text="NO HABILITADO">
      <formula>NOT(ISERROR(SEARCH(("NO HABILITADO"),(K15))))</formula>
    </cfRule>
  </conditionalFormatting>
  <conditionalFormatting sqref="K15:K24">
    <cfRule type="containsText" dxfId="112" priority="7" operator="containsText" text="NO">
      <formula>NOT(ISERROR(SEARCH(("NO"),(K15))))</formula>
    </cfRule>
  </conditionalFormatting>
  <conditionalFormatting sqref="K15:K24">
    <cfRule type="containsText" dxfId="111" priority="8" operator="containsText" text="HABILITADO">
      <formula>NOT(ISERROR(SEARCH(("HABILITADO"),(K15))))</formula>
    </cfRule>
  </conditionalFormatting>
  <conditionalFormatting sqref="AU15:AU24">
    <cfRule type="containsText" dxfId="110" priority="1" operator="containsText" text="NO HABILITADO">
      <formula>NOT(ISERROR(SEARCH(("NO HABILITADO"),(AU15))))</formula>
    </cfRule>
  </conditionalFormatting>
  <conditionalFormatting sqref="AU15:AU24">
    <cfRule type="containsText" dxfId="109" priority="2" operator="containsText" text="NO HABILITADO">
      <formula>NOT(ISERROR(SEARCH(("NO HABILITADO"),(AU15))))</formula>
    </cfRule>
  </conditionalFormatting>
  <conditionalFormatting sqref="AU15:AU24">
    <cfRule type="containsText" dxfId="108" priority="3" operator="containsText" text="NO">
      <formula>NOT(ISERROR(SEARCH(("NO"),(AU15))))</formula>
    </cfRule>
  </conditionalFormatting>
  <conditionalFormatting sqref="AU15:AU24">
    <cfRule type="containsText" dxfId="107" priority="4" operator="containsText" text="HABILITADO">
      <formula>NOT(ISERROR(SEARCH(("HABILITADO"),(AU15))))</formula>
    </cfRule>
  </conditionalFormatting>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6B065-44C7-477D-8B5B-1DCDCDECCAD5}">
  <sheetPr>
    <tabColor rgb="FFFF0000"/>
  </sheetPr>
  <dimension ref="A1:BA132"/>
  <sheetViews>
    <sheetView topLeftCell="B82" zoomScale="41" zoomScaleNormal="10" workbookViewId="0">
      <selection activeCell="L102" sqref="L102"/>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27.26953125" style="1" customWidth="1"/>
    <col min="11" max="11" width="19.1796875" style="1" customWidth="1"/>
    <col min="12" max="12" width="45.26953125" style="8" customWidth="1"/>
    <col min="13" max="13" width="14.81640625" style="1" customWidth="1"/>
    <col min="14" max="14" width="13.1796875" style="9" customWidth="1"/>
    <col min="15" max="15" width="9.1796875" style="1"/>
    <col min="16" max="16" width="48.81640625" style="1" customWidth="1"/>
    <col min="17" max="17" width="28"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5" width="27.7265625" style="1" customWidth="1"/>
    <col min="26" max="26" width="9.1796875" style="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16384" width="10.81640625" style="1"/>
  </cols>
  <sheetData>
    <row r="1" spans="2:53" x14ac:dyDescent="0.25">
      <c r="M1" s="8"/>
      <c r="N1" s="1"/>
    </row>
    <row r="2" spans="2:53" x14ac:dyDescent="0.25">
      <c r="C2" s="617" t="s">
        <v>0</v>
      </c>
      <c r="D2" s="617"/>
      <c r="E2" s="617"/>
      <c r="F2" s="617"/>
      <c r="G2" s="617"/>
      <c r="H2" s="617"/>
      <c r="I2" s="617"/>
      <c r="J2" s="617"/>
      <c r="K2" s="617"/>
      <c r="L2" s="617"/>
      <c r="M2" s="617"/>
      <c r="N2" s="617"/>
    </row>
    <row r="3" spans="2:53" ht="51" customHeight="1" x14ac:dyDescent="0.25">
      <c r="C3" s="617"/>
      <c r="D3" s="617"/>
      <c r="E3" s="617"/>
      <c r="F3" s="617"/>
      <c r="G3" s="617"/>
      <c r="H3" s="617"/>
      <c r="I3" s="617"/>
      <c r="J3" s="617"/>
      <c r="K3" s="617"/>
      <c r="L3" s="617"/>
      <c r="M3" s="617"/>
      <c r="N3" s="617"/>
    </row>
    <row r="5" spans="2:53" ht="15.5" x14ac:dyDescent="0.25">
      <c r="C5" s="636" t="s">
        <v>1</v>
      </c>
      <c r="D5" s="636"/>
      <c r="E5" s="636"/>
      <c r="F5" s="636"/>
      <c r="G5" s="588"/>
      <c r="H5" s="642" t="s">
        <v>298</v>
      </c>
      <c r="I5" s="642"/>
      <c r="J5" s="642"/>
      <c r="K5" s="642"/>
      <c r="L5" s="642"/>
      <c r="M5" s="642"/>
      <c r="N5" s="2"/>
    </row>
    <row r="6" spans="2:53" ht="13.5" thickBot="1" x14ac:dyDescent="0.3">
      <c r="C6" s="638"/>
      <c r="D6" s="638"/>
      <c r="E6" s="638"/>
      <c r="F6" s="638"/>
      <c r="G6" s="589"/>
      <c r="H6" s="618"/>
      <c r="I6" s="618"/>
      <c r="J6" s="618"/>
      <c r="K6" s="618"/>
      <c r="L6" s="619"/>
      <c r="M6" s="619"/>
      <c r="N6" s="619"/>
    </row>
    <row r="7" spans="2:53" ht="13.5" thickBot="1" x14ac:dyDescent="0.3">
      <c r="C7" s="636" t="s">
        <v>3</v>
      </c>
      <c r="D7" s="636"/>
      <c r="E7" s="636"/>
      <c r="F7" s="636"/>
      <c r="G7" s="588"/>
      <c r="H7" s="43">
        <v>1453.2903282399354</v>
      </c>
      <c r="I7" s="67"/>
      <c r="J7" s="67"/>
      <c r="K7" s="67"/>
      <c r="L7" s="4"/>
      <c r="M7" s="4"/>
      <c r="N7" s="4"/>
    </row>
    <row r="8" spans="2:53" ht="13" x14ac:dyDescent="0.25">
      <c r="C8" s="588" t="s">
        <v>4</v>
      </c>
      <c r="D8" s="588"/>
      <c r="E8" s="588"/>
      <c r="F8" s="588"/>
      <c r="G8" s="588"/>
      <c r="H8" s="243">
        <f>H7*0.3</f>
        <v>435.98709847198063</v>
      </c>
      <c r="I8" s="243"/>
      <c r="J8" s="5"/>
      <c r="K8" s="5"/>
      <c r="L8" s="5"/>
      <c r="M8" s="5"/>
      <c r="N8" s="5"/>
    </row>
    <row r="9" spans="2:53" ht="16" x14ac:dyDescent="0.5">
      <c r="C9" s="3" t="s">
        <v>5</v>
      </c>
      <c r="H9" s="7"/>
      <c r="I9" s="7"/>
      <c r="J9" s="7"/>
      <c r="K9" s="7"/>
      <c r="M9" s="8"/>
      <c r="N9" s="1"/>
    </row>
    <row r="10" spans="2:53" ht="16" x14ac:dyDescent="0.5">
      <c r="C10" s="3"/>
      <c r="H10" s="7"/>
      <c r="I10" s="7"/>
      <c r="J10" s="7"/>
      <c r="K10" s="7"/>
      <c r="M10" s="8"/>
      <c r="N10" s="1"/>
    </row>
    <row r="11" spans="2:53" ht="63" customHeight="1" thickBot="1" x14ac:dyDescent="0.55000000000000004">
      <c r="C11" s="620" t="s">
        <v>6</v>
      </c>
      <c r="D11" s="620"/>
      <c r="E11" s="620"/>
      <c r="F11" s="620"/>
      <c r="G11" s="620"/>
      <c r="H11" s="620"/>
      <c r="I11" s="7"/>
      <c r="J11" s="627" t="str">
        <f>IF(BA27&gt;=5,"HABILITA: CUENTA CON MÁS DE 5 AÑOS","NO HABILITA POR TIEMPO")</f>
        <v>HABILITA: CUENTA CON MÁS DE 5 AÑOS</v>
      </c>
      <c r="K11" s="628"/>
      <c r="M11" s="8"/>
      <c r="N11" s="1"/>
      <c r="AU11" s="627" t="str">
        <f>IF(BA27&gt;=5,"HABILITA: CUENTA CON MÁS DE 5 AÑOS","NO HABILITA POR TIEMPO")</f>
        <v>HABILITA: CUENTA CON MÁS DE 5 AÑOS</v>
      </c>
      <c r="AV11" s="628"/>
    </row>
    <row r="12" spans="2:53" ht="23.5" thickBot="1" x14ac:dyDescent="0.55000000000000004">
      <c r="M12" s="8"/>
      <c r="N12" s="1"/>
      <c r="Q12" s="629" t="s">
        <v>8</v>
      </c>
      <c r="R12" s="630"/>
      <c r="S12" s="630"/>
      <c r="T12" s="630"/>
      <c r="U12" s="630"/>
      <c r="V12" s="630"/>
      <c r="W12" s="630"/>
      <c r="X12" s="630"/>
      <c r="Y12" s="631"/>
      <c r="AB12" s="629" t="s">
        <v>9</v>
      </c>
      <c r="AC12" s="630"/>
      <c r="AD12" s="630"/>
      <c r="AE12" s="630"/>
      <c r="AF12" s="630"/>
      <c r="AG12" s="630"/>
      <c r="AH12" s="630"/>
      <c r="AI12" s="630"/>
      <c r="AJ12" s="631"/>
      <c r="AM12" s="621" t="s">
        <v>7</v>
      </c>
      <c r="AN12" s="622"/>
      <c r="AO12" s="622"/>
      <c r="AP12" s="622"/>
      <c r="AQ12" s="622"/>
      <c r="AR12" s="622"/>
      <c r="AS12" s="622"/>
      <c r="AT12" s="622"/>
      <c r="AU12" s="622"/>
      <c r="AV12" s="623"/>
    </row>
    <row r="13" spans="2:53" ht="65.5" thickBot="1" x14ac:dyDescent="0.55000000000000004">
      <c r="C13" s="621" t="s">
        <v>7</v>
      </c>
      <c r="D13" s="622"/>
      <c r="E13" s="622"/>
      <c r="F13" s="622"/>
      <c r="G13" s="622"/>
      <c r="H13" s="622"/>
      <c r="I13" s="622"/>
      <c r="J13" s="622"/>
      <c r="K13" s="622"/>
      <c r="L13" s="623"/>
      <c r="M13" s="244"/>
      <c r="N13" s="1"/>
      <c r="Q13" s="152" t="s">
        <v>10</v>
      </c>
      <c r="R13" s="152" t="s">
        <v>11</v>
      </c>
      <c r="S13" s="152" t="s">
        <v>12</v>
      </c>
      <c r="T13" s="153" t="s">
        <v>13</v>
      </c>
      <c r="U13" s="153" t="s">
        <v>14</v>
      </c>
      <c r="V13" s="153" t="s">
        <v>15</v>
      </c>
      <c r="W13" s="153" t="s">
        <v>16</v>
      </c>
      <c r="X13" s="10" t="s">
        <v>17</v>
      </c>
      <c r="Y13" s="152" t="s">
        <v>19</v>
      </c>
      <c r="AB13" s="152" t="s">
        <v>10</v>
      </c>
      <c r="AC13" s="152" t="s">
        <v>11</v>
      </c>
      <c r="AD13" s="152" t="s">
        <v>12</v>
      </c>
      <c r="AE13" s="153" t="s">
        <v>13</v>
      </c>
      <c r="AF13" s="153" t="s">
        <v>14</v>
      </c>
      <c r="AG13" s="153" t="s">
        <v>15</v>
      </c>
      <c r="AH13" s="153" t="s">
        <v>16</v>
      </c>
      <c r="AI13" s="10" t="s">
        <v>17</v>
      </c>
      <c r="AJ13" s="152" t="s">
        <v>19</v>
      </c>
      <c r="AM13" s="157" t="s">
        <v>10</v>
      </c>
      <c r="AN13" s="157" t="s">
        <v>11</v>
      </c>
      <c r="AO13" s="157" t="s">
        <v>12</v>
      </c>
      <c r="AP13" s="163" t="s">
        <v>13</v>
      </c>
      <c r="AQ13" s="163" t="s">
        <v>14</v>
      </c>
      <c r="AR13" s="163" t="s">
        <v>15</v>
      </c>
      <c r="AS13" s="163" t="s">
        <v>16</v>
      </c>
      <c r="AT13" s="164" t="s">
        <v>17</v>
      </c>
      <c r="AU13" s="164" t="s">
        <v>18</v>
      </c>
      <c r="AV13" s="157" t="s">
        <v>19</v>
      </c>
      <c r="AW13" s="284" t="s">
        <v>22</v>
      </c>
      <c r="AX13" s="284" t="s">
        <v>23</v>
      </c>
      <c r="AY13" s="284" t="s">
        <v>24</v>
      </c>
      <c r="AZ13" s="284" t="s">
        <v>25</v>
      </c>
      <c r="BA13" s="285" t="s">
        <v>26</v>
      </c>
    </row>
    <row r="14" spans="2:53"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P14" s="295">
        <v>1</v>
      </c>
      <c r="Q14" s="79"/>
      <c r="R14" s="72"/>
      <c r="S14" s="73"/>
      <c r="T14" s="72"/>
      <c r="U14" s="63"/>
      <c r="V14" s="82"/>
      <c r="W14" s="69"/>
      <c r="X14" s="64"/>
      <c r="Y14" s="268"/>
      <c r="AA14" s="295">
        <v>1</v>
      </c>
      <c r="AB14" s="65"/>
      <c r="AC14" s="36"/>
      <c r="AD14" s="73"/>
      <c r="AE14" s="72"/>
      <c r="AF14" s="63"/>
      <c r="AG14" s="80"/>
      <c r="AH14" s="69"/>
      <c r="AI14" s="64"/>
      <c r="AJ14" s="267"/>
      <c r="AL14" s="295">
        <v>1</v>
      </c>
      <c r="AM14" s="245" t="s">
        <v>299</v>
      </c>
      <c r="AN14" s="248" t="s">
        <v>300</v>
      </c>
      <c r="AO14" s="363" t="s">
        <v>301</v>
      </c>
      <c r="AP14" s="248">
        <v>81101500</v>
      </c>
      <c r="AQ14" s="249">
        <v>6655005271</v>
      </c>
      <c r="AR14" s="252">
        <v>9562.56</v>
      </c>
      <c r="AS14" s="251">
        <v>1</v>
      </c>
      <c r="AT14" s="252">
        <f>AR14*AS14</f>
        <v>9562.56</v>
      </c>
      <c r="AU14" s="296" t="str">
        <f>IF(AR14*AS14&gt;0,"HABILITADO", "NO HABILITADO")</f>
        <v>HABILITADO</v>
      </c>
      <c r="AV14" s="445"/>
      <c r="AW14" s="446">
        <v>40983</v>
      </c>
      <c r="AX14" s="286">
        <v>42582</v>
      </c>
      <c r="AY14" s="286">
        <v>40983</v>
      </c>
      <c r="AZ14" s="286">
        <v>42582</v>
      </c>
      <c r="BA14" s="250">
        <f>+(AZ14-AY14+1)/365</f>
        <v>4.3835616438356162</v>
      </c>
    </row>
    <row r="15" spans="2:53" ht="91.5" customHeight="1" thickBot="1" x14ac:dyDescent="0.4">
      <c r="B15" s="295">
        <v>1</v>
      </c>
      <c r="C15" s="245" t="s">
        <v>299</v>
      </c>
      <c r="D15" s="248" t="s">
        <v>300</v>
      </c>
      <c r="E15" s="363" t="s">
        <v>301</v>
      </c>
      <c r="F15" s="248">
        <v>81101500</v>
      </c>
      <c r="G15" s="249">
        <v>6655005271</v>
      </c>
      <c r="H15" s="252">
        <v>9562.56</v>
      </c>
      <c r="I15" s="251">
        <v>1</v>
      </c>
      <c r="J15" s="252">
        <f>H15*I15</f>
        <v>9562.56</v>
      </c>
      <c r="K15" s="296" t="str">
        <f>IF(H15*I15&gt;0,"HABILITADO", "NO HABILITADO")</f>
        <v>HABILITADO</v>
      </c>
      <c r="L15" s="445"/>
      <c r="M15" s="22">
        <v>80101500</v>
      </c>
      <c r="N15" s="23" t="s">
        <v>31</v>
      </c>
      <c r="P15" s="295">
        <v>2</v>
      </c>
      <c r="Q15" s="71"/>
      <c r="R15" s="72"/>
      <c r="S15" s="73"/>
      <c r="T15" s="72"/>
      <c r="U15" s="298"/>
      <c r="V15" s="70"/>
      <c r="W15" s="69"/>
      <c r="X15" s="64"/>
      <c r="Y15" s="268"/>
      <c r="AA15" s="295">
        <v>2</v>
      </c>
      <c r="AB15" s="299"/>
      <c r="AC15" s="300"/>
      <c r="AD15" s="301"/>
      <c r="AE15" s="300"/>
      <c r="AF15" s="302"/>
      <c r="AG15" s="303"/>
      <c r="AH15" s="224"/>
      <c r="AI15" s="304"/>
      <c r="AJ15" s="172"/>
      <c r="AL15" s="295">
        <v>2</v>
      </c>
      <c r="AM15" s="245" t="s">
        <v>302</v>
      </c>
      <c r="AN15" s="248" t="s">
        <v>303</v>
      </c>
      <c r="AO15" s="363" t="s">
        <v>304</v>
      </c>
      <c r="AP15" s="248" t="s">
        <v>305</v>
      </c>
      <c r="AQ15" s="249">
        <v>735029407</v>
      </c>
      <c r="AR15" s="252">
        <v>1801.54</v>
      </c>
      <c r="AS15" s="251">
        <v>1</v>
      </c>
      <c r="AT15" s="252">
        <f t="shared" ref="AT15:AT17" si="0">AT14+AR15*AS15</f>
        <v>11364.099999999999</v>
      </c>
      <c r="AU15" s="296" t="str">
        <f t="shared" ref="AU15:AU17" si="1">IF(AR15*AS15&gt;0,"HABILITADO", "NO HABILITADO")</f>
        <v>HABILITADO</v>
      </c>
      <c r="AV15" s="297"/>
      <c r="AW15" s="446">
        <v>38649</v>
      </c>
      <c r="AX15" s="286">
        <v>38883</v>
      </c>
      <c r="AY15" s="286">
        <v>38649</v>
      </c>
      <c r="AZ15" s="286">
        <v>38883</v>
      </c>
      <c r="BA15" s="250">
        <f t="shared" ref="BA15:BA17" si="2">+(AZ15-AY15+1)/365</f>
        <v>0.64383561643835618</v>
      </c>
    </row>
    <row r="16" spans="2:53" ht="123.65" customHeight="1" thickBot="1" x14ac:dyDescent="0.4">
      <c r="B16" s="295">
        <v>2</v>
      </c>
      <c r="C16" s="245" t="s">
        <v>302</v>
      </c>
      <c r="D16" s="248" t="s">
        <v>303</v>
      </c>
      <c r="E16" s="363" t="s">
        <v>304</v>
      </c>
      <c r="F16" s="248" t="s">
        <v>305</v>
      </c>
      <c r="G16" s="249">
        <v>735029407</v>
      </c>
      <c r="H16" s="252">
        <v>1801.54</v>
      </c>
      <c r="I16" s="251">
        <v>1</v>
      </c>
      <c r="J16" s="252">
        <f t="shared" ref="J16:J18" si="3">J15+H16*I16</f>
        <v>11364.099999999999</v>
      </c>
      <c r="K16" s="296" t="str">
        <f t="shared" ref="K16:K18" si="4">IF(H16*I16&gt;0,"HABILITADO", "NO HABILITADO")</f>
        <v>HABILITADO</v>
      </c>
      <c r="L16" s="297"/>
      <c r="M16" s="22">
        <v>80101600</v>
      </c>
      <c r="N16" s="23" t="s">
        <v>31</v>
      </c>
      <c r="P16" s="295">
        <v>3</v>
      </c>
      <c r="Q16" s="65"/>
      <c r="R16" s="37"/>
      <c r="S16" s="73"/>
      <c r="T16" s="72"/>
      <c r="U16" s="63"/>
      <c r="V16" s="82"/>
      <c r="W16" s="69"/>
      <c r="X16" s="64"/>
      <c r="Y16" s="306"/>
      <c r="AA16" s="295">
        <v>3</v>
      </c>
      <c r="AB16" s="71"/>
      <c r="AC16" s="72"/>
      <c r="AD16" s="73"/>
      <c r="AE16" s="72"/>
      <c r="AF16" s="298"/>
      <c r="AG16" s="70"/>
      <c r="AH16" s="69"/>
      <c r="AI16" s="64"/>
      <c r="AJ16" s="268"/>
      <c r="AL16" s="295">
        <v>3</v>
      </c>
      <c r="AM16" s="245" t="s">
        <v>306</v>
      </c>
      <c r="AN16" s="248" t="s">
        <v>307</v>
      </c>
      <c r="AO16" s="363" t="s">
        <v>308</v>
      </c>
      <c r="AP16" s="248">
        <v>81101700</v>
      </c>
      <c r="AQ16" s="249">
        <v>373891490</v>
      </c>
      <c r="AR16" s="252">
        <v>810.17</v>
      </c>
      <c r="AS16" s="251">
        <v>1</v>
      </c>
      <c r="AT16" s="252">
        <f t="shared" si="0"/>
        <v>12174.269999999999</v>
      </c>
      <c r="AU16" s="296" t="str">
        <f t="shared" si="1"/>
        <v>HABILITADO</v>
      </c>
      <c r="AV16" s="305"/>
      <c r="AW16" s="446">
        <v>39307</v>
      </c>
      <c r="AX16" s="286">
        <v>39611</v>
      </c>
      <c r="AY16" s="286">
        <v>39307</v>
      </c>
      <c r="AZ16" s="286">
        <v>39611</v>
      </c>
      <c r="BA16" s="250">
        <f t="shared" si="2"/>
        <v>0.83561643835616439</v>
      </c>
    </row>
    <row r="17" spans="2:53" ht="92.25" customHeight="1" thickBot="1" x14ac:dyDescent="0.3">
      <c r="B17" s="295">
        <v>3</v>
      </c>
      <c r="C17" s="245" t="s">
        <v>306</v>
      </c>
      <c r="D17" s="248" t="s">
        <v>307</v>
      </c>
      <c r="E17" s="363" t="s">
        <v>308</v>
      </c>
      <c r="F17" s="248">
        <v>81101700</v>
      </c>
      <c r="G17" s="249">
        <v>373891490</v>
      </c>
      <c r="H17" s="252">
        <v>810.17</v>
      </c>
      <c r="I17" s="251">
        <v>1</v>
      </c>
      <c r="J17" s="252">
        <f t="shared" si="3"/>
        <v>12174.269999999999</v>
      </c>
      <c r="K17" s="296" t="str">
        <f t="shared" si="4"/>
        <v>HABILITADO</v>
      </c>
      <c r="L17" s="305"/>
      <c r="M17" s="22">
        <v>81101500</v>
      </c>
      <c r="N17" s="23" t="s">
        <v>37</v>
      </c>
      <c r="P17" s="68">
        <v>4</v>
      </c>
      <c r="Q17" s="71"/>
      <c r="R17" s="72"/>
      <c r="S17" s="73"/>
      <c r="T17" s="72"/>
      <c r="U17" s="74"/>
      <c r="V17" s="70"/>
      <c r="W17" s="69"/>
      <c r="X17" s="64"/>
      <c r="Y17" s="268"/>
      <c r="AA17" s="68">
        <v>4</v>
      </c>
      <c r="AB17" s="111"/>
      <c r="AC17" s="111"/>
      <c r="AD17" s="111"/>
      <c r="AE17" s="111"/>
      <c r="AF17" s="111"/>
      <c r="AG17" s="111"/>
      <c r="AH17" s="111"/>
      <c r="AI17" s="64">
        <f>AI16+AG17*AH17</f>
        <v>0</v>
      </c>
      <c r="AJ17" s="268"/>
      <c r="AL17" s="295">
        <v>4</v>
      </c>
      <c r="AM17" s="245" t="s">
        <v>309</v>
      </c>
      <c r="AN17" s="248" t="s">
        <v>310</v>
      </c>
      <c r="AO17" s="363" t="s">
        <v>311</v>
      </c>
      <c r="AP17" s="248">
        <v>80101600</v>
      </c>
      <c r="AQ17" s="249">
        <v>3465463858</v>
      </c>
      <c r="AR17" s="252">
        <v>4184.75</v>
      </c>
      <c r="AS17" s="251">
        <v>0.9</v>
      </c>
      <c r="AT17" s="252">
        <f t="shared" si="0"/>
        <v>15940.544999999998</v>
      </c>
      <c r="AU17" s="252" t="str">
        <f t="shared" si="1"/>
        <v>HABILITADO</v>
      </c>
      <c r="AV17" s="307" t="s">
        <v>312</v>
      </c>
      <c r="AW17" s="286">
        <v>41707</v>
      </c>
      <c r="AX17" s="286">
        <v>43532</v>
      </c>
      <c r="AY17" s="286">
        <v>42583</v>
      </c>
      <c r="AZ17" s="286">
        <v>43532</v>
      </c>
      <c r="BA17" s="250">
        <f t="shared" si="2"/>
        <v>2.6027397260273974</v>
      </c>
    </row>
    <row r="18" spans="2:53" ht="106" customHeight="1" thickBot="1" x14ac:dyDescent="0.3">
      <c r="B18" s="295">
        <v>4</v>
      </c>
      <c r="C18" s="245" t="s">
        <v>309</v>
      </c>
      <c r="D18" s="248" t="s">
        <v>310</v>
      </c>
      <c r="E18" s="363" t="s">
        <v>311</v>
      </c>
      <c r="F18" s="248">
        <v>80101600</v>
      </c>
      <c r="G18" s="249">
        <v>3465463858</v>
      </c>
      <c r="H18" s="252">
        <v>4184.75</v>
      </c>
      <c r="I18" s="251">
        <v>0.9</v>
      </c>
      <c r="J18" s="252">
        <f t="shared" si="3"/>
        <v>15940.544999999998</v>
      </c>
      <c r="K18" s="252" t="str">
        <f t="shared" si="4"/>
        <v>HABILITADO</v>
      </c>
      <c r="L18" s="307" t="s">
        <v>312</v>
      </c>
      <c r="M18" s="22">
        <v>81101700</v>
      </c>
      <c r="N18" s="23" t="s">
        <v>41</v>
      </c>
      <c r="P18" s="68">
        <v>5</v>
      </c>
      <c r="Q18" s="71"/>
      <c r="R18" s="37"/>
      <c r="S18" s="62"/>
      <c r="T18" s="37"/>
      <c r="U18" s="63"/>
      <c r="V18" s="64"/>
      <c r="W18" s="69"/>
      <c r="X18" s="64">
        <f t="shared" ref="X18:X67" si="5">X17+V18*W18</f>
        <v>0</v>
      </c>
      <c r="Y18" s="268"/>
      <c r="AA18" s="68">
        <v>5</v>
      </c>
      <c r="AB18" s="71"/>
      <c r="AC18" s="37"/>
      <c r="AD18" s="62"/>
      <c r="AE18" s="37"/>
      <c r="AF18" s="308"/>
      <c r="AG18" s="64"/>
      <c r="AH18" s="69"/>
      <c r="AI18" s="64">
        <f>AI17+AG18*AH18</f>
        <v>0</v>
      </c>
      <c r="AJ18" s="268"/>
      <c r="AL18" s="68">
        <v>5</v>
      </c>
      <c r="AM18" s="71"/>
      <c r="AN18" s="37"/>
      <c r="AO18" s="62"/>
      <c r="AP18" s="37"/>
      <c r="AQ18" s="63"/>
      <c r="AR18" s="64"/>
      <c r="AS18" s="69"/>
      <c r="AT18" s="70"/>
      <c r="AU18" s="252"/>
      <c r="AV18" s="172"/>
      <c r="AW18" s="288"/>
      <c r="AX18" s="288"/>
      <c r="AY18" s="288"/>
      <c r="AZ18" s="288"/>
      <c r="BA18" s="325"/>
    </row>
    <row r="19" spans="2:53" ht="60.65" customHeight="1" thickBot="1" x14ac:dyDescent="0.3">
      <c r="B19" s="68">
        <v>5</v>
      </c>
      <c r="C19" s="71"/>
      <c r="D19" s="37"/>
      <c r="E19" s="62"/>
      <c r="F19" s="37"/>
      <c r="G19" s="63"/>
      <c r="H19" s="64"/>
      <c r="I19" s="69"/>
      <c r="J19" s="70"/>
      <c r="K19" s="252"/>
      <c r="L19" s="172"/>
      <c r="M19" s="22">
        <v>83101800</v>
      </c>
      <c r="N19" s="23" t="s">
        <v>44</v>
      </c>
      <c r="P19" s="68">
        <v>6</v>
      </c>
      <c r="Q19" s="105"/>
      <c r="R19" s="37"/>
      <c r="S19" s="62"/>
      <c r="T19" s="37"/>
      <c r="U19" s="63"/>
      <c r="V19" s="64"/>
      <c r="W19" s="447"/>
      <c r="X19" s="64">
        <f t="shared" si="5"/>
        <v>0</v>
      </c>
      <c r="Y19" s="268"/>
      <c r="AA19" s="68">
        <v>6</v>
      </c>
      <c r="AB19" s="105"/>
      <c r="AC19" s="37"/>
      <c r="AD19" s="62"/>
      <c r="AE19" s="37"/>
      <c r="AF19" s="308"/>
      <c r="AG19" s="64"/>
      <c r="AH19" s="447"/>
      <c r="AI19" s="64">
        <f t="shared" ref="AI19:AI67" si="6">AI18+AG19*AH19</f>
        <v>0</v>
      </c>
      <c r="AJ19" s="268"/>
      <c r="AL19" s="68">
        <v>6</v>
      </c>
      <c r="AM19" s="105"/>
      <c r="AN19" s="37"/>
      <c r="AO19" s="62"/>
      <c r="AP19" s="37"/>
      <c r="AQ19" s="63"/>
      <c r="AR19" s="64"/>
      <c r="AS19" s="447"/>
      <c r="AT19" s="64"/>
      <c r="AU19" s="64"/>
      <c r="AV19" s="105"/>
      <c r="AW19" s="288"/>
      <c r="AX19" s="288"/>
      <c r="AY19" s="288"/>
      <c r="AZ19" s="288"/>
      <c r="BA19" s="325"/>
    </row>
    <row r="20" spans="2:53" ht="45.65" customHeight="1" x14ac:dyDescent="0.25">
      <c r="B20" s="68">
        <v>6</v>
      </c>
      <c r="C20" s="105"/>
      <c r="D20" s="37"/>
      <c r="E20" s="62"/>
      <c r="F20" s="37"/>
      <c r="G20" s="66"/>
      <c r="H20" s="64"/>
      <c r="I20" s="77"/>
      <c r="J20" s="64"/>
      <c r="K20" s="64"/>
      <c r="L20" s="105"/>
      <c r="M20" s="257"/>
      <c r="N20" s="1"/>
      <c r="P20" s="68">
        <v>7</v>
      </c>
      <c r="Q20" s="105"/>
      <c r="R20" s="37"/>
      <c r="S20" s="62"/>
      <c r="T20" s="37"/>
      <c r="U20" s="63"/>
      <c r="V20" s="64"/>
      <c r="W20" s="447"/>
      <c r="X20" s="64">
        <f t="shared" si="5"/>
        <v>0</v>
      </c>
      <c r="Y20" s="268"/>
      <c r="AA20" s="68">
        <v>7</v>
      </c>
      <c r="AB20" s="105"/>
      <c r="AC20" s="37"/>
      <c r="AD20" s="62"/>
      <c r="AE20" s="37"/>
      <c r="AF20" s="63"/>
      <c r="AG20" s="64"/>
      <c r="AH20" s="447"/>
      <c r="AI20" s="64">
        <f t="shared" si="6"/>
        <v>0</v>
      </c>
      <c r="AJ20" s="267"/>
      <c r="AL20" s="68">
        <v>7</v>
      </c>
      <c r="AM20" s="105"/>
      <c r="AN20" s="37"/>
      <c r="AO20" s="62"/>
      <c r="AP20" s="37"/>
      <c r="AQ20" s="63"/>
      <c r="AR20" s="64"/>
      <c r="AS20" s="447"/>
      <c r="AT20" s="64"/>
      <c r="AU20" s="64"/>
      <c r="AV20" s="105"/>
      <c r="AW20" s="286"/>
      <c r="AX20" s="286"/>
      <c r="AY20" s="286"/>
      <c r="AZ20" s="286"/>
      <c r="BA20" s="250"/>
    </row>
    <row r="21" spans="2:53" ht="46.5" customHeight="1" x14ac:dyDescent="0.25">
      <c r="B21" s="68">
        <v>7</v>
      </c>
      <c r="C21" s="105"/>
      <c r="D21" s="37"/>
      <c r="E21" s="62"/>
      <c r="F21" s="37"/>
      <c r="G21" s="66"/>
      <c r="H21" s="64"/>
      <c r="I21" s="77"/>
      <c r="J21" s="64"/>
      <c r="K21" s="64"/>
      <c r="L21" s="105"/>
      <c r="M21" s="257"/>
      <c r="N21" s="1"/>
      <c r="P21" s="68">
        <v>8</v>
      </c>
      <c r="Q21" s="105"/>
      <c r="R21" s="36"/>
      <c r="S21" s="62"/>
      <c r="T21" s="36"/>
      <c r="U21" s="63"/>
      <c r="V21" s="64"/>
      <c r="W21" s="447"/>
      <c r="X21" s="64">
        <f t="shared" si="5"/>
        <v>0</v>
      </c>
      <c r="Y21" s="268"/>
      <c r="AA21" s="68">
        <v>8</v>
      </c>
      <c r="AB21" s="105"/>
      <c r="AC21" s="36"/>
      <c r="AD21" s="62"/>
      <c r="AE21" s="36"/>
      <c r="AF21" s="63"/>
      <c r="AG21" s="64"/>
      <c r="AH21" s="447"/>
      <c r="AI21" s="64">
        <f t="shared" si="6"/>
        <v>0</v>
      </c>
      <c r="AJ21" s="172"/>
      <c r="AL21" s="68">
        <v>8</v>
      </c>
      <c r="AM21" s="105"/>
      <c r="AN21" s="36"/>
      <c r="AO21" s="62"/>
      <c r="AP21" s="36"/>
      <c r="AQ21" s="63"/>
      <c r="AR21" s="64"/>
      <c r="AS21" s="447"/>
      <c r="AT21" s="64"/>
      <c r="AU21" s="64"/>
      <c r="AV21" s="105"/>
      <c r="AW21" s="286"/>
      <c r="AX21" s="286"/>
      <c r="AY21" s="286"/>
      <c r="AZ21" s="286"/>
      <c r="BA21" s="250"/>
    </row>
    <row r="22" spans="2:53" ht="38.5" customHeight="1" x14ac:dyDescent="0.25">
      <c r="B22" s="68">
        <v>8</v>
      </c>
      <c r="C22" s="105"/>
      <c r="D22" s="36"/>
      <c r="E22" s="62"/>
      <c r="F22" s="36"/>
      <c r="G22" s="66"/>
      <c r="H22" s="64"/>
      <c r="I22" s="77"/>
      <c r="J22" s="64"/>
      <c r="K22" s="64"/>
      <c r="L22" s="105"/>
      <c r="M22" s="257"/>
      <c r="N22" s="1"/>
      <c r="P22" s="68">
        <v>9</v>
      </c>
      <c r="Q22" s="105"/>
      <c r="R22" s="36"/>
      <c r="S22" s="62"/>
      <c r="T22" s="37"/>
      <c r="U22" s="63"/>
      <c r="V22" s="64"/>
      <c r="W22" s="447"/>
      <c r="X22" s="64">
        <f t="shared" si="5"/>
        <v>0</v>
      </c>
      <c r="Y22" s="268"/>
      <c r="AA22" s="68">
        <v>9</v>
      </c>
      <c r="AB22" s="105"/>
      <c r="AC22" s="36"/>
      <c r="AD22" s="62"/>
      <c r="AE22" s="37"/>
      <c r="AF22" s="63"/>
      <c r="AG22" s="64"/>
      <c r="AH22" s="447"/>
      <c r="AI22" s="64">
        <f t="shared" si="6"/>
        <v>0</v>
      </c>
      <c r="AJ22" s="173"/>
      <c r="AL22" s="68">
        <v>9</v>
      </c>
      <c r="AM22" s="105"/>
      <c r="AN22" s="36"/>
      <c r="AO22" s="62"/>
      <c r="AP22" s="37"/>
      <c r="AQ22" s="63"/>
      <c r="AR22" s="64"/>
      <c r="AS22" s="447"/>
      <c r="AT22" s="64"/>
      <c r="AU22" s="64"/>
      <c r="AV22" s="105"/>
      <c r="AW22" s="286"/>
      <c r="AX22" s="286"/>
      <c r="AY22" s="286"/>
      <c r="AZ22" s="286"/>
      <c r="BA22" s="250"/>
    </row>
    <row r="23" spans="2:53" ht="53.5" customHeight="1" x14ac:dyDescent="0.25">
      <c r="B23" s="68">
        <v>9</v>
      </c>
      <c r="C23" s="105"/>
      <c r="D23" s="36"/>
      <c r="E23" s="62"/>
      <c r="F23" s="37"/>
      <c r="G23" s="66"/>
      <c r="H23" s="64"/>
      <c r="I23" s="77"/>
      <c r="J23" s="64"/>
      <c r="K23" s="64"/>
      <c r="L23" s="105"/>
      <c r="M23" s="257"/>
      <c r="N23" s="1"/>
      <c r="P23" s="68">
        <v>10</v>
      </c>
      <c r="Q23" s="105"/>
      <c r="R23" s="37"/>
      <c r="S23" s="62"/>
      <c r="T23" s="37"/>
      <c r="U23" s="63"/>
      <c r="V23" s="64"/>
      <c r="W23" s="447"/>
      <c r="X23" s="64">
        <f t="shared" si="5"/>
        <v>0</v>
      </c>
      <c r="Y23" s="68"/>
      <c r="AA23" s="68">
        <v>10</v>
      </c>
      <c r="AB23" s="105"/>
      <c r="AC23" s="37"/>
      <c r="AD23" s="62"/>
      <c r="AE23" s="37"/>
      <c r="AF23" s="63"/>
      <c r="AG23" s="64"/>
      <c r="AH23" s="447"/>
      <c r="AI23" s="64">
        <f t="shared" si="6"/>
        <v>0</v>
      </c>
      <c r="AJ23" s="44"/>
      <c r="AL23" s="68">
        <v>10</v>
      </c>
      <c r="AM23" s="105"/>
      <c r="AN23" s="37"/>
      <c r="AO23" s="62"/>
      <c r="AP23" s="37"/>
      <c r="AQ23" s="63"/>
      <c r="AR23" s="64"/>
      <c r="AS23" s="447"/>
      <c r="AT23" s="64"/>
      <c r="AU23" s="64"/>
      <c r="AV23" s="105"/>
      <c r="AW23" s="286"/>
      <c r="AX23" s="286"/>
      <c r="AY23" s="286"/>
      <c r="AZ23" s="286"/>
      <c r="BA23" s="250"/>
    </row>
    <row r="24" spans="2:53" ht="69" customHeight="1" x14ac:dyDescent="0.25">
      <c r="B24" s="68">
        <v>10</v>
      </c>
      <c r="C24" s="105"/>
      <c r="D24" s="37"/>
      <c r="E24" s="62"/>
      <c r="F24" s="37"/>
      <c r="G24" s="66"/>
      <c r="H24" s="64"/>
      <c r="I24" s="77"/>
      <c r="J24" s="64"/>
      <c r="K24" s="64"/>
      <c r="L24" s="105"/>
      <c r="M24" s="259"/>
      <c r="N24" s="1"/>
      <c r="P24" s="68">
        <v>11</v>
      </c>
      <c r="Q24" s="105"/>
      <c r="R24" s="37"/>
      <c r="S24" s="62"/>
      <c r="T24" s="37"/>
      <c r="U24" s="63"/>
      <c r="V24" s="64"/>
      <c r="W24" s="447"/>
      <c r="X24" s="64">
        <f t="shared" si="5"/>
        <v>0</v>
      </c>
      <c r="Y24" s="68"/>
      <c r="AA24" s="68">
        <v>11</v>
      </c>
      <c r="AB24" s="105"/>
      <c r="AC24" s="37"/>
      <c r="AD24" s="62"/>
      <c r="AE24" s="37"/>
      <c r="AF24" s="63"/>
      <c r="AG24" s="64"/>
      <c r="AH24" s="447"/>
      <c r="AI24" s="64">
        <f t="shared" si="6"/>
        <v>0</v>
      </c>
      <c r="AJ24" s="45"/>
      <c r="AL24" s="68">
        <v>11</v>
      </c>
      <c r="AM24" s="105"/>
      <c r="AN24" s="37"/>
      <c r="AO24" s="62"/>
      <c r="AP24" s="37"/>
      <c r="AQ24" s="63"/>
      <c r="AR24" s="64"/>
      <c r="AS24" s="447"/>
      <c r="AT24" s="64"/>
      <c r="AU24" s="64"/>
      <c r="AV24" s="105"/>
      <c r="AW24" s="286"/>
      <c r="AX24" s="286"/>
      <c r="AY24" s="286"/>
      <c r="AZ24" s="286"/>
      <c r="BA24" s="250"/>
    </row>
    <row r="25" spans="2:53" ht="57.65" customHeight="1" x14ac:dyDescent="0.25">
      <c r="B25" s="68">
        <v>11</v>
      </c>
      <c r="C25" s="105"/>
      <c r="D25" s="37"/>
      <c r="E25" s="62"/>
      <c r="F25" s="37"/>
      <c r="G25" s="66"/>
      <c r="H25" s="64"/>
      <c r="I25" s="77"/>
      <c r="J25" s="64"/>
      <c r="K25" s="64"/>
      <c r="L25" s="105"/>
      <c r="M25" s="259"/>
      <c r="N25" s="1"/>
      <c r="P25" s="68">
        <v>12</v>
      </c>
      <c r="Q25" s="105"/>
      <c r="R25" s="37"/>
      <c r="S25" s="62"/>
      <c r="T25" s="37"/>
      <c r="U25" s="63"/>
      <c r="V25" s="64"/>
      <c r="W25" s="447"/>
      <c r="X25" s="64">
        <f t="shared" si="5"/>
        <v>0</v>
      </c>
      <c r="Y25" s="68"/>
      <c r="AA25" s="68">
        <v>12</v>
      </c>
      <c r="AB25" s="105"/>
      <c r="AC25" s="37"/>
      <c r="AD25" s="62"/>
      <c r="AE25" s="37"/>
      <c r="AF25" s="63"/>
      <c r="AG25" s="64"/>
      <c r="AH25" s="447"/>
      <c r="AI25" s="64">
        <f t="shared" si="6"/>
        <v>0</v>
      </c>
      <c r="AJ25" s="46"/>
      <c r="AL25" s="68">
        <v>12</v>
      </c>
      <c r="AM25" s="105"/>
      <c r="AN25" s="37"/>
      <c r="AO25" s="62"/>
      <c r="AP25" s="37"/>
      <c r="AQ25" s="63"/>
      <c r="AR25" s="64"/>
      <c r="AS25" s="447"/>
      <c r="AT25" s="64"/>
      <c r="AU25" s="64"/>
      <c r="AV25" s="105"/>
      <c r="AW25" s="288"/>
      <c r="AX25" s="288"/>
      <c r="AY25" s="288"/>
      <c r="AZ25" s="288"/>
      <c r="BA25" s="325"/>
    </row>
    <row r="26" spans="2:53" ht="82.5" customHeight="1" x14ac:dyDescent="0.25">
      <c r="B26" s="68">
        <v>12</v>
      </c>
      <c r="C26" s="105"/>
      <c r="D26" s="37"/>
      <c r="E26" s="62"/>
      <c r="F26" s="37"/>
      <c r="G26" s="66"/>
      <c r="H26" s="64"/>
      <c r="I26" s="77"/>
      <c r="J26" s="64"/>
      <c r="K26" s="64"/>
      <c r="L26" s="105"/>
      <c r="M26" s="259"/>
      <c r="N26" s="1"/>
      <c r="P26" s="68">
        <v>13</v>
      </c>
      <c r="Q26" s="105"/>
      <c r="R26" s="36"/>
      <c r="S26" s="62"/>
      <c r="T26" s="37"/>
      <c r="U26" s="63"/>
      <c r="V26" s="64"/>
      <c r="W26" s="447"/>
      <c r="X26" s="64">
        <f t="shared" si="5"/>
        <v>0</v>
      </c>
      <c r="Y26" s="68"/>
      <c r="AA26" s="68">
        <v>13</v>
      </c>
      <c r="AB26" s="105"/>
      <c r="AC26" s="36"/>
      <c r="AD26" s="62"/>
      <c r="AE26" s="37"/>
      <c r="AF26" s="63"/>
      <c r="AG26" s="64"/>
      <c r="AH26" s="447"/>
      <c r="AI26" s="64">
        <f t="shared" si="6"/>
        <v>0</v>
      </c>
      <c r="AJ26" s="44"/>
      <c r="AL26" s="68">
        <v>13</v>
      </c>
      <c r="AM26" s="105"/>
      <c r="AN26" s="36"/>
      <c r="AO26" s="62"/>
      <c r="AP26" s="37"/>
      <c r="AQ26" s="63"/>
      <c r="AR26" s="64"/>
      <c r="AS26" s="447"/>
      <c r="AT26" s="64"/>
      <c r="AU26" s="64"/>
      <c r="AV26" s="105"/>
      <c r="AW26" s="288"/>
      <c r="AX26" s="288"/>
      <c r="AY26" s="288"/>
      <c r="AZ26" s="288"/>
      <c r="BA26" s="325"/>
    </row>
    <row r="27" spans="2:53" ht="69" customHeight="1" x14ac:dyDescent="0.25">
      <c r="B27" s="68">
        <v>13</v>
      </c>
      <c r="C27" s="105"/>
      <c r="D27" s="36"/>
      <c r="E27" s="62"/>
      <c r="F27" s="37"/>
      <c r="G27" s="66"/>
      <c r="H27" s="64"/>
      <c r="I27" s="77"/>
      <c r="J27" s="64"/>
      <c r="K27" s="64"/>
      <c r="L27" s="105"/>
      <c r="M27" s="259"/>
      <c r="N27" s="1"/>
      <c r="P27" s="68">
        <v>14</v>
      </c>
      <c r="Q27" s="105"/>
      <c r="R27" s="37"/>
      <c r="S27" s="62"/>
      <c r="T27" s="37"/>
      <c r="U27" s="63"/>
      <c r="V27" s="64"/>
      <c r="W27" s="447"/>
      <c r="X27" s="64">
        <f t="shared" si="5"/>
        <v>0</v>
      </c>
      <c r="Y27" s="68"/>
      <c r="AA27" s="68">
        <v>14</v>
      </c>
      <c r="AB27" s="105"/>
      <c r="AC27" s="37"/>
      <c r="AD27" s="62"/>
      <c r="AE27" s="37"/>
      <c r="AF27" s="63"/>
      <c r="AG27" s="64"/>
      <c r="AH27" s="447"/>
      <c r="AI27" s="64">
        <f t="shared" si="6"/>
        <v>0</v>
      </c>
      <c r="AJ27" s="45"/>
      <c r="AL27" s="68">
        <v>14</v>
      </c>
      <c r="AM27" s="105"/>
      <c r="AN27" s="37"/>
      <c r="AO27" s="62"/>
      <c r="AP27" s="37"/>
      <c r="AQ27" s="63"/>
      <c r="AR27" s="64"/>
      <c r="AS27" s="447"/>
      <c r="AT27" s="64"/>
      <c r="AU27" s="64"/>
      <c r="AV27" s="105"/>
      <c r="AW27" s="291"/>
      <c r="AX27" s="291"/>
      <c r="AY27" s="291"/>
      <c r="AZ27" s="326" t="s">
        <v>70</v>
      </c>
      <c r="BA27" s="327">
        <f>SUM(BA14:BA26)</f>
        <v>8.4657534246575352</v>
      </c>
    </row>
    <row r="28" spans="2:53" ht="46" customHeight="1" x14ac:dyDescent="0.25">
      <c r="B28" s="68">
        <v>14</v>
      </c>
      <c r="C28" s="105"/>
      <c r="D28" s="37"/>
      <c r="E28" s="62"/>
      <c r="F28" s="37"/>
      <c r="G28" s="66"/>
      <c r="H28" s="64"/>
      <c r="I28" s="77"/>
      <c r="J28" s="64"/>
      <c r="K28" s="64"/>
      <c r="L28" s="105"/>
      <c r="M28" s="259"/>
      <c r="N28" s="1"/>
      <c r="P28" s="68">
        <v>15</v>
      </c>
      <c r="Q28" s="105"/>
      <c r="R28" s="37"/>
      <c r="S28" s="62"/>
      <c r="T28" s="37"/>
      <c r="U28" s="63"/>
      <c r="V28" s="64"/>
      <c r="W28" s="447"/>
      <c r="X28" s="64">
        <f t="shared" si="5"/>
        <v>0</v>
      </c>
      <c r="Y28" s="68"/>
      <c r="AA28" s="68">
        <v>15</v>
      </c>
      <c r="AB28" s="105"/>
      <c r="AC28" s="37"/>
      <c r="AD28" s="62"/>
      <c r="AE28" s="37"/>
      <c r="AF28" s="63"/>
      <c r="AG28" s="64"/>
      <c r="AH28" s="447"/>
      <c r="AI28" s="64">
        <f t="shared" si="6"/>
        <v>0</v>
      </c>
      <c r="AJ28" s="46"/>
      <c r="AL28" s="68">
        <v>15</v>
      </c>
      <c r="AM28" s="105"/>
      <c r="AN28" s="37"/>
      <c r="AO28" s="62"/>
      <c r="AP28" s="37"/>
      <c r="AQ28" s="63"/>
      <c r="AR28" s="64"/>
      <c r="AS28" s="447"/>
      <c r="AT28" s="64"/>
      <c r="AU28" s="64"/>
      <c r="AV28" s="105"/>
    </row>
    <row r="29" spans="2:53" ht="46" customHeight="1" x14ac:dyDescent="0.25">
      <c r="B29" s="68">
        <v>15</v>
      </c>
      <c r="C29" s="105"/>
      <c r="D29" s="37"/>
      <c r="E29" s="62"/>
      <c r="F29" s="37"/>
      <c r="G29" s="66"/>
      <c r="H29" s="64"/>
      <c r="I29" s="77"/>
      <c r="J29" s="64"/>
      <c r="K29" s="64"/>
      <c r="L29" s="105"/>
      <c r="M29" s="259"/>
      <c r="N29" s="1"/>
      <c r="P29" s="68">
        <v>16</v>
      </c>
      <c r="Q29" s="105"/>
      <c r="R29" s="37"/>
      <c r="S29" s="62"/>
      <c r="T29" s="37"/>
      <c r="U29" s="63"/>
      <c r="V29" s="64"/>
      <c r="W29" s="447"/>
      <c r="X29" s="64">
        <f t="shared" si="5"/>
        <v>0</v>
      </c>
      <c r="Y29" s="68"/>
      <c r="AA29" s="68">
        <v>16</v>
      </c>
      <c r="AB29" s="105"/>
      <c r="AC29" s="37"/>
      <c r="AD29" s="62"/>
      <c r="AE29" s="37"/>
      <c r="AF29" s="63"/>
      <c r="AG29" s="64"/>
      <c r="AH29" s="447"/>
      <c r="AI29" s="64">
        <f t="shared" si="6"/>
        <v>0</v>
      </c>
      <c r="AJ29" s="44"/>
      <c r="AL29" s="68">
        <v>16</v>
      </c>
      <c r="AM29" s="105"/>
      <c r="AN29" s="37"/>
      <c r="AO29" s="62"/>
      <c r="AP29" s="37"/>
      <c r="AQ29" s="63"/>
      <c r="AR29" s="64"/>
      <c r="AS29" s="447"/>
      <c r="AT29" s="64"/>
      <c r="AU29" s="64"/>
      <c r="AV29" s="105"/>
    </row>
    <row r="30" spans="2:53" ht="69" customHeight="1" x14ac:dyDescent="0.25">
      <c r="B30" s="68">
        <v>16</v>
      </c>
      <c r="C30" s="105"/>
      <c r="D30" s="37"/>
      <c r="E30" s="62"/>
      <c r="F30" s="37"/>
      <c r="G30" s="66"/>
      <c r="H30" s="64"/>
      <c r="I30" s="77"/>
      <c r="J30" s="64"/>
      <c r="K30" s="64"/>
      <c r="L30" s="105"/>
      <c r="M30" s="259"/>
      <c r="N30" s="1"/>
      <c r="P30" s="68">
        <v>17</v>
      </c>
      <c r="Q30" s="71"/>
      <c r="R30" s="37"/>
      <c r="S30" s="62"/>
      <c r="T30" s="37"/>
      <c r="U30" s="63"/>
      <c r="V30" s="64"/>
      <c r="W30" s="69"/>
      <c r="X30" s="64">
        <f t="shared" si="5"/>
        <v>0</v>
      </c>
      <c r="Y30" s="68"/>
      <c r="AA30" s="68">
        <v>17</v>
      </c>
      <c r="AB30" s="71"/>
      <c r="AC30" s="37"/>
      <c r="AD30" s="62"/>
      <c r="AE30" s="37"/>
      <c r="AF30" s="63"/>
      <c r="AG30" s="64"/>
      <c r="AH30" s="69"/>
      <c r="AI30" s="64">
        <f t="shared" si="6"/>
        <v>0</v>
      </c>
      <c r="AJ30" s="45"/>
      <c r="AL30" s="68">
        <v>17</v>
      </c>
      <c r="AM30" s="71"/>
      <c r="AN30" s="37"/>
      <c r="AO30" s="62"/>
      <c r="AP30" s="37"/>
      <c r="AQ30" s="63"/>
      <c r="AR30" s="64"/>
      <c r="AS30" s="69"/>
      <c r="AT30" s="70"/>
      <c r="AU30" s="70"/>
      <c r="AV30" s="68"/>
    </row>
    <row r="31" spans="2:53" ht="34.5" customHeight="1" x14ac:dyDescent="0.25">
      <c r="B31" s="68">
        <v>17</v>
      </c>
      <c r="C31" s="71"/>
      <c r="D31" s="37"/>
      <c r="E31" s="62"/>
      <c r="F31" s="37"/>
      <c r="G31" s="66"/>
      <c r="H31" s="64"/>
      <c r="I31" s="69"/>
      <c r="J31" s="70"/>
      <c r="K31" s="70"/>
      <c r="L31" s="68"/>
      <c r="M31" s="259"/>
      <c r="N31" s="1"/>
      <c r="P31" s="68">
        <v>18</v>
      </c>
      <c r="Q31" s="46"/>
      <c r="R31" s="46"/>
      <c r="S31" s="46"/>
      <c r="T31" s="46"/>
      <c r="U31" s="173"/>
      <c r="V31" s="46"/>
      <c r="W31" s="46"/>
      <c r="X31" s="64">
        <f t="shared" si="5"/>
        <v>0</v>
      </c>
      <c r="Y31" s="68"/>
      <c r="AA31" s="68">
        <v>18</v>
      </c>
      <c r="AB31" s="46"/>
      <c r="AC31" s="46"/>
      <c r="AD31" s="46"/>
      <c r="AE31" s="46"/>
      <c r="AF31" s="173"/>
      <c r="AG31" s="46"/>
      <c r="AH31" s="46"/>
      <c r="AI31" s="64">
        <f t="shared" si="6"/>
        <v>0</v>
      </c>
      <c r="AJ31" s="46"/>
      <c r="AL31" s="68">
        <v>18</v>
      </c>
      <c r="AM31" s="46"/>
      <c r="AN31" s="46"/>
      <c r="AO31" s="46"/>
      <c r="AP31" s="46"/>
      <c r="AQ31" s="173"/>
      <c r="AR31" s="46"/>
      <c r="AS31" s="46"/>
      <c r="AT31" s="70"/>
      <c r="AU31" s="70"/>
      <c r="AV31" s="46"/>
    </row>
    <row r="32" spans="2:53" x14ac:dyDescent="0.25">
      <c r="B32" s="68">
        <v>18</v>
      </c>
      <c r="C32" s="46"/>
      <c r="D32" s="46"/>
      <c r="E32" s="46"/>
      <c r="F32" s="46"/>
      <c r="G32" s="173"/>
      <c r="H32" s="46"/>
      <c r="I32" s="46"/>
      <c r="J32" s="70"/>
      <c r="K32" s="70"/>
      <c r="L32" s="46"/>
      <c r="M32" s="259"/>
      <c r="N32" s="1"/>
      <c r="P32" s="68">
        <v>19</v>
      </c>
      <c r="Q32" s="44"/>
      <c r="R32" s="44"/>
      <c r="S32" s="44"/>
      <c r="T32" s="44"/>
      <c r="U32" s="267"/>
      <c r="V32" s="44"/>
      <c r="W32" s="44"/>
      <c r="X32" s="64">
        <f t="shared" si="5"/>
        <v>0</v>
      </c>
      <c r="Y32" s="68"/>
      <c r="AA32" s="68">
        <v>19</v>
      </c>
      <c r="AB32" s="44"/>
      <c r="AC32" s="44"/>
      <c r="AD32" s="44"/>
      <c r="AE32" s="44"/>
      <c r="AF32" s="267"/>
      <c r="AG32" s="44"/>
      <c r="AH32" s="44"/>
      <c r="AI32" s="64">
        <f t="shared" si="6"/>
        <v>0</v>
      </c>
      <c r="AJ32" s="44"/>
      <c r="AL32" s="68">
        <v>19</v>
      </c>
      <c r="AM32" s="44"/>
      <c r="AN32" s="44"/>
      <c r="AO32" s="44"/>
      <c r="AP32" s="44"/>
      <c r="AQ32" s="267"/>
      <c r="AR32" s="44"/>
      <c r="AS32" s="44"/>
      <c r="AT32" s="70"/>
      <c r="AU32" s="70"/>
      <c r="AV32" s="44"/>
    </row>
    <row r="33" spans="2:48" x14ac:dyDescent="0.25">
      <c r="B33" s="68">
        <v>19</v>
      </c>
      <c r="C33" s="44"/>
      <c r="D33" s="44"/>
      <c r="E33" s="44"/>
      <c r="F33" s="44"/>
      <c r="G33" s="267"/>
      <c r="H33" s="44"/>
      <c r="I33" s="44"/>
      <c r="J33" s="70"/>
      <c r="K33" s="70"/>
      <c r="L33" s="44"/>
      <c r="M33" s="259"/>
      <c r="N33" s="1"/>
      <c r="P33" s="68">
        <v>20</v>
      </c>
      <c r="Q33" s="45"/>
      <c r="R33" s="45"/>
      <c r="S33" s="45"/>
      <c r="T33" s="45"/>
      <c r="U33" s="172"/>
      <c r="V33" s="45"/>
      <c r="W33" s="45"/>
      <c r="X33" s="64">
        <f t="shared" si="5"/>
        <v>0</v>
      </c>
      <c r="Y33" s="68"/>
      <c r="AA33" s="68">
        <v>20</v>
      </c>
      <c r="AB33" s="45"/>
      <c r="AC33" s="45"/>
      <c r="AD33" s="45"/>
      <c r="AE33" s="45"/>
      <c r="AF33" s="172"/>
      <c r="AG33" s="45"/>
      <c r="AH33" s="45"/>
      <c r="AI33" s="64">
        <f t="shared" si="6"/>
        <v>0</v>
      </c>
      <c r="AJ33" s="45"/>
      <c r="AL33" s="68">
        <v>20</v>
      </c>
      <c r="AM33" s="45"/>
      <c r="AN33" s="45"/>
      <c r="AO33" s="45"/>
      <c r="AP33" s="45"/>
      <c r="AQ33" s="172"/>
      <c r="AR33" s="45"/>
      <c r="AS33" s="45"/>
      <c r="AT33" s="70"/>
      <c r="AU33" s="70"/>
      <c r="AV33" s="45"/>
    </row>
    <row r="34" spans="2:48" x14ac:dyDescent="0.25">
      <c r="B34" s="68">
        <v>20</v>
      </c>
      <c r="C34" s="45"/>
      <c r="D34" s="45"/>
      <c r="E34" s="45"/>
      <c r="F34" s="45"/>
      <c r="G34" s="172"/>
      <c r="H34" s="45"/>
      <c r="I34" s="45"/>
      <c r="J34" s="70"/>
      <c r="K34" s="70"/>
      <c r="L34" s="45"/>
      <c r="M34" s="259"/>
      <c r="N34" s="1"/>
      <c r="P34" s="68">
        <v>21</v>
      </c>
      <c r="Q34" s="46"/>
      <c r="R34" s="46"/>
      <c r="S34" s="46"/>
      <c r="T34" s="46"/>
      <c r="U34" s="173"/>
      <c r="V34" s="46"/>
      <c r="W34" s="46"/>
      <c r="X34" s="64">
        <f t="shared" si="5"/>
        <v>0</v>
      </c>
      <c r="Y34" s="68"/>
      <c r="AA34" s="68">
        <v>21</v>
      </c>
      <c r="AB34" s="46"/>
      <c r="AC34" s="46"/>
      <c r="AD34" s="46"/>
      <c r="AE34" s="46"/>
      <c r="AF34" s="173"/>
      <c r="AG34" s="46"/>
      <c r="AH34" s="46"/>
      <c r="AI34" s="64">
        <f t="shared" si="6"/>
        <v>0</v>
      </c>
      <c r="AJ34" s="46"/>
      <c r="AL34" s="68">
        <v>21</v>
      </c>
      <c r="AM34" s="46"/>
      <c r="AN34" s="46"/>
      <c r="AO34" s="46"/>
      <c r="AP34" s="46"/>
      <c r="AQ34" s="173"/>
      <c r="AR34" s="46"/>
      <c r="AS34" s="46"/>
      <c r="AT34" s="70"/>
      <c r="AU34" s="70"/>
      <c r="AV34" s="46"/>
    </row>
    <row r="35" spans="2:48" x14ac:dyDescent="0.25">
      <c r="B35" s="68">
        <v>21</v>
      </c>
      <c r="C35" s="46"/>
      <c r="D35" s="46"/>
      <c r="E35" s="46"/>
      <c r="F35" s="46"/>
      <c r="G35" s="173"/>
      <c r="H35" s="46"/>
      <c r="I35" s="46"/>
      <c r="J35" s="70"/>
      <c r="K35" s="70"/>
      <c r="L35" s="46"/>
      <c r="M35" s="259"/>
      <c r="N35" s="1"/>
      <c r="P35" s="68">
        <v>22</v>
      </c>
      <c r="Q35" s="44"/>
      <c r="R35" s="44"/>
      <c r="S35" s="44"/>
      <c r="T35" s="44"/>
      <c r="U35" s="267"/>
      <c r="V35" s="44"/>
      <c r="W35" s="44"/>
      <c r="X35" s="64">
        <f t="shared" si="5"/>
        <v>0</v>
      </c>
      <c r="Y35" s="68"/>
      <c r="AA35" s="68">
        <v>22</v>
      </c>
      <c r="AB35" s="44"/>
      <c r="AC35" s="44"/>
      <c r="AD35" s="44"/>
      <c r="AE35" s="44"/>
      <c r="AF35" s="267"/>
      <c r="AG35" s="44"/>
      <c r="AH35" s="44"/>
      <c r="AI35" s="64">
        <f t="shared" si="6"/>
        <v>0</v>
      </c>
      <c r="AJ35" s="44"/>
      <c r="AL35" s="68">
        <v>22</v>
      </c>
      <c r="AM35" s="44"/>
      <c r="AN35" s="44"/>
      <c r="AO35" s="44"/>
      <c r="AP35" s="44"/>
      <c r="AQ35" s="267"/>
      <c r="AR35" s="44"/>
      <c r="AS35" s="44"/>
      <c r="AT35" s="70"/>
      <c r="AU35" s="70"/>
      <c r="AV35" s="44"/>
    </row>
    <row r="36" spans="2:48" x14ac:dyDescent="0.25">
      <c r="B36" s="68">
        <v>22</v>
      </c>
      <c r="C36" s="44"/>
      <c r="D36" s="44"/>
      <c r="E36" s="44"/>
      <c r="F36" s="44"/>
      <c r="G36" s="267"/>
      <c r="H36" s="44"/>
      <c r="I36" s="44"/>
      <c r="J36" s="70"/>
      <c r="K36" s="70"/>
      <c r="L36" s="44"/>
      <c r="M36" s="259"/>
      <c r="N36" s="1"/>
      <c r="P36" s="68">
        <v>23</v>
      </c>
      <c r="Q36" s="45"/>
      <c r="R36" s="45"/>
      <c r="S36" s="45"/>
      <c r="T36" s="45"/>
      <c r="U36" s="172"/>
      <c r="V36" s="45"/>
      <c r="W36" s="45"/>
      <c r="X36" s="64">
        <f t="shared" si="5"/>
        <v>0</v>
      </c>
      <c r="Y36" s="68"/>
      <c r="AA36" s="68">
        <v>23</v>
      </c>
      <c r="AB36" s="45"/>
      <c r="AC36" s="45"/>
      <c r="AD36" s="45"/>
      <c r="AE36" s="45"/>
      <c r="AF36" s="172"/>
      <c r="AG36" s="45"/>
      <c r="AH36" s="45"/>
      <c r="AI36" s="64">
        <f t="shared" si="6"/>
        <v>0</v>
      </c>
      <c r="AJ36" s="45"/>
      <c r="AL36" s="68">
        <v>23</v>
      </c>
      <c r="AM36" s="45"/>
      <c r="AN36" s="45"/>
      <c r="AO36" s="45"/>
      <c r="AP36" s="45"/>
      <c r="AQ36" s="172"/>
      <c r="AR36" s="45"/>
      <c r="AS36" s="45"/>
      <c r="AT36" s="70"/>
      <c r="AU36" s="70"/>
      <c r="AV36" s="45"/>
    </row>
    <row r="37" spans="2:48" x14ac:dyDescent="0.25">
      <c r="B37" s="68">
        <v>23</v>
      </c>
      <c r="C37" s="45"/>
      <c r="D37" s="45"/>
      <c r="E37" s="45"/>
      <c r="F37" s="45"/>
      <c r="G37" s="172"/>
      <c r="H37" s="45"/>
      <c r="I37" s="45"/>
      <c r="J37" s="70"/>
      <c r="K37" s="70"/>
      <c r="L37" s="45"/>
      <c r="M37" s="259"/>
      <c r="N37" s="1"/>
      <c r="P37" s="68">
        <v>24</v>
      </c>
      <c r="Q37" s="46"/>
      <c r="R37" s="46"/>
      <c r="S37" s="46"/>
      <c r="T37" s="46"/>
      <c r="U37" s="173"/>
      <c r="V37" s="46"/>
      <c r="W37" s="46"/>
      <c r="X37" s="64">
        <f t="shared" si="5"/>
        <v>0</v>
      </c>
      <c r="Y37" s="68"/>
      <c r="AA37" s="68">
        <v>24</v>
      </c>
      <c r="AB37" s="46"/>
      <c r="AC37" s="46"/>
      <c r="AD37" s="46"/>
      <c r="AE37" s="46"/>
      <c r="AF37" s="173"/>
      <c r="AG37" s="46"/>
      <c r="AH37" s="46"/>
      <c r="AI37" s="64">
        <f t="shared" si="6"/>
        <v>0</v>
      </c>
      <c r="AJ37" s="46"/>
      <c r="AL37" s="68">
        <v>24</v>
      </c>
      <c r="AM37" s="46"/>
      <c r="AN37" s="46"/>
      <c r="AO37" s="46"/>
      <c r="AP37" s="46"/>
      <c r="AQ37" s="173"/>
      <c r="AR37" s="46"/>
      <c r="AS37" s="46"/>
      <c r="AT37" s="70"/>
      <c r="AU37" s="70"/>
      <c r="AV37" s="46"/>
    </row>
    <row r="38" spans="2:48" x14ac:dyDescent="0.25">
      <c r="B38" s="68">
        <v>24</v>
      </c>
      <c r="C38" s="46"/>
      <c r="D38" s="46"/>
      <c r="E38" s="46"/>
      <c r="F38" s="46"/>
      <c r="G38" s="173"/>
      <c r="H38" s="46"/>
      <c r="I38" s="46"/>
      <c r="J38" s="70"/>
      <c r="K38" s="70"/>
      <c r="L38" s="46"/>
      <c r="M38" s="259"/>
      <c r="N38" s="1"/>
      <c r="P38" s="68">
        <v>25</v>
      </c>
      <c r="Q38" s="44"/>
      <c r="R38" s="44"/>
      <c r="S38" s="44"/>
      <c r="T38" s="44"/>
      <c r="U38" s="267"/>
      <c r="V38" s="44"/>
      <c r="W38" s="44"/>
      <c r="X38" s="64">
        <f t="shared" si="5"/>
        <v>0</v>
      </c>
      <c r="Y38" s="68"/>
      <c r="AA38" s="68">
        <v>25</v>
      </c>
      <c r="AB38" s="44"/>
      <c r="AC38" s="44"/>
      <c r="AD38" s="44"/>
      <c r="AE38" s="44"/>
      <c r="AF38" s="267"/>
      <c r="AG38" s="44"/>
      <c r="AH38" s="44"/>
      <c r="AI38" s="64">
        <f t="shared" si="6"/>
        <v>0</v>
      </c>
      <c r="AJ38" s="44"/>
      <c r="AL38" s="68">
        <v>25</v>
      </c>
      <c r="AM38" s="44"/>
      <c r="AN38" s="44"/>
      <c r="AO38" s="44"/>
      <c r="AP38" s="44"/>
      <c r="AQ38" s="267"/>
      <c r="AR38" s="44"/>
      <c r="AS38" s="44"/>
      <c r="AT38" s="70"/>
      <c r="AU38" s="70"/>
      <c r="AV38" s="44"/>
    </row>
    <row r="39" spans="2:48" x14ac:dyDescent="0.25">
      <c r="B39" s="68">
        <v>25</v>
      </c>
      <c r="C39" s="44"/>
      <c r="D39" s="44"/>
      <c r="E39" s="44"/>
      <c r="F39" s="44"/>
      <c r="G39" s="267"/>
      <c r="H39" s="44"/>
      <c r="I39" s="44"/>
      <c r="J39" s="70"/>
      <c r="K39" s="70"/>
      <c r="L39" s="44"/>
      <c r="M39" s="259"/>
      <c r="N39" s="1"/>
      <c r="P39" s="68">
        <v>26</v>
      </c>
      <c r="Q39" s="45"/>
      <c r="R39" s="45"/>
      <c r="S39" s="45"/>
      <c r="T39" s="45"/>
      <c r="U39" s="172"/>
      <c r="V39" s="45"/>
      <c r="W39" s="45"/>
      <c r="X39" s="64">
        <f t="shared" si="5"/>
        <v>0</v>
      </c>
      <c r="Y39" s="68"/>
      <c r="AA39" s="68">
        <v>26</v>
      </c>
      <c r="AB39" s="45"/>
      <c r="AC39" s="45"/>
      <c r="AD39" s="45"/>
      <c r="AE39" s="45"/>
      <c r="AF39" s="172"/>
      <c r="AG39" s="45"/>
      <c r="AH39" s="45"/>
      <c r="AI39" s="64">
        <f t="shared" si="6"/>
        <v>0</v>
      </c>
      <c r="AJ39" s="45"/>
      <c r="AL39" s="68">
        <v>26</v>
      </c>
      <c r="AM39" s="45"/>
      <c r="AN39" s="45"/>
      <c r="AO39" s="45"/>
      <c r="AP39" s="45"/>
      <c r="AQ39" s="172"/>
      <c r="AR39" s="45"/>
      <c r="AS39" s="45"/>
      <c r="AT39" s="70"/>
      <c r="AU39" s="70"/>
      <c r="AV39" s="45"/>
    </row>
    <row r="40" spans="2:48" x14ac:dyDescent="0.25">
      <c r="B40" s="68">
        <v>26</v>
      </c>
      <c r="C40" s="45"/>
      <c r="D40" s="45"/>
      <c r="E40" s="45"/>
      <c r="F40" s="45"/>
      <c r="G40" s="172"/>
      <c r="H40" s="45"/>
      <c r="I40" s="45"/>
      <c r="J40" s="70"/>
      <c r="K40" s="70"/>
      <c r="L40" s="45"/>
      <c r="M40" s="259"/>
      <c r="N40" s="1"/>
      <c r="P40" s="68">
        <v>27</v>
      </c>
      <c r="Q40" s="46"/>
      <c r="R40" s="46"/>
      <c r="S40" s="46"/>
      <c r="T40" s="46"/>
      <c r="U40" s="173"/>
      <c r="V40" s="46"/>
      <c r="W40" s="46"/>
      <c r="X40" s="64">
        <f t="shared" si="5"/>
        <v>0</v>
      </c>
      <c r="Y40" s="68"/>
      <c r="AA40" s="68">
        <v>27</v>
      </c>
      <c r="AB40" s="46"/>
      <c r="AC40" s="46"/>
      <c r="AD40" s="46"/>
      <c r="AE40" s="46"/>
      <c r="AF40" s="173"/>
      <c r="AG40" s="46"/>
      <c r="AH40" s="46"/>
      <c r="AI40" s="64">
        <f t="shared" si="6"/>
        <v>0</v>
      </c>
      <c r="AJ40" s="46"/>
      <c r="AL40" s="68">
        <v>27</v>
      </c>
      <c r="AM40" s="46"/>
      <c r="AN40" s="46"/>
      <c r="AO40" s="46"/>
      <c r="AP40" s="46"/>
      <c r="AQ40" s="173"/>
      <c r="AR40" s="46"/>
      <c r="AS40" s="46"/>
      <c r="AT40" s="70"/>
      <c r="AU40" s="70"/>
      <c r="AV40" s="46"/>
    </row>
    <row r="41" spans="2:48" x14ac:dyDescent="0.25">
      <c r="B41" s="68">
        <v>27</v>
      </c>
      <c r="C41" s="46"/>
      <c r="D41" s="46"/>
      <c r="E41" s="46"/>
      <c r="F41" s="46"/>
      <c r="G41" s="173"/>
      <c r="H41" s="46"/>
      <c r="I41" s="46"/>
      <c r="J41" s="70"/>
      <c r="K41" s="70"/>
      <c r="L41" s="46"/>
      <c r="M41" s="259"/>
      <c r="N41" s="1"/>
      <c r="P41" s="68">
        <v>28</v>
      </c>
      <c r="Q41" s="44"/>
      <c r="R41" s="44"/>
      <c r="S41" s="44"/>
      <c r="T41" s="44"/>
      <c r="U41" s="267"/>
      <c r="V41" s="44"/>
      <c r="W41" s="44"/>
      <c r="X41" s="64">
        <f t="shared" si="5"/>
        <v>0</v>
      </c>
      <c r="Y41" s="68"/>
      <c r="AA41" s="68">
        <v>28</v>
      </c>
      <c r="AB41" s="44"/>
      <c r="AC41" s="44"/>
      <c r="AD41" s="44"/>
      <c r="AE41" s="44"/>
      <c r="AF41" s="267"/>
      <c r="AG41" s="44"/>
      <c r="AH41" s="44"/>
      <c r="AI41" s="64">
        <f t="shared" si="6"/>
        <v>0</v>
      </c>
      <c r="AJ41" s="44"/>
      <c r="AL41" s="68">
        <v>28</v>
      </c>
      <c r="AM41" s="44"/>
      <c r="AN41" s="44"/>
      <c r="AO41" s="44"/>
      <c r="AP41" s="44"/>
      <c r="AQ41" s="267"/>
      <c r="AR41" s="44"/>
      <c r="AS41" s="44"/>
      <c r="AT41" s="70"/>
      <c r="AU41" s="70"/>
      <c r="AV41" s="44"/>
    </row>
    <row r="42" spans="2:48" x14ac:dyDescent="0.25">
      <c r="B42" s="68">
        <v>28</v>
      </c>
      <c r="C42" s="44"/>
      <c r="D42" s="44"/>
      <c r="E42" s="44"/>
      <c r="F42" s="44"/>
      <c r="G42" s="267"/>
      <c r="H42" s="44"/>
      <c r="I42" s="44"/>
      <c r="J42" s="70"/>
      <c r="K42" s="70"/>
      <c r="L42" s="44"/>
      <c r="M42" s="259"/>
      <c r="N42" s="1"/>
      <c r="P42" s="68">
        <v>29</v>
      </c>
      <c r="Q42" s="45"/>
      <c r="R42" s="45"/>
      <c r="S42" s="45"/>
      <c r="T42" s="45"/>
      <c r="U42" s="172"/>
      <c r="V42" s="45"/>
      <c r="W42" s="45"/>
      <c r="X42" s="64">
        <f t="shared" si="5"/>
        <v>0</v>
      </c>
      <c r="Y42" s="68"/>
      <c r="AA42" s="68">
        <v>29</v>
      </c>
      <c r="AB42" s="45"/>
      <c r="AC42" s="45"/>
      <c r="AD42" s="45"/>
      <c r="AE42" s="45"/>
      <c r="AF42" s="172"/>
      <c r="AG42" s="45"/>
      <c r="AH42" s="45"/>
      <c r="AI42" s="64">
        <f t="shared" si="6"/>
        <v>0</v>
      </c>
      <c r="AJ42" s="45"/>
      <c r="AL42" s="68">
        <v>29</v>
      </c>
      <c r="AM42" s="45"/>
      <c r="AN42" s="45"/>
      <c r="AO42" s="45"/>
      <c r="AP42" s="45"/>
      <c r="AQ42" s="172"/>
      <c r="AR42" s="45"/>
      <c r="AS42" s="45"/>
      <c r="AT42" s="70"/>
      <c r="AU42" s="70"/>
      <c r="AV42" s="45"/>
    </row>
    <row r="43" spans="2:48" x14ac:dyDescent="0.25">
      <c r="B43" s="68">
        <v>29</v>
      </c>
      <c r="C43" s="45"/>
      <c r="D43" s="45"/>
      <c r="E43" s="45"/>
      <c r="F43" s="45"/>
      <c r="G43" s="172"/>
      <c r="H43" s="45"/>
      <c r="I43" s="45"/>
      <c r="J43" s="70"/>
      <c r="K43" s="70"/>
      <c r="L43" s="45"/>
      <c r="M43" s="259"/>
      <c r="N43" s="1"/>
      <c r="P43" s="68">
        <v>30</v>
      </c>
      <c r="Q43" s="46"/>
      <c r="R43" s="46"/>
      <c r="S43" s="46"/>
      <c r="T43" s="46"/>
      <c r="U43" s="173"/>
      <c r="V43" s="46"/>
      <c r="W43" s="46"/>
      <c r="X43" s="64">
        <f t="shared" si="5"/>
        <v>0</v>
      </c>
      <c r="Y43" s="68"/>
      <c r="AA43" s="68">
        <v>30</v>
      </c>
      <c r="AB43" s="46"/>
      <c r="AC43" s="46"/>
      <c r="AD43" s="46"/>
      <c r="AE43" s="46"/>
      <c r="AF43" s="173"/>
      <c r="AG43" s="46"/>
      <c r="AH43" s="46"/>
      <c r="AI43" s="64">
        <f t="shared" si="6"/>
        <v>0</v>
      </c>
      <c r="AJ43" s="46"/>
      <c r="AL43" s="68">
        <v>30</v>
      </c>
      <c r="AM43" s="46"/>
      <c r="AN43" s="46"/>
      <c r="AO43" s="46"/>
      <c r="AP43" s="46"/>
      <c r="AQ43" s="173"/>
      <c r="AR43" s="46"/>
      <c r="AS43" s="46"/>
      <c r="AT43" s="70"/>
      <c r="AU43" s="70"/>
      <c r="AV43" s="46"/>
    </row>
    <row r="44" spans="2:48" x14ac:dyDescent="0.25">
      <c r="B44" s="68">
        <v>30</v>
      </c>
      <c r="C44" s="46"/>
      <c r="D44" s="46"/>
      <c r="E44" s="46"/>
      <c r="F44" s="46"/>
      <c r="G44" s="173"/>
      <c r="H44" s="46"/>
      <c r="I44" s="46"/>
      <c r="J44" s="70"/>
      <c r="K44" s="70"/>
      <c r="L44" s="46"/>
      <c r="M44" s="259"/>
      <c r="N44" s="1"/>
      <c r="P44" s="68">
        <v>31</v>
      </c>
      <c r="Q44" s="267"/>
      <c r="R44" s="267"/>
      <c r="S44" s="267"/>
      <c r="T44" s="267"/>
      <c r="U44" s="267"/>
      <c r="V44" s="267"/>
      <c r="W44" s="267"/>
      <c r="X44" s="64">
        <f t="shared" si="5"/>
        <v>0</v>
      </c>
      <c r="Y44" s="268"/>
      <c r="AA44" s="68">
        <v>31</v>
      </c>
      <c r="AB44" s="267"/>
      <c r="AC44" s="267"/>
      <c r="AD44" s="267"/>
      <c r="AE44" s="267"/>
      <c r="AF44" s="267"/>
      <c r="AG44" s="267"/>
      <c r="AH44" s="267"/>
      <c r="AI44" s="64">
        <f t="shared" si="6"/>
        <v>0</v>
      </c>
      <c r="AJ44" s="267"/>
      <c r="AL44" s="68">
        <v>31</v>
      </c>
      <c r="AM44" s="267"/>
      <c r="AN44" s="267"/>
      <c r="AO44" s="267"/>
      <c r="AP44" s="267"/>
      <c r="AQ44" s="267"/>
      <c r="AR44" s="267"/>
      <c r="AS44" s="267"/>
      <c r="AT44" s="70"/>
      <c r="AU44" s="70"/>
      <c r="AV44" s="267"/>
    </row>
    <row r="45" spans="2:48" x14ac:dyDescent="0.25">
      <c r="B45" s="68">
        <v>31</v>
      </c>
      <c r="C45" s="267"/>
      <c r="D45" s="267"/>
      <c r="E45" s="267"/>
      <c r="F45" s="267"/>
      <c r="G45" s="267"/>
      <c r="H45" s="267"/>
      <c r="I45" s="267"/>
      <c r="J45" s="70"/>
      <c r="K45" s="70"/>
      <c r="L45" s="267"/>
      <c r="M45" s="257"/>
      <c r="N45" s="1"/>
      <c r="P45" s="68">
        <v>32</v>
      </c>
      <c r="Q45" s="172"/>
      <c r="R45" s="172"/>
      <c r="S45" s="172"/>
      <c r="T45" s="172"/>
      <c r="U45" s="172"/>
      <c r="V45" s="172"/>
      <c r="W45" s="172"/>
      <c r="X45" s="64">
        <f t="shared" si="5"/>
        <v>0</v>
      </c>
      <c r="Y45" s="268"/>
      <c r="AA45" s="68">
        <v>32</v>
      </c>
      <c r="AB45" s="172"/>
      <c r="AC45" s="172"/>
      <c r="AD45" s="172"/>
      <c r="AE45" s="172"/>
      <c r="AF45" s="172"/>
      <c r="AG45" s="172"/>
      <c r="AH45" s="172"/>
      <c r="AI45" s="64">
        <f t="shared" si="6"/>
        <v>0</v>
      </c>
      <c r="AJ45" s="172"/>
      <c r="AL45" s="68">
        <v>32</v>
      </c>
      <c r="AM45" s="172"/>
      <c r="AN45" s="172"/>
      <c r="AO45" s="172"/>
      <c r="AP45" s="172"/>
      <c r="AQ45" s="172"/>
      <c r="AR45" s="172"/>
      <c r="AS45" s="172"/>
      <c r="AT45" s="70"/>
      <c r="AU45" s="70"/>
      <c r="AV45" s="172"/>
    </row>
    <row r="46" spans="2:48" x14ac:dyDescent="0.25">
      <c r="B46" s="68">
        <v>32</v>
      </c>
      <c r="C46" s="172"/>
      <c r="D46" s="172"/>
      <c r="E46" s="172"/>
      <c r="F46" s="172"/>
      <c r="G46" s="172"/>
      <c r="H46" s="172"/>
      <c r="I46" s="172"/>
      <c r="J46" s="70"/>
      <c r="K46" s="70"/>
      <c r="L46" s="172"/>
      <c r="M46" s="257"/>
      <c r="N46" s="1"/>
      <c r="P46" s="68">
        <v>33</v>
      </c>
      <c r="Q46" s="173"/>
      <c r="R46" s="173"/>
      <c r="S46" s="173"/>
      <c r="T46" s="173"/>
      <c r="U46" s="173"/>
      <c r="V46" s="173"/>
      <c r="W46" s="173"/>
      <c r="X46" s="64">
        <f t="shared" si="5"/>
        <v>0</v>
      </c>
      <c r="Y46" s="268"/>
      <c r="AA46" s="68">
        <v>33</v>
      </c>
      <c r="AB46" s="173"/>
      <c r="AC46" s="173"/>
      <c r="AD46" s="173"/>
      <c r="AE46" s="173"/>
      <c r="AF46" s="173"/>
      <c r="AG46" s="173"/>
      <c r="AH46" s="173"/>
      <c r="AI46" s="64">
        <f t="shared" si="6"/>
        <v>0</v>
      </c>
      <c r="AJ46" s="173"/>
      <c r="AL46" s="68">
        <v>33</v>
      </c>
      <c r="AM46" s="173"/>
      <c r="AN46" s="173"/>
      <c r="AO46" s="173"/>
      <c r="AP46" s="173"/>
      <c r="AQ46" s="173"/>
      <c r="AR46" s="173"/>
      <c r="AS46" s="173"/>
      <c r="AT46" s="70"/>
      <c r="AU46" s="70"/>
      <c r="AV46" s="173"/>
    </row>
    <row r="47" spans="2:48" x14ac:dyDescent="0.25">
      <c r="B47" s="68">
        <v>33</v>
      </c>
      <c r="C47" s="173"/>
      <c r="D47" s="173"/>
      <c r="E47" s="173"/>
      <c r="F47" s="173"/>
      <c r="G47" s="173"/>
      <c r="H47" s="173"/>
      <c r="I47" s="173"/>
      <c r="J47" s="70"/>
      <c r="K47" s="70"/>
      <c r="L47" s="173"/>
      <c r="M47" s="257"/>
      <c r="N47" s="1"/>
      <c r="P47" s="68">
        <v>34</v>
      </c>
      <c r="Q47" s="267"/>
      <c r="R47" s="267"/>
      <c r="S47" s="267"/>
      <c r="T47" s="267"/>
      <c r="U47" s="267"/>
      <c r="V47" s="267"/>
      <c r="W47" s="267"/>
      <c r="X47" s="64">
        <f t="shared" si="5"/>
        <v>0</v>
      </c>
      <c r="Y47" s="268"/>
      <c r="AA47" s="68">
        <v>34</v>
      </c>
      <c r="AB47" s="267"/>
      <c r="AC47" s="267"/>
      <c r="AD47" s="267"/>
      <c r="AE47" s="267"/>
      <c r="AF47" s="267"/>
      <c r="AG47" s="267"/>
      <c r="AH47" s="267"/>
      <c r="AI47" s="64">
        <f t="shared" si="6"/>
        <v>0</v>
      </c>
      <c r="AJ47" s="267"/>
      <c r="AL47" s="68">
        <v>34</v>
      </c>
      <c r="AM47" s="267"/>
      <c r="AN47" s="267"/>
      <c r="AO47" s="267"/>
      <c r="AP47" s="267"/>
      <c r="AQ47" s="267"/>
      <c r="AR47" s="267"/>
      <c r="AS47" s="267"/>
      <c r="AT47" s="70"/>
      <c r="AU47" s="70"/>
      <c r="AV47" s="267"/>
    </row>
    <row r="48" spans="2:48" x14ac:dyDescent="0.25">
      <c r="B48" s="68">
        <v>34</v>
      </c>
      <c r="C48" s="267"/>
      <c r="D48" s="267"/>
      <c r="E48" s="267"/>
      <c r="F48" s="267"/>
      <c r="G48" s="267"/>
      <c r="H48" s="267"/>
      <c r="I48" s="267"/>
      <c r="J48" s="70"/>
      <c r="K48" s="70"/>
      <c r="L48" s="267"/>
      <c r="M48" s="257"/>
      <c r="N48" s="1"/>
      <c r="P48" s="68">
        <v>35</v>
      </c>
      <c r="Q48" s="172"/>
      <c r="R48" s="172"/>
      <c r="S48" s="172"/>
      <c r="T48" s="172"/>
      <c r="U48" s="172"/>
      <c r="V48" s="172"/>
      <c r="W48" s="172"/>
      <c r="X48" s="64">
        <f t="shared" si="5"/>
        <v>0</v>
      </c>
      <c r="Y48" s="268"/>
      <c r="AA48" s="68">
        <v>35</v>
      </c>
      <c r="AB48" s="172"/>
      <c r="AC48" s="172"/>
      <c r="AD48" s="172"/>
      <c r="AE48" s="172"/>
      <c r="AF48" s="172"/>
      <c r="AG48" s="172"/>
      <c r="AH48" s="172"/>
      <c r="AI48" s="64">
        <f t="shared" si="6"/>
        <v>0</v>
      </c>
      <c r="AJ48" s="172"/>
      <c r="AL48" s="68">
        <v>35</v>
      </c>
      <c r="AM48" s="172"/>
      <c r="AN48" s="172"/>
      <c r="AO48" s="172"/>
      <c r="AP48" s="172"/>
      <c r="AQ48" s="172"/>
      <c r="AR48" s="172"/>
      <c r="AS48" s="172"/>
      <c r="AT48" s="70"/>
      <c r="AU48" s="70"/>
      <c r="AV48" s="172"/>
    </row>
    <row r="49" spans="1:53" x14ac:dyDescent="0.25">
      <c r="B49" s="68">
        <v>35</v>
      </c>
      <c r="C49" s="172"/>
      <c r="D49" s="172"/>
      <c r="E49" s="172"/>
      <c r="F49" s="172"/>
      <c r="G49" s="172"/>
      <c r="H49" s="172"/>
      <c r="I49" s="172"/>
      <c r="J49" s="70"/>
      <c r="K49" s="70"/>
      <c r="L49" s="172"/>
      <c r="M49" s="257"/>
      <c r="N49" s="1"/>
      <c r="P49" s="68">
        <v>36</v>
      </c>
      <c r="Q49" s="173"/>
      <c r="R49" s="173"/>
      <c r="S49" s="173"/>
      <c r="T49" s="173"/>
      <c r="U49" s="173"/>
      <c r="V49" s="173"/>
      <c r="W49" s="173"/>
      <c r="X49" s="64">
        <f t="shared" si="5"/>
        <v>0</v>
      </c>
      <c r="Y49" s="268"/>
      <c r="AA49" s="68">
        <v>36</v>
      </c>
      <c r="AB49" s="173"/>
      <c r="AC49" s="173"/>
      <c r="AD49" s="173"/>
      <c r="AE49" s="173"/>
      <c r="AF49" s="173"/>
      <c r="AG49" s="173"/>
      <c r="AH49" s="173"/>
      <c r="AI49" s="64">
        <f t="shared" si="6"/>
        <v>0</v>
      </c>
      <c r="AJ49" s="173"/>
      <c r="AL49" s="68">
        <v>36</v>
      </c>
      <c r="AM49" s="173"/>
      <c r="AN49" s="173"/>
      <c r="AO49" s="173"/>
      <c r="AP49" s="173"/>
      <c r="AQ49" s="173"/>
      <c r="AR49" s="173"/>
      <c r="AS49" s="173"/>
      <c r="AT49" s="70"/>
      <c r="AU49" s="70"/>
      <c r="AV49" s="173"/>
    </row>
    <row r="50" spans="1:53" x14ac:dyDescent="0.25">
      <c r="B50" s="68">
        <v>36</v>
      </c>
      <c r="C50" s="173"/>
      <c r="D50" s="173"/>
      <c r="E50" s="173"/>
      <c r="F50" s="173"/>
      <c r="G50" s="173"/>
      <c r="H50" s="173"/>
      <c r="I50" s="173"/>
      <c r="J50" s="70"/>
      <c r="K50" s="70"/>
      <c r="L50" s="173"/>
      <c r="M50" s="257"/>
      <c r="N50" s="1"/>
      <c r="P50" s="68">
        <v>37</v>
      </c>
      <c r="Q50" s="267"/>
      <c r="R50" s="56"/>
      <c r="S50" s="448"/>
      <c r="T50" s="56"/>
      <c r="U50" s="267"/>
      <c r="V50" s="59"/>
      <c r="W50" s="59"/>
      <c r="X50" s="64">
        <f t="shared" si="5"/>
        <v>0</v>
      </c>
      <c r="Y50" s="449"/>
      <c r="Z50" s="12"/>
      <c r="AA50" s="68">
        <v>37</v>
      </c>
      <c r="AB50" s="267"/>
      <c r="AC50" s="56"/>
      <c r="AD50" s="448"/>
      <c r="AE50" s="56"/>
      <c r="AF50" s="267"/>
      <c r="AG50" s="59"/>
      <c r="AH50" s="59"/>
      <c r="AI50" s="64">
        <f t="shared" si="6"/>
        <v>0</v>
      </c>
      <c r="AJ50" s="450"/>
      <c r="AK50" s="12"/>
      <c r="AL50" s="68">
        <v>37</v>
      </c>
      <c r="AM50" s="267"/>
      <c r="AN50" s="56"/>
      <c r="AO50" s="448"/>
      <c r="AP50" s="56"/>
      <c r="AQ50" s="267"/>
      <c r="AR50" s="59"/>
      <c r="AS50" s="59"/>
      <c r="AT50" s="70"/>
      <c r="AU50" s="70"/>
      <c r="AV50" s="450"/>
      <c r="AW50" s="12"/>
      <c r="AX50" s="12"/>
      <c r="AY50" s="12"/>
      <c r="AZ50" s="12"/>
      <c r="BA50" s="12"/>
    </row>
    <row r="51" spans="1:53" s="12" customFormat="1" x14ac:dyDescent="0.25">
      <c r="B51" s="68">
        <v>37</v>
      </c>
      <c r="C51" s="267"/>
      <c r="D51" s="56"/>
      <c r="E51" s="53"/>
      <c r="F51" s="56"/>
      <c r="G51" s="267"/>
      <c r="H51" s="59"/>
      <c r="I51" s="59"/>
      <c r="J51" s="70"/>
      <c r="K51" s="70"/>
      <c r="L51" s="50"/>
      <c r="M51" s="84"/>
      <c r="P51" s="68">
        <v>38</v>
      </c>
      <c r="Q51" s="172"/>
      <c r="R51" s="57"/>
      <c r="S51" s="451"/>
      <c r="T51" s="57"/>
      <c r="U51" s="172"/>
      <c r="V51" s="60"/>
      <c r="W51" s="60"/>
      <c r="X51" s="64">
        <f t="shared" si="5"/>
        <v>0</v>
      </c>
      <c r="Y51" s="449"/>
      <c r="AA51" s="68">
        <v>38</v>
      </c>
      <c r="AB51" s="172"/>
      <c r="AC51" s="57"/>
      <c r="AD51" s="451"/>
      <c r="AE51" s="57"/>
      <c r="AF51" s="172"/>
      <c r="AG51" s="60"/>
      <c r="AH51" s="60"/>
      <c r="AI51" s="64">
        <f t="shared" si="6"/>
        <v>0</v>
      </c>
      <c r="AJ51" s="452"/>
      <c r="AL51" s="68">
        <v>38</v>
      </c>
      <c r="AM51" s="172"/>
      <c r="AN51" s="57"/>
      <c r="AO51" s="451"/>
      <c r="AP51" s="57"/>
      <c r="AQ51" s="172"/>
      <c r="AR51" s="60"/>
      <c r="AS51" s="60"/>
      <c r="AT51" s="70"/>
      <c r="AU51" s="70"/>
      <c r="AV51" s="452"/>
    </row>
    <row r="52" spans="1:53" s="12" customFormat="1" x14ac:dyDescent="0.25">
      <c r="B52" s="68">
        <v>38</v>
      </c>
      <c r="C52" s="172"/>
      <c r="D52" s="57"/>
      <c r="E52" s="54"/>
      <c r="F52" s="57"/>
      <c r="G52" s="172"/>
      <c r="H52" s="60"/>
      <c r="I52" s="60"/>
      <c r="J52" s="70"/>
      <c r="K52" s="70"/>
      <c r="L52" s="51"/>
      <c r="M52" s="84"/>
      <c r="P52" s="68">
        <v>39</v>
      </c>
      <c r="Q52" s="173"/>
      <c r="R52" s="58"/>
      <c r="S52" s="453"/>
      <c r="T52" s="58"/>
      <c r="U52" s="173"/>
      <c r="V52" s="61"/>
      <c r="W52" s="61"/>
      <c r="X52" s="64">
        <f t="shared" si="5"/>
        <v>0</v>
      </c>
      <c r="Y52" s="449"/>
      <c r="AA52" s="68">
        <v>39</v>
      </c>
      <c r="AB52" s="173"/>
      <c r="AC52" s="58"/>
      <c r="AD52" s="453"/>
      <c r="AE52" s="58"/>
      <c r="AF52" s="173"/>
      <c r="AG52" s="61"/>
      <c r="AH52" s="61"/>
      <c r="AI52" s="64">
        <f t="shared" si="6"/>
        <v>0</v>
      </c>
      <c r="AJ52" s="454"/>
      <c r="AL52" s="68">
        <v>39</v>
      </c>
      <c r="AM52" s="173"/>
      <c r="AN52" s="58"/>
      <c r="AO52" s="453"/>
      <c r="AP52" s="58"/>
      <c r="AQ52" s="173"/>
      <c r="AR52" s="61"/>
      <c r="AS52" s="61"/>
      <c r="AT52" s="70"/>
      <c r="AU52" s="70"/>
      <c r="AV52" s="454"/>
    </row>
    <row r="53" spans="1:53" s="12" customFormat="1" x14ac:dyDescent="0.25">
      <c r="B53" s="68">
        <v>39</v>
      </c>
      <c r="C53" s="173"/>
      <c r="D53" s="58"/>
      <c r="E53" s="55"/>
      <c r="F53" s="58"/>
      <c r="G53" s="173"/>
      <c r="H53" s="61"/>
      <c r="I53" s="61"/>
      <c r="J53" s="70"/>
      <c r="K53" s="70"/>
      <c r="L53" s="52"/>
      <c r="M53" s="84"/>
      <c r="P53" s="68">
        <v>40</v>
      </c>
      <c r="Q53" s="267"/>
      <c r="R53" s="267"/>
      <c r="S53" s="448"/>
      <c r="T53" s="267"/>
      <c r="U53" s="267"/>
      <c r="V53" s="455"/>
      <c r="W53" s="455"/>
      <c r="X53" s="64">
        <f t="shared" si="5"/>
        <v>0</v>
      </c>
      <c r="Y53" s="449"/>
      <c r="AA53" s="68">
        <v>40</v>
      </c>
      <c r="AB53" s="267"/>
      <c r="AC53" s="267"/>
      <c r="AD53" s="448"/>
      <c r="AE53" s="267"/>
      <c r="AF53" s="267"/>
      <c r="AG53" s="455"/>
      <c r="AH53" s="455"/>
      <c r="AI53" s="64">
        <f t="shared" si="6"/>
        <v>0</v>
      </c>
      <c r="AJ53" s="450"/>
      <c r="AL53" s="68">
        <v>40</v>
      </c>
      <c r="AM53" s="267"/>
      <c r="AN53" s="267"/>
      <c r="AO53" s="448"/>
      <c r="AP53" s="267"/>
      <c r="AQ53" s="267"/>
      <c r="AR53" s="455"/>
      <c r="AS53" s="455"/>
      <c r="AT53" s="70"/>
      <c r="AU53" s="70"/>
      <c r="AV53" s="450"/>
    </row>
    <row r="54" spans="1:53" s="12" customFormat="1" x14ac:dyDescent="0.25">
      <c r="B54" s="68">
        <v>40</v>
      </c>
      <c r="C54" s="267"/>
      <c r="D54" s="267"/>
      <c r="E54" s="53"/>
      <c r="F54" s="267"/>
      <c r="G54" s="267"/>
      <c r="H54" s="47"/>
      <c r="I54" s="47"/>
      <c r="J54" s="70"/>
      <c r="K54" s="70"/>
      <c r="L54" s="50"/>
      <c r="M54" s="84"/>
      <c r="P54" s="68">
        <v>41</v>
      </c>
      <c r="Q54" s="172"/>
      <c r="R54" s="172"/>
      <c r="S54" s="451"/>
      <c r="T54" s="172"/>
      <c r="U54" s="172"/>
      <c r="V54" s="456"/>
      <c r="W54" s="456"/>
      <c r="X54" s="64">
        <f t="shared" si="5"/>
        <v>0</v>
      </c>
      <c r="Y54" s="449"/>
      <c r="AA54" s="68">
        <v>41</v>
      </c>
      <c r="AB54" s="172"/>
      <c r="AC54" s="172"/>
      <c r="AD54" s="451"/>
      <c r="AE54" s="172"/>
      <c r="AF54" s="172"/>
      <c r="AG54" s="456"/>
      <c r="AH54" s="456"/>
      <c r="AI54" s="64">
        <f t="shared" si="6"/>
        <v>0</v>
      </c>
      <c r="AJ54" s="452"/>
      <c r="AL54" s="68">
        <v>41</v>
      </c>
      <c r="AM54" s="172"/>
      <c r="AN54" s="172"/>
      <c r="AO54" s="451"/>
      <c r="AP54" s="172"/>
      <c r="AQ54" s="172"/>
      <c r="AR54" s="456"/>
      <c r="AS54" s="456"/>
      <c r="AT54" s="70"/>
      <c r="AU54" s="70"/>
      <c r="AV54" s="452"/>
    </row>
    <row r="55" spans="1:53" s="12" customFormat="1" x14ac:dyDescent="0.25">
      <c r="B55" s="68">
        <v>41</v>
      </c>
      <c r="C55" s="172"/>
      <c r="D55" s="172"/>
      <c r="E55" s="54"/>
      <c r="F55" s="172"/>
      <c r="G55" s="172"/>
      <c r="H55" s="48"/>
      <c r="I55" s="48"/>
      <c r="J55" s="70"/>
      <c r="K55" s="70"/>
      <c r="L55" s="51"/>
      <c r="M55" s="84"/>
      <c r="P55" s="68">
        <v>42</v>
      </c>
      <c r="Q55" s="173"/>
      <c r="R55" s="173"/>
      <c r="S55" s="453"/>
      <c r="T55" s="173"/>
      <c r="U55" s="173"/>
      <c r="V55" s="457"/>
      <c r="W55" s="457"/>
      <c r="X55" s="64">
        <f t="shared" si="5"/>
        <v>0</v>
      </c>
      <c r="Y55" s="449"/>
      <c r="AA55" s="68">
        <v>42</v>
      </c>
      <c r="AB55" s="173"/>
      <c r="AC55" s="173"/>
      <c r="AD55" s="453"/>
      <c r="AE55" s="173"/>
      <c r="AF55" s="173"/>
      <c r="AG55" s="457"/>
      <c r="AH55" s="457"/>
      <c r="AI55" s="64">
        <f t="shared" si="6"/>
        <v>0</v>
      </c>
      <c r="AJ55" s="454"/>
      <c r="AL55" s="68">
        <v>42</v>
      </c>
      <c r="AM55" s="173"/>
      <c r="AN55" s="173"/>
      <c r="AO55" s="453"/>
      <c r="AP55" s="173"/>
      <c r="AQ55" s="173"/>
      <c r="AR55" s="457"/>
      <c r="AS55" s="457"/>
      <c r="AT55" s="70"/>
      <c r="AU55" s="70"/>
      <c r="AV55" s="454"/>
    </row>
    <row r="56" spans="1:53" s="12" customFormat="1" x14ac:dyDescent="0.25">
      <c r="B56" s="68">
        <v>42</v>
      </c>
      <c r="C56" s="173"/>
      <c r="D56" s="173"/>
      <c r="E56" s="55"/>
      <c r="F56" s="173"/>
      <c r="G56" s="173"/>
      <c r="H56" s="49"/>
      <c r="I56" s="49"/>
      <c r="J56" s="70"/>
      <c r="K56" s="70"/>
      <c r="L56" s="52"/>
      <c r="M56" s="84"/>
      <c r="P56" s="68">
        <v>43</v>
      </c>
      <c r="Q56" s="267"/>
      <c r="R56" s="267"/>
      <c r="S56" s="267"/>
      <c r="T56" s="267"/>
      <c r="U56" s="267"/>
      <c r="V56" s="267"/>
      <c r="W56" s="267"/>
      <c r="X56" s="64">
        <f t="shared" si="5"/>
        <v>0</v>
      </c>
      <c r="Y56" s="268"/>
      <c r="AA56" s="68">
        <v>43</v>
      </c>
      <c r="AB56" s="267"/>
      <c r="AC56" s="267"/>
      <c r="AD56" s="267"/>
      <c r="AE56" s="267"/>
      <c r="AF56" s="267"/>
      <c r="AG56" s="267"/>
      <c r="AH56" s="267"/>
      <c r="AI56" s="64">
        <f t="shared" si="6"/>
        <v>0</v>
      </c>
      <c r="AJ56" s="267"/>
      <c r="AL56" s="68">
        <v>43</v>
      </c>
      <c r="AM56" s="267"/>
      <c r="AN56" s="267"/>
      <c r="AO56" s="267"/>
      <c r="AP56" s="267"/>
      <c r="AQ56" s="267"/>
      <c r="AR56" s="267"/>
      <c r="AS56" s="267"/>
      <c r="AT56" s="70"/>
      <c r="AU56" s="70"/>
      <c r="AV56" s="267"/>
    </row>
    <row r="57" spans="1:53" s="12" customFormat="1" x14ac:dyDescent="0.25">
      <c r="A57" s="633"/>
      <c r="B57" s="68">
        <v>43</v>
      </c>
      <c r="C57" s="267"/>
      <c r="D57" s="267"/>
      <c r="E57" s="267"/>
      <c r="F57" s="267"/>
      <c r="G57" s="267"/>
      <c r="H57" s="267"/>
      <c r="I57" s="267"/>
      <c r="J57" s="70"/>
      <c r="K57" s="70"/>
      <c r="L57" s="267"/>
      <c r="M57" s="257"/>
      <c r="P57" s="68">
        <v>44</v>
      </c>
      <c r="Q57" s="172"/>
      <c r="R57" s="172"/>
      <c r="S57" s="172"/>
      <c r="T57" s="172"/>
      <c r="U57" s="172"/>
      <c r="V57" s="172"/>
      <c r="W57" s="172"/>
      <c r="X57" s="64">
        <f t="shared" si="5"/>
        <v>0</v>
      </c>
      <c r="Y57" s="268"/>
      <c r="AA57" s="68">
        <v>44</v>
      </c>
      <c r="AB57" s="172"/>
      <c r="AC57" s="172"/>
      <c r="AD57" s="172"/>
      <c r="AE57" s="172"/>
      <c r="AF57" s="172"/>
      <c r="AG57" s="172"/>
      <c r="AH57" s="172"/>
      <c r="AI57" s="64">
        <f t="shared" si="6"/>
        <v>0</v>
      </c>
      <c r="AJ57" s="172"/>
      <c r="AL57" s="68">
        <v>44</v>
      </c>
      <c r="AM57" s="172"/>
      <c r="AN57" s="172"/>
      <c r="AO57" s="172"/>
      <c r="AP57" s="172"/>
      <c r="AQ57" s="172"/>
      <c r="AR57" s="172"/>
      <c r="AS57" s="172"/>
      <c r="AT57" s="70"/>
      <c r="AU57" s="70"/>
      <c r="AV57" s="172"/>
    </row>
    <row r="58" spans="1:53" s="12" customFormat="1" x14ac:dyDescent="0.25">
      <c r="A58" s="634"/>
      <c r="B58" s="68">
        <v>44</v>
      </c>
      <c r="C58" s="172"/>
      <c r="D58" s="172"/>
      <c r="E58" s="172"/>
      <c r="F58" s="172"/>
      <c r="G58" s="172"/>
      <c r="H58" s="172"/>
      <c r="I58" s="172"/>
      <c r="J58" s="70"/>
      <c r="K58" s="70"/>
      <c r="L58" s="172"/>
      <c r="M58" s="257"/>
      <c r="P58" s="68">
        <v>45</v>
      </c>
      <c r="Q58" s="173"/>
      <c r="R58" s="173"/>
      <c r="S58" s="173"/>
      <c r="T58" s="173"/>
      <c r="U58" s="173"/>
      <c r="V58" s="173"/>
      <c r="W58" s="173"/>
      <c r="X58" s="64">
        <f t="shared" si="5"/>
        <v>0</v>
      </c>
      <c r="Y58" s="268"/>
      <c r="AA58" s="68">
        <v>45</v>
      </c>
      <c r="AB58" s="173"/>
      <c r="AC58" s="173"/>
      <c r="AD58" s="173"/>
      <c r="AE58" s="173"/>
      <c r="AF58" s="173"/>
      <c r="AG58" s="173"/>
      <c r="AH58" s="173"/>
      <c r="AI58" s="64">
        <f t="shared" si="6"/>
        <v>0</v>
      </c>
      <c r="AJ58" s="173"/>
      <c r="AL58" s="68">
        <v>45</v>
      </c>
      <c r="AM58" s="173"/>
      <c r="AN58" s="173"/>
      <c r="AO58" s="173"/>
      <c r="AP58" s="173"/>
      <c r="AQ58" s="173"/>
      <c r="AR58" s="173"/>
      <c r="AS58" s="173"/>
      <c r="AT58" s="70"/>
      <c r="AU58" s="70"/>
      <c r="AV58" s="173"/>
    </row>
    <row r="59" spans="1:53" s="12" customFormat="1" x14ac:dyDescent="0.25">
      <c r="A59" s="635"/>
      <c r="B59" s="68">
        <v>45</v>
      </c>
      <c r="C59" s="173"/>
      <c r="D59" s="173"/>
      <c r="E59" s="173"/>
      <c r="F59" s="173"/>
      <c r="G59" s="173"/>
      <c r="H59" s="173"/>
      <c r="I59" s="173"/>
      <c r="J59" s="70"/>
      <c r="K59" s="70"/>
      <c r="L59" s="173"/>
      <c r="M59" s="257"/>
      <c r="P59" s="68">
        <v>46</v>
      </c>
      <c r="Q59" s="267"/>
      <c r="R59" s="267"/>
      <c r="S59" s="448"/>
      <c r="T59" s="267"/>
      <c r="U59" s="267"/>
      <c r="V59" s="455"/>
      <c r="W59" s="455"/>
      <c r="X59" s="64">
        <f t="shared" si="5"/>
        <v>0</v>
      </c>
      <c r="Y59" s="449"/>
      <c r="AA59" s="68">
        <v>46</v>
      </c>
      <c r="AB59" s="267"/>
      <c r="AC59" s="267"/>
      <c r="AD59" s="448"/>
      <c r="AE59" s="267"/>
      <c r="AF59" s="267"/>
      <c r="AG59" s="455"/>
      <c r="AH59" s="455"/>
      <c r="AI59" s="64">
        <f t="shared" si="6"/>
        <v>0</v>
      </c>
      <c r="AJ59" s="450"/>
      <c r="AL59" s="68">
        <v>46</v>
      </c>
      <c r="AM59" s="267"/>
      <c r="AN59" s="267"/>
      <c r="AO59" s="448"/>
      <c r="AP59" s="267"/>
      <c r="AQ59" s="267"/>
      <c r="AR59" s="455"/>
      <c r="AS59" s="455"/>
      <c r="AT59" s="70"/>
      <c r="AU59" s="70"/>
      <c r="AV59" s="450"/>
    </row>
    <row r="60" spans="1:53" s="12" customFormat="1" x14ac:dyDescent="0.25">
      <c r="B60" s="68">
        <v>46</v>
      </c>
      <c r="C60" s="267"/>
      <c r="D60" s="267"/>
      <c r="E60" s="53"/>
      <c r="F60" s="267"/>
      <c r="G60" s="267"/>
      <c r="H60" s="47"/>
      <c r="I60" s="47"/>
      <c r="J60" s="70"/>
      <c r="K60" s="70"/>
      <c r="L60" s="50"/>
      <c r="M60" s="84"/>
      <c r="P60" s="68">
        <v>47</v>
      </c>
      <c r="Q60" s="172"/>
      <c r="R60" s="172"/>
      <c r="S60" s="451"/>
      <c r="T60" s="172"/>
      <c r="U60" s="172"/>
      <c r="V60" s="456"/>
      <c r="W60" s="456"/>
      <c r="X60" s="64">
        <f t="shared" si="5"/>
        <v>0</v>
      </c>
      <c r="Y60" s="449"/>
      <c r="AA60" s="68">
        <v>47</v>
      </c>
      <c r="AB60" s="172"/>
      <c r="AC60" s="172"/>
      <c r="AD60" s="451"/>
      <c r="AE60" s="172"/>
      <c r="AF60" s="172"/>
      <c r="AG60" s="456"/>
      <c r="AH60" s="456"/>
      <c r="AI60" s="64">
        <f t="shared" si="6"/>
        <v>0</v>
      </c>
      <c r="AJ60" s="452"/>
      <c r="AL60" s="68">
        <v>47</v>
      </c>
      <c r="AM60" s="172"/>
      <c r="AN60" s="172"/>
      <c r="AO60" s="451"/>
      <c r="AP60" s="172"/>
      <c r="AQ60" s="172"/>
      <c r="AR60" s="456"/>
      <c r="AS60" s="456"/>
      <c r="AT60" s="70"/>
      <c r="AU60" s="70"/>
      <c r="AV60" s="452"/>
    </row>
    <row r="61" spans="1:53" s="12" customFormat="1" x14ac:dyDescent="0.25">
      <c r="B61" s="68">
        <v>47</v>
      </c>
      <c r="C61" s="172"/>
      <c r="D61" s="172"/>
      <c r="E61" s="54"/>
      <c r="F61" s="172"/>
      <c r="G61" s="172"/>
      <c r="H61" s="48"/>
      <c r="I61" s="48"/>
      <c r="J61" s="70"/>
      <c r="K61" s="70"/>
      <c r="L61" s="51"/>
      <c r="M61" s="84"/>
      <c r="P61" s="68">
        <v>48</v>
      </c>
      <c r="Q61" s="173"/>
      <c r="R61" s="173"/>
      <c r="S61" s="453"/>
      <c r="T61" s="173"/>
      <c r="U61" s="173"/>
      <c r="V61" s="457"/>
      <c r="W61" s="457"/>
      <c r="X61" s="64">
        <f t="shared" si="5"/>
        <v>0</v>
      </c>
      <c r="Y61" s="449"/>
      <c r="AA61" s="68">
        <v>48</v>
      </c>
      <c r="AB61" s="173"/>
      <c r="AC61" s="173"/>
      <c r="AD61" s="453"/>
      <c r="AE61" s="173"/>
      <c r="AF61" s="173"/>
      <c r="AG61" s="457"/>
      <c r="AH61" s="457"/>
      <c r="AI61" s="64">
        <f t="shared" si="6"/>
        <v>0</v>
      </c>
      <c r="AJ61" s="454"/>
      <c r="AL61" s="68">
        <v>48</v>
      </c>
      <c r="AM61" s="173"/>
      <c r="AN61" s="173"/>
      <c r="AO61" s="453"/>
      <c r="AP61" s="173"/>
      <c r="AQ61" s="173"/>
      <c r="AR61" s="457"/>
      <c r="AS61" s="457"/>
      <c r="AT61" s="70"/>
      <c r="AU61" s="70"/>
      <c r="AV61" s="454"/>
    </row>
    <row r="62" spans="1:53" s="12" customFormat="1" x14ac:dyDescent="0.25">
      <c r="B62" s="68">
        <v>48</v>
      </c>
      <c r="C62" s="173"/>
      <c r="D62" s="173"/>
      <c r="E62" s="55"/>
      <c r="F62" s="173"/>
      <c r="G62" s="173"/>
      <c r="H62" s="49"/>
      <c r="I62" s="49"/>
      <c r="J62" s="70"/>
      <c r="K62" s="70"/>
      <c r="L62" s="52"/>
      <c r="M62" s="84"/>
      <c r="P62" s="68">
        <v>49</v>
      </c>
      <c r="Q62" s="267"/>
      <c r="R62" s="267"/>
      <c r="S62" s="448"/>
      <c r="T62" s="267"/>
      <c r="U62" s="267"/>
      <c r="V62" s="455"/>
      <c r="W62" s="455"/>
      <c r="X62" s="64">
        <f t="shared" si="5"/>
        <v>0</v>
      </c>
      <c r="Y62" s="449"/>
      <c r="AA62" s="68">
        <v>49</v>
      </c>
      <c r="AB62" s="267"/>
      <c r="AC62" s="267"/>
      <c r="AD62" s="448"/>
      <c r="AE62" s="267"/>
      <c r="AF62" s="267"/>
      <c r="AG62" s="455"/>
      <c r="AH62" s="455"/>
      <c r="AI62" s="64">
        <f t="shared" si="6"/>
        <v>0</v>
      </c>
      <c r="AJ62" s="450"/>
      <c r="AL62" s="68">
        <v>49</v>
      </c>
      <c r="AM62" s="267"/>
      <c r="AN62" s="267"/>
      <c r="AO62" s="448"/>
      <c r="AP62" s="267"/>
      <c r="AQ62" s="267"/>
      <c r="AR62" s="455"/>
      <c r="AS62" s="455"/>
      <c r="AT62" s="70"/>
      <c r="AU62" s="70"/>
      <c r="AV62" s="450"/>
    </row>
    <row r="63" spans="1:53" s="12" customFormat="1" x14ac:dyDescent="0.25">
      <c r="B63" s="68">
        <v>49</v>
      </c>
      <c r="C63" s="267"/>
      <c r="D63" s="267"/>
      <c r="E63" s="53"/>
      <c r="F63" s="267"/>
      <c r="G63" s="267"/>
      <c r="H63" s="47"/>
      <c r="I63" s="47"/>
      <c r="J63" s="70"/>
      <c r="K63" s="70"/>
      <c r="L63" s="50"/>
      <c r="M63" s="84"/>
      <c r="P63" s="68">
        <v>50</v>
      </c>
      <c r="Q63" s="172"/>
      <c r="R63" s="172"/>
      <c r="S63" s="451"/>
      <c r="T63" s="172"/>
      <c r="U63" s="172"/>
      <c r="V63" s="456"/>
      <c r="W63" s="456"/>
      <c r="X63" s="64">
        <f t="shared" si="5"/>
        <v>0</v>
      </c>
      <c r="Y63" s="449"/>
      <c r="AA63" s="68">
        <v>50</v>
      </c>
      <c r="AB63" s="172"/>
      <c r="AC63" s="172"/>
      <c r="AD63" s="451"/>
      <c r="AE63" s="172"/>
      <c r="AF63" s="172"/>
      <c r="AG63" s="456"/>
      <c r="AH63" s="456"/>
      <c r="AI63" s="64">
        <f t="shared" si="6"/>
        <v>0</v>
      </c>
      <c r="AJ63" s="452"/>
      <c r="AL63" s="68">
        <v>50</v>
      </c>
      <c r="AM63" s="172"/>
      <c r="AN63" s="172"/>
      <c r="AO63" s="451"/>
      <c r="AP63" s="172"/>
      <c r="AQ63" s="172"/>
      <c r="AR63" s="456"/>
      <c r="AS63" s="456"/>
      <c r="AT63" s="70"/>
      <c r="AU63" s="70"/>
      <c r="AV63" s="452"/>
    </row>
    <row r="64" spans="1:53" s="12" customFormat="1" x14ac:dyDescent="0.25">
      <c r="B64" s="68">
        <v>50</v>
      </c>
      <c r="C64" s="172"/>
      <c r="D64" s="172"/>
      <c r="E64" s="54"/>
      <c r="F64" s="172"/>
      <c r="G64" s="172"/>
      <c r="H64" s="48"/>
      <c r="I64" s="48"/>
      <c r="J64" s="70"/>
      <c r="K64" s="70"/>
      <c r="L64" s="51"/>
      <c r="M64" s="84"/>
      <c r="P64" s="68">
        <v>51</v>
      </c>
      <c r="Q64" s="173"/>
      <c r="R64" s="173"/>
      <c r="S64" s="453"/>
      <c r="T64" s="173"/>
      <c r="U64" s="173"/>
      <c r="V64" s="457"/>
      <c r="W64" s="457"/>
      <c r="X64" s="64">
        <f t="shared" si="5"/>
        <v>0</v>
      </c>
      <c r="Y64" s="449"/>
      <c r="AA64" s="68">
        <v>51</v>
      </c>
      <c r="AB64" s="173"/>
      <c r="AC64" s="173"/>
      <c r="AD64" s="453"/>
      <c r="AE64" s="173"/>
      <c r="AF64" s="173"/>
      <c r="AG64" s="457"/>
      <c r="AH64" s="457"/>
      <c r="AI64" s="64">
        <f t="shared" si="6"/>
        <v>0</v>
      </c>
      <c r="AJ64" s="454"/>
      <c r="AL64" s="68">
        <v>51</v>
      </c>
      <c r="AM64" s="173"/>
      <c r="AN64" s="173"/>
      <c r="AO64" s="453"/>
      <c r="AP64" s="173"/>
      <c r="AQ64" s="173"/>
      <c r="AR64" s="457"/>
      <c r="AS64" s="457"/>
      <c r="AT64" s="70"/>
      <c r="AU64" s="70"/>
      <c r="AV64" s="454"/>
    </row>
    <row r="65" spans="1:48" s="12" customFormat="1" x14ac:dyDescent="0.25">
      <c r="B65" s="68">
        <v>51</v>
      </c>
      <c r="C65" s="173"/>
      <c r="D65" s="173"/>
      <c r="E65" s="55"/>
      <c r="F65" s="173"/>
      <c r="G65" s="173"/>
      <c r="H65" s="49"/>
      <c r="I65" s="49"/>
      <c r="J65" s="70"/>
      <c r="K65" s="70"/>
      <c r="L65" s="52"/>
      <c r="M65" s="84"/>
      <c r="P65" s="68">
        <v>52</v>
      </c>
      <c r="Q65" s="267"/>
      <c r="R65" s="267"/>
      <c r="S65" s="448"/>
      <c r="T65" s="267"/>
      <c r="U65" s="267"/>
      <c r="V65" s="455"/>
      <c r="W65" s="455"/>
      <c r="X65" s="64">
        <f t="shared" si="5"/>
        <v>0</v>
      </c>
      <c r="Y65" s="449"/>
      <c r="AA65" s="68">
        <v>52</v>
      </c>
      <c r="AB65" s="267"/>
      <c r="AC65" s="267"/>
      <c r="AD65" s="448"/>
      <c r="AE65" s="267"/>
      <c r="AF65" s="267"/>
      <c r="AG65" s="455"/>
      <c r="AH65" s="455"/>
      <c r="AI65" s="64">
        <f t="shared" si="6"/>
        <v>0</v>
      </c>
      <c r="AJ65" s="450"/>
      <c r="AL65" s="68">
        <v>52</v>
      </c>
      <c r="AM65" s="267"/>
      <c r="AN65" s="267"/>
      <c r="AO65" s="448"/>
      <c r="AP65" s="267"/>
      <c r="AQ65" s="267"/>
      <c r="AR65" s="455"/>
      <c r="AS65" s="455"/>
      <c r="AT65" s="70"/>
      <c r="AU65" s="70"/>
      <c r="AV65" s="450"/>
    </row>
    <row r="66" spans="1:48" s="12" customFormat="1" x14ac:dyDescent="0.25">
      <c r="B66" s="68">
        <v>52</v>
      </c>
      <c r="C66" s="267"/>
      <c r="D66" s="267"/>
      <c r="E66" s="53"/>
      <c r="F66" s="267"/>
      <c r="G66" s="267"/>
      <c r="H66" s="47"/>
      <c r="I66" s="47"/>
      <c r="J66" s="70"/>
      <c r="K66" s="70"/>
      <c r="L66" s="50"/>
      <c r="M66" s="84"/>
      <c r="P66" s="68">
        <v>53</v>
      </c>
      <c r="Q66" s="172"/>
      <c r="R66" s="172"/>
      <c r="S66" s="451"/>
      <c r="T66" s="172"/>
      <c r="U66" s="172"/>
      <c r="V66" s="456"/>
      <c r="W66" s="456"/>
      <c r="X66" s="64">
        <f t="shared" si="5"/>
        <v>0</v>
      </c>
      <c r="Y66" s="449"/>
      <c r="AA66" s="68">
        <v>53</v>
      </c>
      <c r="AB66" s="172"/>
      <c r="AC66" s="172"/>
      <c r="AD66" s="451"/>
      <c r="AE66" s="172"/>
      <c r="AF66" s="172"/>
      <c r="AG66" s="456"/>
      <c r="AH66" s="456"/>
      <c r="AI66" s="64">
        <f t="shared" si="6"/>
        <v>0</v>
      </c>
      <c r="AJ66" s="452"/>
      <c r="AL66" s="68">
        <v>53</v>
      </c>
      <c r="AM66" s="172"/>
      <c r="AN66" s="172"/>
      <c r="AO66" s="451"/>
      <c r="AP66" s="172"/>
      <c r="AQ66" s="172"/>
      <c r="AR66" s="456"/>
      <c r="AS66" s="456"/>
      <c r="AT66" s="70"/>
      <c r="AU66" s="70"/>
      <c r="AV66" s="452"/>
    </row>
    <row r="67" spans="1:48" s="12" customFormat="1" x14ac:dyDescent="0.25">
      <c r="B67" s="68">
        <v>53</v>
      </c>
      <c r="C67" s="172"/>
      <c r="D67" s="172"/>
      <c r="E67" s="54"/>
      <c r="F67" s="172"/>
      <c r="G67" s="172"/>
      <c r="H67" s="48"/>
      <c r="I67" s="48"/>
      <c r="J67" s="70"/>
      <c r="K67" s="70"/>
      <c r="L67" s="51"/>
      <c r="M67" s="84"/>
      <c r="P67" s="68">
        <v>54</v>
      </c>
      <c r="Q67" s="173"/>
      <c r="R67" s="173"/>
      <c r="S67" s="453"/>
      <c r="T67" s="173"/>
      <c r="U67" s="173"/>
      <c r="V67" s="457"/>
      <c r="W67" s="457"/>
      <c r="X67" s="64">
        <f t="shared" si="5"/>
        <v>0</v>
      </c>
      <c r="Y67" s="449"/>
      <c r="AA67" s="68">
        <v>54</v>
      </c>
      <c r="AB67" s="173"/>
      <c r="AC67" s="173"/>
      <c r="AD67" s="453"/>
      <c r="AE67" s="173"/>
      <c r="AF67" s="173"/>
      <c r="AG67" s="457"/>
      <c r="AH67" s="457"/>
      <c r="AI67" s="64">
        <f t="shared" si="6"/>
        <v>0</v>
      </c>
      <c r="AJ67" s="454"/>
      <c r="AL67" s="68">
        <v>54</v>
      </c>
      <c r="AM67" s="173"/>
      <c r="AN67" s="173"/>
      <c r="AO67" s="453"/>
      <c r="AP67" s="173"/>
      <c r="AQ67" s="173"/>
      <c r="AR67" s="457"/>
      <c r="AS67" s="457"/>
      <c r="AT67" s="70"/>
      <c r="AU67" s="70"/>
      <c r="AV67" s="454"/>
    </row>
    <row r="68" spans="1:48" s="12" customFormat="1" ht="23" x14ac:dyDescent="0.4">
      <c r="B68" s="68">
        <v>54</v>
      </c>
      <c r="C68" s="173"/>
      <c r="D68" s="173"/>
      <c r="E68" s="55"/>
      <c r="F68" s="173"/>
      <c r="G68" s="173"/>
      <c r="H68" s="49"/>
      <c r="I68" s="49"/>
      <c r="J68" s="70"/>
      <c r="K68" s="70"/>
      <c r="L68" s="52"/>
      <c r="M68" s="84"/>
      <c r="P68" s="624" t="s">
        <v>71</v>
      </c>
      <c r="Q68" s="625"/>
      <c r="R68" s="625"/>
      <c r="S68" s="625"/>
      <c r="T68" s="625"/>
      <c r="U68" s="626"/>
      <c r="V68" s="24">
        <f>SUM(V14:V67)</f>
        <v>0</v>
      </c>
      <c r="W68" s="24"/>
      <c r="X68" s="112">
        <f>IF(MAX(X14:X67)&gt;=H6*0.5,MAX(X14:X67),0)</f>
        <v>0</v>
      </c>
      <c r="Y68" s="15"/>
      <c r="AA68" s="624" t="s">
        <v>71</v>
      </c>
      <c r="AB68" s="625"/>
      <c r="AC68" s="625"/>
      <c r="AD68" s="625"/>
      <c r="AE68" s="625"/>
      <c r="AF68" s="626"/>
      <c r="AG68" s="24">
        <f>SUM(AG14:AG67)</f>
        <v>0</v>
      </c>
      <c r="AH68" s="24"/>
      <c r="AI68" s="113">
        <f>IF(MAX(AI14:AI67)&gt;=H6*0.5,MAX(AI14:AI67),0)</f>
        <v>0</v>
      </c>
      <c r="AJ68" s="15"/>
      <c r="AL68" s="624" t="s">
        <v>71</v>
      </c>
      <c r="AM68" s="625"/>
      <c r="AN68" s="625"/>
      <c r="AO68" s="625"/>
      <c r="AP68" s="625"/>
      <c r="AQ68" s="626"/>
      <c r="AR68" s="24"/>
      <c r="AS68" s="24"/>
      <c r="AT68" s="24"/>
      <c r="AU68" s="24"/>
      <c r="AV68" s="15"/>
    </row>
    <row r="69" spans="1:48" s="12" customFormat="1" ht="18" x14ac:dyDescent="0.25">
      <c r="B69" s="624" t="s">
        <v>71</v>
      </c>
      <c r="C69" s="625"/>
      <c r="D69" s="625"/>
      <c r="E69" s="625"/>
      <c r="F69" s="625"/>
      <c r="G69" s="626"/>
      <c r="H69" s="24"/>
      <c r="I69" s="24"/>
      <c r="J69" s="24"/>
      <c r="K69" s="24"/>
      <c r="L69" s="15"/>
      <c r="M69" s="19"/>
    </row>
    <row r="70" spans="1:48" s="12" customFormat="1" ht="18" x14ac:dyDescent="0.25">
      <c r="B70" s="269"/>
      <c r="C70" s="269"/>
      <c r="D70" s="269"/>
      <c r="E70" s="269"/>
      <c r="F70" s="269"/>
      <c r="G70" s="269"/>
      <c r="H70" s="85"/>
      <c r="I70" s="85"/>
      <c r="J70" s="85"/>
      <c r="K70" s="85"/>
      <c r="L70" s="19"/>
      <c r="M70" s="19"/>
    </row>
    <row r="71" spans="1:48"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AA71" s="269"/>
      <c r="AB71" s="269"/>
      <c r="AC71" s="269"/>
      <c r="AD71" s="269"/>
      <c r="AE71" s="269"/>
      <c r="AF71" s="269"/>
      <c r="AG71" s="85"/>
      <c r="AH71" s="85"/>
      <c r="AI71" s="85"/>
      <c r="AJ71" s="19"/>
    </row>
    <row r="72" spans="1:48"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A72" s="87"/>
      <c r="AB72" s="87"/>
      <c r="AC72" s="87"/>
      <c r="AD72" s="87"/>
      <c r="AE72" s="87"/>
      <c r="AF72" s="87"/>
      <c r="AG72" s="88"/>
      <c r="AH72" s="88"/>
      <c r="AI72" s="88"/>
      <c r="AJ72" s="89"/>
    </row>
    <row r="73" spans="1:48" s="12" customFormat="1" x14ac:dyDescent="0.25">
      <c r="B73" s="16"/>
      <c r="C73" s="17"/>
      <c r="D73" s="17"/>
      <c r="E73" s="18"/>
      <c r="F73" s="17"/>
      <c r="G73" s="17"/>
      <c r="H73" s="17"/>
      <c r="I73" s="17"/>
      <c r="J73" s="17"/>
      <c r="K73" s="17"/>
      <c r="L73" s="19"/>
      <c r="M73" s="19"/>
      <c r="N73" s="19"/>
      <c r="O73" s="13"/>
    </row>
    <row r="74" spans="1:48" x14ac:dyDescent="0.25">
      <c r="M74" s="8"/>
      <c r="N74" s="1"/>
      <c r="O74" s="9"/>
    </row>
    <row r="75" spans="1:48" x14ac:dyDescent="0.25">
      <c r="M75" s="8"/>
      <c r="N75" s="1"/>
      <c r="O75" s="9"/>
    </row>
    <row r="76" spans="1:48" ht="14.5" customHeight="1" x14ac:dyDescent="0.35">
      <c r="C76" s="32"/>
      <c r="D76" s="617" t="s">
        <v>72</v>
      </c>
      <c r="E76" s="617"/>
      <c r="F76" s="617"/>
      <c r="G76" s="617"/>
      <c r="H76" s="617"/>
      <c r="I76" s="617"/>
      <c r="J76" s="617"/>
      <c r="K76" s="617"/>
      <c r="L76" s="617"/>
      <c r="M76" s="617"/>
      <c r="N76" s="617"/>
      <c r="O76" s="617"/>
      <c r="P76" s="32"/>
      <c r="Q76" s="500"/>
      <c r="R76" s="500"/>
      <c r="S76" s="500"/>
    </row>
    <row r="77" spans="1:48" ht="47.15" customHeight="1" x14ac:dyDescent="0.35">
      <c r="C77" s="32"/>
      <c r="D77" s="617"/>
      <c r="E77" s="617"/>
      <c r="F77" s="617"/>
      <c r="G77" s="617"/>
      <c r="H77" s="617"/>
      <c r="I77" s="617"/>
      <c r="J77" s="617"/>
      <c r="K77" s="617"/>
      <c r="L77" s="617"/>
      <c r="M77" s="617"/>
      <c r="N77" s="617"/>
      <c r="O77" s="617"/>
      <c r="P77" s="32"/>
      <c r="Q77" s="500"/>
      <c r="R77" s="500"/>
      <c r="S77" s="500"/>
    </row>
    <row r="78" spans="1:48" ht="14.5" x14ac:dyDescent="0.35">
      <c r="C78" s="32"/>
      <c r="D78" s="32"/>
      <c r="E78" s="32"/>
      <c r="F78" s="32"/>
      <c r="G78" s="32"/>
      <c r="H78" s="33"/>
      <c r="I78" s="33"/>
      <c r="J78" s="33"/>
      <c r="K78" s="33"/>
      <c r="L78" s="32"/>
      <c r="M78" s="32"/>
      <c r="N78" s="34"/>
      <c r="O78" s="35"/>
      <c r="P78" s="32"/>
      <c r="Q78" s="500"/>
      <c r="R78" s="500"/>
      <c r="S78" s="500"/>
    </row>
    <row r="79" spans="1:48" ht="14.5" x14ac:dyDescent="0.35">
      <c r="A79" s="32"/>
      <c r="B79" s="32"/>
      <c r="C79" s="596" t="s">
        <v>73</v>
      </c>
      <c r="D79" s="643"/>
      <c r="E79" s="644" t="str">
        <f>H5</f>
        <v>DESARROLLADORA DE PROYECTOS SAS</v>
      </c>
      <c r="F79" s="645"/>
      <c r="G79" s="645"/>
      <c r="H79" s="645"/>
      <c r="I79" s="645"/>
      <c r="J79" s="35"/>
      <c r="K79" s="32"/>
      <c r="M79" s="8"/>
      <c r="N79" s="1"/>
      <c r="O79" s="9"/>
    </row>
    <row r="80" spans="1:48" ht="14.5" x14ac:dyDescent="0.35">
      <c r="A80" s="32"/>
      <c r="B80" s="32"/>
      <c r="C80" s="596" t="s">
        <v>74</v>
      </c>
      <c r="D80" s="643"/>
      <c r="E80" s="646" t="s">
        <v>313</v>
      </c>
      <c r="F80" s="647"/>
      <c r="G80" s="647"/>
      <c r="H80" s="647"/>
      <c r="I80" s="647"/>
      <c r="J80" s="35"/>
      <c r="K80" s="32"/>
      <c r="M80" s="8"/>
      <c r="N80" s="1"/>
      <c r="O80" s="9"/>
    </row>
    <row r="81" spans="1:26" ht="14.5" x14ac:dyDescent="0.35">
      <c r="A81" s="32"/>
      <c r="B81" s="32"/>
      <c r="C81" s="596" t="s">
        <v>76</v>
      </c>
      <c r="D81" s="643"/>
      <c r="E81" s="648" t="s">
        <v>77</v>
      </c>
      <c r="F81" s="647"/>
      <c r="G81" s="647"/>
      <c r="H81" s="647"/>
      <c r="I81" s="647"/>
      <c r="J81" s="35"/>
      <c r="K81" s="32"/>
      <c r="M81" s="8"/>
      <c r="N81" s="1"/>
      <c r="O81" s="9"/>
    </row>
    <row r="82" spans="1:26" x14ac:dyDescent="0.25">
      <c r="A82" s="32"/>
      <c r="B82" s="32"/>
      <c r="C82" s="32"/>
      <c r="D82" s="32"/>
      <c r="E82" s="32"/>
      <c r="F82" s="32"/>
      <c r="G82" s="33"/>
      <c r="H82" s="32"/>
      <c r="I82" s="34"/>
      <c r="J82" s="35"/>
      <c r="K82" s="32"/>
      <c r="M82" s="8"/>
      <c r="N82" s="1"/>
      <c r="O82" s="9"/>
    </row>
    <row r="83" spans="1:26" ht="14.5" x14ac:dyDescent="0.35">
      <c r="A83" s="32"/>
      <c r="B83" s="32"/>
      <c r="C83" s="598" t="s">
        <v>78</v>
      </c>
      <c r="D83" s="643"/>
      <c r="E83" s="643"/>
      <c r="F83" s="643"/>
      <c r="G83" s="643"/>
      <c r="H83" s="643"/>
      <c r="I83" s="643"/>
      <c r="J83" s="643"/>
      <c r="K83" s="32"/>
      <c r="M83" s="8"/>
      <c r="N83" s="1"/>
      <c r="O83" s="9"/>
    </row>
    <row r="84" spans="1:26" ht="14.5" x14ac:dyDescent="0.35">
      <c r="A84" s="32"/>
      <c r="B84" s="32"/>
      <c r="C84" s="584"/>
      <c r="D84" s="598" t="s">
        <v>79</v>
      </c>
      <c r="E84" s="643"/>
      <c r="F84" s="643"/>
      <c r="G84" s="643"/>
      <c r="H84" s="643"/>
      <c r="I84" s="584"/>
      <c r="J84" s="584"/>
      <c r="K84" s="32"/>
      <c r="M84" s="8"/>
      <c r="N84" s="1"/>
      <c r="O84" s="9"/>
    </row>
    <row r="85" spans="1:26" ht="43" customHeight="1" thickBot="1" x14ac:dyDescent="0.4">
      <c r="A85" s="32"/>
      <c r="B85" s="32"/>
      <c r="C85" s="603"/>
      <c r="D85" s="643"/>
      <c r="E85" s="584"/>
      <c r="F85" s="584"/>
      <c r="G85" s="584"/>
      <c r="H85" s="584"/>
      <c r="I85" s="584"/>
      <c r="J85" s="584"/>
      <c r="K85" s="32"/>
      <c r="M85" s="8"/>
      <c r="N85" s="1"/>
      <c r="O85" s="270"/>
      <c r="P85" s="270"/>
      <c r="Q85" s="270"/>
      <c r="R85" s="270"/>
      <c r="S85" s="270"/>
      <c r="T85" s="270"/>
      <c r="U85" s="270"/>
      <c r="V85" s="270"/>
    </row>
    <row r="86" spans="1:26" ht="23.5" thickBot="1" x14ac:dyDescent="0.55000000000000004">
      <c r="A86" s="32"/>
      <c r="B86" s="32"/>
      <c r="C86" s="649" t="s">
        <v>80</v>
      </c>
      <c r="D86" s="650"/>
      <c r="E86" s="650"/>
      <c r="F86" s="650"/>
      <c r="G86" s="650"/>
      <c r="H86" s="650"/>
      <c r="I86" s="650"/>
      <c r="J86" s="650"/>
      <c r="K86" s="651"/>
      <c r="M86" s="8"/>
      <c r="N86" s="614" t="s">
        <v>81</v>
      </c>
      <c r="O86" s="615"/>
      <c r="P86" s="615"/>
      <c r="Q86" s="615"/>
      <c r="R86" s="615"/>
      <c r="S86" s="615"/>
      <c r="T86" s="615"/>
      <c r="U86" s="615"/>
      <c r="V86" s="616"/>
    </row>
    <row r="87" spans="1:26" ht="65.5" thickBot="1" x14ac:dyDescent="0.3">
      <c r="A87" s="32"/>
      <c r="B87" s="32"/>
      <c r="C87" s="401" t="s">
        <v>82</v>
      </c>
      <c r="D87" s="401" t="s">
        <v>11</v>
      </c>
      <c r="E87" s="401" t="s">
        <v>83</v>
      </c>
      <c r="F87" s="401" t="s">
        <v>84</v>
      </c>
      <c r="G87" s="401" t="s">
        <v>85</v>
      </c>
      <c r="H87" s="401" t="s">
        <v>86</v>
      </c>
      <c r="I87" s="402" t="s">
        <v>87</v>
      </c>
      <c r="J87" s="403" t="s">
        <v>88</v>
      </c>
      <c r="K87" s="404" t="s">
        <v>19</v>
      </c>
      <c r="L87" s="32"/>
      <c r="N87" s="157" t="s">
        <v>82</v>
      </c>
      <c r="O87" s="157" t="s">
        <v>11</v>
      </c>
      <c r="P87" s="157" t="s">
        <v>83</v>
      </c>
      <c r="Q87" s="157" t="s">
        <v>84</v>
      </c>
      <c r="R87" s="157" t="s">
        <v>85</v>
      </c>
      <c r="S87" s="157" t="s">
        <v>86</v>
      </c>
      <c r="T87" s="165" t="s">
        <v>87</v>
      </c>
      <c r="U87" s="166" t="s">
        <v>88</v>
      </c>
      <c r="V87" s="158" t="s">
        <v>19</v>
      </c>
      <c r="Y87" s="122" t="s">
        <v>89</v>
      </c>
      <c r="Z87" s="123" t="s">
        <v>90</v>
      </c>
    </row>
    <row r="88" spans="1:26" ht="83.15" customHeight="1" thickBot="1" x14ac:dyDescent="0.4">
      <c r="A88" s="91"/>
      <c r="B88" s="405">
        <v>1</v>
      </c>
      <c r="C88" s="458" t="s">
        <v>314</v>
      </c>
      <c r="D88" s="459" t="s">
        <v>315</v>
      </c>
      <c r="E88" s="459" t="s">
        <v>316</v>
      </c>
      <c r="F88" s="460" t="s">
        <v>317</v>
      </c>
      <c r="G88" s="461">
        <v>40634</v>
      </c>
      <c r="H88" s="461">
        <v>40816</v>
      </c>
      <c r="I88" s="278">
        <f>H88-G88</f>
        <v>182</v>
      </c>
      <c r="J88" s="279">
        <f>+I88/30</f>
        <v>6.0666666666666664</v>
      </c>
      <c r="K88" s="415"/>
      <c r="L88" s="91"/>
      <c r="M88" s="104">
        <v>1</v>
      </c>
      <c r="N88" s="105"/>
      <c r="O88" s="106"/>
      <c r="P88" s="105"/>
      <c r="Q88" s="105"/>
      <c r="R88" s="15"/>
      <c r="S88" s="15"/>
      <c r="T88" s="38"/>
      <c r="U88" s="39"/>
      <c r="V88" s="111"/>
      <c r="Y88" s="124" t="s">
        <v>96</v>
      </c>
      <c r="Z88" s="125">
        <v>4</v>
      </c>
    </row>
    <row r="89" spans="1:26" ht="123.65" customHeight="1" x14ac:dyDescent="0.35">
      <c r="A89" s="91"/>
      <c r="B89" s="405">
        <v>2</v>
      </c>
      <c r="C89" s="462" t="s">
        <v>318</v>
      </c>
      <c r="D89" s="463" t="s">
        <v>319</v>
      </c>
      <c r="E89" s="464" t="s">
        <v>320</v>
      </c>
      <c r="F89" s="465" t="s">
        <v>321</v>
      </c>
      <c r="G89" s="466">
        <v>43805</v>
      </c>
      <c r="H89" s="467">
        <v>43969</v>
      </c>
      <c r="I89" s="468">
        <v>0</v>
      </c>
      <c r="J89" s="469">
        <f>I89/30</f>
        <v>0</v>
      </c>
      <c r="K89" s="470" t="s">
        <v>322</v>
      </c>
      <c r="L89" s="91"/>
      <c r="M89" s="104">
        <v>2</v>
      </c>
      <c r="N89" s="106"/>
      <c r="O89" s="106"/>
      <c r="P89" s="106"/>
      <c r="Q89" s="107"/>
      <c r="R89" s="108"/>
      <c r="S89" s="108"/>
      <c r="T89" s="38"/>
      <c r="U89" s="39"/>
      <c r="V89" s="107"/>
      <c r="Y89" s="126" t="s">
        <v>102</v>
      </c>
      <c r="Z89" s="604">
        <v>1</v>
      </c>
    </row>
    <row r="90" spans="1:26" ht="100" customHeight="1" x14ac:dyDescent="0.35">
      <c r="A90" s="91"/>
      <c r="B90" s="405">
        <v>3</v>
      </c>
      <c r="C90" s="471" t="s">
        <v>323</v>
      </c>
      <c r="D90" s="472" t="s">
        <v>324</v>
      </c>
      <c r="E90" s="464" t="s">
        <v>325</v>
      </c>
      <c r="F90" s="473" t="s">
        <v>326</v>
      </c>
      <c r="G90" s="467">
        <v>42767</v>
      </c>
      <c r="H90" s="467">
        <v>42825</v>
      </c>
      <c r="I90" s="468">
        <v>0</v>
      </c>
      <c r="J90" s="469">
        <f t="shared" ref="J90:J91" si="7">+I90/30</f>
        <v>0</v>
      </c>
      <c r="K90" s="474" t="s">
        <v>327</v>
      </c>
      <c r="L90" s="91"/>
      <c r="M90" s="104">
        <v>3</v>
      </c>
      <c r="N90" s="106"/>
      <c r="O90" s="105"/>
      <c r="P90" s="106"/>
      <c r="Q90" s="107"/>
      <c r="R90" s="108"/>
      <c r="S90" s="108"/>
      <c r="T90" s="38"/>
      <c r="U90" s="39"/>
      <c r="V90" s="111"/>
      <c r="Y90" s="129" t="s">
        <v>107</v>
      </c>
      <c r="Z90" s="605"/>
    </row>
    <row r="91" spans="1:26" ht="62.15" customHeight="1" x14ac:dyDescent="0.35">
      <c r="A91" s="91"/>
      <c r="B91" s="405">
        <v>4</v>
      </c>
      <c r="C91" s="475" t="s">
        <v>328</v>
      </c>
      <c r="D91" s="476" t="s">
        <v>329</v>
      </c>
      <c r="E91" s="477" t="s">
        <v>325</v>
      </c>
      <c r="F91" s="478" t="s">
        <v>330</v>
      </c>
      <c r="G91" s="479">
        <v>42688</v>
      </c>
      <c r="H91" s="479">
        <v>43139</v>
      </c>
      <c r="I91" s="480">
        <f t="shared" ref="I91:I99" si="8">H91-G91</f>
        <v>451</v>
      </c>
      <c r="J91" s="481">
        <f t="shared" si="7"/>
        <v>15.033333333333333</v>
      </c>
      <c r="K91" s="482" t="s">
        <v>331</v>
      </c>
      <c r="L91" s="91"/>
      <c r="M91" s="104">
        <v>4</v>
      </c>
      <c r="N91" s="109"/>
      <c r="O91" s="109"/>
      <c r="P91" s="109"/>
      <c r="Q91" s="109"/>
      <c r="R91" s="108"/>
      <c r="S91" s="108"/>
      <c r="T91" s="38">
        <f t="shared" ref="T91:T99" si="9">S91-R91</f>
        <v>0</v>
      </c>
      <c r="U91" s="39">
        <f t="shared" ref="U91:U99" si="10">+T91/30</f>
        <v>0</v>
      </c>
      <c r="V91" s="111"/>
      <c r="Y91" s="129" t="s">
        <v>112</v>
      </c>
      <c r="Z91" s="605"/>
    </row>
    <row r="92" spans="1:26" ht="50.15" customHeight="1" x14ac:dyDescent="0.35">
      <c r="A92" s="91"/>
      <c r="B92" s="405">
        <v>5</v>
      </c>
      <c r="C92" s="483" t="s">
        <v>332</v>
      </c>
      <c r="D92" s="472" t="s">
        <v>333</v>
      </c>
      <c r="E92" s="464" t="s">
        <v>325</v>
      </c>
      <c r="F92" s="484" t="s">
        <v>334</v>
      </c>
      <c r="G92" s="467">
        <v>43006</v>
      </c>
      <c r="H92" s="467">
        <v>43308</v>
      </c>
      <c r="I92" s="468">
        <f t="shared" si="8"/>
        <v>302</v>
      </c>
      <c r="J92" s="469">
        <v>0</v>
      </c>
      <c r="K92" s="482" t="s">
        <v>327</v>
      </c>
      <c r="L92" s="91"/>
      <c r="M92" s="104">
        <v>5</v>
      </c>
      <c r="N92" s="109"/>
      <c r="O92" s="109"/>
      <c r="P92" s="109"/>
      <c r="Q92" s="109"/>
      <c r="R92" s="108"/>
      <c r="S92" s="108"/>
      <c r="T92" s="38">
        <f t="shared" si="9"/>
        <v>0</v>
      </c>
      <c r="U92" s="39">
        <f t="shared" si="10"/>
        <v>0</v>
      </c>
      <c r="V92" s="111"/>
      <c r="Y92" s="127" t="s">
        <v>114</v>
      </c>
      <c r="Z92" s="605"/>
    </row>
    <row r="93" spans="1:26" ht="81.5" x14ac:dyDescent="0.35">
      <c r="A93" s="91"/>
      <c r="B93" s="405">
        <v>6</v>
      </c>
      <c r="C93" s="485" t="s">
        <v>335</v>
      </c>
      <c r="D93" s="486" t="s">
        <v>324</v>
      </c>
      <c r="E93" s="487" t="s">
        <v>325</v>
      </c>
      <c r="F93" s="488" t="s">
        <v>336</v>
      </c>
      <c r="G93" s="272">
        <v>42644</v>
      </c>
      <c r="H93" s="272">
        <v>42735</v>
      </c>
      <c r="I93" s="468">
        <f t="shared" si="8"/>
        <v>91</v>
      </c>
      <c r="J93" s="279">
        <f t="shared" ref="J93:J99" si="11">+I93/30</f>
        <v>3.0333333333333332</v>
      </c>
      <c r="K93" s="415"/>
      <c r="L93" s="91"/>
      <c r="M93" s="104">
        <v>6</v>
      </c>
      <c r="N93" s="109"/>
      <c r="O93" s="109"/>
      <c r="P93" s="109"/>
      <c r="Q93" s="109"/>
      <c r="R93" s="108"/>
      <c r="S93" s="108"/>
      <c r="T93" s="38">
        <f t="shared" si="9"/>
        <v>0</v>
      </c>
      <c r="U93" s="39">
        <f t="shared" si="10"/>
        <v>0</v>
      </c>
      <c r="V93" s="111"/>
      <c r="Y93" s="129" t="s">
        <v>116</v>
      </c>
      <c r="Z93" s="605"/>
    </row>
    <row r="94" spans="1:26" ht="212.5" x14ac:dyDescent="0.25">
      <c r="A94" s="91"/>
      <c r="B94" s="405">
        <v>7</v>
      </c>
      <c r="C94" s="489" t="s">
        <v>337</v>
      </c>
      <c r="D94" s="490" t="s">
        <v>315</v>
      </c>
      <c r="E94" s="490" t="s">
        <v>338</v>
      </c>
      <c r="F94" s="489"/>
      <c r="G94" s="491">
        <v>42612</v>
      </c>
      <c r="H94" s="491">
        <v>42734</v>
      </c>
      <c r="I94" s="278">
        <f t="shared" si="8"/>
        <v>122</v>
      </c>
      <c r="J94" s="279">
        <f t="shared" si="11"/>
        <v>4.0666666666666664</v>
      </c>
      <c r="K94" s="470" t="s">
        <v>339</v>
      </c>
      <c r="L94" s="91"/>
      <c r="M94" s="104">
        <v>7</v>
      </c>
      <c r="N94" s="109"/>
      <c r="O94" s="109"/>
      <c r="P94" s="109"/>
      <c r="Q94" s="109"/>
      <c r="R94" s="108"/>
      <c r="S94" s="108"/>
      <c r="T94" s="38">
        <f t="shared" si="9"/>
        <v>0</v>
      </c>
      <c r="U94" s="39">
        <f t="shared" si="10"/>
        <v>0</v>
      </c>
      <c r="V94" s="111"/>
      <c r="Y94" s="129" t="s">
        <v>118</v>
      </c>
      <c r="Z94" s="605"/>
    </row>
    <row r="95" spans="1:26" ht="25" customHeight="1" x14ac:dyDescent="0.35">
      <c r="A95" s="91"/>
      <c r="B95" s="405">
        <v>8</v>
      </c>
      <c r="C95" s="414"/>
      <c r="D95" s="492"/>
      <c r="E95" s="493"/>
      <c r="F95" s="494"/>
      <c r="G95" s="272"/>
      <c r="H95" s="272"/>
      <c r="I95" s="278">
        <f t="shared" si="8"/>
        <v>0</v>
      </c>
      <c r="J95" s="279">
        <f t="shared" si="11"/>
        <v>0</v>
      </c>
      <c r="K95" s="415"/>
      <c r="L95" s="91"/>
      <c r="M95" s="104">
        <v>8</v>
      </c>
      <c r="N95" s="109"/>
      <c r="O95" s="109"/>
      <c r="P95" s="109"/>
      <c r="Q95" s="109"/>
      <c r="R95" s="108"/>
      <c r="S95" s="108"/>
      <c r="T95" s="38">
        <f t="shared" si="9"/>
        <v>0</v>
      </c>
      <c r="U95" s="39">
        <f t="shared" si="10"/>
        <v>0</v>
      </c>
      <c r="V95" s="111"/>
      <c r="Y95" s="129" t="s">
        <v>120</v>
      </c>
      <c r="Z95" s="605"/>
    </row>
    <row r="96" spans="1:26" ht="30" customHeight="1" thickBot="1" x14ac:dyDescent="0.4">
      <c r="A96" s="91"/>
      <c r="B96" s="405">
        <v>9</v>
      </c>
      <c r="C96" s="414"/>
      <c r="D96" s="492"/>
      <c r="E96" s="493"/>
      <c r="F96" s="494"/>
      <c r="G96" s="272"/>
      <c r="H96" s="272"/>
      <c r="I96" s="278">
        <f t="shared" si="8"/>
        <v>0</v>
      </c>
      <c r="J96" s="279">
        <f t="shared" si="11"/>
        <v>0</v>
      </c>
      <c r="K96" s="495"/>
      <c r="L96" s="91"/>
      <c r="M96" s="104">
        <v>9</v>
      </c>
      <c r="N96" s="109"/>
      <c r="O96" s="109"/>
      <c r="P96" s="109"/>
      <c r="Q96" s="109"/>
      <c r="R96" s="108"/>
      <c r="S96" s="108"/>
      <c r="T96" s="38">
        <f t="shared" si="9"/>
        <v>0</v>
      </c>
      <c r="U96" s="39">
        <f t="shared" si="10"/>
        <v>0</v>
      </c>
      <c r="V96" s="111"/>
      <c r="Y96" s="128" t="s">
        <v>122</v>
      </c>
      <c r="Z96" s="606"/>
    </row>
    <row r="97" spans="1:28" ht="14.5" x14ac:dyDescent="0.35">
      <c r="A97" s="91"/>
      <c r="B97" s="405">
        <v>10</v>
      </c>
      <c r="C97" s="414"/>
      <c r="D97" s="492"/>
      <c r="E97" s="493"/>
      <c r="F97" s="494"/>
      <c r="G97" s="272"/>
      <c r="H97" s="272"/>
      <c r="I97" s="278">
        <f t="shared" si="8"/>
        <v>0</v>
      </c>
      <c r="J97" s="279">
        <f t="shared" si="11"/>
        <v>0</v>
      </c>
      <c r="K97" s="415"/>
      <c r="L97" s="91"/>
      <c r="M97" s="104">
        <v>10</v>
      </c>
      <c r="N97" s="109"/>
      <c r="O97" s="109"/>
      <c r="P97" s="109"/>
      <c r="Q97" s="109"/>
      <c r="R97" s="108"/>
      <c r="S97" s="108"/>
      <c r="T97" s="38">
        <f t="shared" si="9"/>
        <v>0</v>
      </c>
      <c r="U97" s="39">
        <f t="shared" si="10"/>
        <v>0</v>
      </c>
      <c r="V97" s="111"/>
    </row>
    <row r="98" spans="1:28" ht="14.5" x14ac:dyDescent="0.35">
      <c r="A98" s="91"/>
      <c r="B98" s="405">
        <v>11</v>
      </c>
      <c r="C98" s="414"/>
      <c r="D98" s="492"/>
      <c r="E98" s="493"/>
      <c r="F98" s="494"/>
      <c r="G98" s="491"/>
      <c r="H98" s="491"/>
      <c r="I98" s="278">
        <f t="shared" si="8"/>
        <v>0</v>
      </c>
      <c r="J98" s="279">
        <f t="shared" si="11"/>
        <v>0</v>
      </c>
      <c r="K98" s="415"/>
      <c r="L98" s="91"/>
      <c r="M98" s="104">
        <v>11</v>
      </c>
      <c r="N98" s="109"/>
      <c r="O98" s="109"/>
      <c r="P98" s="109"/>
      <c r="Q98" s="109"/>
      <c r="R98" s="108"/>
      <c r="S98" s="108"/>
      <c r="T98" s="38">
        <f t="shared" si="9"/>
        <v>0</v>
      </c>
      <c r="U98" s="39">
        <f t="shared" si="10"/>
        <v>0</v>
      </c>
      <c r="V98" s="111"/>
    </row>
    <row r="99" spans="1:28" ht="14.5" x14ac:dyDescent="0.35">
      <c r="A99" s="91"/>
      <c r="B99" s="14">
        <v>12</v>
      </c>
      <c r="C99" s="414" t="s">
        <v>340</v>
      </c>
      <c r="D99" s="492" t="s">
        <v>341</v>
      </c>
      <c r="E99" s="414"/>
      <c r="F99" s="414"/>
      <c r="G99" s="272"/>
      <c r="H99" s="272"/>
      <c r="I99" s="278">
        <f t="shared" si="8"/>
        <v>0</v>
      </c>
      <c r="J99" s="279">
        <f t="shared" si="11"/>
        <v>0</v>
      </c>
      <c r="K99" s="415"/>
      <c r="L99" s="91"/>
      <c r="M99" s="104">
        <v>12</v>
      </c>
      <c r="N99" s="109"/>
      <c r="O99" s="109"/>
      <c r="P99" s="109"/>
      <c r="Q99" s="109"/>
      <c r="R99" s="108"/>
      <c r="S99" s="108"/>
      <c r="T99" s="38">
        <f t="shared" si="9"/>
        <v>0</v>
      </c>
      <c r="U99" s="39">
        <f t="shared" si="10"/>
        <v>0</v>
      </c>
      <c r="V99" s="111"/>
    </row>
    <row r="100" spans="1:28" ht="14.5" thickBot="1" x14ac:dyDescent="0.35">
      <c r="A100" s="32"/>
      <c r="C100" s="652" t="s">
        <v>128</v>
      </c>
      <c r="D100" s="647"/>
      <c r="E100" s="647"/>
      <c r="F100" s="647"/>
      <c r="G100" s="647"/>
      <c r="H100" s="653"/>
      <c r="I100" s="508">
        <f t="shared" ref="I100:J100" si="12">SUM(I88:I99)</f>
        <v>1148</v>
      </c>
      <c r="J100" s="509">
        <f t="shared" si="12"/>
        <v>28.2</v>
      </c>
      <c r="K100" s="415"/>
      <c r="L100" s="32"/>
      <c r="M100" s="110"/>
      <c r="N100" s="607" t="s">
        <v>128</v>
      </c>
      <c r="O100" s="608"/>
      <c r="P100" s="608"/>
      <c r="Q100" s="608"/>
      <c r="R100" s="608"/>
      <c r="S100" s="609"/>
      <c r="T100" s="41">
        <f>SUM(T88:T99)</f>
        <v>0</v>
      </c>
      <c r="U100" s="42">
        <f>SUM(U88:U99)</f>
        <v>0</v>
      </c>
      <c r="V100" s="111"/>
    </row>
    <row r="101" spans="1:28" ht="13.5" thickBot="1" x14ac:dyDescent="0.3">
      <c r="C101" s="32"/>
      <c r="D101" s="32"/>
      <c r="E101" s="510"/>
      <c r="F101" s="32"/>
      <c r="G101" s="32"/>
      <c r="H101" s="32"/>
      <c r="I101" s="32"/>
      <c r="J101" s="32"/>
      <c r="K101" s="32"/>
      <c r="M101" s="8"/>
      <c r="N101" s="1"/>
      <c r="O101" s="9"/>
      <c r="AB101" s="130" t="s">
        <v>19</v>
      </c>
    </row>
    <row r="102" spans="1:28" ht="25" customHeight="1" thickBot="1" x14ac:dyDescent="0.3">
      <c r="C102" s="32"/>
      <c r="D102" s="32"/>
      <c r="E102" s="510"/>
      <c r="F102" s="32"/>
      <c r="G102" s="32"/>
      <c r="H102" s="32"/>
      <c r="I102" s="32"/>
      <c r="J102" s="511" t="str">
        <f>IF(J100&gt;=36,"HABILITADO","NO HABILITADO")</f>
        <v>NO HABILITADO</v>
      </c>
      <c r="K102" s="32"/>
      <c r="L102" s="576"/>
      <c r="M102" s="8"/>
      <c r="N102" s="1"/>
      <c r="O102" s="9"/>
      <c r="T102" s="586" t="s">
        <v>131</v>
      </c>
      <c r="U102" s="587">
        <f>IF(U100&gt;24,15,IF(U100&gt;=18,10,IF(U100&gt;=12,8,0)))</f>
        <v>0</v>
      </c>
      <c r="Y102" s="586" t="s">
        <v>131</v>
      </c>
      <c r="Z102" s="587">
        <v>0</v>
      </c>
      <c r="AB102" s="124"/>
    </row>
    <row r="103" spans="1:28" x14ac:dyDescent="0.25">
      <c r="M103" s="8"/>
      <c r="N103" s="1"/>
      <c r="O103" s="9"/>
    </row>
    <row r="104" spans="1:28" x14ac:dyDescent="0.25">
      <c r="M104" s="8"/>
      <c r="N104" s="1"/>
      <c r="O104" s="9"/>
    </row>
    <row r="105" spans="1:28" x14ac:dyDescent="0.25">
      <c r="M105" s="8"/>
      <c r="N105" s="1"/>
      <c r="O105" s="9"/>
    </row>
    <row r="106" spans="1:28" x14ac:dyDescent="0.25">
      <c r="M106" s="8"/>
      <c r="N106" s="1"/>
      <c r="O106" s="9"/>
    </row>
    <row r="107" spans="1:28" x14ac:dyDescent="0.25">
      <c r="M107" s="8"/>
      <c r="N107" s="1"/>
      <c r="O107" s="9"/>
    </row>
    <row r="108" spans="1:28" ht="13" x14ac:dyDescent="0.25">
      <c r="A108" s="32"/>
      <c r="B108" s="32"/>
      <c r="C108" s="596" t="s">
        <v>74</v>
      </c>
      <c r="D108" s="596"/>
      <c r="E108" s="610" t="s">
        <v>342</v>
      </c>
      <c r="F108" s="610"/>
      <c r="G108" s="610"/>
      <c r="H108" s="610"/>
      <c r="I108" s="610"/>
      <c r="J108" s="35"/>
      <c r="K108" s="162"/>
      <c r="M108" s="8"/>
      <c r="N108" s="1"/>
      <c r="O108" s="9"/>
    </row>
    <row r="109" spans="1:28" ht="13" x14ac:dyDescent="0.25">
      <c r="A109" s="32"/>
      <c r="B109" s="32"/>
      <c r="C109" s="596" t="s">
        <v>76</v>
      </c>
      <c r="D109" s="596"/>
      <c r="E109" s="597" t="s">
        <v>343</v>
      </c>
      <c r="F109" s="597"/>
      <c r="G109" s="597"/>
      <c r="H109" s="597"/>
      <c r="I109" s="597"/>
      <c r="J109" s="35"/>
      <c r="M109" s="8"/>
      <c r="N109" s="1"/>
      <c r="O109" s="9"/>
    </row>
    <row r="110" spans="1:28" x14ac:dyDescent="0.25">
      <c r="A110" s="32"/>
      <c r="B110" s="32"/>
      <c r="C110" s="32"/>
      <c r="D110" s="32"/>
      <c r="E110" s="32"/>
      <c r="F110" s="32"/>
      <c r="G110" s="33"/>
      <c r="H110" s="32"/>
      <c r="I110" s="34"/>
      <c r="J110" s="35"/>
      <c r="M110" s="8"/>
      <c r="N110" s="1"/>
      <c r="O110" s="9"/>
    </row>
    <row r="111" spans="1:28" ht="13" x14ac:dyDescent="0.25">
      <c r="A111" s="32"/>
      <c r="B111" s="32"/>
      <c r="C111" s="598" t="s">
        <v>135</v>
      </c>
      <c r="D111" s="598"/>
      <c r="E111" s="598"/>
      <c r="F111" s="598"/>
      <c r="G111" s="598"/>
      <c r="H111" s="598"/>
      <c r="I111" s="598"/>
      <c r="J111" s="598"/>
      <c r="M111" s="8"/>
      <c r="N111" s="1"/>
      <c r="O111" s="9"/>
    </row>
    <row r="112" spans="1:28" ht="13" x14ac:dyDescent="0.25">
      <c r="A112" s="32"/>
      <c r="B112" s="32"/>
      <c r="C112" s="584"/>
      <c r="D112" s="598" t="s">
        <v>344</v>
      </c>
      <c r="E112" s="598"/>
      <c r="F112" s="598"/>
      <c r="G112" s="598"/>
      <c r="H112" s="598"/>
      <c r="I112" s="584"/>
      <c r="J112" s="584"/>
      <c r="M112" s="8"/>
      <c r="N112" s="1"/>
      <c r="O112" s="9"/>
    </row>
    <row r="113" spans="1:26" ht="13" customHeight="1" x14ac:dyDescent="0.25">
      <c r="A113" s="32"/>
      <c r="B113" s="32"/>
      <c r="C113" s="603"/>
      <c r="D113" s="603"/>
      <c r="E113" s="584"/>
      <c r="F113" s="584"/>
      <c r="G113" s="584"/>
      <c r="H113" s="584"/>
      <c r="I113" s="584"/>
      <c r="J113" s="584"/>
      <c r="M113" s="8"/>
      <c r="N113" s="1"/>
      <c r="O113" s="9"/>
    </row>
    <row r="114" spans="1:26" ht="23" x14ac:dyDescent="0.5">
      <c r="A114" s="32"/>
      <c r="B114" s="32"/>
      <c r="C114" s="611" t="s">
        <v>137</v>
      </c>
      <c r="D114" s="612"/>
      <c r="E114" s="612"/>
      <c r="F114" s="612"/>
      <c r="G114" s="612"/>
      <c r="H114" s="612"/>
      <c r="I114" s="612"/>
      <c r="J114" s="612"/>
      <c r="K114" s="613"/>
      <c r="M114" s="8"/>
      <c r="N114" s="614" t="s">
        <v>345</v>
      </c>
      <c r="O114" s="615"/>
      <c r="P114" s="615"/>
      <c r="Q114" s="615"/>
      <c r="R114" s="615"/>
      <c r="S114" s="615"/>
      <c r="T114" s="615"/>
      <c r="U114" s="615"/>
      <c r="V114" s="616"/>
    </row>
    <row r="115" spans="1:26" ht="65.5" thickBot="1" x14ac:dyDescent="0.3">
      <c r="A115" s="32"/>
      <c r="B115" s="32"/>
      <c r="C115" s="155" t="s">
        <v>82</v>
      </c>
      <c r="D115" s="155" t="s">
        <v>11</v>
      </c>
      <c r="E115" s="155" t="s">
        <v>83</v>
      </c>
      <c r="F115" s="156" t="s">
        <v>84</v>
      </c>
      <c r="G115" s="156" t="s">
        <v>85</v>
      </c>
      <c r="H115" s="156" t="s">
        <v>86</v>
      </c>
      <c r="I115" s="93" t="s">
        <v>87</v>
      </c>
      <c r="J115" s="94" t="s">
        <v>88</v>
      </c>
      <c r="K115" s="154" t="s">
        <v>19</v>
      </c>
      <c r="M115" s="32"/>
      <c r="N115" s="155" t="s">
        <v>82</v>
      </c>
      <c r="O115" s="155" t="s">
        <v>11</v>
      </c>
      <c r="P115" s="155" t="s">
        <v>83</v>
      </c>
      <c r="Q115" s="156" t="s">
        <v>84</v>
      </c>
      <c r="R115" s="156" t="s">
        <v>85</v>
      </c>
      <c r="S115" s="156" t="s">
        <v>86</v>
      </c>
      <c r="T115" s="93" t="s">
        <v>87</v>
      </c>
      <c r="U115" s="94" t="s">
        <v>88</v>
      </c>
      <c r="V115" s="154" t="s">
        <v>19</v>
      </c>
      <c r="Y115" s="115" t="s">
        <v>138</v>
      </c>
      <c r="Z115" s="116" t="s">
        <v>90</v>
      </c>
    </row>
    <row r="116" spans="1:26" ht="276" customHeight="1" thickBot="1" x14ac:dyDescent="0.3">
      <c r="A116" s="91"/>
      <c r="B116" s="95">
        <v>1</v>
      </c>
      <c r="C116" s="458" t="s">
        <v>346</v>
      </c>
      <c r="D116" s="459" t="s">
        <v>347</v>
      </c>
      <c r="E116" s="459" t="s">
        <v>348</v>
      </c>
      <c r="F116" s="512" t="s">
        <v>349</v>
      </c>
      <c r="G116" s="513">
        <v>40695</v>
      </c>
      <c r="H116" s="513">
        <v>42401</v>
      </c>
      <c r="I116" s="514">
        <f t="shared" ref="I116:I127" si="13">H116-G116</f>
        <v>1706</v>
      </c>
      <c r="J116" s="469">
        <f t="shared" ref="J116:J127" si="14">+I116/30</f>
        <v>56.866666666666667</v>
      </c>
      <c r="K116" s="111"/>
      <c r="M116" s="95">
        <v>1</v>
      </c>
      <c r="N116" s="97"/>
      <c r="O116" s="97"/>
      <c r="P116" s="97"/>
      <c r="Q116" s="97"/>
      <c r="R116" s="15"/>
      <c r="S116" s="15"/>
      <c r="T116" s="99"/>
      <c r="U116" s="100"/>
      <c r="V116" s="111"/>
      <c r="Y116" s="117" t="s">
        <v>143</v>
      </c>
      <c r="Z116" s="118">
        <v>2</v>
      </c>
    </row>
    <row r="117" spans="1:26" ht="42" x14ac:dyDescent="0.25">
      <c r="A117" s="91"/>
      <c r="B117" s="95">
        <v>2</v>
      </c>
      <c r="C117" s="475"/>
      <c r="D117" s="477"/>
      <c r="E117" s="477"/>
      <c r="F117" s="477"/>
      <c r="G117" s="479"/>
      <c r="H117" s="479"/>
      <c r="I117" s="514">
        <f t="shared" si="13"/>
        <v>0</v>
      </c>
      <c r="J117" s="469">
        <f t="shared" si="14"/>
        <v>0</v>
      </c>
      <c r="K117" s="111"/>
      <c r="M117" s="95">
        <v>2</v>
      </c>
      <c r="N117" s="96"/>
      <c r="O117" s="96"/>
      <c r="P117" s="97"/>
      <c r="Q117" s="98"/>
      <c r="R117" s="15"/>
      <c r="S117" s="15"/>
      <c r="T117" s="99"/>
      <c r="U117" s="100"/>
      <c r="V117" s="114"/>
      <c r="Y117" s="119" t="s">
        <v>147</v>
      </c>
      <c r="Z117" s="600">
        <v>1</v>
      </c>
    </row>
    <row r="118" spans="1:26" ht="56" x14ac:dyDescent="0.25">
      <c r="A118" s="91"/>
      <c r="B118" s="95">
        <v>3</v>
      </c>
      <c r="C118" s="475"/>
      <c r="D118" s="477"/>
      <c r="E118" s="477"/>
      <c r="F118" s="477"/>
      <c r="G118" s="479"/>
      <c r="H118" s="479"/>
      <c r="I118" s="514">
        <f t="shared" si="13"/>
        <v>0</v>
      </c>
      <c r="J118" s="469">
        <f t="shared" si="14"/>
        <v>0</v>
      </c>
      <c r="K118" s="111"/>
      <c r="M118" s="95">
        <v>3</v>
      </c>
      <c r="N118" s="96"/>
      <c r="O118" s="96"/>
      <c r="P118" s="97"/>
      <c r="Q118" s="98"/>
      <c r="R118" s="15"/>
      <c r="S118" s="15"/>
      <c r="T118" s="99"/>
      <c r="U118" s="100"/>
      <c r="V118" s="111"/>
      <c r="Y118" s="282" t="s">
        <v>350</v>
      </c>
      <c r="Z118" s="601"/>
    </row>
    <row r="119" spans="1:26" ht="56" x14ac:dyDescent="0.25">
      <c r="A119" s="91"/>
      <c r="B119" s="95">
        <v>4</v>
      </c>
      <c r="C119" s="475"/>
      <c r="D119" s="477"/>
      <c r="E119" s="477"/>
      <c r="F119" s="477"/>
      <c r="G119" s="479"/>
      <c r="H119" s="479"/>
      <c r="I119" s="514">
        <f t="shared" si="13"/>
        <v>0</v>
      </c>
      <c r="J119" s="469">
        <f t="shared" si="14"/>
        <v>0</v>
      </c>
      <c r="K119" s="111"/>
      <c r="M119" s="95">
        <v>4</v>
      </c>
      <c r="N119" s="101"/>
      <c r="O119" s="101"/>
      <c r="P119" s="101"/>
      <c r="Q119" s="101"/>
      <c r="R119" s="15"/>
      <c r="S119" s="15"/>
      <c r="T119" s="99"/>
      <c r="U119" s="100"/>
      <c r="V119" s="111"/>
      <c r="Y119" s="282" t="s">
        <v>351</v>
      </c>
      <c r="Z119" s="601"/>
    </row>
    <row r="120" spans="1:26" ht="42" x14ac:dyDescent="0.25">
      <c r="A120" s="91"/>
      <c r="B120" s="95">
        <v>5</v>
      </c>
      <c r="C120" s="475"/>
      <c r="D120" s="477"/>
      <c r="E120" s="477"/>
      <c r="F120" s="477"/>
      <c r="G120" s="479"/>
      <c r="H120" s="479"/>
      <c r="I120" s="278">
        <f t="shared" si="13"/>
        <v>0</v>
      </c>
      <c r="J120" s="279">
        <f t="shared" si="14"/>
        <v>0</v>
      </c>
      <c r="K120" s="111"/>
      <c r="M120" s="95">
        <v>5</v>
      </c>
      <c r="N120" s="101"/>
      <c r="O120" s="101"/>
      <c r="P120" s="101"/>
      <c r="Q120" s="101"/>
      <c r="R120" s="15"/>
      <c r="S120" s="15"/>
      <c r="T120" s="99"/>
      <c r="U120" s="100"/>
      <c r="V120" s="111"/>
      <c r="Y120" s="282" t="s">
        <v>352</v>
      </c>
      <c r="Z120" s="601"/>
    </row>
    <row r="121" spans="1:26" ht="56" x14ac:dyDescent="0.25">
      <c r="A121" s="91"/>
      <c r="B121" s="95">
        <v>6</v>
      </c>
      <c r="C121" s="475"/>
      <c r="D121" s="477"/>
      <c r="E121" s="477"/>
      <c r="F121" s="477"/>
      <c r="G121" s="479"/>
      <c r="H121" s="479"/>
      <c r="I121" s="278">
        <f t="shared" si="13"/>
        <v>0</v>
      </c>
      <c r="J121" s="279">
        <f t="shared" si="14"/>
        <v>0</v>
      </c>
      <c r="K121" s="111"/>
      <c r="M121" s="95">
        <v>6</v>
      </c>
      <c r="N121" s="101"/>
      <c r="O121" s="101"/>
      <c r="P121" s="101"/>
      <c r="Q121" s="101"/>
      <c r="R121" s="15"/>
      <c r="S121" s="15"/>
      <c r="T121" s="99"/>
      <c r="U121" s="100"/>
      <c r="V121" s="111"/>
      <c r="Y121" s="282" t="s">
        <v>353</v>
      </c>
      <c r="Z121" s="601"/>
    </row>
    <row r="122" spans="1:26" ht="42" x14ac:dyDescent="0.25">
      <c r="A122" s="91"/>
      <c r="B122" s="95">
        <v>7</v>
      </c>
      <c r="C122" s="475"/>
      <c r="D122" s="477"/>
      <c r="E122" s="477"/>
      <c r="F122" s="477"/>
      <c r="G122" s="479"/>
      <c r="H122" s="479"/>
      <c r="I122" s="278">
        <f t="shared" si="13"/>
        <v>0</v>
      </c>
      <c r="J122" s="279">
        <f t="shared" si="14"/>
        <v>0</v>
      </c>
      <c r="K122" s="111"/>
      <c r="M122" s="95">
        <v>7</v>
      </c>
      <c r="N122" s="101"/>
      <c r="O122" s="101"/>
      <c r="P122" s="101"/>
      <c r="Q122" s="101"/>
      <c r="R122" s="15"/>
      <c r="S122" s="15"/>
      <c r="T122" s="99">
        <v>0</v>
      </c>
      <c r="U122" s="100">
        <f t="shared" ref="U122:U124" si="15">T122/30</f>
        <v>0</v>
      </c>
      <c r="V122" s="111"/>
      <c r="Y122" s="282" t="s">
        <v>354</v>
      </c>
      <c r="Z122" s="601"/>
    </row>
    <row r="123" spans="1:26" ht="28" x14ac:dyDescent="0.25">
      <c r="A123" s="91"/>
      <c r="B123" s="95">
        <v>8</v>
      </c>
      <c r="C123" s="475"/>
      <c r="D123" s="477"/>
      <c r="E123" s="477"/>
      <c r="F123" s="477"/>
      <c r="G123" s="479"/>
      <c r="H123" s="479"/>
      <c r="I123" s="278">
        <f t="shared" si="13"/>
        <v>0</v>
      </c>
      <c r="J123" s="279">
        <f t="shared" si="14"/>
        <v>0</v>
      </c>
      <c r="K123" s="111"/>
      <c r="M123" s="95">
        <v>8</v>
      </c>
      <c r="N123" s="101"/>
      <c r="O123" s="101"/>
      <c r="P123" s="101"/>
      <c r="Q123" s="101"/>
      <c r="R123" s="15"/>
      <c r="S123" s="15"/>
      <c r="T123" s="99">
        <v>0</v>
      </c>
      <c r="U123" s="100">
        <f t="shared" si="15"/>
        <v>0</v>
      </c>
      <c r="V123" s="111"/>
      <c r="Y123" s="282" t="s">
        <v>355</v>
      </c>
      <c r="Z123" s="601"/>
    </row>
    <row r="124" spans="1:26" ht="70.5" thickBot="1" x14ac:dyDescent="0.3">
      <c r="A124" s="91"/>
      <c r="B124" s="95">
        <v>9</v>
      </c>
      <c r="C124" s="475"/>
      <c r="D124" s="477"/>
      <c r="E124" s="477"/>
      <c r="F124" s="477"/>
      <c r="G124" s="479"/>
      <c r="H124" s="479"/>
      <c r="I124" s="278">
        <f t="shared" si="13"/>
        <v>0</v>
      </c>
      <c r="J124" s="279">
        <f t="shared" si="14"/>
        <v>0</v>
      </c>
      <c r="K124" s="111"/>
      <c r="M124" s="95">
        <v>9</v>
      </c>
      <c r="N124" s="101"/>
      <c r="O124" s="101"/>
      <c r="P124" s="101"/>
      <c r="Q124" s="101"/>
      <c r="R124" s="15"/>
      <c r="S124" s="15"/>
      <c r="T124" s="99">
        <v>0</v>
      </c>
      <c r="U124" s="100">
        <f t="shared" si="15"/>
        <v>0</v>
      </c>
      <c r="V124" s="111"/>
      <c r="Y124" s="283" t="s">
        <v>356</v>
      </c>
      <c r="Z124" s="602"/>
    </row>
    <row r="125" spans="1:26" x14ac:dyDescent="0.25">
      <c r="A125" s="91"/>
      <c r="B125" s="95">
        <v>10</v>
      </c>
      <c r="C125" s="475"/>
      <c r="D125" s="477"/>
      <c r="E125" s="477"/>
      <c r="F125" s="477"/>
      <c r="G125" s="479"/>
      <c r="H125" s="479"/>
      <c r="I125" s="278">
        <f t="shared" si="13"/>
        <v>0</v>
      </c>
      <c r="J125" s="279">
        <f t="shared" si="14"/>
        <v>0</v>
      </c>
      <c r="K125" s="111"/>
      <c r="M125" s="95">
        <v>10</v>
      </c>
      <c r="N125" s="101"/>
      <c r="O125" s="101"/>
      <c r="P125" s="101"/>
      <c r="Q125" s="101"/>
      <c r="R125" s="15"/>
      <c r="S125" s="15"/>
      <c r="T125" s="99">
        <v>0</v>
      </c>
      <c r="U125" s="100" t="s">
        <v>357</v>
      </c>
      <c r="V125" s="111"/>
    </row>
    <row r="126" spans="1:26" x14ac:dyDescent="0.25">
      <c r="A126" s="91"/>
      <c r="B126" s="95">
        <v>11</v>
      </c>
      <c r="C126" s="475"/>
      <c r="D126" s="477"/>
      <c r="E126" s="477"/>
      <c r="F126" s="477"/>
      <c r="G126" s="479"/>
      <c r="H126" s="479"/>
      <c r="I126" s="278">
        <f t="shared" si="13"/>
        <v>0</v>
      </c>
      <c r="J126" s="279">
        <f t="shared" si="14"/>
        <v>0</v>
      </c>
      <c r="K126" s="111"/>
      <c r="M126" s="95">
        <v>11</v>
      </c>
      <c r="N126" s="101"/>
      <c r="O126" s="101"/>
      <c r="P126" s="101"/>
      <c r="Q126" s="101"/>
      <c r="R126" s="15"/>
      <c r="S126" s="15"/>
      <c r="T126" s="99">
        <v>0</v>
      </c>
      <c r="U126" s="100" t="s">
        <v>357</v>
      </c>
      <c r="V126" s="111"/>
    </row>
    <row r="127" spans="1:26" x14ac:dyDescent="0.25">
      <c r="A127" s="91"/>
      <c r="B127" s="95">
        <v>12</v>
      </c>
      <c r="C127" s="475"/>
      <c r="D127" s="477"/>
      <c r="E127" s="477"/>
      <c r="F127" s="477"/>
      <c r="G127" s="479"/>
      <c r="H127" s="479"/>
      <c r="I127" s="278">
        <f t="shared" si="13"/>
        <v>0</v>
      </c>
      <c r="J127" s="279">
        <f t="shared" si="14"/>
        <v>0</v>
      </c>
      <c r="K127" s="111"/>
      <c r="M127" s="95">
        <v>12</v>
      </c>
      <c r="N127" s="101"/>
      <c r="O127" s="101"/>
      <c r="P127" s="101"/>
      <c r="Q127" s="101"/>
      <c r="R127" s="15"/>
      <c r="S127" s="15"/>
      <c r="T127" s="99">
        <v>0</v>
      </c>
      <c r="U127" s="100" t="s">
        <v>357</v>
      </c>
      <c r="V127" s="111"/>
    </row>
    <row r="128" spans="1:26" ht="14.5" thickBot="1" x14ac:dyDescent="0.3">
      <c r="A128" s="32"/>
      <c r="B128" s="32"/>
      <c r="C128" s="475"/>
      <c r="D128" s="477"/>
      <c r="E128" s="477"/>
      <c r="F128" s="477"/>
      <c r="G128" s="479"/>
      <c r="H128" s="479"/>
      <c r="I128" s="278"/>
      <c r="J128" s="279"/>
      <c r="K128" s="111"/>
      <c r="M128" s="32"/>
      <c r="N128" s="593"/>
      <c r="O128" s="594"/>
      <c r="P128" s="594"/>
      <c r="Q128" s="594"/>
      <c r="R128" s="594"/>
      <c r="S128" s="595"/>
      <c r="T128" s="102"/>
      <c r="U128" s="103"/>
      <c r="V128" s="111"/>
    </row>
    <row r="129" spans="3:28" ht="13.5" thickBot="1" x14ac:dyDescent="0.3">
      <c r="C129" s="475"/>
      <c r="D129" s="477"/>
      <c r="E129" s="477"/>
      <c r="F129" s="477"/>
      <c r="G129" s="479"/>
      <c r="H129" s="479"/>
      <c r="I129" s="278"/>
      <c r="J129" s="279"/>
      <c r="M129" s="8"/>
      <c r="N129" s="1"/>
      <c r="O129" s="9"/>
      <c r="AB129" s="130" t="s">
        <v>19</v>
      </c>
    </row>
    <row r="130" spans="3:28" ht="20.5" thickBot="1" x14ac:dyDescent="0.35">
      <c r="C130" s="652" t="s">
        <v>128</v>
      </c>
      <c r="D130" s="647"/>
      <c r="E130" s="647"/>
      <c r="F130" s="647"/>
      <c r="G130" s="647"/>
      <c r="H130" s="653"/>
      <c r="I130" s="508">
        <f t="shared" ref="I130:J130" si="16">SUM(I116:I127)</f>
        <v>1706</v>
      </c>
      <c r="J130" s="509">
        <f t="shared" si="16"/>
        <v>56.866666666666667</v>
      </c>
      <c r="M130" s="8"/>
      <c r="N130" s="1"/>
      <c r="O130" s="9"/>
      <c r="T130" s="586" t="s">
        <v>131</v>
      </c>
      <c r="U130" s="587">
        <f>IF(U128&gt;12,13,IF(U128&gt;6,8,0))</f>
        <v>0</v>
      </c>
      <c r="Y130" s="586" t="s">
        <v>131</v>
      </c>
      <c r="Z130" s="587">
        <v>0</v>
      </c>
      <c r="AB130" s="124"/>
    </row>
    <row r="131" spans="3:28" ht="13" thickBot="1" x14ac:dyDescent="0.3">
      <c r="C131" s="32"/>
      <c r="D131" s="32"/>
      <c r="E131" s="510"/>
      <c r="F131" s="32"/>
      <c r="G131" s="32"/>
      <c r="H131" s="32"/>
      <c r="I131" s="32"/>
      <c r="J131" s="32"/>
      <c r="M131" s="8"/>
      <c r="N131" s="1"/>
      <c r="O131" s="9"/>
      <c r="AB131" s="1" t="s">
        <v>19</v>
      </c>
    </row>
    <row r="132" spans="3:28" ht="18.5" thickBot="1" x14ac:dyDescent="0.3">
      <c r="C132" s="32"/>
      <c r="D132" s="32"/>
      <c r="E132" s="510"/>
      <c r="F132" s="32"/>
      <c r="G132" s="32"/>
      <c r="H132" s="32"/>
      <c r="I132" s="32"/>
      <c r="J132" s="511" t="str">
        <f>IF(J130&gt;=36,"HABILITADO","NO HABILITADO")</f>
        <v>HABILITADO</v>
      </c>
    </row>
  </sheetData>
  <sortState xmlns:xlrd2="http://schemas.microsoft.com/office/spreadsheetml/2017/richdata2" ref="M116:V127">
    <sortCondition sortBy="cellColor" ref="U124" dxfId="106"/>
  </sortState>
  <mergeCells count="45">
    <mergeCell ref="C130:H130"/>
    <mergeCell ref="C2:N3"/>
    <mergeCell ref="J11:K11"/>
    <mergeCell ref="Q12:Y12"/>
    <mergeCell ref="AB12:AJ12"/>
    <mergeCell ref="P68:U68"/>
    <mergeCell ref="AA68:AF68"/>
    <mergeCell ref="C13:L13"/>
    <mergeCell ref="B69:G69"/>
    <mergeCell ref="Z117:Z124"/>
    <mergeCell ref="C100:H100"/>
    <mergeCell ref="N100:S100"/>
    <mergeCell ref="C108:D108"/>
    <mergeCell ref="E108:I108"/>
    <mergeCell ref="C109:D109"/>
    <mergeCell ref="E109:I109"/>
    <mergeCell ref="AU11:AV11"/>
    <mergeCell ref="C5:F5"/>
    <mergeCell ref="H5:M5"/>
    <mergeCell ref="C6:F6"/>
    <mergeCell ref="H6:N6"/>
    <mergeCell ref="C7:F7"/>
    <mergeCell ref="C11:H11"/>
    <mergeCell ref="AM12:AV12"/>
    <mergeCell ref="AL68:AQ68"/>
    <mergeCell ref="A57:A59"/>
    <mergeCell ref="Z89:Z96"/>
    <mergeCell ref="D76:O77"/>
    <mergeCell ref="C79:D79"/>
    <mergeCell ref="E79:I79"/>
    <mergeCell ref="C80:D80"/>
    <mergeCell ref="E80:I80"/>
    <mergeCell ref="C81:D81"/>
    <mergeCell ref="E81:I81"/>
    <mergeCell ref="C83:J83"/>
    <mergeCell ref="D84:H84"/>
    <mergeCell ref="C85:D85"/>
    <mergeCell ref="C86:K86"/>
    <mergeCell ref="N86:V86"/>
    <mergeCell ref="N128:S128"/>
    <mergeCell ref="C111:J111"/>
    <mergeCell ref="D112:H112"/>
    <mergeCell ref="C113:D113"/>
    <mergeCell ref="C114:K114"/>
    <mergeCell ref="N114:V114"/>
  </mergeCells>
  <conditionalFormatting sqref="J102">
    <cfRule type="cellIs" dxfId="105" priority="25" operator="equal">
      <formula>"HABILITADO"</formula>
    </cfRule>
  </conditionalFormatting>
  <conditionalFormatting sqref="J102">
    <cfRule type="containsText" dxfId="104" priority="26" operator="containsText" text="NO">
      <formula>NOT(ISERROR(SEARCH(("NO"),(J102))))</formula>
    </cfRule>
  </conditionalFormatting>
  <conditionalFormatting sqref="J132">
    <cfRule type="cellIs" dxfId="103" priority="23" operator="equal">
      <formula>"HABILITADO"</formula>
    </cfRule>
  </conditionalFormatting>
  <conditionalFormatting sqref="J132">
    <cfRule type="containsText" dxfId="102" priority="24" operator="containsText" text="NO">
      <formula>NOT(ISERROR(SEARCH(("NO"),(J132))))</formula>
    </cfRule>
  </conditionalFormatting>
  <conditionalFormatting sqref="K20:K68">
    <cfRule type="containsText" dxfId="101" priority="22" operator="containsText" text="NO HABILITADO">
      <formula>NOT(ISERROR(SEARCH("NO HABILITADO",K20)))</formula>
    </cfRule>
  </conditionalFormatting>
  <conditionalFormatting sqref="K20:K69">
    <cfRule type="containsText" dxfId="100" priority="20" operator="containsText" text="NO">
      <formula>NOT(ISERROR(SEARCH("NO",K20)))</formula>
    </cfRule>
    <cfRule type="containsText" dxfId="99" priority="21" operator="containsText" text="HABILITADO">
      <formula>NOT(ISERROR(SEARCH("HABILITADO",K20)))</formula>
    </cfRule>
  </conditionalFormatting>
  <conditionalFormatting sqref="K15:K18">
    <cfRule type="containsText" dxfId="98" priority="12" operator="containsText" text="NO HABILITADO">
      <formula>NOT(ISERROR(SEARCH(("NO HABILITADO"),(K15))))</formula>
    </cfRule>
  </conditionalFormatting>
  <conditionalFormatting sqref="K15:K18">
    <cfRule type="containsText" dxfId="97" priority="13" operator="containsText" text="NO HABILITADO">
      <formula>NOT(ISERROR(SEARCH(("NO HABILITADO"),(K15))))</formula>
    </cfRule>
  </conditionalFormatting>
  <conditionalFormatting sqref="K15:K18">
    <cfRule type="containsText" dxfId="96" priority="14" operator="containsText" text="NO">
      <formula>NOT(ISERROR(SEARCH(("NO"),(K15))))</formula>
    </cfRule>
  </conditionalFormatting>
  <conditionalFormatting sqref="K15:K18">
    <cfRule type="containsText" dxfId="95" priority="15" operator="containsText" text="HABILITADO">
      <formula>NOT(ISERROR(SEARCH(("HABILITADO"),(K15))))</formula>
    </cfRule>
  </conditionalFormatting>
  <conditionalFormatting sqref="K19">
    <cfRule type="containsText" dxfId="94" priority="16" operator="containsText" text="NO HABILITADO">
      <formula>NOT(ISERROR(SEARCH(("NO HABILITADO"),(K19))))</formula>
    </cfRule>
  </conditionalFormatting>
  <conditionalFormatting sqref="K19">
    <cfRule type="containsText" dxfId="93" priority="17" operator="containsText" text="NO HABILITADO">
      <formula>NOT(ISERROR(SEARCH(("NO HABILITADO"),(K19))))</formula>
    </cfRule>
  </conditionalFormatting>
  <conditionalFormatting sqref="K19">
    <cfRule type="containsText" dxfId="92" priority="18" operator="containsText" text="NO">
      <formula>NOT(ISERROR(SEARCH(("NO"),(K19))))</formula>
    </cfRule>
  </conditionalFormatting>
  <conditionalFormatting sqref="K19">
    <cfRule type="containsText" dxfId="91" priority="19" operator="containsText" text="HABILITADO">
      <formula>NOT(ISERROR(SEARCH(("HABILITADO"),(K19))))</formula>
    </cfRule>
  </conditionalFormatting>
  <conditionalFormatting sqref="AU19:AU67">
    <cfRule type="containsText" dxfId="90" priority="11" operator="containsText" text="NO HABILITADO">
      <formula>NOT(ISERROR(SEARCH("NO HABILITADO",AU19)))</formula>
    </cfRule>
  </conditionalFormatting>
  <conditionalFormatting sqref="AU19:AU68">
    <cfRule type="containsText" dxfId="89" priority="9" operator="containsText" text="NO">
      <formula>NOT(ISERROR(SEARCH("NO",AU19)))</formula>
    </cfRule>
    <cfRule type="containsText" dxfId="88" priority="10" operator="containsText" text="HABILITADO">
      <formula>NOT(ISERROR(SEARCH("HABILITADO",AU19)))</formula>
    </cfRule>
  </conditionalFormatting>
  <conditionalFormatting sqref="AU14:AU18">
    <cfRule type="containsText" dxfId="87" priority="5" operator="containsText" text="NO HABILITADO">
      <formula>NOT(ISERROR(SEARCH(("NO HABILITADO"),(AU14))))</formula>
    </cfRule>
  </conditionalFormatting>
  <conditionalFormatting sqref="AU14:AU18">
    <cfRule type="containsText" dxfId="86" priority="6" operator="containsText" text="NO HABILITADO">
      <formula>NOT(ISERROR(SEARCH(("NO HABILITADO"),(AU14))))</formula>
    </cfRule>
  </conditionalFormatting>
  <conditionalFormatting sqref="AU14:AU18">
    <cfRule type="containsText" dxfId="85" priority="7" operator="containsText" text="NO">
      <formula>NOT(ISERROR(SEARCH(("NO"),(AU14))))</formula>
    </cfRule>
  </conditionalFormatting>
  <conditionalFormatting sqref="AU14:AU18">
    <cfRule type="containsText" dxfId="84" priority="8" operator="containsText" text="HABILITADO">
      <formula>NOT(ISERROR(SEARCH(("HABILITADO"),(AU14))))</formula>
    </cfRule>
  </conditionalFormatting>
  <conditionalFormatting sqref="AU11:AV11">
    <cfRule type="containsText" dxfId="83" priority="3" operator="containsText" text="NO">
      <formula>NOT(ISERROR(SEARCH(("NO"),(AU11))))</formula>
    </cfRule>
  </conditionalFormatting>
  <conditionalFormatting sqref="AU11:AV11">
    <cfRule type="containsText" dxfId="82" priority="4" operator="containsText" text="CUENTA CON MÁS DE 5 AÑOS">
      <formula>NOT(ISERROR(SEARCH(("CUENTA CON MÁS DE 5 AÑOS"),(AU11))))</formula>
    </cfRule>
  </conditionalFormatting>
  <conditionalFormatting sqref="J11:K11">
    <cfRule type="containsText" dxfId="81" priority="1" operator="containsText" text="NO">
      <formula>NOT(ISERROR(SEARCH(("NO"),(J11))))</formula>
    </cfRule>
  </conditionalFormatting>
  <conditionalFormatting sqref="J11:K11">
    <cfRule type="containsText" dxfId="80" priority="2" operator="containsText" text="CUENTA CON MÁS DE 5 AÑOS">
      <formula>NOT(ISERROR(SEARCH(("CUENTA CON MÁS DE 5 AÑOS"),(J11))))</formula>
    </cfRule>
  </conditionalFormatting>
  <hyperlinks>
    <hyperlink ref="C93" r:id="rId1" xr:uid="{54D32FEA-F4EA-495E-A7D9-86C764ADBBF6}"/>
  </hyperlinks>
  <pageMargins left="0.7" right="0.7" top="0.75" bottom="0.75" header="0.3" footer="0.3"/>
  <pageSetup orientation="portrait" horizontalDpi="90" verticalDpi="9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B13C2-8C6B-4E4A-8200-582747063DF4}">
  <sheetPr>
    <tabColor rgb="FF00B050"/>
  </sheetPr>
  <dimension ref="A1:BC136"/>
  <sheetViews>
    <sheetView zoomScale="10" zoomScaleNormal="10" workbookViewId="0">
      <selection activeCell="U130" sqref="U130"/>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27.26953125" style="1" customWidth="1"/>
    <col min="11" max="11" width="19.1796875" style="1" customWidth="1"/>
    <col min="12" max="12" width="45.26953125" style="8" customWidth="1"/>
    <col min="13" max="13" width="14.81640625" style="1" customWidth="1"/>
    <col min="14" max="14" width="13.1796875" style="9" customWidth="1"/>
    <col min="15" max="15" width="10.81640625" style="1"/>
    <col min="16" max="16" width="48.81640625" style="1" customWidth="1"/>
    <col min="17" max="17" width="28"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5" width="14.7265625" style="1" customWidth="1"/>
    <col min="26" max="26" width="15.26953125" style="1" customWidth="1"/>
    <col min="27" max="27" width="10.81640625" style="1"/>
    <col min="28" max="28" width="44" style="1" customWidth="1"/>
    <col min="29" max="29" width="36.26953125" style="1" customWidth="1"/>
    <col min="30" max="30" width="27.1796875" style="1" customWidth="1"/>
    <col min="31" max="31" width="29.54296875" style="1" customWidth="1"/>
    <col min="32" max="32" width="31.81640625" style="1" customWidth="1"/>
    <col min="33" max="33" width="23.1796875" style="1" customWidth="1"/>
    <col min="34" max="34" width="22.7265625" style="1" customWidth="1"/>
    <col min="35" max="35" width="19.7265625" style="1" customWidth="1"/>
    <col min="36" max="36" width="23.1796875" style="1" customWidth="1"/>
    <col min="37" max="16384" width="10.81640625" style="1"/>
  </cols>
  <sheetData>
    <row r="1" spans="2:55" x14ac:dyDescent="0.25">
      <c r="M1" s="8"/>
      <c r="N1" s="1"/>
      <c r="O1" s="9"/>
    </row>
    <row r="2" spans="2:55" x14ac:dyDescent="0.25">
      <c r="C2" s="617" t="s">
        <v>0</v>
      </c>
      <c r="D2" s="617"/>
      <c r="E2" s="617"/>
      <c r="F2" s="617"/>
      <c r="G2" s="617"/>
      <c r="H2" s="617"/>
      <c r="I2" s="617"/>
      <c r="J2" s="617"/>
      <c r="K2" s="617"/>
      <c r="L2" s="617"/>
      <c r="M2" s="617"/>
      <c r="N2" s="617"/>
      <c r="O2" s="617"/>
    </row>
    <row r="3" spans="2:55" ht="51" customHeight="1" x14ac:dyDescent="0.25">
      <c r="C3" s="617"/>
      <c r="D3" s="617"/>
      <c r="E3" s="617"/>
      <c r="F3" s="617"/>
      <c r="G3" s="617"/>
      <c r="H3" s="617"/>
      <c r="I3" s="617"/>
      <c r="J3" s="617"/>
      <c r="K3" s="617"/>
      <c r="L3" s="617"/>
      <c r="M3" s="617"/>
      <c r="N3" s="617"/>
      <c r="O3" s="617"/>
    </row>
    <row r="5" spans="2:55" ht="15.5" x14ac:dyDescent="0.25">
      <c r="C5" s="636" t="s">
        <v>1</v>
      </c>
      <c r="D5" s="636"/>
      <c r="E5" s="636"/>
      <c r="F5" s="636"/>
      <c r="G5" s="588"/>
      <c r="H5" s="642" t="s">
        <v>358</v>
      </c>
      <c r="I5" s="642"/>
      <c r="J5" s="642"/>
      <c r="K5" s="642"/>
      <c r="L5" s="642"/>
      <c r="M5" s="642"/>
      <c r="N5" s="2"/>
    </row>
    <row r="6" spans="2:55" ht="13.5" thickBot="1" x14ac:dyDescent="0.35">
      <c r="C6" s="638"/>
      <c r="D6" s="638"/>
      <c r="E6" s="638"/>
      <c r="F6" s="638"/>
      <c r="G6" s="589"/>
      <c r="H6" s="618"/>
      <c r="I6" s="618"/>
      <c r="J6" s="618"/>
      <c r="K6" s="618"/>
      <c r="L6" s="619"/>
      <c r="M6" s="619"/>
      <c r="N6" s="619"/>
      <c r="O6" s="3"/>
    </row>
    <row r="7" spans="2:55" ht="13.5" thickBot="1" x14ac:dyDescent="0.35">
      <c r="C7" s="636" t="s">
        <v>3</v>
      </c>
      <c r="D7" s="636"/>
      <c r="E7" s="636"/>
      <c r="F7" s="636"/>
      <c r="G7" s="588"/>
      <c r="H7" s="43">
        <v>1453.2903282399354</v>
      </c>
      <c r="I7" s="67"/>
      <c r="J7" s="67"/>
      <c r="K7" s="67"/>
      <c r="L7" s="4"/>
      <c r="M7" s="4"/>
      <c r="N7" s="4"/>
      <c r="O7" s="3"/>
    </row>
    <row r="8" spans="2:55" ht="13" x14ac:dyDescent="0.3">
      <c r="C8" s="588" t="s">
        <v>4</v>
      </c>
      <c r="D8" s="588"/>
      <c r="E8" s="588"/>
      <c r="F8" s="588"/>
      <c r="G8" s="588"/>
      <c r="H8" s="243">
        <f>H7*0.3</f>
        <v>435.98709847198063</v>
      </c>
      <c r="I8" s="243"/>
      <c r="J8" s="5"/>
      <c r="K8" s="5"/>
      <c r="L8" s="5"/>
      <c r="M8" s="5"/>
      <c r="N8" s="5"/>
      <c r="O8" s="3"/>
    </row>
    <row r="9" spans="2:55" ht="16" x14ac:dyDescent="0.5">
      <c r="C9" s="3" t="s">
        <v>5</v>
      </c>
      <c r="H9" s="7"/>
      <c r="I9" s="7"/>
      <c r="J9" s="7"/>
      <c r="K9" s="7"/>
      <c r="M9" s="8"/>
      <c r="N9" s="1"/>
      <c r="O9" s="9"/>
    </row>
    <row r="10" spans="2:55" ht="16" x14ac:dyDescent="0.5">
      <c r="C10" s="3"/>
      <c r="H10" s="7"/>
      <c r="I10" s="7"/>
      <c r="J10" s="7"/>
      <c r="K10" s="7"/>
      <c r="M10" s="8"/>
      <c r="N10" s="1"/>
      <c r="O10" s="9"/>
    </row>
    <row r="11" spans="2:55" ht="63" customHeight="1" x14ac:dyDescent="0.5">
      <c r="C11" s="620" t="s">
        <v>6</v>
      </c>
      <c r="D11" s="620"/>
      <c r="E11" s="620"/>
      <c r="F11" s="620"/>
      <c r="G11" s="620"/>
      <c r="H11" s="620"/>
      <c r="I11" s="7"/>
      <c r="J11" s="627" t="str">
        <f>IF(BC28&gt;=5,"HABILITA: CUENTA CON MÁS DE 5 AÑOS","NO HABILITA POR TIEMPO")</f>
        <v>HABILITA: CUENTA CON MÁS DE 5 AÑOS</v>
      </c>
      <c r="K11" s="628"/>
      <c r="M11" s="8"/>
      <c r="N11" s="1"/>
      <c r="O11" s="9"/>
      <c r="AV11" s="627" t="str">
        <f>IF(BC28&gt;=5,"HABILITA: CUENTA CON MÁS DE 5 AÑOS","NO HABILITA POR TIEMPO")</f>
        <v>HABILITA: CUENTA CON MÁS DE 5 AÑOS</v>
      </c>
      <c r="AW11" s="628"/>
    </row>
    <row r="12" spans="2:55" ht="13" thickBot="1" x14ac:dyDescent="0.3">
      <c r="M12" s="8"/>
      <c r="N12" s="1"/>
      <c r="O12" s="9"/>
    </row>
    <row r="13" spans="2:55" ht="23.5" thickBot="1" x14ac:dyDescent="0.55000000000000004">
      <c r="C13" s="621" t="s">
        <v>7</v>
      </c>
      <c r="D13" s="622"/>
      <c r="E13" s="622"/>
      <c r="F13" s="622"/>
      <c r="G13" s="622"/>
      <c r="H13" s="622"/>
      <c r="I13" s="622"/>
      <c r="J13" s="622"/>
      <c r="K13" s="622"/>
      <c r="L13" s="623"/>
      <c r="M13" s="244"/>
      <c r="N13" s="1"/>
      <c r="O13" s="9"/>
      <c r="Q13" s="629" t="s">
        <v>8</v>
      </c>
      <c r="R13" s="630"/>
      <c r="S13" s="630"/>
      <c r="T13" s="630"/>
      <c r="U13" s="630"/>
      <c r="V13" s="630"/>
      <c r="W13" s="630"/>
      <c r="X13" s="630"/>
      <c r="Y13" s="630"/>
      <c r="Z13" s="309"/>
      <c r="AC13" s="654" t="s">
        <v>9</v>
      </c>
      <c r="AD13" s="655"/>
      <c r="AE13" s="655"/>
      <c r="AF13" s="655"/>
      <c r="AG13" s="655"/>
      <c r="AH13" s="655"/>
      <c r="AI13" s="655"/>
      <c r="AJ13" s="655"/>
      <c r="AK13" s="655"/>
      <c r="AL13" s="655"/>
      <c r="AO13" s="621" t="s">
        <v>7</v>
      </c>
      <c r="AP13" s="622"/>
      <c r="AQ13" s="622"/>
      <c r="AR13" s="622"/>
      <c r="AS13" s="622"/>
      <c r="AT13" s="622"/>
      <c r="AU13" s="622"/>
      <c r="AV13" s="622"/>
      <c r="AW13" s="622"/>
      <c r="AX13" s="623"/>
    </row>
    <row r="14" spans="2:55" ht="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152" t="s">
        <v>10</v>
      </c>
      <c r="R14" s="152" t="s">
        <v>11</v>
      </c>
      <c r="S14" s="152" t="s">
        <v>12</v>
      </c>
      <c r="T14" s="153" t="s">
        <v>13</v>
      </c>
      <c r="U14" s="153" t="s">
        <v>14</v>
      </c>
      <c r="V14" s="153" t="s">
        <v>15</v>
      </c>
      <c r="W14" s="153" t="s">
        <v>16</v>
      </c>
      <c r="X14" s="10" t="s">
        <v>17</v>
      </c>
      <c r="Y14" s="152" t="s">
        <v>19</v>
      </c>
      <c r="Z14" s="310"/>
      <c r="AC14" s="152" t="s">
        <v>10</v>
      </c>
      <c r="AD14" s="152" t="s">
        <v>11</v>
      </c>
      <c r="AE14" s="152" t="s">
        <v>12</v>
      </c>
      <c r="AF14" s="153" t="s">
        <v>13</v>
      </c>
      <c r="AG14" s="153" t="s">
        <v>14</v>
      </c>
      <c r="AH14" s="153" t="s">
        <v>15</v>
      </c>
      <c r="AI14" s="153" t="s">
        <v>16</v>
      </c>
      <c r="AJ14" s="10" t="s">
        <v>17</v>
      </c>
      <c r="AK14" s="311" t="s">
        <v>19</v>
      </c>
      <c r="AL14" s="310"/>
      <c r="AO14" s="157" t="s">
        <v>10</v>
      </c>
      <c r="AP14" s="157" t="s">
        <v>11</v>
      </c>
      <c r="AQ14" s="157" t="s">
        <v>12</v>
      </c>
      <c r="AR14" s="163" t="s">
        <v>13</v>
      </c>
      <c r="AS14" s="163" t="s">
        <v>14</v>
      </c>
      <c r="AT14" s="163" t="s">
        <v>15</v>
      </c>
      <c r="AU14" s="163" t="s">
        <v>16</v>
      </c>
      <c r="AV14" s="164" t="s">
        <v>17</v>
      </c>
      <c r="AW14" s="164" t="s">
        <v>18</v>
      </c>
      <c r="AX14" s="157" t="s">
        <v>19</v>
      </c>
      <c r="AY14" s="284" t="s">
        <v>22</v>
      </c>
      <c r="AZ14" s="284" t="s">
        <v>23</v>
      </c>
      <c r="BA14" s="284" t="s">
        <v>24</v>
      </c>
      <c r="BB14" s="284" t="s">
        <v>25</v>
      </c>
      <c r="BC14" s="285" t="s">
        <v>26</v>
      </c>
    </row>
    <row r="15" spans="2:55" ht="112.5" customHeight="1" thickBot="1" x14ac:dyDescent="0.3">
      <c r="B15" s="68">
        <v>1</v>
      </c>
      <c r="C15" s="245" t="s">
        <v>359</v>
      </c>
      <c r="D15" s="247" t="s">
        <v>360</v>
      </c>
      <c r="E15" s="248">
        <v>6</v>
      </c>
      <c r="F15" s="248" t="s">
        <v>361</v>
      </c>
      <c r="G15" s="312">
        <v>478931305</v>
      </c>
      <c r="H15" s="248">
        <v>845.12</v>
      </c>
      <c r="I15" s="313">
        <v>0.5</v>
      </c>
      <c r="J15" s="252">
        <f>H15*I15</f>
        <v>422.56</v>
      </c>
      <c r="K15" s="252" t="str">
        <f>IF(H15*I15&gt;0,"HABILITADO", "NO HABILITADO")</f>
        <v>HABILITADO</v>
      </c>
      <c r="L15" s="231"/>
      <c r="M15" s="22">
        <v>80101500</v>
      </c>
      <c r="N15" s="23" t="s">
        <v>31</v>
      </c>
      <c r="O15" s="11"/>
      <c r="P15" s="68">
        <v>1</v>
      </c>
      <c r="Q15" s="37" t="s">
        <v>362</v>
      </c>
      <c r="R15" s="36" t="s">
        <v>363</v>
      </c>
      <c r="S15" s="73" t="s">
        <v>364</v>
      </c>
      <c r="T15" s="72" t="s">
        <v>365</v>
      </c>
      <c r="U15" s="63">
        <v>27775547</v>
      </c>
      <c r="V15" s="82">
        <v>40.28</v>
      </c>
      <c r="W15" s="69">
        <v>0</v>
      </c>
      <c r="X15" s="64">
        <f>V15*W15</f>
        <v>0</v>
      </c>
      <c r="Y15" s="204" t="s">
        <v>366</v>
      </c>
      <c r="Z15" s="314"/>
      <c r="AB15" s="68">
        <v>1</v>
      </c>
      <c r="AC15" s="37" t="s">
        <v>367</v>
      </c>
      <c r="AD15" s="36" t="s">
        <v>368</v>
      </c>
      <c r="AE15" s="62" t="s">
        <v>369</v>
      </c>
      <c r="AF15" s="72" t="s">
        <v>370</v>
      </c>
      <c r="AG15" s="205">
        <v>25464239</v>
      </c>
      <c r="AH15" s="80">
        <v>32.590000000000003</v>
      </c>
      <c r="AI15" s="69">
        <v>1</v>
      </c>
      <c r="AJ15" s="80">
        <v>0</v>
      </c>
      <c r="AK15" s="204" t="s">
        <v>366</v>
      </c>
      <c r="AL15" s="314"/>
      <c r="AN15" s="68">
        <v>1</v>
      </c>
      <c r="AO15" s="245" t="s">
        <v>359</v>
      </c>
      <c r="AP15" s="247" t="s">
        <v>360</v>
      </c>
      <c r="AQ15" s="248">
        <v>6</v>
      </c>
      <c r="AR15" s="248" t="s">
        <v>361</v>
      </c>
      <c r="AS15" s="312">
        <v>478931305</v>
      </c>
      <c r="AT15" s="248">
        <v>845.12</v>
      </c>
      <c r="AU15" s="313">
        <v>0.5</v>
      </c>
      <c r="AV15" s="252">
        <f>AT15*AU15</f>
        <v>422.56</v>
      </c>
      <c r="AW15" s="252" t="str">
        <f>IF(AT15*AU15&gt;0,"HABILITADO", "NO HABILITADO")</f>
        <v>HABILITADO</v>
      </c>
      <c r="AX15" s="231"/>
      <c r="AY15" s="315">
        <v>41085</v>
      </c>
      <c r="AZ15" s="315">
        <v>41261</v>
      </c>
      <c r="BA15" s="315">
        <v>41085</v>
      </c>
      <c r="BB15" s="315">
        <v>41261</v>
      </c>
      <c r="BC15" s="250">
        <f>+(BB15-BA15+1)/365</f>
        <v>0.48493150684931507</v>
      </c>
    </row>
    <row r="16" spans="2:55" ht="131.5" customHeight="1" thickBot="1" x14ac:dyDescent="0.3">
      <c r="B16" s="68">
        <v>2</v>
      </c>
      <c r="C16" s="245" t="s">
        <v>371</v>
      </c>
      <c r="D16" s="247" t="s">
        <v>372</v>
      </c>
      <c r="E16" s="316">
        <v>24</v>
      </c>
      <c r="F16" s="317" t="s">
        <v>373</v>
      </c>
      <c r="G16" s="312">
        <v>1782570616</v>
      </c>
      <c r="H16" s="318">
        <v>3461.3</v>
      </c>
      <c r="I16" s="313">
        <v>1</v>
      </c>
      <c r="J16" s="252">
        <f t="shared" ref="J16:J27" si="0">J15+H16*I16</f>
        <v>3883.86</v>
      </c>
      <c r="K16" s="252" t="str">
        <f t="shared" ref="K16:K27" si="1">IF(H16*I16&gt;0,"HABILITADO", "NO HABILITADO")</f>
        <v>HABILITADO</v>
      </c>
      <c r="L16" s="231"/>
      <c r="M16" s="22">
        <v>80101600</v>
      </c>
      <c r="N16" s="23" t="s">
        <v>31</v>
      </c>
      <c r="O16" s="11"/>
      <c r="P16" s="68">
        <v>2</v>
      </c>
      <c r="Q16" s="37" t="s">
        <v>374</v>
      </c>
      <c r="R16" s="36" t="s">
        <v>375</v>
      </c>
      <c r="S16" s="73" t="s">
        <v>376</v>
      </c>
      <c r="T16" s="72" t="s">
        <v>365</v>
      </c>
      <c r="U16" s="63">
        <v>22368093</v>
      </c>
      <c r="V16" s="80">
        <v>32.44</v>
      </c>
      <c r="W16" s="69">
        <v>0</v>
      </c>
      <c r="X16" s="64">
        <f>X15+V16*W16</f>
        <v>0</v>
      </c>
      <c r="Y16" s="204" t="s">
        <v>366</v>
      </c>
      <c r="Z16" s="314"/>
      <c r="AB16" s="68">
        <v>2</v>
      </c>
      <c r="AC16" s="37" t="s">
        <v>377</v>
      </c>
      <c r="AD16" s="37" t="s">
        <v>378</v>
      </c>
      <c r="AE16" s="62" t="s">
        <v>249</v>
      </c>
      <c r="AF16" s="72" t="s">
        <v>370</v>
      </c>
      <c r="AG16" s="205">
        <v>17933310</v>
      </c>
      <c r="AH16" s="80">
        <v>24.3</v>
      </c>
      <c r="AI16" s="69">
        <v>1</v>
      </c>
      <c r="AJ16" s="80">
        <v>0</v>
      </c>
      <c r="AK16" s="204" t="s">
        <v>366</v>
      </c>
      <c r="AL16" s="314"/>
      <c r="AN16" s="68">
        <v>2</v>
      </c>
      <c r="AO16" s="245" t="s">
        <v>371</v>
      </c>
      <c r="AP16" s="247" t="s">
        <v>372</v>
      </c>
      <c r="AQ16" s="316">
        <v>24</v>
      </c>
      <c r="AR16" s="317" t="s">
        <v>373</v>
      </c>
      <c r="AS16" s="312">
        <v>1782570616</v>
      </c>
      <c r="AT16" s="318">
        <v>3461.3</v>
      </c>
      <c r="AU16" s="313">
        <v>1</v>
      </c>
      <c r="AV16" s="252">
        <f t="shared" ref="AV16:AV27" si="2">AV15+AT16*AU16</f>
        <v>3883.86</v>
      </c>
      <c r="AW16" s="252" t="str">
        <f t="shared" ref="AW16:AW27" si="3">IF(AT16*AU16&gt;0,"HABILITADO", "NO HABILITADO")</f>
        <v>HABILITADO</v>
      </c>
      <c r="AX16" s="231"/>
      <c r="AY16" s="286">
        <v>40084</v>
      </c>
      <c r="AZ16" s="286">
        <v>40512</v>
      </c>
      <c r="BA16" s="286">
        <v>40084</v>
      </c>
      <c r="BB16" s="286">
        <v>40512</v>
      </c>
      <c r="BC16" s="250">
        <f t="shared" ref="BC16:BC18" si="4">+(BB16-BA16+1)/365</f>
        <v>1.1753424657534246</v>
      </c>
    </row>
    <row r="17" spans="2:55" ht="94.5" customHeight="1" thickBot="1" x14ac:dyDescent="0.3">
      <c r="B17" s="68">
        <v>3</v>
      </c>
      <c r="C17" s="245" t="s">
        <v>379</v>
      </c>
      <c r="D17" s="247" t="s">
        <v>372</v>
      </c>
      <c r="E17" s="316">
        <v>55</v>
      </c>
      <c r="F17" s="317" t="s">
        <v>373</v>
      </c>
      <c r="G17" s="312">
        <v>3404864277</v>
      </c>
      <c r="H17" s="318">
        <v>7850.74</v>
      </c>
      <c r="I17" s="313">
        <v>1</v>
      </c>
      <c r="J17" s="252">
        <f t="shared" si="0"/>
        <v>11734.6</v>
      </c>
      <c r="K17" s="252" t="str">
        <f t="shared" si="1"/>
        <v>HABILITADO</v>
      </c>
      <c r="L17" s="231"/>
      <c r="M17" s="22">
        <v>81101500</v>
      </c>
      <c r="N17" s="23" t="s">
        <v>37</v>
      </c>
      <c r="O17" s="11"/>
      <c r="P17" s="68">
        <v>3</v>
      </c>
      <c r="Q17" s="37" t="s">
        <v>380</v>
      </c>
      <c r="R17" s="37" t="s">
        <v>381</v>
      </c>
      <c r="S17" s="73" t="s">
        <v>255</v>
      </c>
      <c r="T17" s="72" t="s">
        <v>365</v>
      </c>
      <c r="U17" s="63">
        <v>10039906</v>
      </c>
      <c r="V17" s="80">
        <v>14.56</v>
      </c>
      <c r="W17" s="69">
        <v>0</v>
      </c>
      <c r="X17" s="64">
        <f t="shared" ref="X17:X68" si="5">X16+V17*W17</f>
        <v>0</v>
      </c>
      <c r="Y17" s="204" t="s">
        <v>366</v>
      </c>
      <c r="Z17" s="314"/>
      <c r="AB17" s="68">
        <v>3</v>
      </c>
      <c r="AC17" s="37"/>
      <c r="AD17" s="37"/>
      <c r="AE17" s="62"/>
      <c r="AF17" s="37"/>
      <c r="AG17" s="205"/>
      <c r="AH17" s="80"/>
      <c r="AI17" s="69"/>
      <c r="AJ17" s="64">
        <f t="shared" ref="AJ17:AJ68" si="6">AJ16+AH17*AI17</f>
        <v>0</v>
      </c>
      <c r="AK17" s="58"/>
      <c r="AN17" s="68">
        <v>3</v>
      </c>
      <c r="AO17" s="245" t="s">
        <v>379</v>
      </c>
      <c r="AP17" s="247" t="s">
        <v>372</v>
      </c>
      <c r="AQ17" s="316">
        <v>55</v>
      </c>
      <c r="AR17" s="317" t="s">
        <v>373</v>
      </c>
      <c r="AS17" s="312">
        <v>3404864277</v>
      </c>
      <c r="AT17" s="318">
        <v>7850.74</v>
      </c>
      <c r="AU17" s="313">
        <v>1</v>
      </c>
      <c r="AV17" s="252">
        <f t="shared" si="2"/>
        <v>11734.6</v>
      </c>
      <c r="AW17" s="252" t="str">
        <f t="shared" si="3"/>
        <v>HABILITADO</v>
      </c>
      <c r="AX17" s="231"/>
      <c r="AY17" s="286">
        <v>38651</v>
      </c>
      <c r="AZ17" s="286">
        <v>39386</v>
      </c>
      <c r="BA17" s="286">
        <v>38651</v>
      </c>
      <c r="BB17" s="286">
        <v>39386</v>
      </c>
      <c r="BC17" s="250">
        <f t="shared" si="4"/>
        <v>2.0164383561643837</v>
      </c>
    </row>
    <row r="18" spans="2:55" ht="77.150000000000006" customHeight="1" thickBot="1" x14ac:dyDescent="0.3">
      <c r="B18" s="68">
        <v>4</v>
      </c>
      <c r="C18" s="245" t="s">
        <v>382</v>
      </c>
      <c r="D18" s="246" t="s">
        <v>383</v>
      </c>
      <c r="E18" s="316">
        <v>17</v>
      </c>
      <c r="F18" s="317" t="s">
        <v>373</v>
      </c>
      <c r="G18" s="312">
        <v>6521977885</v>
      </c>
      <c r="H18" s="318">
        <v>12838.65</v>
      </c>
      <c r="I18" s="319">
        <v>0.1991</v>
      </c>
      <c r="J18" s="252">
        <f t="shared" si="0"/>
        <v>14290.775215</v>
      </c>
      <c r="K18" s="252" t="str">
        <f t="shared" si="1"/>
        <v>HABILITADO</v>
      </c>
      <c r="L18" s="231"/>
      <c r="M18" s="22">
        <v>81101700</v>
      </c>
      <c r="N18" s="23" t="s">
        <v>41</v>
      </c>
      <c r="O18" s="11"/>
      <c r="P18" s="68">
        <v>4</v>
      </c>
      <c r="Q18" s="37" t="s">
        <v>384</v>
      </c>
      <c r="R18" s="36" t="s">
        <v>385</v>
      </c>
      <c r="S18" s="73" t="s">
        <v>386</v>
      </c>
      <c r="T18" s="72" t="s">
        <v>365</v>
      </c>
      <c r="U18" s="63">
        <v>19458699</v>
      </c>
      <c r="V18" s="80">
        <v>28.22</v>
      </c>
      <c r="W18" s="69">
        <v>0</v>
      </c>
      <c r="X18" s="64">
        <f t="shared" si="5"/>
        <v>0</v>
      </c>
      <c r="Y18" s="204" t="s">
        <v>366</v>
      </c>
      <c r="Z18" s="314"/>
      <c r="AB18" s="68">
        <v>4</v>
      </c>
      <c r="AC18" s="71"/>
      <c r="AD18" s="72"/>
      <c r="AE18" s="73"/>
      <c r="AF18" s="72"/>
      <c r="AG18" s="74"/>
      <c r="AH18" s="70"/>
      <c r="AI18" s="69"/>
      <c r="AJ18" s="64">
        <f t="shared" si="6"/>
        <v>0</v>
      </c>
      <c r="AK18" s="267"/>
      <c r="AN18" s="68">
        <v>4</v>
      </c>
      <c r="AO18" s="245" t="s">
        <v>382</v>
      </c>
      <c r="AP18" s="246" t="s">
        <v>383</v>
      </c>
      <c r="AQ18" s="316">
        <v>17</v>
      </c>
      <c r="AR18" s="317" t="s">
        <v>373</v>
      </c>
      <c r="AS18" s="312">
        <v>6521977885</v>
      </c>
      <c r="AT18" s="318">
        <v>12838.65</v>
      </c>
      <c r="AU18" s="319">
        <v>0.1991</v>
      </c>
      <c r="AV18" s="252">
        <f t="shared" si="2"/>
        <v>14290.775215</v>
      </c>
      <c r="AW18" s="252" t="str">
        <f t="shared" si="3"/>
        <v>HABILITADO</v>
      </c>
      <c r="AX18" s="231"/>
      <c r="AY18" s="286">
        <v>40786</v>
      </c>
      <c r="AZ18" s="286">
        <v>40967</v>
      </c>
      <c r="BA18" s="286">
        <v>40786</v>
      </c>
      <c r="BB18" s="286">
        <v>40967</v>
      </c>
      <c r="BC18" s="250">
        <f t="shared" si="4"/>
        <v>0.49863013698630138</v>
      </c>
    </row>
    <row r="19" spans="2:55" ht="84" customHeight="1" thickBot="1" x14ac:dyDescent="0.3">
      <c r="B19" s="68">
        <v>5</v>
      </c>
      <c r="C19" s="245" t="s">
        <v>387</v>
      </c>
      <c r="D19" s="246" t="s">
        <v>383</v>
      </c>
      <c r="E19" s="316">
        <v>8</v>
      </c>
      <c r="F19" s="317" t="s">
        <v>373</v>
      </c>
      <c r="G19" s="312">
        <v>7237940880</v>
      </c>
      <c r="H19" s="318">
        <v>0</v>
      </c>
      <c r="I19" s="319">
        <v>0</v>
      </c>
      <c r="J19" s="252">
        <f t="shared" si="0"/>
        <v>14290.775215</v>
      </c>
      <c r="K19" s="252" t="str">
        <f t="shared" si="1"/>
        <v>NO HABILITADO</v>
      </c>
      <c r="L19" s="320" t="s">
        <v>388</v>
      </c>
      <c r="M19" s="22">
        <v>83101800</v>
      </c>
      <c r="N19" s="23" t="s">
        <v>44</v>
      </c>
      <c r="O19" s="11"/>
      <c r="P19" s="68">
        <v>5</v>
      </c>
      <c r="Q19" s="37" t="s">
        <v>389</v>
      </c>
      <c r="R19" s="37" t="s">
        <v>390</v>
      </c>
      <c r="S19" s="62" t="s">
        <v>301</v>
      </c>
      <c r="T19" s="72" t="s">
        <v>365</v>
      </c>
      <c r="U19" s="63">
        <v>35656070</v>
      </c>
      <c r="V19" s="80">
        <v>48.33</v>
      </c>
      <c r="W19" s="69">
        <v>0</v>
      </c>
      <c r="X19" s="64">
        <f t="shared" si="5"/>
        <v>0</v>
      </c>
      <c r="Y19" s="204" t="s">
        <v>366</v>
      </c>
      <c r="Z19" s="314"/>
      <c r="AB19" s="68">
        <v>5</v>
      </c>
      <c r="AC19" s="71"/>
      <c r="AD19" s="37"/>
      <c r="AE19" s="62"/>
      <c r="AF19" s="37"/>
      <c r="AG19" s="63"/>
      <c r="AH19" s="64"/>
      <c r="AI19" s="69"/>
      <c r="AJ19" s="64">
        <f t="shared" si="6"/>
        <v>0</v>
      </c>
      <c r="AK19" s="172"/>
      <c r="AN19" s="68">
        <v>5</v>
      </c>
      <c r="AO19" s="245" t="s">
        <v>387</v>
      </c>
      <c r="AP19" s="246" t="s">
        <v>383</v>
      </c>
      <c r="AQ19" s="316">
        <v>8</v>
      </c>
      <c r="AR19" s="317" t="s">
        <v>373</v>
      </c>
      <c r="AS19" s="312">
        <v>7237940880</v>
      </c>
      <c r="AT19" s="318">
        <v>0</v>
      </c>
      <c r="AU19" s="319">
        <v>0</v>
      </c>
      <c r="AV19" s="252">
        <f t="shared" si="2"/>
        <v>14290.775215</v>
      </c>
      <c r="AW19" s="252" t="str">
        <f t="shared" si="3"/>
        <v>NO HABILITADO</v>
      </c>
      <c r="AX19" s="320" t="s">
        <v>388</v>
      </c>
      <c r="AY19" s="315">
        <v>40904</v>
      </c>
      <c r="AZ19" s="315">
        <v>40934</v>
      </c>
      <c r="BA19" s="315">
        <v>40904</v>
      </c>
      <c r="BB19" s="315">
        <v>40934</v>
      </c>
      <c r="BC19" s="321">
        <v>0</v>
      </c>
    </row>
    <row r="20" spans="2:55" ht="77.5" customHeight="1" x14ac:dyDescent="0.25">
      <c r="B20" s="68">
        <v>6</v>
      </c>
      <c r="C20" s="255" t="s">
        <v>391</v>
      </c>
      <c r="D20" s="246" t="s">
        <v>383</v>
      </c>
      <c r="E20" s="316">
        <v>9</v>
      </c>
      <c r="F20" s="317" t="s">
        <v>373</v>
      </c>
      <c r="G20" s="312">
        <v>8325332509</v>
      </c>
      <c r="H20" s="318">
        <v>0</v>
      </c>
      <c r="I20" s="319">
        <v>0</v>
      </c>
      <c r="J20" s="318">
        <f t="shared" si="0"/>
        <v>14290.775215</v>
      </c>
      <c r="K20" s="252" t="str">
        <f t="shared" si="1"/>
        <v>NO HABILITADO</v>
      </c>
      <c r="L20" s="320" t="s">
        <v>388</v>
      </c>
      <c r="M20" s="257"/>
      <c r="N20" s="1"/>
      <c r="O20" s="11"/>
      <c r="P20" s="68">
        <v>6</v>
      </c>
      <c r="Q20" s="37" t="s">
        <v>392</v>
      </c>
      <c r="R20" s="37" t="s">
        <v>393</v>
      </c>
      <c r="S20" s="62" t="s">
        <v>394</v>
      </c>
      <c r="T20" s="72" t="s">
        <v>365</v>
      </c>
      <c r="U20" s="63">
        <v>41097883</v>
      </c>
      <c r="V20" s="80">
        <v>55.71</v>
      </c>
      <c r="W20" s="69">
        <v>0</v>
      </c>
      <c r="X20" s="64">
        <f t="shared" si="5"/>
        <v>0</v>
      </c>
      <c r="Y20" s="204" t="s">
        <v>366</v>
      </c>
      <c r="Z20" s="314"/>
      <c r="AB20" s="68">
        <v>6</v>
      </c>
      <c r="AC20" s="105"/>
      <c r="AD20" s="37"/>
      <c r="AE20" s="62"/>
      <c r="AF20" s="37"/>
      <c r="AG20" s="66"/>
      <c r="AH20" s="64"/>
      <c r="AI20" s="77"/>
      <c r="AJ20" s="64">
        <f t="shared" si="6"/>
        <v>0</v>
      </c>
      <c r="AK20" s="173"/>
      <c r="AN20" s="68">
        <v>6</v>
      </c>
      <c r="AO20" s="255" t="s">
        <v>391</v>
      </c>
      <c r="AP20" s="246" t="s">
        <v>383</v>
      </c>
      <c r="AQ20" s="316">
        <v>9</v>
      </c>
      <c r="AR20" s="317" t="s">
        <v>373</v>
      </c>
      <c r="AS20" s="312">
        <v>8325332509</v>
      </c>
      <c r="AT20" s="318">
        <v>0</v>
      </c>
      <c r="AU20" s="319">
        <v>0</v>
      </c>
      <c r="AV20" s="318">
        <f t="shared" si="2"/>
        <v>14290.775215</v>
      </c>
      <c r="AW20" s="252" t="str">
        <f t="shared" si="3"/>
        <v>NO HABILITADO</v>
      </c>
      <c r="AX20" s="320" t="s">
        <v>388</v>
      </c>
      <c r="AY20" s="315">
        <v>40904</v>
      </c>
      <c r="AZ20" s="315">
        <v>40934</v>
      </c>
      <c r="BA20" s="315">
        <v>40904</v>
      </c>
      <c r="BB20" s="315">
        <v>40934</v>
      </c>
      <c r="BC20" s="321">
        <v>0</v>
      </c>
    </row>
    <row r="21" spans="2:55" ht="106.5" customHeight="1" x14ac:dyDescent="0.25">
      <c r="B21" s="68">
        <v>7</v>
      </c>
      <c r="C21" s="255" t="s">
        <v>395</v>
      </c>
      <c r="D21" s="246" t="s">
        <v>396</v>
      </c>
      <c r="E21" s="316">
        <v>21</v>
      </c>
      <c r="F21" s="317" t="s">
        <v>397</v>
      </c>
      <c r="G21" s="322">
        <v>3548278958</v>
      </c>
      <c r="H21" s="318">
        <v>6261.27</v>
      </c>
      <c r="I21" s="313">
        <v>0.49</v>
      </c>
      <c r="J21" s="318">
        <f t="shared" si="0"/>
        <v>17358.797514999998</v>
      </c>
      <c r="K21" s="252" t="str">
        <f t="shared" si="1"/>
        <v>HABILITADO</v>
      </c>
      <c r="L21" s="320" t="s">
        <v>398</v>
      </c>
      <c r="M21" s="257"/>
      <c r="N21" s="1"/>
      <c r="O21" s="11"/>
      <c r="P21" s="68">
        <v>7</v>
      </c>
      <c r="Q21" s="37" t="s">
        <v>399</v>
      </c>
      <c r="R21" s="37" t="s">
        <v>390</v>
      </c>
      <c r="S21" s="62" t="s">
        <v>400</v>
      </c>
      <c r="T21" s="72" t="s">
        <v>365</v>
      </c>
      <c r="U21" s="63">
        <v>15200920</v>
      </c>
      <c r="V21" s="80">
        <v>20.61</v>
      </c>
      <c r="W21" s="69">
        <v>0</v>
      </c>
      <c r="X21" s="64">
        <f t="shared" si="5"/>
        <v>0</v>
      </c>
      <c r="Y21" s="204" t="s">
        <v>366</v>
      </c>
      <c r="Z21" s="314"/>
      <c r="AB21" s="68">
        <v>7</v>
      </c>
      <c r="AC21" s="105"/>
      <c r="AD21" s="37"/>
      <c r="AE21" s="62"/>
      <c r="AF21" s="37"/>
      <c r="AG21" s="66"/>
      <c r="AH21" s="64"/>
      <c r="AI21" s="77"/>
      <c r="AJ21" s="64">
        <f t="shared" si="6"/>
        <v>0</v>
      </c>
      <c r="AK21" s="267"/>
      <c r="AN21" s="68">
        <v>7</v>
      </c>
      <c r="AO21" s="255" t="s">
        <v>395</v>
      </c>
      <c r="AP21" s="246" t="s">
        <v>396</v>
      </c>
      <c r="AQ21" s="316">
        <v>21</v>
      </c>
      <c r="AR21" s="317" t="s">
        <v>397</v>
      </c>
      <c r="AS21" s="322">
        <v>3548278958</v>
      </c>
      <c r="AT21" s="318">
        <v>6261.27</v>
      </c>
      <c r="AU21" s="313">
        <v>0.49</v>
      </c>
      <c r="AV21" s="318">
        <f t="shared" si="2"/>
        <v>17358.797514999998</v>
      </c>
      <c r="AW21" s="252" t="str">
        <f t="shared" si="3"/>
        <v>HABILITADO</v>
      </c>
      <c r="AX21" s="320" t="s">
        <v>398</v>
      </c>
      <c r="AY21" s="286">
        <v>40724</v>
      </c>
      <c r="AZ21" s="286">
        <v>40889</v>
      </c>
      <c r="BA21" s="286">
        <v>40724</v>
      </c>
      <c r="BB21" s="286">
        <v>40785</v>
      </c>
      <c r="BC21" s="250">
        <f>+(BB21-BA21+17)/365</f>
        <v>0.21369863013698631</v>
      </c>
    </row>
    <row r="22" spans="2:55" ht="88.5" customHeight="1" x14ac:dyDescent="0.25">
      <c r="B22" s="68">
        <v>8</v>
      </c>
      <c r="C22" s="255" t="s">
        <v>395</v>
      </c>
      <c r="D22" s="246" t="s">
        <v>396</v>
      </c>
      <c r="E22" s="316">
        <v>16</v>
      </c>
      <c r="F22" s="317" t="s">
        <v>373</v>
      </c>
      <c r="G22" s="322">
        <v>3548278958</v>
      </c>
      <c r="H22" s="318">
        <v>6261.27</v>
      </c>
      <c r="I22" s="313">
        <v>0.51</v>
      </c>
      <c r="J22" s="318">
        <f t="shared" si="0"/>
        <v>20552.045214999998</v>
      </c>
      <c r="K22" s="252" t="str">
        <f t="shared" si="1"/>
        <v>HABILITADO</v>
      </c>
      <c r="L22" s="320" t="s">
        <v>401</v>
      </c>
      <c r="M22" s="257"/>
      <c r="N22" s="1"/>
      <c r="O22" s="11"/>
      <c r="P22" s="68">
        <v>8</v>
      </c>
      <c r="Q22" s="37" t="s">
        <v>402</v>
      </c>
      <c r="R22" s="37" t="s">
        <v>403</v>
      </c>
      <c r="S22" s="62" t="s">
        <v>404</v>
      </c>
      <c r="T22" s="72" t="s">
        <v>365</v>
      </c>
      <c r="U22" s="63">
        <v>375115049</v>
      </c>
      <c r="V22" s="80">
        <v>544.07000000000005</v>
      </c>
      <c r="W22" s="69">
        <v>0</v>
      </c>
      <c r="X22" s="64">
        <f t="shared" si="5"/>
        <v>0</v>
      </c>
      <c r="Y22" s="204" t="s">
        <v>366</v>
      </c>
      <c r="Z22" s="314"/>
      <c r="AB22" s="68">
        <v>8</v>
      </c>
      <c r="AC22" s="105"/>
      <c r="AD22" s="36"/>
      <c r="AE22" s="62"/>
      <c r="AF22" s="36"/>
      <c r="AG22" s="66"/>
      <c r="AH22" s="64"/>
      <c r="AI22" s="77"/>
      <c r="AJ22" s="64">
        <f t="shared" si="6"/>
        <v>0</v>
      </c>
      <c r="AK22" s="172"/>
      <c r="AN22" s="68">
        <v>8</v>
      </c>
      <c r="AO22" s="255" t="s">
        <v>395</v>
      </c>
      <c r="AP22" s="246" t="s">
        <v>396</v>
      </c>
      <c r="AQ22" s="316">
        <v>16</v>
      </c>
      <c r="AR22" s="317" t="s">
        <v>373</v>
      </c>
      <c r="AS22" s="322">
        <v>3548278958</v>
      </c>
      <c r="AT22" s="318">
        <v>6261.27</v>
      </c>
      <c r="AU22" s="313">
        <v>0.51</v>
      </c>
      <c r="AV22" s="318">
        <f t="shared" si="2"/>
        <v>20552.045214999998</v>
      </c>
      <c r="AW22" s="252" t="str">
        <f t="shared" si="3"/>
        <v>HABILITADO</v>
      </c>
      <c r="AX22" s="320" t="s">
        <v>401</v>
      </c>
      <c r="AY22" s="286">
        <v>40724</v>
      </c>
      <c r="AZ22" s="286">
        <v>40889</v>
      </c>
      <c r="BA22" s="286">
        <v>40724</v>
      </c>
      <c r="BB22" s="286">
        <v>40775</v>
      </c>
      <c r="BC22" s="250">
        <v>0</v>
      </c>
    </row>
    <row r="23" spans="2:55" ht="66" customHeight="1" x14ac:dyDescent="0.25">
      <c r="B23" s="68">
        <v>9</v>
      </c>
      <c r="C23" s="255" t="s">
        <v>405</v>
      </c>
      <c r="D23" s="246" t="s">
        <v>396</v>
      </c>
      <c r="E23" s="316">
        <v>37</v>
      </c>
      <c r="F23" s="317" t="s">
        <v>397</v>
      </c>
      <c r="G23" s="322">
        <v>17096725655</v>
      </c>
      <c r="H23" s="318">
        <v>26533.29</v>
      </c>
      <c r="I23" s="313">
        <v>0.5</v>
      </c>
      <c r="J23" s="318">
        <f t="shared" si="0"/>
        <v>33818.690214999995</v>
      </c>
      <c r="K23" s="252" t="str">
        <f t="shared" si="1"/>
        <v>HABILITADO</v>
      </c>
      <c r="L23" s="323"/>
      <c r="M23" s="257"/>
      <c r="N23" s="1"/>
      <c r="O23" s="11"/>
      <c r="P23" s="68">
        <v>9</v>
      </c>
      <c r="Q23" s="37" t="s">
        <v>406</v>
      </c>
      <c r="R23" s="36" t="s">
        <v>381</v>
      </c>
      <c r="S23" s="62" t="s">
        <v>308</v>
      </c>
      <c r="T23" s="72" t="s">
        <v>365</v>
      </c>
      <c r="U23" s="63">
        <v>257707455</v>
      </c>
      <c r="V23" s="80">
        <v>349.33</v>
      </c>
      <c r="W23" s="69">
        <v>0</v>
      </c>
      <c r="X23" s="64">
        <f t="shared" si="5"/>
        <v>0</v>
      </c>
      <c r="Y23" s="204" t="s">
        <v>366</v>
      </c>
      <c r="Z23" s="314"/>
      <c r="AB23" s="68">
        <v>9</v>
      </c>
      <c r="AC23" s="105"/>
      <c r="AD23" s="36"/>
      <c r="AE23" s="62"/>
      <c r="AF23" s="37"/>
      <c r="AG23" s="66"/>
      <c r="AH23" s="64"/>
      <c r="AI23" s="77"/>
      <c r="AJ23" s="64">
        <f t="shared" si="6"/>
        <v>0</v>
      </c>
      <c r="AK23" s="173"/>
      <c r="AN23" s="68">
        <v>9</v>
      </c>
      <c r="AO23" s="255" t="s">
        <v>405</v>
      </c>
      <c r="AP23" s="246" t="s">
        <v>396</v>
      </c>
      <c r="AQ23" s="316">
        <v>37</v>
      </c>
      <c r="AR23" s="317" t="s">
        <v>397</v>
      </c>
      <c r="AS23" s="322">
        <v>17096725655</v>
      </c>
      <c r="AT23" s="318">
        <v>26533.29</v>
      </c>
      <c r="AU23" s="313">
        <v>0.5</v>
      </c>
      <c r="AV23" s="318">
        <f t="shared" si="2"/>
        <v>33818.690214999995</v>
      </c>
      <c r="AW23" s="252" t="str">
        <f t="shared" si="3"/>
        <v>HABILITADO</v>
      </c>
      <c r="AX23" s="323"/>
      <c r="AY23" s="286">
        <v>41619</v>
      </c>
      <c r="AZ23" s="286">
        <v>42166</v>
      </c>
      <c r="BA23" s="286">
        <v>41619</v>
      </c>
      <c r="BB23" s="286">
        <v>42166</v>
      </c>
      <c r="BC23" s="250">
        <f>+(BB23-BA23+1)/365</f>
        <v>1.5013698630136987</v>
      </c>
    </row>
    <row r="24" spans="2:55" ht="93.65" customHeight="1" x14ac:dyDescent="0.25">
      <c r="B24" s="68">
        <v>10</v>
      </c>
      <c r="C24" s="255" t="s">
        <v>405</v>
      </c>
      <c r="D24" s="246" t="s">
        <v>396</v>
      </c>
      <c r="E24" s="316">
        <v>113</v>
      </c>
      <c r="F24" s="317" t="s">
        <v>373</v>
      </c>
      <c r="G24" s="322">
        <v>17096725655</v>
      </c>
      <c r="H24" s="318">
        <v>26533.29</v>
      </c>
      <c r="I24" s="313">
        <v>0.2</v>
      </c>
      <c r="J24" s="318">
        <f t="shared" si="0"/>
        <v>39125.348214999998</v>
      </c>
      <c r="K24" s="252" t="str">
        <f t="shared" si="1"/>
        <v>HABILITADO</v>
      </c>
      <c r="L24" s="320" t="s">
        <v>407</v>
      </c>
      <c r="M24" s="259"/>
      <c r="N24" s="1"/>
      <c r="O24" s="11"/>
      <c r="P24" s="68">
        <v>10</v>
      </c>
      <c r="Q24" s="37" t="s">
        <v>408</v>
      </c>
      <c r="R24" s="37" t="s">
        <v>409</v>
      </c>
      <c r="S24" s="62" t="s">
        <v>410</v>
      </c>
      <c r="T24" s="72" t="s">
        <v>365</v>
      </c>
      <c r="U24" s="63">
        <v>28933259</v>
      </c>
      <c r="V24" s="80">
        <v>37.03</v>
      </c>
      <c r="W24" s="69">
        <v>0</v>
      </c>
      <c r="X24" s="64">
        <f t="shared" si="5"/>
        <v>0</v>
      </c>
      <c r="Y24" s="204" t="s">
        <v>366</v>
      </c>
      <c r="Z24" s="314"/>
      <c r="AB24" s="68">
        <v>10</v>
      </c>
      <c r="AC24" s="105"/>
      <c r="AD24" s="37"/>
      <c r="AE24" s="62"/>
      <c r="AF24" s="37"/>
      <c r="AG24" s="66"/>
      <c r="AH24" s="64"/>
      <c r="AI24" s="77"/>
      <c r="AJ24" s="64">
        <f t="shared" si="6"/>
        <v>0</v>
      </c>
      <c r="AK24" s="44"/>
      <c r="AN24" s="68">
        <v>10</v>
      </c>
      <c r="AO24" s="255" t="s">
        <v>405</v>
      </c>
      <c r="AP24" s="246" t="s">
        <v>396</v>
      </c>
      <c r="AQ24" s="316">
        <v>113</v>
      </c>
      <c r="AR24" s="317" t="s">
        <v>373</v>
      </c>
      <c r="AS24" s="322">
        <v>17096725655</v>
      </c>
      <c r="AT24" s="318">
        <v>26533.29</v>
      </c>
      <c r="AU24" s="313">
        <v>0.2</v>
      </c>
      <c r="AV24" s="318">
        <f t="shared" si="2"/>
        <v>39125.348214999998</v>
      </c>
      <c r="AW24" s="252" t="str">
        <f t="shared" si="3"/>
        <v>HABILITADO</v>
      </c>
      <c r="AX24" s="320" t="s">
        <v>407</v>
      </c>
      <c r="AY24" s="286">
        <v>41619</v>
      </c>
      <c r="AZ24" s="286">
        <v>42166</v>
      </c>
      <c r="BA24" s="286">
        <v>41619</v>
      </c>
      <c r="BB24" s="286">
        <v>42166</v>
      </c>
      <c r="BC24" s="250">
        <v>0</v>
      </c>
    </row>
    <row r="25" spans="2:55" ht="57.65" customHeight="1" x14ac:dyDescent="0.25">
      <c r="B25" s="68">
        <v>11</v>
      </c>
      <c r="C25" s="255" t="s">
        <v>411</v>
      </c>
      <c r="D25" s="246" t="s">
        <v>396</v>
      </c>
      <c r="E25" s="316">
        <v>44</v>
      </c>
      <c r="F25" s="324" t="s">
        <v>412</v>
      </c>
      <c r="G25" s="312">
        <v>8657163525</v>
      </c>
      <c r="H25" s="318">
        <v>13435.5</v>
      </c>
      <c r="I25" s="313">
        <v>0.9</v>
      </c>
      <c r="J25" s="318">
        <f t="shared" si="0"/>
        <v>51217.298215000003</v>
      </c>
      <c r="K25" s="252" t="str">
        <f t="shared" si="1"/>
        <v>HABILITADO</v>
      </c>
      <c r="L25" s="323"/>
      <c r="M25" s="259"/>
      <c r="N25" s="1"/>
      <c r="O25" s="11"/>
      <c r="P25" s="68">
        <v>11</v>
      </c>
      <c r="Q25" s="37" t="s">
        <v>413</v>
      </c>
      <c r="R25" s="36" t="s">
        <v>414</v>
      </c>
      <c r="S25" s="62" t="s">
        <v>415</v>
      </c>
      <c r="T25" s="72" t="s">
        <v>416</v>
      </c>
      <c r="U25" s="63">
        <v>320146031</v>
      </c>
      <c r="V25" s="80">
        <v>409.79</v>
      </c>
      <c r="W25" s="69">
        <v>0</v>
      </c>
      <c r="X25" s="64">
        <f t="shared" si="5"/>
        <v>0</v>
      </c>
      <c r="Y25" s="204" t="s">
        <v>366</v>
      </c>
      <c r="Z25" s="314"/>
      <c r="AB25" s="68">
        <v>11</v>
      </c>
      <c r="AC25" s="105"/>
      <c r="AD25" s="37"/>
      <c r="AE25" s="62"/>
      <c r="AF25" s="37"/>
      <c r="AG25" s="66"/>
      <c r="AH25" s="64"/>
      <c r="AI25" s="77"/>
      <c r="AJ25" s="64">
        <f t="shared" si="6"/>
        <v>0</v>
      </c>
      <c r="AK25" s="45"/>
      <c r="AN25" s="68">
        <v>11</v>
      </c>
      <c r="AO25" s="255" t="s">
        <v>411</v>
      </c>
      <c r="AP25" s="246" t="s">
        <v>396</v>
      </c>
      <c r="AQ25" s="316">
        <v>44</v>
      </c>
      <c r="AR25" s="324" t="s">
        <v>412</v>
      </c>
      <c r="AS25" s="312">
        <v>8657163525</v>
      </c>
      <c r="AT25" s="318">
        <v>13435.5</v>
      </c>
      <c r="AU25" s="313">
        <v>0.9</v>
      </c>
      <c r="AV25" s="318">
        <f t="shared" si="2"/>
        <v>51217.298215000003</v>
      </c>
      <c r="AW25" s="252" t="str">
        <f t="shared" si="3"/>
        <v>HABILITADO</v>
      </c>
      <c r="AX25" s="323"/>
      <c r="AY25" s="286">
        <v>42212</v>
      </c>
      <c r="AZ25" s="286">
        <v>42365</v>
      </c>
      <c r="BA25" s="286">
        <v>42212</v>
      </c>
      <c r="BB25" s="286">
        <v>42365</v>
      </c>
      <c r="BC25" s="250">
        <f>+(BB25-BA25+1)/365</f>
        <v>0.42191780821917807</v>
      </c>
    </row>
    <row r="26" spans="2:55" ht="82.5" customHeight="1" x14ac:dyDescent="0.25">
      <c r="B26" s="68">
        <v>12</v>
      </c>
      <c r="C26" s="255" t="s">
        <v>417</v>
      </c>
      <c r="D26" s="246" t="s">
        <v>396</v>
      </c>
      <c r="E26" s="316">
        <v>34</v>
      </c>
      <c r="F26" s="324" t="s">
        <v>412</v>
      </c>
      <c r="G26" s="322">
        <v>4161547795</v>
      </c>
      <c r="H26" s="318">
        <v>0</v>
      </c>
      <c r="I26" s="313">
        <v>0</v>
      </c>
      <c r="J26" s="318">
        <f t="shared" si="0"/>
        <v>51217.298215000003</v>
      </c>
      <c r="K26" s="252" t="str">
        <f t="shared" si="1"/>
        <v>NO HABILITADO</v>
      </c>
      <c r="L26" s="320" t="s">
        <v>418</v>
      </c>
      <c r="M26" s="259"/>
      <c r="N26" s="1"/>
      <c r="O26" s="11"/>
      <c r="P26" s="68">
        <v>12</v>
      </c>
      <c r="Q26" s="37" t="s">
        <v>419</v>
      </c>
      <c r="R26" s="37" t="s">
        <v>409</v>
      </c>
      <c r="S26" s="62" t="s">
        <v>420</v>
      </c>
      <c r="T26" s="72" t="s">
        <v>370</v>
      </c>
      <c r="U26" s="63">
        <v>139822452</v>
      </c>
      <c r="V26" s="80">
        <v>357.94</v>
      </c>
      <c r="W26" s="69">
        <v>0</v>
      </c>
      <c r="X26" s="64">
        <f t="shared" si="5"/>
        <v>0</v>
      </c>
      <c r="Y26" s="204" t="s">
        <v>366</v>
      </c>
      <c r="Z26" s="314"/>
      <c r="AB26" s="68">
        <v>12</v>
      </c>
      <c r="AC26" s="105"/>
      <c r="AD26" s="37"/>
      <c r="AE26" s="62"/>
      <c r="AF26" s="37"/>
      <c r="AG26" s="66"/>
      <c r="AH26" s="64"/>
      <c r="AI26" s="77"/>
      <c r="AJ26" s="64">
        <f t="shared" si="6"/>
        <v>0</v>
      </c>
      <c r="AK26" s="46"/>
      <c r="AN26" s="68">
        <v>12</v>
      </c>
      <c r="AO26" s="255" t="s">
        <v>417</v>
      </c>
      <c r="AP26" s="246" t="s">
        <v>396</v>
      </c>
      <c r="AQ26" s="316">
        <v>34</v>
      </c>
      <c r="AR26" s="324" t="s">
        <v>412</v>
      </c>
      <c r="AS26" s="322">
        <v>4161547795</v>
      </c>
      <c r="AT26" s="318">
        <v>0</v>
      </c>
      <c r="AU26" s="313">
        <v>0</v>
      </c>
      <c r="AV26" s="318">
        <f t="shared" si="2"/>
        <v>51217.298215000003</v>
      </c>
      <c r="AW26" s="252" t="str">
        <f t="shared" si="3"/>
        <v>NO HABILITADO</v>
      </c>
      <c r="AX26" s="320" t="s">
        <v>418</v>
      </c>
      <c r="AY26" s="288">
        <v>41619</v>
      </c>
      <c r="AZ26" s="288">
        <v>41862</v>
      </c>
      <c r="BA26" s="288">
        <v>41619</v>
      </c>
      <c r="BB26" s="288">
        <v>41862</v>
      </c>
      <c r="BC26" s="325">
        <v>0</v>
      </c>
    </row>
    <row r="27" spans="2:55" ht="69" customHeight="1" x14ac:dyDescent="0.25">
      <c r="B27" s="68">
        <v>13</v>
      </c>
      <c r="C27" s="255" t="s">
        <v>417</v>
      </c>
      <c r="D27" s="246" t="s">
        <v>396</v>
      </c>
      <c r="E27" s="316">
        <v>112</v>
      </c>
      <c r="F27" s="324" t="s">
        <v>373</v>
      </c>
      <c r="G27" s="322">
        <v>4161547795</v>
      </c>
      <c r="H27" s="318">
        <v>0</v>
      </c>
      <c r="I27" s="313">
        <v>0</v>
      </c>
      <c r="J27" s="318">
        <f t="shared" si="0"/>
        <v>51217.298215000003</v>
      </c>
      <c r="K27" s="252" t="str">
        <f t="shared" si="1"/>
        <v>NO HABILITADO</v>
      </c>
      <c r="L27" s="320" t="s">
        <v>418</v>
      </c>
      <c r="M27" s="259"/>
      <c r="N27" s="1"/>
      <c r="O27" s="11"/>
      <c r="P27" s="68">
        <v>13</v>
      </c>
      <c r="Q27" s="37" t="s">
        <v>419</v>
      </c>
      <c r="R27" s="37" t="s">
        <v>409</v>
      </c>
      <c r="S27" s="62" t="s">
        <v>421</v>
      </c>
      <c r="T27" s="72" t="s">
        <v>416</v>
      </c>
      <c r="U27" s="63">
        <v>441218475</v>
      </c>
      <c r="V27" s="80">
        <v>532.79999999999995</v>
      </c>
      <c r="W27" s="69">
        <v>0</v>
      </c>
      <c r="X27" s="64">
        <f t="shared" si="5"/>
        <v>0</v>
      </c>
      <c r="Y27" s="204" t="s">
        <v>366</v>
      </c>
      <c r="Z27" s="314"/>
      <c r="AB27" s="68">
        <v>13</v>
      </c>
      <c r="AC27" s="105"/>
      <c r="AD27" s="36"/>
      <c r="AE27" s="62"/>
      <c r="AF27" s="37"/>
      <c r="AG27" s="66"/>
      <c r="AH27" s="64"/>
      <c r="AI27" s="77"/>
      <c r="AJ27" s="64">
        <f t="shared" si="6"/>
        <v>0</v>
      </c>
      <c r="AK27" s="44"/>
      <c r="AN27" s="68">
        <v>13</v>
      </c>
      <c r="AO27" s="255" t="s">
        <v>417</v>
      </c>
      <c r="AP27" s="246" t="s">
        <v>396</v>
      </c>
      <c r="AQ27" s="316">
        <v>112</v>
      </c>
      <c r="AR27" s="324" t="s">
        <v>373</v>
      </c>
      <c r="AS27" s="322">
        <v>4161547795</v>
      </c>
      <c r="AT27" s="318">
        <v>0</v>
      </c>
      <c r="AU27" s="313">
        <v>0</v>
      </c>
      <c r="AV27" s="318">
        <f t="shared" si="2"/>
        <v>51217.298215000003</v>
      </c>
      <c r="AW27" s="252" t="str">
        <f t="shared" si="3"/>
        <v>NO HABILITADO</v>
      </c>
      <c r="AX27" s="320" t="s">
        <v>418</v>
      </c>
      <c r="AY27" s="288">
        <v>41619</v>
      </c>
      <c r="AZ27" s="288">
        <v>41862</v>
      </c>
      <c r="BA27" s="288">
        <v>41619</v>
      </c>
      <c r="BB27" s="288">
        <v>41862</v>
      </c>
      <c r="BC27" s="325">
        <v>0</v>
      </c>
    </row>
    <row r="28" spans="2:55" ht="46" customHeight="1" x14ac:dyDescent="0.25">
      <c r="B28" s="68">
        <v>14</v>
      </c>
      <c r="C28" s="105"/>
      <c r="D28" s="37"/>
      <c r="E28" s="62"/>
      <c r="F28" s="37"/>
      <c r="G28" s="66"/>
      <c r="H28" s="64"/>
      <c r="I28" s="77"/>
      <c r="J28" s="64"/>
      <c r="K28" s="64"/>
      <c r="L28" s="105"/>
      <c r="M28" s="259"/>
      <c r="N28" s="1"/>
      <c r="O28" s="11"/>
      <c r="P28" s="68">
        <v>14</v>
      </c>
      <c r="Q28" s="37" t="s">
        <v>422</v>
      </c>
      <c r="R28" s="37" t="s">
        <v>381</v>
      </c>
      <c r="S28" s="62" t="s">
        <v>253</v>
      </c>
      <c r="T28" s="72" t="s">
        <v>370</v>
      </c>
      <c r="U28" s="63">
        <v>58005669</v>
      </c>
      <c r="V28" s="80">
        <v>74.239999999999995</v>
      </c>
      <c r="W28" s="69">
        <v>0</v>
      </c>
      <c r="X28" s="64">
        <f t="shared" si="5"/>
        <v>0</v>
      </c>
      <c r="Y28" s="204" t="s">
        <v>366</v>
      </c>
      <c r="Z28" s="314"/>
      <c r="AB28" s="68">
        <v>14</v>
      </c>
      <c r="AC28" s="105"/>
      <c r="AD28" s="37"/>
      <c r="AE28" s="62"/>
      <c r="AF28" s="37"/>
      <c r="AG28" s="66"/>
      <c r="AH28" s="64"/>
      <c r="AI28" s="77"/>
      <c r="AJ28" s="64">
        <f t="shared" si="6"/>
        <v>0</v>
      </c>
      <c r="AK28" s="45"/>
      <c r="AY28" s="291"/>
      <c r="AZ28" s="291"/>
      <c r="BA28" s="291"/>
      <c r="BB28" s="326" t="s">
        <v>70</v>
      </c>
      <c r="BC28" s="327">
        <f>SUM(BC15:BC27)</f>
        <v>6.3123287671232875</v>
      </c>
    </row>
    <row r="29" spans="2:55" ht="46" customHeight="1" x14ac:dyDescent="0.25">
      <c r="B29" s="68">
        <v>15</v>
      </c>
      <c r="C29" s="105"/>
      <c r="D29" s="37"/>
      <c r="E29" s="62"/>
      <c r="F29" s="37"/>
      <c r="G29" s="66"/>
      <c r="H29" s="64"/>
      <c r="I29" s="77"/>
      <c r="J29" s="64"/>
      <c r="K29" s="64"/>
      <c r="L29" s="105"/>
      <c r="M29" s="259"/>
      <c r="N29" s="1"/>
      <c r="O29" s="11"/>
      <c r="P29" s="68">
        <v>15</v>
      </c>
      <c r="Q29" s="37" t="s">
        <v>423</v>
      </c>
      <c r="R29" s="36" t="s">
        <v>424</v>
      </c>
      <c r="S29" s="62" t="s">
        <v>251</v>
      </c>
      <c r="T29" s="72" t="s">
        <v>370</v>
      </c>
      <c r="U29" s="63">
        <v>19104954.420000002</v>
      </c>
      <c r="V29" s="80">
        <v>24.45</v>
      </c>
      <c r="W29" s="69">
        <v>0</v>
      </c>
      <c r="X29" s="64">
        <f t="shared" si="5"/>
        <v>0</v>
      </c>
      <c r="Y29" s="204" t="s">
        <v>366</v>
      </c>
      <c r="Z29" s="314"/>
      <c r="AB29" s="68">
        <v>15</v>
      </c>
      <c r="AC29" s="105"/>
      <c r="AD29" s="37"/>
      <c r="AE29" s="62"/>
      <c r="AF29" s="37"/>
      <c r="AG29" s="66"/>
      <c r="AH29" s="64"/>
      <c r="AI29" s="77"/>
      <c r="AJ29" s="64">
        <f t="shared" si="6"/>
        <v>0</v>
      </c>
      <c r="AK29" s="46"/>
    </row>
    <row r="30" spans="2:55" ht="69" customHeight="1" x14ac:dyDescent="0.25">
      <c r="B30" s="68">
        <v>16</v>
      </c>
      <c r="C30" s="105"/>
      <c r="D30" s="37"/>
      <c r="E30" s="62"/>
      <c r="F30" s="37"/>
      <c r="G30" s="66"/>
      <c r="H30" s="64"/>
      <c r="I30" s="77"/>
      <c r="J30" s="64"/>
      <c r="K30" s="64"/>
      <c r="L30" s="105"/>
      <c r="M30" s="259"/>
      <c r="N30" s="1"/>
      <c r="O30" s="11"/>
      <c r="P30" s="68">
        <v>16</v>
      </c>
      <c r="Q30" s="37" t="s">
        <v>425</v>
      </c>
      <c r="R30" s="37" t="s">
        <v>426</v>
      </c>
      <c r="S30" s="62" t="s">
        <v>247</v>
      </c>
      <c r="T30" s="72" t="s">
        <v>370</v>
      </c>
      <c r="U30" s="202">
        <v>105333682</v>
      </c>
      <c r="V30" s="80">
        <v>134.82</v>
      </c>
      <c r="W30" s="69">
        <v>0</v>
      </c>
      <c r="X30" s="64">
        <f t="shared" si="5"/>
        <v>0</v>
      </c>
      <c r="Y30" s="204" t="s">
        <v>366</v>
      </c>
      <c r="Z30" s="314"/>
      <c r="AB30" s="68">
        <v>16</v>
      </c>
      <c r="AC30" s="105"/>
      <c r="AD30" s="37"/>
      <c r="AE30" s="62"/>
      <c r="AF30" s="37"/>
      <c r="AG30" s="66"/>
      <c r="AH30" s="64"/>
      <c r="AI30" s="77"/>
      <c r="AJ30" s="64">
        <f t="shared" si="6"/>
        <v>0</v>
      </c>
      <c r="AK30" s="44"/>
    </row>
    <row r="31" spans="2:55" ht="34.5" customHeight="1" x14ac:dyDescent="0.25">
      <c r="B31" s="68">
        <v>17</v>
      </c>
      <c r="C31" s="71"/>
      <c r="D31" s="37"/>
      <c r="E31" s="62"/>
      <c r="F31" s="37"/>
      <c r="G31" s="66"/>
      <c r="H31" s="64"/>
      <c r="I31" s="69"/>
      <c r="J31" s="70"/>
      <c r="K31" s="70"/>
      <c r="L31" s="68"/>
      <c r="M31" s="259"/>
      <c r="N31" s="1"/>
      <c r="O31" s="11"/>
      <c r="P31" s="68">
        <v>17</v>
      </c>
      <c r="Q31" s="37" t="s">
        <v>427</v>
      </c>
      <c r="R31" s="37" t="s">
        <v>428</v>
      </c>
      <c r="S31" s="62" t="s">
        <v>242</v>
      </c>
      <c r="T31" s="72" t="s">
        <v>416</v>
      </c>
      <c r="U31" s="63">
        <v>9578011</v>
      </c>
      <c r="V31" s="80">
        <v>12.19</v>
      </c>
      <c r="W31" s="69">
        <v>0</v>
      </c>
      <c r="X31" s="64">
        <f t="shared" si="5"/>
        <v>0</v>
      </c>
      <c r="Y31" s="204" t="s">
        <v>366</v>
      </c>
      <c r="Z31" s="314"/>
      <c r="AB31" s="68">
        <v>17</v>
      </c>
      <c r="AC31" s="71"/>
      <c r="AD31" s="37"/>
      <c r="AE31" s="62"/>
      <c r="AF31" s="37"/>
      <c r="AG31" s="66"/>
      <c r="AH31" s="64"/>
      <c r="AI31" s="69"/>
      <c r="AJ31" s="64">
        <f t="shared" si="6"/>
        <v>0</v>
      </c>
      <c r="AK31" s="45"/>
    </row>
    <row r="32" spans="2:55" ht="184" x14ac:dyDescent="0.25">
      <c r="B32" s="68">
        <v>18</v>
      </c>
      <c r="C32" s="46"/>
      <c r="D32" s="46"/>
      <c r="E32" s="46"/>
      <c r="F32" s="46"/>
      <c r="G32" s="173"/>
      <c r="H32" s="46"/>
      <c r="I32" s="46"/>
      <c r="J32" s="70"/>
      <c r="K32" s="70"/>
      <c r="L32" s="46"/>
      <c r="M32" s="259"/>
      <c r="N32" s="1"/>
      <c r="O32" s="11"/>
      <c r="P32" s="68">
        <v>18</v>
      </c>
      <c r="Q32" s="37" t="s">
        <v>429</v>
      </c>
      <c r="R32" s="36" t="s">
        <v>428</v>
      </c>
      <c r="S32" s="62">
        <v>25</v>
      </c>
      <c r="T32" s="72" t="s">
        <v>370</v>
      </c>
      <c r="U32" s="63">
        <v>9578011</v>
      </c>
      <c r="V32" s="80">
        <v>12.25</v>
      </c>
      <c r="W32" s="69">
        <v>0</v>
      </c>
      <c r="X32" s="64">
        <f t="shared" si="5"/>
        <v>0</v>
      </c>
      <c r="Y32" s="204" t="s">
        <v>366</v>
      </c>
      <c r="Z32" s="314"/>
      <c r="AB32" s="68">
        <v>18</v>
      </c>
      <c r="AC32" s="46"/>
      <c r="AD32" s="46"/>
      <c r="AE32" s="46"/>
      <c r="AF32" s="46"/>
      <c r="AG32" s="173"/>
      <c r="AH32" s="46"/>
      <c r="AI32" s="46"/>
      <c r="AJ32" s="64">
        <f t="shared" si="6"/>
        <v>0</v>
      </c>
      <c r="AK32" s="46"/>
    </row>
    <row r="33" spans="2:37" ht="184" x14ac:dyDescent="0.25">
      <c r="B33" s="68">
        <v>19</v>
      </c>
      <c r="C33" s="44"/>
      <c r="D33" s="44"/>
      <c r="E33" s="44"/>
      <c r="F33" s="44"/>
      <c r="G33" s="267"/>
      <c r="H33" s="44"/>
      <c r="I33" s="44"/>
      <c r="J33" s="70"/>
      <c r="K33" s="70"/>
      <c r="L33" s="44"/>
      <c r="M33" s="259"/>
      <c r="N33" s="1"/>
      <c r="O33" s="11"/>
      <c r="P33" s="68">
        <v>19</v>
      </c>
      <c r="Q33" s="37" t="s">
        <v>430</v>
      </c>
      <c r="R33" s="37" t="s">
        <v>428</v>
      </c>
      <c r="S33" s="62" t="s">
        <v>431</v>
      </c>
      <c r="T33" s="72" t="s">
        <v>370</v>
      </c>
      <c r="U33" s="63">
        <v>9578011</v>
      </c>
      <c r="V33" s="80">
        <v>12.26</v>
      </c>
      <c r="W33" s="69">
        <v>0</v>
      </c>
      <c r="X33" s="64">
        <f t="shared" si="5"/>
        <v>0</v>
      </c>
      <c r="Y33" s="204" t="s">
        <v>366</v>
      </c>
      <c r="Z33" s="314"/>
      <c r="AB33" s="68">
        <v>19</v>
      </c>
      <c r="AC33" s="44"/>
      <c r="AD33" s="44"/>
      <c r="AE33" s="44"/>
      <c r="AF33" s="44"/>
      <c r="AG33" s="267"/>
      <c r="AH33" s="44"/>
      <c r="AI33" s="44"/>
      <c r="AJ33" s="64">
        <f t="shared" si="6"/>
        <v>0</v>
      </c>
      <c r="AK33" s="44"/>
    </row>
    <row r="34" spans="2:37" ht="13" x14ac:dyDescent="0.25">
      <c r="B34" s="68">
        <v>20</v>
      </c>
      <c r="C34" s="45"/>
      <c r="D34" s="45"/>
      <c r="E34" s="45"/>
      <c r="F34" s="45"/>
      <c r="G34" s="172"/>
      <c r="H34" s="45"/>
      <c r="I34" s="45"/>
      <c r="J34" s="70"/>
      <c r="K34" s="70"/>
      <c r="L34" s="45"/>
      <c r="M34" s="259"/>
      <c r="N34" s="1"/>
      <c r="O34" s="11"/>
      <c r="P34" s="68">
        <v>20</v>
      </c>
      <c r="Q34" s="37"/>
      <c r="R34" s="37"/>
      <c r="S34" s="46"/>
      <c r="T34" s="46"/>
      <c r="U34" s="63"/>
      <c r="V34" s="80"/>
      <c r="W34" s="328"/>
      <c r="X34" s="329">
        <f t="shared" si="5"/>
        <v>0</v>
      </c>
      <c r="Y34" s="68"/>
      <c r="Z34" s="259"/>
      <c r="AB34" s="68">
        <v>20</v>
      </c>
      <c r="AC34" s="45"/>
      <c r="AD34" s="45"/>
      <c r="AE34" s="45"/>
      <c r="AF34" s="45"/>
      <c r="AG34" s="172"/>
      <c r="AH34" s="45"/>
      <c r="AI34" s="45"/>
      <c r="AJ34" s="64">
        <f t="shared" si="6"/>
        <v>0</v>
      </c>
      <c r="AK34" s="45"/>
    </row>
    <row r="35" spans="2:37" ht="47.15" customHeight="1" x14ac:dyDescent="0.25">
      <c r="B35" s="68">
        <v>21</v>
      </c>
      <c r="C35" s="46"/>
      <c r="D35" s="46"/>
      <c r="E35" s="46"/>
      <c r="F35" s="46"/>
      <c r="G35" s="173"/>
      <c r="H35" s="46"/>
      <c r="I35" s="46"/>
      <c r="J35" s="70"/>
      <c r="K35" s="70"/>
      <c r="L35" s="46"/>
      <c r="M35" s="259"/>
      <c r="N35" s="1"/>
      <c r="O35" s="11"/>
      <c r="P35" s="68">
        <v>21</v>
      </c>
      <c r="Q35" s="46"/>
      <c r="R35" s="46"/>
      <c r="S35" s="46"/>
      <c r="T35" s="46"/>
      <c r="U35" s="173"/>
      <c r="V35" s="46"/>
      <c r="W35" s="46"/>
      <c r="X35" s="64">
        <f t="shared" si="5"/>
        <v>0</v>
      </c>
      <c r="Y35" s="68"/>
      <c r="Z35" s="259"/>
      <c r="AB35" s="68">
        <v>21</v>
      </c>
      <c r="AC35" s="46"/>
      <c r="AD35" s="46"/>
      <c r="AE35" s="46"/>
      <c r="AF35" s="46"/>
      <c r="AG35" s="173"/>
      <c r="AH35" s="46"/>
      <c r="AI35" s="46"/>
      <c r="AJ35" s="64">
        <f t="shared" si="6"/>
        <v>0</v>
      </c>
      <c r="AK35" s="46"/>
    </row>
    <row r="36" spans="2:37" ht="13" x14ac:dyDescent="0.25">
      <c r="B36" s="68">
        <v>22</v>
      </c>
      <c r="C36" s="44"/>
      <c r="D36" s="44"/>
      <c r="E36" s="44"/>
      <c r="F36" s="44"/>
      <c r="G36" s="267"/>
      <c r="H36" s="44"/>
      <c r="I36" s="44"/>
      <c r="J36" s="70"/>
      <c r="K36" s="70"/>
      <c r="L36" s="44"/>
      <c r="M36" s="259"/>
      <c r="N36" s="1"/>
      <c r="O36" s="11"/>
      <c r="P36" s="68">
        <v>22</v>
      </c>
      <c r="Q36" s="44"/>
      <c r="R36" s="44"/>
      <c r="S36" s="44"/>
      <c r="T36" s="44"/>
      <c r="U36" s="267"/>
      <c r="V36" s="44"/>
      <c r="W36" s="44"/>
      <c r="X36" s="64">
        <f t="shared" si="5"/>
        <v>0</v>
      </c>
      <c r="Y36" s="68"/>
      <c r="Z36" s="259"/>
      <c r="AB36" s="68">
        <v>22</v>
      </c>
      <c r="AC36" s="44"/>
      <c r="AD36" s="44"/>
      <c r="AE36" s="44"/>
      <c r="AF36" s="44"/>
      <c r="AG36" s="267"/>
      <c r="AH36" s="44"/>
      <c r="AI36" s="44"/>
      <c r="AJ36" s="64">
        <f t="shared" si="6"/>
        <v>0</v>
      </c>
      <c r="AK36" s="44"/>
    </row>
    <row r="37" spans="2:37" ht="13" x14ac:dyDescent="0.25">
      <c r="B37" s="68">
        <v>23</v>
      </c>
      <c r="C37" s="45"/>
      <c r="D37" s="45"/>
      <c r="E37" s="45"/>
      <c r="F37" s="45"/>
      <c r="G37" s="172"/>
      <c r="H37" s="45"/>
      <c r="I37" s="45"/>
      <c r="J37" s="70"/>
      <c r="K37" s="70"/>
      <c r="L37" s="45"/>
      <c r="M37" s="259"/>
      <c r="N37" s="1"/>
      <c r="O37" s="11"/>
      <c r="P37" s="68">
        <v>23</v>
      </c>
      <c r="Q37" s="45"/>
      <c r="R37" s="45"/>
      <c r="S37" s="45"/>
      <c r="T37" s="45"/>
      <c r="U37" s="172"/>
      <c r="V37" s="45"/>
      <c r="W37" s="45"/>
      <c r="X37" s="64">
        <f t="shared" si="5"/>
        <v>0</v>
      </c>
      <c r="Y37" s="68"/>
      <c r="Z37" s="259"/>
      <c r="AB37" s="68">
        <v>23</v>
      </c>
      <c r="AC37" s="45"/>
      <c r="AD37" s="45"/>
      <c r="AE37" s="45"/>
      <c r="AF37" s="45"/>
      <c r="AG37" s="172"/>
      <c r="AH37" s="45"/>
      <c r="AI37" s="45"/>
      <c r="AJ37" s="64">
        <f t="shared" si="6"/>
        <v>0</v>
      </c>
      <c r="AK37" s="45"/>
    </row>
    <row r="38" spans="2:37" ht="13" x14ac:dyDescent="0.25">
      <c r="B38" s="68">
        <v>24</v>
      </c>
      <c r="C38" s="46"/>
      <c r="D38" s="46"/>
      <c r="E38" s="46"/>
      <c r="F38" s="46"/>
      <c r="G38" s="173"/>
      <c r="H38" s="46"/>
      <c r="I38" s="46"/>
      <c r="J38" s="70"/>
      <c r="K38" s="70"/>
      <c r="L38" s="46"/>
      <c r="M38" s="259"/>
      <c r="N38" s="1"/>
      <c r="O38" s="11"/>
      <c r="P38" s="68">
        <v>24</v>
      </c>
      <c r="Q38" s="46"/>
      <c r="R38" s="46"/>
      <c r="S38" s="46"/>
      <c r="T38" s="46"/>
      <c r="U38" s="173"/>
      <c r="V38" s="46"/>
      <c r="W38" s="46"/>
      <c r="X38" s="64">
        <f t="shared" si="5"/>
        <v>0</v>
      </c>
      <c r="Y38" s="68"/>
      <c r="Z38" s="259"/>
      <c r="AB38" s="68">
        <v>24</v>
      </c>
      <c r="AC38" s="46"/>
      <c r="AD38" s="46"/>
      <c r="AE38" s="46"/>
      <c r="AF38" s="46"/>
      <c r="AG38" s="173"/>
      <c r="AH38" s="46"/>
      <c r="AI38" s="46"/>
      <c r="AJ38" s="64">
        <f t="shared" si="6"/>
        <v>0</v>
      </c>
      <c r="AK38" s="46"/>
    </row>
    <row r="39" spans="2:37" ht="13" x14ac:dyDescent="0.25">
      <c r="B39" s="68">
        <v>25</v>
      </c>
      <c r="C39" s="44"/>
      <c r="D39" s="44"/>
      <c r="E39" s="44"/>
      <c r="F39" s="44"/>
      <c r="G39" s="267"/>
      <c r="H39" s="44"/>
      <c r="I39" s="44"/>
      <c r="J39" s="70"/>
      <c r="K39" s="70"/>
      <c r="L39" s="44"/>
      <c r="M39" s="259"/>
      <c r="N39" s="1"/>
      <c r="O39" s="11"/>
      <c r="P39" s="68">
        <v>25</v>
      </c>
      <c r="Q39" s="44"/>
      <c r="R39" s="44"/>
      <c r="S39" s="44"/>
      <c r="T39" s="44"/>
      <c r="U39" s="267"/>
      <c r="V39" s="44"/>
      <c r="W39" s="44"/>
      <c r="X39" s="64">
        <f t="shared" si="5"/>
        <v>0</v>
      </c>
      <c r="Y39" s="68"/>
      <c r="Z39" s="259"/>
      <c r="AB39" s="68">
        <v>25</v>
      </c>
      <c r="AC39" s="44"/>
      <c r="AD39" s="44"/>
      <c r="AE39" s="44"/>
      <c r="AF39" s="44"/>
      <c r="AG39" s="267"/>
      <c r="AH39" s="44"/>
      <c r="AI39" s="44"/>
      <c r="AJ39" s="64">
        <f t="shared" si="6"/>
        <v>0</v>
      </c>
      <c r="AK39" s="44"/>
    </row>
    <row r="40" spans="2:37" ht="13" x14ac:dyDescent="0.25">
      <c r="B40" s="68">
        <v>26</v>
      </c>
      <c r="C40" s="45"/>
      <c r="D40" s="45"/>
      <c r="E40" s="45"/>
      <c r="F40" s="45"/>
      <c r="G40" s="172"/>
      <c r="H40" s="45"/>
      <c r="I40" s="45"/>
      <c r="J40" s="70"/>
      <c r="K40" s="70"/>
      <c r="L40" s="45"/>
      <c r="M40" s="259"/>
      <c r="N40" s="1"/>
      <c r="O40" s="11"/>
      <c r="P40" s="68">
        <v>26</v>
      </c>
      <c r="Q40" s="45"/>
      <c r="R40" s="45"/>
      <c r="S40" s="45"/>
      <c r="T40" s="45"/>
      <c r="U40" s="172"/>
      <c r="V40" s="45"/>
      <c r="W40" s="45"/>
      <c r="X40" s="64">
        <f t="shared" si="5"/>
        <v>0</v>
      </c>
      <c r="Y40" s="68"/>
      <c r="Z40" s="259"/>
      <c r="AB40" s="68">
        <v>26</v>
      </c>
      <c r="AC40" s="45"/>
      <c r="AD40" s="45"/>
      <c r="AE40" s="45"/>
      <c r="AF40" s="45"/>
      <c r="AG40" s="172"/>
      <c r="AH40" s="45"/>
      <c r="AI40" s="45"/>
      <c r="AJ40" s="64">
        <f t="shared" si="6"/>
        <v>0</v>
      </c>
      <c r="AK40" s="45"/>
    </row>
    <row r="41" spans="2:37" ht="13" x14ac:dyDescent="0.25">
      <c r="B41" s="68">
        <v>27</v>
      </c>
      <c r="C41" s="46"/>
      <c r="D41" s="46"/>
      <c r="E41" s="46"/>
      <c r="F41" s="46"/>
      <c r="G41" s="173"/>
      <c r="H41" s="46"/>
      <c r="I41" s="46"/>
      <c r="J41" s="70"/>
      <c r="K41" s="70"/>
      <c r="L41" s="46"/>
      <c r="M41" s="259"/>
      <c r="N41" s="1"/>
      <c r="O41" s="11"/>
      <c r="P41" s="68">
        <v>27</v>
      </c>
      <c r="Q41" s="46"/>
      <c r="R41" s="46"/>
      <c r="S41" s="46"/>
      <c r="T41" s="46"/>
      <c r="U41" s="173"/>
      <c r="V41" s="46"/>
      <c r="W41" s="46"/>
      <c r="X41" s="64">
        <f t="shared" si="5"/>
        <v>0</v>
      </c>
      <c r="Y41" s="68"/>
      <c r="Z41" s="259"/>
      <c r="AB41" s="68">
        <v>27</v>
      </c>
      <c r="AC41" s="46"/>
      <c r="AD41" s="46"/>
      <c r="AE41" s="46"/>
      <c r="AF41" s="46"/>
      <c r="AG41" s="173"/>
      <c r="AH41" s="46"/>
      <c r="AI41" s="46"/>
      <c r="AJ41" s="64">
        <f t="shared" si="6"/>
        <v>0</v>
      </c>
      <c r="AK41" s="46"/>
    </row>
    <row r="42" spans="2:37" ht="13" x14ac:dyDescent="0.25">
      <c r="B42" s="68">
        <v>28</v>
      </c>
      <c r="C42" s="44"/>
      <c r="D42" s="44"/>
      <c r="E42" s="44"/>
      <c r="F42" s="44"/>
      <c r="G42" s="267"/>
      <c r="H42" s="44"/>
      <c r="I42" s="44"/>
      <c r="J42" s="70"/>
      <c r="K42" s="70"/>
      <c r="L42" s="44"/>
      <c r="M42" s="259"/>
      <c r="N42" s="1"/>
      <c r="O42" s="11"/>
      <c r="P42" s="68">
        <v>28</v>
      </c>
      <c r="Q42" s="44"/>
      <c r="R42" s="44"/>
      <c r="S42" s="44"/>
      <c r="T42" s="44"/>
      <c r="U42" s="267"/>
      <c r="V42" s="44"/>
      <c r="W42" s="44"/>
      <c r="X42" s="64">
        <f t="shared" si="5"/>
        <v>0</v>
      </c>
      <c r="Y42" s="68"/>
      <c r="Z42" s="259"/>
      <c r="AB42" s="68">
        <v>28</v>
      </c>
      <c r="AC42" s="44"/>
      <c r="AD42" s="44"/>
      <c r="AE42" s="44"/>
      <c r="AF42" s="44"/>
      <c r="AG42" s="267"/>
      <c r="AH42" s="44"/>
      <c r="AI42" s="44"/>
      <c r="AJ42" s="64">
        <f t="shared" si="6"/>
        <v>0</v>
      </c>
      <c r="AK42" s="44"/>
    </row>
    <row r="43" spans="2:37" ht="13" x14ac:dyDescent="0.25">
      <c r="B43" s="68">
        <v>29</v>
      </c>
      <c r="C43" s="45"/>
      <c r="D43" s="45"/>
      <c r="E43" s="45"/>
      <c r="F43" s="45"/>
      <c r="G43" s="172"/>
      <c r="H43" s="45"/>
      <c r="I43" s="45"/>
      <c r="J43" s="70"/>
      <c r="K43" s="70"/>
      <c r="L43" s="45"/>
      <c r="M43" s="259"/>
      <c r="N43" s="1"/>
      <c r="O43" s="11"/>
      <c r="P43" s="68">
        <v>29</v>
      </c>
      <c r="Q43" s="45"/>
      <c r="R43" s="45"/>
      <c r="S43" s="45"/>
      <c r="T43" s="45"/>
      <c r="U43" s="172"/>
      <c r="V43" s="45"/>
      <c r="W43" s="45"/>
      <c r="X43" s="64">
        <f t="shared" si="5"/>
        <v>0</v>
      </c>
      <c r="Y43" s="68"/>
      <c r="Z43" s="259"/>
      <c r="AB43" s="68">
        <v>29</v>
      </c>
      <c r="AC43" s="45"/>
      <c r="AD43" s="45"/>
      <c r="AE43" s="45"/>
      <c r="AF43" s="45"/>
      <c r="AG43" s="172"/>
      <c r="AH43" s="45"/>
      <c r="AI43" s="45"/>
      <c r="AJ43" s="64">
        <f t="shared" si="6"/>
        <v>0</v>
      </c>
      <c r="AK43" s="45"/>
    </row>
    <row r="44" spans="2:37" ht="13" x14ac:dyDescent="0.25">
      <c r="B44" s="68">
        <v>30</v>
      </c>
      <c r="C44" s="46"/>
      <c r="D44" s="46"/>
      <c r="E44" s="46"/>
      <c r="F44" s="46"/>
      <c r="G44" s="173"/>
      <c r="H44" s="46"/>
      <c r="I44" s="46"/>
      <c r="J44" s="70"/>
      <c r="K44" s="70"/>
      <c r="L44" s="46"/>
      <c r="M44" s="259"/>
      <c r="N44" s="1"/>
      <c r="O44" s="11"/>
      <c r="P44" s="68">
        <v>30</v>
      </c>
      <c r="Q44" s="46"/>
      <c r="R44" s="46"/>
      <c r="S44" s="46"/>
      <c r="T44" s="46"/>
      <c r="U44" s="173"/>
      <c r="V44" s="46"/>
      <c r="W44" s="46"/>
      <c r="X44" s="64">
        <f t="shared" si="5"/>
        <v>0</v>
      </c>
      <c r="Y44" s="68"/>
      <c r="Z44" s="259"/>
      <c r="AB44" s="68">
        <v>30</v>
      </c>
      <c r="AC44" s="46"/>
      <c r="AD44" s="46"/>
      <c r="AE44" s="46"/>
      <c r="AF44" s="46"/>
      <c r="AG44" s="173"/>
      <c r="AH44" s="46"/>
      <c r="AI44" s="46"/>
      <c r="AJ44" s="64">
        <f t="shared" si="6"/>
        <v>0</v>
      </c>
      <c r="AK44" s="46"/>
    </row>
    <row r="45" spans="2:37" ht="13" x14ac:dyDescent="0.25">
      <c r="B45" s="68">
        <v>31</v>
      </c>
      <c r="C45" s="267"/>
      <c r="D45" s="267"/>
      <c r="E45" s="267"/>
      <c r="F45" s="267"/>
      <c r="G45" s="267"/>
      <c r="H45" s="267"/>
      <c r="I45" s="267"/>
      <c r="J45" s="70"/>
      <c r="K45" s="70"/>
      <c r="L45" s="267"/>
      <c r="M45" s="257"/>
      <c r="N45" s="1"/>
      <c r="O45" s="11"/>
      <c r="P45" s="68">
        <v>31</v>
      </c>
      <c r="Q45" s="267"/>
      <c r="R45" s="267"/>
      <c r="S45" s="267"/>
      <c r="T45" s="267"/>
      <c r="U45" s="267"/>
      <c r="V45" s="267"/>
      <c r="W45" s="267"/>
      <c r="X45" s="64">
        <f t="shared" si="5"/>
        <v>0</v>
      </c>
      <c r="Y45" s="268"/>
      <c r="Z45" s="257"/>
      <c r="AB45" s="68">
        <v>31</v>
      </c>
      <c r="AC45" s="267"/>
      <c r="AD45" s="267"/>
      <c r="AE45" s="267"/>
      <c r="AF45" s="267"/>
      <c r="AG45" s="267"/>
      <c r="AH45" s="267"/>
      <c r="AI45" s="267"/>
      <c r="AJ45" s="64">
        <f t="shared" si="6"/>
        <v>0</v>
      </c>
      <c r="AK45" s="267"/>
    </row>
    <row r="46" spans="2:37" ht="13" x14ac:dyDescent="0.25">
      <c r="B46" s="68">
        <v>32</v>
      </c>
      <c r="C46" s="172"/>
      <c r="D46" s="172"/>
      <c r="E46" s="172"/>
      <c r="F46" s="172"/>
      <c r="G46" s="172"/>
      <c r="H46" s="172"/>
      <c r="I46" s="172"/>
      <c r="J46" s="70"/>
      <c r="K46" s="70"/>
      <c r="L46" s="172"/>
      <c r="M46" s="257"/>
      <c r="N46" s="1"/>
      <c r="O46" s="11"/>
      <c r="P46" s="68">
        <v>32</v>
      </c>
      <c r="Q46" s="172"/>
      <c r="R46" s="172"/>
      <c r="S46" s="172"/>
      <c r="T46" s="172"/>
      <c r="U46" s="172"/>
      <c r="V46" s="172"/>
      <c r="W46" s="172"/>
      <c r="X46" s="64">
        <f t="shared" si="5"/>
        <v>0</v>
      </c>
      <c r="Y46" s="268"/>
      <c r="Z46" s="257"/>
      <c r="AB46" s="68">
        <v>32</v>
      </c>
      <c r="AC46" s="172"/>
      <c r="AD46" s="172"/>
      <c r="AE46" s="172"/>
      <c r="AF46" s="172"/>
      <c r="AG46" s="172"/>
      <c r="AH46" s="172"/>
      <c r="AI46" s="172"/>
      <c r="AJ46" s="64">
        <f t="shared" si="6"/>
        <v>0</v>
      </c>
      <c r="AK46" s="172"/>
    </row>
    <row r="47" spans="2:37" ht="13" x14ac:dyDescent="0.25">
      <c r="B47" s="68">
        <v>33</v>
      </c>
      <c r="C47" s="173"/>
      <c r="D47" s="173"/>
      <c r="E47" s="173"/>
      <c r="F47" s="173"/>
      <c r="G47" s="173"/>
      <c r="H47" s="173"/>
      <c r="I47" s="173"/>
      <c r="J47" s="70"/>
      <c r="K47" s="70"/>
      <c r="L47" s="173"/>
      <c r="M47" s="257"/>
      <c r="N47" s="1"/>
      <c r="O47" s="11"/>
      <c r="P47" s="68">
        <v>33</v>
      </c>
      <c r="Q47" s="173"/>
      <c r="R47" s="173"/>
      <c r="S47" s="173"/>
      <c r="T47" s="173"/>
      <c r="U47" s="173"/>
      <c r="V47" s="173"/>
      <c r="W47" s="173"/>
      <c r="X47" s="64">
        <f t="shared" si="5"/>
        <v>0</v>
      </c>
      <c r="Y47" s="268"/>
      <c r="Z47" s="257"/>
      <c r="AB47" s="68">
        <v>33</v>
      </c>
      <c r="AC47" s="173"/>
      <c r="AD47" s="173"/>
      <c r="AE47" s="173"/>
      <c r="AF47" s="173"/>
      <c r="AG47" s="173"/>
      <c r="AH47" s="173"/>
      <c r="AI47" s="173"/>
      <c r="AJ47" s="64">
        <f t="shared" si="6"/>
        <v>0</v>
      </c>
      <c r="AK47" s="173"/>
    </row>
    <row r="48" spans="2:37" ht="13" x14ac:dyDescent="0.25">
      <c r="B48" s="68">
        <v>34</v>
      </c>
      <c r="C48" s="267"/>
      <c r="D48" s="267"/>
      <c r="E48" s="267"/>
      <c r="F48" s="267"/>
      <c r="G48" s="267"/>
      <c r="H48" s="267"/>
      <c r="I48" s="267"/>
      <c r="J48" s="70"/>
      <c r="K48" s="70"/>
      <c r="L48" s="267"/>
      <c r="M48" s="257"/>
      <c r="N48" s="1"/>
      <c r="O48" s="11"/>
      <c r="P48" s="68">
        <v>34</v>
      </c>
      <c r="Q48" s="267"/>
      <c r="R48" s="267"/>
      <c r="S48" s="267"/>
      <c r="T48" s="267"/>
      <c r="U48" s="267"/>
      <c r="V48" s="267"/>
      <c r="W48" s="267"/>
      <c r="X48" s="64">
        <f t="shared" si="5"/>
        <v>0</v>
      </c>
      <c r="Y48" s="268"/>
      <c r="Z48" s="257"/>
      <c r="AB48" s="68">
        <v>34</v>
      </c>
      <c r="AC48" s="267"/>
      <c r="AD48" s="267"/>
      <c r="AE48" s="267"/>
      <c r="AF48" s="267"/>
      <c r="AG48" s="267"/>
      <c r="AH48" s="267"/>
      <c r="AI48" s="267"/>
      <c r="AJ48" s="64">
        <f t="shared" si="6"/>
        <v>0</v>
      </c>
      <c r="AK48" s="267"/>
    </row>
    <row r="49" spans="1:37" ht="13" x14ac:dyDescent="0.25">
      <c r="B49" s="68">
        <v>35</v>
      </c>
      <c r="C49" s="172"/>
      <c r="D49" s="172"/>
      <c r="E49" s="172"/>
      <c r="F49" s="172"/>
      <c r="G49" s="172"/>
      <c r="H49" s="172"/>
      <c r="I49" s="172"/>
      <c r="J49" s="70"/>
      <c r="K49" s="70"/>
      <c r="L49" s="172"/>
      <c r="M49" s="257"/>
      <c r="N49" s="1"/>
      <c r="O49" s="11"/>
      <c r="P49" s="68">
        <v>35</v>
      </c>
      <c r="Q49" s="172"/>
      <c r="R49" s="172"/>
      <c r="S49" s="172"/>
      <c r="T49" s="172"/>
      <c r="U49" s="172"/>
      <c r="V49" s="172"/>
      <c r="W49" s="172"/>
      <c r="X49" s="64">
        <f t="shared" si="5"/>
        <v>0</v>
      </c>
      <c r="Y49" s="268"/>
      <c r="Z49" s="257"/>
      <c r="AB49" s="68">
        <v>35</v>
      </c>
      <c r="AC49" s="172"/>
      <c r="AD49" s="172"/>
      <c r="AE49" s="172"/>
      <c r="AF49" s="172"/>
      <c r="AG49" s="172"/>
      <c r="AH49" s="172"/>
      <c r="AI49" s="172"/>
      <c r="AJ49" s="64">
        <f t="shared" si="6"/>
        <v>0</v>
      </c>
      <c r="AK49" s="172"/>
    </row>
    <row r="50" spans="1:37" ht="13" x14ac:dyDescent="0.25">
      <c r="B50" s="68">
        <v>36</v>
      </c>
      <c r="C50" s="173"/>
      <c r="D50" s="173"/>
      <c r="E50" s="173"/>
      <c r="F50" s="173"/>
      <c r="G50" s="173"/>
      <c r="H50" s="173"/>
      <c r="I50" s="173"/>
      <c r="J50" s="70"/>
      <c r="K50" s="70"/>
      <c r="L50" s="173"/>
      <c r="M50" s="257"/>
      <c r="N50" s="1"/>
      <c r="O50" s="11"/>
      <c r="P50" s="68">
        <v>36</v>
      </c>
      <c r="Q50" s="173"/>
      <c r="R50" s="173"/>
      <c r="S50" s="173"/>
      <c r="T50" s="173"/>
      <c r="U50" s="173"/>
      <c r="V50" s="173"/>
      <c r="W50" s="173"/>
      <c r="X50" s="64">
        <f t="shared" si="5"/>
        <v>0</v>
      </c>
      <c r="Y50" s="268"/>
      <c r="Z50" s="257"/>
      <c r="AB50" s="68">
        <v>36</v>
      </c>
      <c r="AC50" s="173"/>
      <c r="AD50" s="173"/>
      <c r="AE50" s="173"/>
      <c r="AF50" s="173"/>
      <c r="AG50" s="173"/>
      <c r="AH50" s="173"/>
      <c r="AI50" s="173"/>
      <c r="AJ50" s="64">
        <f t="shared" si="6"/>
        <v>0</v>
      </c>
      <c r="AK50" s="173"/>
    </row>
    <row r="51" spans="1:37" s="12" customFormat="1" x14ac:dyDescent="0.25">
      <c r="B51" s="68">
        <v>37</v>
      </c>
      <c r="C51" s="267"/>
      <c r="D51" s="56"/>
      <c r="E51" s="53"/>
      <c r="F51" s="56"/>
      <c r="G51" s="267"/>
      <c r="H51" s="59"/>
      <c r="I51" s="59"/>
      <c r="J51" s="70"/>
      <c r="K51" s="70"/>
      <c r="L51" s="50"/>
      <c r="M51" s="84"/>
      <c r="O51" s="13"/>
      <c r="P51" s="68">
        <v>37</v>
      </c>
      <c r="Q51" s="267"/>
      <c r="R51" s="56"/>
      <c r="S51" s="53"/>
      <c r="T51" s="56"/>
      <c r="U51" s="267"/>
      <c r="V51" s="59"/>
      <c r="W51" s="59"/>
      <c r="X51" s="64">
        <f t="shared" si="5"/>
        <v>0</v>
      </c>
      <c r="Y51" s="81"/>
      <c r="Z51" s="84"/>
      <c r="AB51" s="68">
        <v>37</v>
      </c>
      <c r="AC51" s="267"/>
      <c r="AD51" s="56"/>
      <c r="AE51" s="53"/>
      <c r="AF51" s="56"/>
      <c r="AG51" s="267"/>
      <c r="AH51" s="59"/>
      <c r="AI51" s="59"/>
      <c r="AJ51" s="64">
        <f t="shared" si="6"/>
        <v>0</v>
      </c>
      <c r="AK51" s="50"/>
    </row>
    <row r="52" spans="1:37" s="12" customFormat="1" x14ac:dyDescent="0.25">
      <c r="B52" s="68">
        <v>38</v>
      </c>
      <c r="C52" s="172"/>
      <c r="D52" s="57"/>
      <c r="E52" s="54"/>
      <c r="F52" s="57"/>
      <c r="G52" s="172"/>
      <c r="H52" s="60"/>
      <c r="I52" s="60"/>
      <c r="J52" s="70"/>
      <c r="K52" s="70"/>
      <c r="L52" s="51"/>
      <c r="M52" s="84"/>
      <c r="O52" s="13"/>
      <c r="P52" s="68">
        <v>38</v>
      </c>
      <c r="Q52" s="172"/>
      <c r="R52" s="57"/>
      <c r="S52" s="54"/>
      <c r="T52" s="57"/>
      <c r="U52" s="172"/>
      <c r="V52" s="60"/>
      <c r="W52" s="60"/>
      <c r="X52" s="64">
        <f t="shared" si="5"/>
        <v>0</v>
      </c>
      <c r="Y52" s="81"/>
      <c r="Z52" s="84"/>
      <c r="AB52" s="68">
        <v>38</v>
      </c>
      <c r="AC52" s="172"/>
      <c r="AD52" s="57"/>
      <c r="AE52" s="54"/>
      <c r="AF52" s="57"/>
      <c r="AG52" s="172"/>
      <c r="AH52" s="60"/>
      <c r="AI52" s="60"/>
      <c r="AJ52" s="64">
        <f t="shared" si="6"/>
        <v>0</v>
      </c>
      <c r="AK52" s="51"/>
    </row>
    <row r="53" spans="1:37" s="12" customFormat="1" x14ac:dyDescent="0.25">
      <c r="B53" s="68">
        <v>39</v>
      </c>
      <c r="C53" s="173"/>
      <c r="D53" s="58"/>
      <c r="E53" s="55"/>
      <c r="F53" s="58"/>
      <c r="G53" s="173"/>
      <c r="H53" s="61"/>
      <c r="I53" s="61"/>
      <c r="J53" s="70"/>
      <c r="K53" s="70"/>
      <c r="L53" s="52"/>
      <c r="M53" s="84"/>
      <c r="O53" s="13"/>
      <c r="P53" s="68">
        <v>39</v>
      </c>
      <c r="Q53" s="173"/>
      <c r="R53" s="58"/>
      <c r="S53" s="55"/>
      <c r="T53" s="58"/>
      <c r="U53" s="173"/>
      <c r="V53" s="61"/>
      <c r="W53" s="61"/>
      <c r="X53" s="64">
        <f t="shared" si="5"/>
        <v>0</v>
      </c>
      <c r="Y53" s="81"/>
      <c r="Z53" s="84"/>
      <c r="AB53" s="68">
        <v>39</v>
      </c>
      <c r="AC53" s="173"/>
      <c r="AD53" s="58"/>
      <c r="AE53" s="55"/>
      <c r="AF53" s="58"/>
      <c r="AG53" s="173"/>
      <c r="AH53" s="61"/>
      <c r="AI53" s="61"/>
      <c r="AJ53" s="64">
        <f t="shared" si="6"/>
        <v>0</v>
      </c>
      <c r="AK53" s="52"/>
    </row>
    <row r="54" spans="1:37" s="12" customFormat="1" x14ac:dyDescent="0.25">
      <c r="B54" s="68">
        <v>40</v>
      </c>
      <c r="C54" s="267"/>
      <c r="D54" s="267"/>
      <c r="E54" s="53"/>
      <c r="F54" s="267"/>
      <c r="G54" s="267"/>
      <c r="H54" s="47"/>
      <c r="I54" s="47"/>
      <c r="J54" s="70"/>
      <c r="K54" s="70"/>
      <c r="L54" s="50"/>
      <c r="M54" s="84"/>
      <c r="O54" s="13"/>
      <c r="P54" s="68">
        <v>40</v>
      </c>
      <c r="Q54" s="267"/>
      <c r="R54" s="267"/>
      <c r="S54" s="53"/>
      <c r="T54" s="267"/>
      <c r="U54" s="267"/>
      <c r="V54" s="47"/>
      <c r="W54" s="47"/>
      <c r="X54" s="64">
        <f t="shared" si="5"/>
        <v>0</v>
      </c>
      <c r="Y54" s="81"/>
      <c r="Z54" s="84"/>
      <c r="AB54" s="68">
        <v>40</v>
      </c>
      <c r="AC54" s="267"/>
      <c r="AD54" s="267"/>
      <c r="AE54" s="53"/>
      <c r="AF54" s="267"/>
      <c r="AG54" s="267"/>
      <c r="AH54" s="47"/>
      <c r="AI54" s="47"/>
      <c r="AJ54" s="64">
        <f t="shared" si="6"/>
        <v>0</v>
      </c>
      <c r="AK54" s="50"/>
    </row>
    <row r="55" spans="1:37" s="12" customFormat="1" x14ac:dyDescent="0.25">
      <c r="B55" s="68">
        <v>41</v>
      </c>
      <c r="C55" s="172"/>
      <c r="D55" s="172"/>
      <c r="E55" s="54"/>
      <c r="F55" s="172"/>
      <c r="G55" s="172"/>
      <c r="H55" s="48"/>
      <c r="I55" s="48"/>
      <c r="J55" s="70"/>
      <c r="K55" s="70"/>
      <c r="L55" s="51"/>
      <c r="M55" s="84"/>
      <c r="O55" s="13"/>
      <c r="P55" s="68">
        <v>41</v>
      </c>
      <c r="Q55" s="172"/>
      <c r="R55" s="172"/>
      <c r="S55" s="54"/>
      <c r="T55" s="172"/>
      <c r="U55" s="172"/>
      <c r="V55" s="48"/>
      <c r="W55" s="48"/>
      <c r="X55" s="64">
        <f t="shared" si="5"/>
        <v>0</v>
      </c>
      <c r="Y55" s="81"/>
      <c r="Z55" s="84"/>
      <c r="AB55" s="68">
        <v>41</v>
      </c>
      <c r="AC55" s="172"/>
      <c r="AD55" s="172"/>
      <c r="AE55" s="54"/>
      <c r="AF55" s="172"/>
      <c r="AG55" s="172"/>
      <c r="AH55" s="48"/>
      <c r="AI55" s="48"/>
      <c r="AJ55" s="64">
        <f t="shared" si="6"/>
        <v>0</v>
      </c>
      <c r="AK55" s="51"/>
    </row>
    <row r="56" spans="1:37" s="12" customFormat="1" x14ac:dyDescent="0.25">
      <c r="B56" s="68">
        <v>42</v>
      </c>
      <c r="C56" s="173"/>
      <c r="D56" s="173"/>
      <c r="E56" s="55"/>
      <c r="F56" s="173"/>
      <c r="G56" s="173"/>
      <c r="H56" s="49"/>
      <c r="I56" s="49"/>
      <c r="J56" s="70"/>
      <c r="K56" s="70"/>
      <c r="L56" s="52"/>
      <c r="M56" s="84"/>
      <c r="O56" s="13"/>
      <c r="P56" s="68">
        <v>42</v>
      </c>
      <c r="Q56" s="173"/>
      <c r="R56" s="173"/>
      <c r="S56" s="55"/>
      <c r="T56" s="173"/>
      <c r="U56" s="173"/>
      <c r="V56" s="49"/>
      <c r="W56" s="49"/>
      <c r="X56" s="64">
        <f t="shared" si="5"/>
        <v>0</v>
      </c>
      <c r="Y56" s="81"/>
      <c r="Z56" s="84"/>
      <c r="AB56" s="68">
        <v>42</v>
      </c>
      <c r="AC56" s="173"/>
      <c r="AD56" s="173"/>
      <c r="AE56" s="55"/>
      <c r="AF56" s="173"/>
      <c r="AG56" s="173"/>
      <c r="AH56" s="49"/>
      <c r="AI56" s="49"/>
      <c r="AJ56" s="64">
        <f t="shared" si="6"/>
        <v>0</v>
      </c>
      <c r="AK56" s="52"/>
    </row>
    <row r="57" spans="1:37" s="12" customFormat="1" x14ac:dyDescent="0.25">
      <c r="A57" s="633"/>
      <c r="B57" s="68">
        <v>43</v>
      </c>
      <c r="C57" s="267"/>
      <c r="D57" s="267"/>
      <c r="E57" s="267"/>
      <c r="F57" s="267"/>
      <c r="G57" s="267"/>
      <c r="H57" s="267"/>
      <c r="I57" s="267"/>
      <c r="J57" s="70"/>
      <c r="K57" s="70"/>
      <c r="L57" s="267"/>
      <c r="M57" s="257"/>
      <c r="O57" s="13"/>
      <c r="P57" s="68">
        <v>43</v>
      </c>
      <c r="Q57" s="267"/>
      <c r="R57" s="267"/>
      <c r="S57" s="267"/>
      <c r="T57" s="267"/>
      <c r="U57" s="267"/>
      <c r="V57" s="267"/>
      <c r="W57" s="267"/>
      <c r="X57" s="64">
        <f t="shared" si="5"/>
        <v>0</v>
      </c>
      <c r="Y57" s="268"/>
      <c r="Z57" s="257"/>
      <c r="AB57" s="68">
        <v>43</v>
      </c>
      <c r="AC57" s="267"/>
      <c r="AD57" s="267"/>
      <c r="AE57" s="267"/>
      <c r="AF57" s="267"/>
      <c r="AG57" s="267"/>
      <c r="AH57" s="267"/>
      <c r="AI57" s="267"/>
      <c r="AJ57" s="64">
        <f t="shared" si="6"/>
        <v>0</v>
      </c>
      <c r="AK57" s="267"/>
    </row>
    <row r="58" spans="1:37" s="12" customFormat="1" x14ac:dyDescent="0.25">
      <c r="A58" s="634"/>
      <c r="B58" s="68">
        <v>44</v>
      </c>
      <c r="C58" s="172"/>
      <c r="D58" s="172"/>
      <c r="E58" s="172"/>
      <c r="F58" s="172"/>
      <c r="G58" s="172"/>
      <c r="H58" s="172"/>
      <c r="I58" s="172"/>
      <c r="J58" s="70"/>
      <c r="K58" s="70"/>
      <c r="L58" s="172"/>
      <c r="M58" s="257"/>
      <c r="O58" s="13"/>
      <c r="P58" s="68">
        <v>44</v>
      </c>
      <c r="Q58" s="172"/>
      <c r="R58" s="172"/>
      <c r="S58" s="172"/>
      <c r="T58" s="172"/>
      <c r="U58" s="172"/>
      <c r="V58" s="172"/>
      <c r="W58" s="172"/>
      <c r="X58" s="64">
        <f t="shared" si="5"/>
        <v>0</v>
      </c>
      <c r="Y58" s="268"/>
      <c r="Z58" s="257"/>
      <c r="AB58" s="68">
        <v>44</v>
      </c>
      <c r="AC58" s="172"/>
      <c r="AD58" s="172"/>
      <c r="AE58" s="172"/>
      <c r="AF58" s="172"/>
      <c r="AG58" s="172"/>
      <c r="AH58" s="172"/>
      <c r="AI58" s="172"/>
      <c r="AJ58" s="64">
        <f t="shared" si="6"/>
        <v>0</v>
      </c>
      <c r="AK58" s="172"/>
    </row>
    <row r="59" spans="1:37" s="12" customFormat="1" x14ac:dyDescent="0.25">
      <c r="A59" s="635"/>
      <c r="B59" s="68">
        <v>45</v>
      </c>
      <c r="C59" s="173"/>
      <c r="D59" s="173"/>
      <c r="E59" s="173"/>
      <c r="F59" s="173"/>
      <c r="G59" s="173"/>
      <c r="H59" s="173"/>
      <c r="I59" s="173"/>
      <c r="J59" s="70"/>
      <c r="K59" s="70"/>
      <c r="L59" s="173"/>
      <c r="M59" s="257"/>
      <c r="O59" s="13"/>
      <c r="P59" s="68">
        <v>45</v>
      </c>
      <c r="Q59" s="173"/>
      <c r="R59" s="173"/>
      <c r="S59" s="173"/>
      <c r="T59" s="173"/>
      <c r="U59" s="173"/>
      <c r="V59" s="173"/>
      <c r="W59" s="173"/>
      <c r="X59" s="64">
        <f t="shared" si="5"/>
        <v>0</v>
      </c>
      <c r="Y59" s="268"/>
      <c r="Z59" s="257"/>
      <c r="AB59" s="68">
        <v>45</v>
      </c>
      <c r="AC59" s="173"/>
      <c r="AD59" s="173"/>
      <c r="AE59" s="173"/>
      <c r="AF59" s="173"/>
      <c r="AG59" s="173"/>
      <c r="AH59" s="173"/>
      <c r="AI59" s="173"/>
      <c r="AJ59" s="64">
        <f t="shared" si="6"/>
        <v>0</v>
      </c>
      <c r="AK59" s="173"/>
    </row>
    <row r="60" spans="1:37" s="12" customFormat="1" x14ac:dyDescent="0.25">
      <c r="B60" s="68">
        <v>46</v>
      </c>
      <c r="C60" s="267"/>
      <c r="D60" s="267"/>
      <c r="E60" s="53"/>
      <c r="F60" s="267"/>
      <c r="G60" s="267"/>
      <c r="H60" s="47"/>
      <c r="I60" s="47"/>
      <c r="J60" s="70"/>
      <c r="K60" s="70"/>
      <c r="L60" s="50"/>
      <c r="M60" s="84"/>
      <c r="O60" s="13"/>
      <c r="P60" s="68">
        <v>46</v>
      </c>
      <c r="Q60" s="267"/>
      <c r="R60" s="267"/>
      <c r="S60" s="53"/>
      <c r="T60" s="267"/>
      <c r="U60" s="267"/>
      <c r="V60" s="47"/>
      <c r="W60" s="47"/>
      <c r="X60" s="64">
        <f t="shared" si="5"/>
        <v>0</v>
      </c>
      <c r="Y60" s="81"/>
      <c r="Z60" s="84"/>
      <c r="AB60" s="68">
        <v>46</v>
      </c>
      <c r="AC60" s="267"/>
      <c r="AD60" s="267"/>
      <c r="AE60" s="53"/>
      <c r="AF60" s="267"/>
      <c r="AG60" s="267"/>
      <c r="AH60" s="47"/>
      <c r="AI60" s="47"/>
      <c r="AJ60" s="64">
        <f t="shared" si="6"/>
        <v>0</v>
      </c>
      <c r="AK60" s="50"/>
    </row>
    <row r="61" spans="1:37" s="12" customFormat="1" x14ac:dyDescent="0.25">
      <c r="B61" s="68">
        <v>47</v>
      </c>
      <c r="C61" s="172"/>
      <c r="D61" s="172"/>
      <c r="E61" s="54"/>
      <c r="F61" s="172"/>
      <c r="G61" s="172"/>
      <c r="H61" s="48"/>
      <c r="I61" s="48"/>
      <c r="J61" s="70"/>
      <c r="K61" s="70"/>
      <c r="L61" s="51"/>
      <c r="M61" s="84"/>
      <c r="O61" s="13"/>
      <c r="P61" s="68">
        <v>47</v>
      </c>
      <c r="Q61" s="172"/>
      <c r="R61" s="172"/>
      <c r="S61" s="54"/>
      <c r="T61" s="172"/>
      <c r="U61" s="172"/>
      <c r="V61" s="48"/>
      <c r="W61" s="48"/>
      <c r="X61" s="64">
        <f t="shared" si="5"/>
        <v>0</v>
      </c>
      <c r="Y61" s="81"/>
      <c r="Z61" s="84"/>
      <c r="AB61" s="68">
        <v>47</v>
      </c>
      <c r="AC61" s="172"/>
      <c r="AD61" s="172"/>
      <c r="AE61" s="54"/>
      <c r="AF61" s="172"/>
      <c r="AG61" s="172"/>
      <c r="AH61" s="48"/>
      <c r="AI61" s="48"/>
      <c r="AJ61" s="64">
        <f t="shared" si="6"/>
        <v>0</v>
      </c>
      <c r="AK61" s="51"/>
    </row>
    <row r="62" spans="1:37" s="12" customFormat="1" x14ac:dyDescent="0.25">
      <c r="B62" s="68">
        <v>48</v>
      </c>
      <c r="C62" s="173"/>
      <c r="D62" s="173"/>
      <c r="E62" s="55"/>
      <c r="F62" s="173"/>
      <c r="G62" s="173"/>
      <c r="H62" s="49"/>
      <c r="I62" s="49"/>
      <c r="J62" s="70"/>
      <c r="K62" s="70"/>
      <c r="L62" s="52"/>
      <c r="M62" s="84"/>
      <c r="O62" s="13"/>
      <c r="P62" s="68">
        <v>48</v>
      </c>
      <c r="Q62" s="173"/>
      <c r="R62" s="173"/>
      <c r="S62" s="55"/>
      <c r="T62" s="173"/>
      <c r="U62" s="173"/>
      <c r="V62" s="49"/>
      <c r="W62" s="49"/>
      <c r="X62" s="64">
        <f t="shared" si="5"/>
        <v>0</v>
      </c>
      <c r="Y62" s="81"/>
      <c r="Z62" s="84"/>
      <c r="AB62" s="68">
        <v>48</v>
      </c>
      <c r="AC62" s="173"/>
      <c r="AD62" s="173"/>
      <c r="AE62" s="55"/>
      <c r="AF62" s="173"/>
      <c r="AG62" s="173"/>
      <c r="AH62" s="49"/>
      <c r="AI62" s="49"/>
      <c r="AJ62" s="64">
        <f t="shared" si="6"/>
        <v>0</v>
      </c>
      <c r="AK62" s="52"/>
    </row>
    <row r="63" spans="1:37" s="12" customFormat="1" x14ac:dyDescent="0.25">
      <c r="B63" s="68">
        <v>49</v>
      </c>
      <c r="C63" s="267"/>
      <c r="D63" s="267"/>
      <c r="E63" s="53"/>
      <c r="F63" s="267"/>
      <c r="G63" s="267"/>
      <c r="H63" s="47"/>
      <c r="I63" s="47"/>
      <c r="J63" s="70"/>
      <c r="K63" s="70"/>
      <c r="L63" s="50"/>
      <c r="M63" s="84"/>
      <c r="O63" s="13"/>
      <c r="P63" s="68">
        <v>49</v>
      </c>
      <c r="Q63" s="267"/>
      <c r="R63" s="267"/>
      <c r="S63" s="53"/>
      <c r="T63" s="267"/>
      <c r="U63" s="267"/>
      <c r="V63" s="47"/>
      <c r="W63" s="47"/>
      <c r="X63" s="64">
        <f t="shared" si="5"/>
        <v>0</v>
      </c>
      <c r="Y63" s="81"/>
      <c r="Z63" s="84"/>
      <c r="AB63" s="68">
        <v>49</v>
      </c>
      <c r="AC63" s="267"/>
      <c r="AD63" s="267"/>
      <c r="AE63" s="53"/>
      <c r="AF63" s="267"/>
      <c r="AG63" s="267"/>
      <c r="AH63" s="47"/>
      <c r="AI63" s="47"/>
      <c r="AJ63" s="64">
        <f t="shared" si="6"/>
        <v>0</v>
      </c>
      <c r="AK63" s="50"/>
    </row>
    <row r="64" spans="1:37" s="12" customFormat="1" x14ac:dyDescent="0.25">
      <c r="B64" s="68">
        <v>50</v>
      </c>
      <c r="C64" s="172"/>
      <c r="D64" s="172"/>
      <c r="E64" s="54"/>
      <c r="F64" s="172"/>
      <c r="G64" s="172"/>
      <c r="H64" s="48"/>
      <c r="I64" s="48"/>
      <c r="J64" s="70"/>
      <c r="K64" s="70"/>
      <c r="L64" s="51"/>
      <c r="M64" s="84"/>
      <c r="O64" s="13"/>
      <c r="P64" s="68">
        <v>50</v>
      </c>
      <c r="Q64" s="172"/>
      <c r="R64" s="172"/>
      <c r="S64" s="54"/>
      <c r="T64" s="172"/>
      <c r="U64" s="172"/>
      <c r="V64" s="48"/>
      <c r="W64" s="48"/>
      <c r="X64" s="64">
        <f t="shared" si="5"/>
        <v>0</v>
      </c>
      <c r="Y64" s="81"/>
      <c r="Z64" s="84"/>
      <c r="AB64" s="68">
        <v>50</v>
      </c>
      <c r="AC64" s="172"/>
      <c r="AD64" s="172"/>
      <c r="AE64" s="54"/>
      <c r="AF64" s="172"/>
      <c r="AG64" s="172"/>
      <c r="AH64" s="48"/>
      <c r="AI64" s="48"/>
      <c r="AJ64" s="64">
        <f t="shared" si="6"/>
        <v>0</v>
      </c>
      <c r="AK64" s="51"/>
    </row>
    <row r="65" spans="1:37" s="12" customFormat="1" x14ac:dyDescent="0.25">
      <c r="B65" s="68">
        <v>51</v>
      </c>
      <c r="C65" s="173"/>
      <c r="D65" s="173"/>
      <c r="E65" s="55"/>
      <c r="F65" s="173"/>
      <c r="G65" s="173"/>
      <c r="H65" s="49"/>
      <c r="I65" s="49"/>
      <c r="J65" s="70"/>
      <c r="K65" s="70"/>
      <c r="L65" s="52"/>
      <c r="M65" s="84"/>
      <c r="O65" s="13"/>
      <c r="P65" s="68">
        <v>51</v>
      </c>
      <c r="Q65" s="173"/>
      <c r="R65" s="173"/>
      <c r="S65" s="55"/>
      <c r="T65" s="173"/>
      <c r="U65" s="173"/>
      <c r="V65" s="49"/>
      <c r="W65" s="49"/>
      <c r="X65" s="64">
        <f t="shared" si="5"/>
        <v>0</v>
      </c>
      <c r="Y65" s="81"/>
      <c r="Z65" s="84"/>
      <c r="AB65" s="68">
        <v>51</v>
      </c>
      <c r="AC65" s="173"/>
      <c r="AD65" s="173"/>
      <c r="AE65" s="55"/>
      <c r="AF65" s="173"/>
      <c r="AG65" s="173"/>
      <c r="AH65" s="49"/>
      <c r="AI65" s="49"/>
      <c r="AJ65" s="64">
        <f t="shared" si="6"/>
        <v>0</v>
      </c>
      <c r="AK65" s="52"/>
    </row>
    <row r="66" spans="1:37" s="12" customFormat="1" x14ac:dyDescent="0.25">
      <c r="B66" s="68">
        <v>52</v>
      </c>
      <c r="C66" s="267"/>
      <c r="D66" s="267"/>
      <c r="E66" s="53"/>
      <c r="F66" s="267"/>
      <c r="G66" s="267"/>
      <c r="H66" s="47"/>
      <c r="I66" s="47"/>
      <c r="J66" s="70"/>
      <c r="K66" s="70"/>
      <c r="L66" s="50"/>
      <c r="M66" s="84"/>
      <c r="O66" s="13"/>
      <c r="P66" s="68">
        <v>52</v>
      </c>
      <c r="Q66" s="267"/>
      <c r="R66" s="267"/>
      <c r="S66" s="53"/>
      <c r="T66" s="267"/>
      <c r="U66" s="267"/>
      <c r="V66" s="47"/>
      <c r="W66" s="47"/>
      <c r="X66" s="64">
        <f t="shared" si="5"/>
        <v>0</v>
      </c>
      <c r="Y66" s="81"/>
      <c r="Z66" s="84"/>
      <c r="AB66" s="68">
        <v>52</v>
      </c>
      <c r="AC66" s="267"/>
      <c r="AD66" s="267"/>
      <c r="AE66" s="53"/>
      <c r="AF66" s="267"/>
      <c r="AG66" s="267"/>
      <c r="AH66" s="47"/>
      <c r="AI66" s="47"/>
      <c r="AJ66" s="64">
        <f t="shared" si="6"/>
        <v>0</v>
      </c>
      <c r="AK66" s="50"/>
    </row>
    <row r="67" spans="1:37" s="12" customFormat="1" x14ac:dyDescent="0.25">
      <c r="B67" s="68">
        <v>53</v>
      </c>
      <c r="C67" s="172"/>
      <c r="D67" s="172"/>
      <c r="E67" s="54"/>
      <c r="F67" s="172"/>
      <c r="G67" s="172"/>
      <c r="H67" s="48"/>
      <c r="I67" s="48"/>
      <c r="J67" s="70"/>
      <c r="K67" s="70"/>
      <c r="L67" s="51"/>
      <c r="M67" s="84"/>
      <c r="O67" s="13"/>
      <c r="P67" s="68">
        <v>53</v>
      </c>
      <c r="Q67" s="172"/>
      <c r="R67" s="172"/>
      <c r="S67" s="54"/>
      <c r="T67" s="172"/>
      <c r="U67" s="172"/>
      <c r="V67" s="48"/>
      <c r="W67" s="48"/>
      <c r="X67" s="64">
        <f t="shared" si="5"/>
        <v>0</v>
      </c>
      <c r="Y67" s="81"/>
      <c r="Z67" s="84"/>
      <c r="AB67" s="68">
        <v>53</v>
      </c>
      <c r="AC67" s="172"/>
      <c r="AD67" s="172"/>
      <c r="AE67" s="54"/>
      <c r="AF67" s="172"/>
      <c r="AG67" s="172"/>
      <c r="AH67" s="48"/>
      <c r="AI67" s="48"/>
      <c r="AJ67" s="64">
        <f t="shared" si="6"/>
        <v>0</v>
      </c>
      <c r="AK67" s="51"/>
    </row>
    <row r="68" spans="1:37" s="12" customFormat="1" x14ac:dyDescent="0.25">
      <c r="B68" s="68">
        <v>54</v>
      </c>
      <c r="C68" s="173"/>
      <c r="D68" s="173"/>
      <c r="E68" s="55"/>
      <c r="F68" s="173"/>
      <c r="G68" s="173"/>
      <c r="H68" s="49"/>
      <c r="I68" s="49"/>
      <c r="J68" s="70"/>
      <c r="K68" s="70"/>
      <c r="L68" s="52"/>
      <c r="M68" s="84"/>
      <c r="O68" s="13"/>
      <c r="P68" s="68">
        <v>54</v>
      </c>
      <c r="Q68" s="173"/>
      <c r="R68" s="173"/>
      <c r="S68" s="55"/>
      <c r="T68" s="173"/>
      <c r="U68" s="173"/>
      <c r="V68" s="49"/>
      <c r="W68" s="49"/>
      <c r="X68" s="64">
        <f t="shared" si="5"/>
        <v>0</v>
      </c>
      <c r="Y68" s="81"/>
      <c r="Z68" s="84"/>
      <c r="AB68" s="68">
        <v>54</v>
      </c>
      <c r="AC68" s="173"/>
      <c r="AD68" s="173"/>
      <c r="AE68" s="55"/>
      <c r="AF68" s="173"/>
      <c r="AG68" s="173"/>
      <c r="AH68" s="49"/>
      <c r="AI68" s="49"/>
      <c r="AJ68" s="64">
        <f t="shared" si="6"/>
        <v>0</v>
      </c>
      <c r="AK68" s="52"/>
    </row>
    <row r="69" spans="1:37" s="12" customFormat="1" ht="23" x14ac:dyDescent="0.4">
      <c r="B69" s="624" t="s">
        <v>71</v>
      </c>
      <c r="C69" s="625"/>
      <c r="D69" s="625"/>
      <c r="E69" s="625"/>
      <c r="F69" s="625"/>
      <c r="G69" s="626"/>
      <c r="H69" s="24"/>
      <c r="I69" s="24"/>
      <c r="J69" s="24"/>
      <c r="K69" s="24"/>
      <c r="L69" s="15"/>
      <c r="M69" s="19"/>
      <c r="O69" s="13"/>
      <c r="P69" s="624" t="s">
        <v>71</v>
      </c>
      <c r="Q69" s="625"/>
      <c r="R69" s="625"/>
      <c r="S69" s="625"/>
      <c r="T69" s="625"/>
      <c r="U69" s="626"/>
      <c r="V69" s="24">
        <f>SUM(V15:V68)</f>
        <v>2741.3199999999997</v>
      </c>
      <c r="W69" s="24"/>
      <c r="X69" s="112">
        <f>IF(MAX(X15:X68)&gt;=H7*0.5,MAX(X15:X68),0)</f>
        <v>0</v>
      </c>
      <c r="Y69" s="15"/>
      <c r="Z69" s="19"/>
      <c r="AB69" s="624" t="s">
        <v>71</v>
      </c>
      <c r="AC69" s="625"/>
      <c r="AD69" s="625"/>
      <c r="AE69" s="625"/>
      <c r="AF69" s="625"/>
      <c r="AG69" s="626"/>
      <c r="AH69" s="24">
        <f>SUM(AH15:AH68)</f>
        <v>56.89</v>
      </c>
      <c r="AI69" s="24"/>
      <c r="AJ69" s="113">
        <f>IF(MAX(AJ15:AJ68)&gt;=H7*0.5,MAX(AJ15:AJ68),0)</f>
        <v>0</v>
      </c>
      <c r="AK69" s="15"/>
    </row>
    <row r="70" spans="1:37" s="12" customFormat="1" ht="18" x14ac:dyDescent="0.25">
      <c r="B70" s="269"/>
      <c r="C70" s="269"/>
      <c r="D70" s="269"/>
      <c r="E70" s="269"/>
      <c r="F70" s="269"/>
      <c r="G70" s="269"/>
      <c r="H70" s="85"/>
      <c r="I70" s="85"/>
      <c r="J70" s="85"/>
      <c r="K70" s="85"/>
      <c r="L70" s="19"/>
      <c r="M70" s="19"/>
      <c r="O70" s="13"/>
      <c r="P70" s="269"/>
      <c r="Q70" s="269"/>
      <c r="R70" s="269"/>
      <c r="S70" s="269"/>
      <c r="T70" s="269"/>
      <c r="U70" s="269"/>
      <c r="V70" s="85"/>
      <c r="W70" s="85"/>
      <c r="X70" s="85"/>
      <c r="Y70" s="19"/>
      <c r="Z70" s="19"/>
      <c r="AB70" s="269"/>
      <c r="AC70" s="269"/>
      <c r="AD70" s="269"/>
      <c r="AE70" s="269"/>
      <c r="AF70" s="269"/>
      <c r="AG70" s="269"/>
      <c r="AH70" s="85"/>
      <c r="AI70" s="85"/>
      <c r="AJ70" s="85"/>
      <c r="AK70" s="19"/>
    </row>
    <row r="71" spans="1:37"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Z71" s="19"/>
      <c r="AB71" s="269"/>
      <c r="AC71" s="269"/>
      <c r="AD71" s="269"/>
      <c r="AE71" s="269"/>
      <c r="AF71" s="269"/>
      <c r="AG71" s="269"/>
      <c r="AH71" s="85"/>
      <c r="AI71" s="85"/>
      <c r="AJ71" s="85"/>
      <c r="AK71" s="19"/>
    </row>
    <row r="72" spans="1:37"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B72" s="87"/>
      <c r="AC72" s="87"/>
      <c r="AD72" s="87"/>
      <c r="AE72" s="87"/>
      <c r="AF72" s="87"/>
      <c r="AG72" s="87"/>
      <c r="AH72" s="88"/>
      <c r="AI72" s="88"/>
      <c r="AJ72" s="88"/>
      <c r="AK72" s="89"/>
    </row>
    <row r="73" spans="1:37" s="12" customFormat="1" x14ac:dyDescent="0.25">
      <c r="B73" s="16"/>
      <c r="C73" s="17"/>
      <c r="D73" s="17"/>
      <c r="E73" s="18"/>
      <c r="F73" s="17"/>
      <c r="G73" s="17"/>
      <c r="H73" s="17"/>
      <c r="I73" s="17"/>
      <c r="J73" s="17"/>
      <c r="K73" s="17"/>
      <c r="L73" s="19"/>
      <c r="M73" s="19"/>
      <c r="N73" s="19"/>
      <c r="O73" s="13"/>
    </row>
    <row r="74" spans="1:37" x14ac:dyDescent="0.25">
      <c r="M74" s="8"/>
      <c r="N74" s="1"/>
      <c r="O74" s="9"/>
    </row>
    <row r="75" spans="1:37" x14ac:dyDescent="0.25">
      <c r="M75" s="8"/>
      <c r="N75" s="1"/>
      <c r="O75" s="9"/>
    </row>
    <row r="76" spans="1:37" ht="14.5" customHeight="1" x14ac:dyDescent="0.35">
      <c r="C76" s="32"/>
      <c r="D76" s="617" t="s">
        <v>72</v>
      </c>
      <c r="E76" s="617"/>
      <c r="F76" s="617"/>
      <c r="G76" s="617"/>
      <c r="H76" s="617"/>
      <c r="I76" s="617"/>
      <c r="J76" s="617"/>
      <c r="K76" s="617"/>
      <c r="L76" s="617"/>
      <c r="M76" s="617"/>
      <c r="N76" s="617"/>
      <c r="O76" s="617"/>
      <c r="P76" s="32"/>
      <c r="Q76" s="500"/>
      <c r="R76" s="500"/>
      <c r="S76" s="500"/>
    </row>
    <row r="77" spans="1:37" ht="47.15" customHeight="1" x14ac:dyDescent="0.35">
      <c r="C77" s="32"/>
      <c r="D77" s="617"/>
      <c r="E77" s="617"/>
      <c r="F77" s="617"/>
      <c r="G77" s="617"/>
      <c r="H77" s="617"/>
      <c r="I77" s="617"/>
      <c r="J77" s="617"/>
      <c r="K77" s="617"/>
      <c r="L77" s="617"/>
      <c r="M77" s="617"/>
      <c r="N77" s="617"/>
      <c r="O77" s="617"/>
      <c r="P77" s="32"/>
      <c r="Q77" s="500"/>
      <c r="R77" s="500"/>
      <c r="S77" s="500"/>
    </row>
    <row r="78" spans="1:37" ht="14.5" x14ac:dyDescent="0.35">
      <c r="C78" s="32"/>
      <c r="D78" s="32"/>
      <c r="E78" s="32"/>
      <c r="F78" s="32"/>
      <c r="G78" s="32"/>
      <c r="H78" s="33"/>
      <c r="I78" s="33"/>
      <c r="J78" s="33"/>
      <c r="K78" s="33"/>
      <c r="L78" s="32"/>
      <c r="M78" s="32"/>
      <c r="N78" s="34"/>
      <c r="O78" s="35"/>
      <c r="P78" s="32"/>
      <c r="Q78" s="500"/>
      <c r="R78" s="500"/>
      <c r="S78" s="500"/>
    </row>
    <row r="79" spans="1:37" ht="13" x14ac:dyDescent="0.25">
      <c r="A79" s="32"/>
      <c r="B79" s="32"/>
      <c r="C79" s="596" t="s">
        <v>73</v>
      </c>
      <c r="D79" s="596"/>
      <c r="E79" s="632" t="str">
        <f>H5</f>
        <v>CONSORCIO SOLAR ZNI</v>
      </c>
      <c r="F79" s="632"/>
      <c r="G79" s="632"/>
      <c r="H79" s="632"/>
      <c r="I79" s="632"/>
      <c r="J79" s="35"/>
      <c r="M79" s="8"/>
      <c r="N79" s="1"/>
      <c r="O79" s="9"/>
    </row>
    <row r="80" spans="1:37" ht="13" x14ac:dyDescent="0.25">
      <c r="A80" s="32"/>
      <c r="B80" s="32"/>
      <c r="C80" s="596" t="s">
        <v>74</v>
      </c>
      <c r="D80" s="596"/>
      <c r="E80" s="610" t="s">
        <v>432</v>
      </c>
      <c r="F80" s="610"/>
      <c r="G80" s="610"/>
      <c r="H80" s="610"/>
      <c r="I80" s="610"/>
      <c r="J80" s="35"/>
      <c r="M80" s="8"/>
      <c r="N80" s="1"/>
      <c r="O80" s="9"/>
    </row>
    <row r="81" spans="1:27" ht="13" x14ac:dyDescent="0.25">
      <c r="A81" s="32"/>
      <c r="B81" s="32"/>
      <c r="C81" s="596" t="s">
        <v>76</v>
      </c>
      <c r="D81" s="596"/>
      <c r="E81" s="597" t="s">
        <v>77</v>
      </c>
      <c r="F81" s="597"/>
      <c r="G81" s="597"/>
      <c r="H81" s="597"/>
      <c r="I81" s="597"/>
      <c r="J81" s="35"/>
      <c r="M81" s="8"/>
      <c r="N81" s="1"/>
      <c r="O81" s="9"/>
    </row>
    <row r="82" spans="1:27" x14ac:dyDescent="0.25">
      <c r="A82" s="32"/>
      <c r="B82" s="32"/>
      <c r="C82" s="32"/>
      <c r="D82" s="32"/>
      <c r="E82" s="32"/>
      <c r="F82" s="32"/>
      <c r="G82" s="33"/>
      <c r="H82" s="32"/>
      <c r="I82" s="34"/>
      <c r="J82" s="35"/>
      <c r="M82" s="8"/>
      <c r="N82" s="1"/>
      <c r="O82" s="9"/>
    </row>
    <row r="83" spans="1:27" ht="13" x14ac:dyDescent="0.25">
      <c r="A83" s="32"/>
      <c r="B83" s="32"/>
      <c r="C83" s="598" t="s">
        <v>78</v>
      </c>
      <c r="D83" s="598"/>
      <c r="E83" s="598"/>
      <c r="F83" s="598"/>
      <c r="G83" s="598"/>
      <c r="H83" s="598"/>
      <c r="I83" s="598"/>
      <c r="J83" s="598"/>
      <c r="M83" s="8"/>
      <c r="N83" s="159"/>
      <c r="O83" s="160"/>
      <c r="P83" s="159"/>
      <c r="Q83" s="159"/>
      <c r="R83" s="159"/>
      <c r="S83" s="159"/>
      <c r="T83" s="159"/>
      <c r="U83" s="159"/>
      <c r="V83" s="159"/>
    </row>
    <row r="84" spans="1:27" ht="13" x14ac:dyDescent="0.25">
      <c r="A84" s="32"/>
      <c r="B84" s="32"/>
      <c r="C84" s="584"/>
      <c r="D84" s="598" t="s">
        <v>79</v>
      </c>
      <c r="E84" s="598"/>
      <c r="F84" s="598"/>
      <c r="G84" s="598"/>
      <c r="H84" s="598"/>
      <c r="I84" s="584"/>
      <c r="J84" s="584"/>
      <c r="M84" s="8"/>
      <c r="N84" s="159"/>
      <c r="O84" s="160"/>
      <c r="P84" s="159"/>
      <c r="Q84" s="159"/>
      <c r="R84" s="159"/>
      <c r="S84" s="159"/>
      <c r="T84" s="159"/>
      <c r="U84" s="159"/>
      <c r="V84" s="159"/>
    </row>
    <row r="85" spans="1:27" ht="13" customHeight="1" x14ac:dyDescent="0.25">
      <c r="A85" s="32"/>
      <c r="B85" s="32"/>
      <c r="C85" s="603"/>
      <c r="D85" s="603"/>
      <c r="E85" s="584"/>
      <c r="F85" s="584"/>
      <c r="G85" s="584"/>
      <c r="H85" s="584"/>
      <c r="I85" s="584"/>
      <c r="J85" s="584"/>
      <c r="M85" s="8"/>
      <c r="N85" s="159"/>
      <c r="O85" s="161"/>
      <c r="P85" s="161"/>
      <c r="Q85" s="161"/>
      <c r="R85" s="161"/>
      <c r="S85" s="161"/>
      <c r="T85" s="161"/>
      <c r="U85" s="161"/>
      <c r="V85" s="161"/>
    </row>
    <row r="86" spans="1:27" ht="23" x14ac:dyDescent="0.5">
      <c r="A86" s="32"/>
      <c r="B86" s="32"/>
      <c r="C86" s="611" t="s">
        <v>80</v>
      </c>
      <c r="D86" s="612"/>
      <c r="E86" s="612"/>
      <c r="F86" s="612"/>
      <c r="G86" s="612"/>
      <c r="H86" s="612"/>
      <c r="I86" s="612"/>
      <c r="J86" s="612"/>
      <c r="K86" s="613"/>
      <c r="M86" s="8"/>
      <c r="N86" s="614" t="s">
        <v>81</v>
      </c>
      <c r="O86" s="615"/>
      <c r="P86" s="615"/>
      <c r="Q86" s="615"/>
      <c r="R86" s="615"/>
      <c r="S86" s="615"/>
      <c r="T86" s="615"/>
      <c r="U86" s="615"/>
      <c r="V86" s="616"/>
    </row>
    <row r="87" spans="1:27" ht="65" x14ac:dyDescent="0.25">
      <c r="A87" s="32"/>
      <c r="C87" s="157" t="s">
        <v>82</v>
      </c>
      <c r="D87" s="157" t="s">
        <v>11</v>
      </c>
      <c r="E87" s="157" t="s">
        <v>83</v>
      </c>
      <c r="F87" s="157" t="s">
        <v>84</v>
      </c>
      <c r="G87" s="157" t="s">
        <v>85</v>
      </c>
      <c r="H87" s="157" t="s">
        <v>86</v>
      </c>
      <c r="I87" s="165" t="s">
        <v>87</v>
      </c>
      <c r="J87" s="166" t="s">
        <v>88</v>
      </c>
      <c r="K87" s="158" t="s">
        <v>19</v>
      </c>
      <c r="L87" s="230" t="s">
        <v>433</v>
      </c>
      <c r="N87" s="157" t="s">
        <v>82</v>
      </c>
      <c r="O87" s="157" t="s">
        <v>11</v>
      </c>
      <c r="P87" s="157" t="s">
        <v>83</v>
      </c>
      <c r="Q87" s="157" t="s">
        <v>84</v>
      </c>
      <c r="R87" s="157" t="s">
        <v>85</v>
      </c>
      <c r="S87" s="157" t="s">
        <v>86</v>
      </c>
      <c r="T87" s="165" t="s">
        <v>87</v>
      </c>
      <c r="U87" s="166" t="s">
        <v>88</v>
      </c>
      <c r="V87" s="158" t="s">
        <v>19</v>
      </c>
      <c r="W87" s="230" t="s">
        <v>433</v>
      </c>
      <c r="Y87" s="122" t="s">
        <v>89</v>
      </c>
      <c r="Z87" s="123" t="s">
        <v>90</v>
      </c>
      <c r="AA87" s="225"/>
    </row>
    <row r="88" spans="1:27" ht="83.15" customHeight="1" x14ac:dyDescent="0.25">
      <c r="A88" s="91"/>
      <c r="B88" s="14">
        <v>1</v>
      </c>
      <c r="C88" s="72" t="s">
        <v>434</v>
      </c>
      <c r="D88" s="72" t="s">
        <v>435</v>
      </c>
      <c r="E88" s="72" t="s">
        <v>436</v>
      </c>
      <c r="F88" s="72" t="s">
        <v>437</v>
      </c>
      <c r="G88" s="206">
        <v>43469</v>
      </c>
      <c r="H88" s="206">
        <v>43676</v>
      </c>
      <c r="I88" s="38">
        <f>H88-G88+1</f>
        <v>208</v>
      </c>
      <c r="J88" s="39">
        <f t="shared" ref="J88:J99" si="7">+I88/30</f>
        <v>6.9333333333333336</v>
      </c>
      <c r="K88" s="111"/>
      <c r="L88" s="232" t="s">
        <v>438</v>
      </c>
      <c r="M88" s="104">
        <v>1</v>
      </c>
      <c r="N88" s="78" t="s">
        <v>439</v>
      </c>
      <c r="O88" s="131" t="s">
        <v>440</v>
      </c>
      <c r="P88" s="76" t="s">
        <v>436</v>
      </c>
      <c r="Q88" s="236" t="s">
        <v>441</v>
      </c>
      <c r="R88" s="235">
        <v>42385</v>
      </c>
      <c r="S88" s="235">
        <v>43434</v>
      </c>
      <c r="T88" s="38">
        <f>S88-R88+1</f>
        <v>1050</v>
      </c>
      <c r="U88" s="39">
        <f t="shared" ref="U88:U99" si="8">+T88/30</f>
        <v>35</v>
      </c>
      <c r="V88" s="234" t="s">
        <v>442</v>
      </c>
      <c r="W88" s="233" t="s">
        <v>443</v>
      </c>
      <c r="Y88" s="124" t="s">
        <v>96</v>
      </c>
      <c r="Z88" s="125">
        <v>0</v>
      </c>
      <c r="AA88" s="226"/>
    </row>
    <row r="89" spans="1:27" ht="161" x14ac:dyDescent="0.25">
      <c r="A89" s="91"/>
      <c r="B89" s="14">
        <v>2</v>
      </c>
      <c r="C89" s="37" t="s">
        <v>444</v>
      </c>
      <c r="D89" s="72" t="s">
        <v>445</v>
      </c>
      <c r="E89" s="72" t="s">
        <v>436</v>
      </c>
      <c r="F89" s="72" t="s">
        <v>446</v>
      </c>
      <c r="G89" s="207">
        <v>41375</v>
      </c>
      <c r="H89" s="206">
        <v>41728</v>
      </c>
      <c r="I89" s="38">
        <f>H89-G89+1</f>
        <v>354</v>
      </c>
      <c r="J89" s="39">
        <f t="shared" si="7"/>
        <v>11.8</v>
      </c>
      <c r="K89" s="171" t="s">
        <v>447</v>
      </c>
      <c r="L89" s="232" t="s">
        <v>438</v>
      </c>
      <c r="M89" s="133">
        <v>2</v>
      </c>
      <c r="N89" s="131"/>
      <c r="O89" s="131"/>
      <c r="P89" s="131"/>
      <c r="Q89" s="114"/>
      <c r="R89" s="132"/>
      <c r="S89" s="132"/>
      <c r="T89" s="38">
        <f t="shared" ref="T89:T99" si="9">S89-R89</f>
        <v>0</v>
      </c>
      <c r="U89" s="39">
        <v>0</v>
      </c>
      <c r="V89" s="114"/>
      <c r="Y89" s="126" t="s">
        <v>102</v>
      </c>
      <c r="Z89" s="604">
        <v>1</v>
      </c>
      <c r="AA89" s="226"/>
    </row>
    <row r="90" spans="1:27" ht="92" x14ac:dyDescent="0.25">
      <c r="A90" s="91"/>
      <c r="B90" s="14">
        <v>3</v>
      </c>
      <c r="C90" s="37" t="s">
        <v>448</v>
      </c>
      <c r="D90" s="203" t="s">
        <v>449</v>
      </c>
      <c r="E90" s="72" t="s">
        <v>436</v>
      </c>
      <c r="F90" s="72" t="s">
        <v>450</v>
      </c>
      <c r="G90" s="206">
        <v>40057</v>
      </c>
      <c r="H90" s="206">
        <v>40574</v>
      </c>
      <c r="I90" s="38">
        <f>H90-G90+1</f>
        <v>518</v>
      </c>
      <c r="J90" s="39">
        <f t="shared" si="7"/>
        <v>17.266666666666666</v>
      </c>
      <c r="K90" s="111"/>
      <c r="L90" s="232" t="s">
        <v>438</v>
      </c>
      <c r="M90" s="104">
        <v>3</v>
      </c>
      <c r="N90" s="106"/>
      <c r="O90" s="105"/>
      <c r="P90" s="106"/>
      <c r="Q90" s="107"/>
      <c r="R90" s="108"/>
      <c r="S90" s="108"/>
      <c r="T90" s="38">
        <f t="shared" si="9"/>
        <v>0</v>
      </c>
      <c r="U90" s="39">
        <f t="shared" si="8"/>
        <v>0</v>
      </c>
      <c r="V90" s="111"/>
      <c r="Y90" s="129" t="s">
        <v>107</v>
      </c>
      <c r="Z90" s="605"/>
      <c r="AA90" s="226"/>
    </row>
    <row r="91" spans="1:27" ht="50" x14ac:dyDescent="0.25">
      <c r="A91" s="91"/>
      <c r="B91" s="14">
        <v>4</v>
      </c>
      <c r="C91" s="40"/>
      <c r="D91" s="40"/>
      <c r="E91" s="40"/>
      <c r="F91" s="40"/>
      <c r="G91" s="15"/>
      <c r="H91" s="15"/>
      <c r="I91" s="38">
        <f t="shared" ref="I91:I99" si="10">H91-G91</f>
        <v>0</v>
      </c>
      <c r="J91" s="39">
        <f t="shared" si="7"/>
        <v>0</v>
      </c>
      <c r="K91" s="111"/>
      <c r="L91" s="91"/>
      <c r="M91" s="104">
        <v>4</v>
      </c>
      <c r="N91" s="109"/>
      <c r="O91" s="109"/>
      <c r="P91" s="109"/>
      <c r="Q91" s="109"/>
      <c r="R91" s="108"/>
      <c r="S91" s="108"/>
      <c r="T91" s="38">
        <f t="shared" si="9"/>
        <v>0</v>
      </c>
      <c r="U91" s="39">
        <f t="shared" si="8"/>
        <v>0</v>
      </c>
      <c r="V91" s="111"/>
      <c r="Y91" s="129" t="s">
        <v>112</v>
      </c>
      <c r="Z91" s="605"/>
      <c r="AA91" s="226"/>
    </row>
    <row r="92" spans="1:27" ht="40.5" x14ac:dyDescent="0.25">
      <c r="A92" s="91"/>
      <c r="B92" s="14">
        <v>5</v>
      </c>
      <c r="C92" s="40"/>
      <c r="D92" s="40"/>
      <c r="E92" s="40"/>
      <c r="F92" s="40"/>
      <c r="G92" s="15"/>
      <c r="H92" s="15"/>
      <c r="I92" s="38">
        <f t="shared" si="10"/>
        <v>0</v>
      </c>
      <c r="J92" s="39">
        <f t="shared" si="7"/>
        <v>0</v>
      </c>
      <c r="K92" s="111"/>
      <c r="L92" s="91"/>
      <c r="M92" s="104">
        <v>5</v>
      </c>
      <c r="N92" s="109"/>
      <c r="O92" s="109"/>
      <c r="P92" s="109"/>
      <c r="Q92" s="109"/>
      <c r="R92" s="108"/>
      <c r="S92" s="108"/>
      <c r="T92" s="38">
        <f t="shared" si="9"/>
        <v>0</v>
      </c>
      <c r="U92" s="39">
        <f t="shared" si="8"/>
        <v>0</v>
      </c>
      <c r="V92" s="111"/>
      <c r="Y92" s="127" t="s">
        <v>114</v>
      </c>
      <c r="Z92" s="605"/>
      <c r="AA92" s="226"/>
    </row>
    <row r="93" spans="1:27" ht="50" x14ac:dyDescent="0.25">
      <c r="A93" s="91"/>
      <c r="B93" s="14">
        <v>6</v>
      </c>
      <c r="C93" s="40"/>
      <c r="D93" s="40"/>
      <c r="E93" s="40"/>
      <c r="F93" s="40"/>
      <c r="G93" s="15"/>
      <c r="H93" s="15"/>
      <c r="I93" s="38">
        <f t="shared" si="10"/>
        <v>0</v>
      </c>
      <c r="J93" s="39">
        <f t="shared" si="7"/>
        <v>0</v>
      </c>
      <c r="K93" s="111"/>
      <c r="L93" s="91"/>
      <c r="M93" s="104">
        <v>6</v>
      </c>
      <c r="N93" s="109"/>
      <c r="O93" s="109"/>
      <c r="P93" s="109"/>
      <c r="Q93" s="109"/>
      <c r="R93" s="108"/>
      <c r="S93" s="108"/>
      <c r="T93" s="38">
        <f t="shared" si="9"/>
        <v>0</v>
      </c>
      <c r="U93" s="39">
        <f t="shared" si="8"/>
        <v>0</v>
      </c>
      <c r="V93" s="111"/>
      <c r="Y93" s="129" t="s">
        <v>116</v>
      </c>
      <c r="Z93" s="605"/>
      <c r="AA93" s="226"/>
    </row>
    <row r="94" spans="1:27" ht="40" x14ac:dyDescent="0.25">
      <c r="A94" s="91"/>
      <c r="B94" s="14">
        <v>7</v>
      </c>
      <c r="C94" s="40"/>
      <c r="D94" s="40"/>
      <c r="E94" s="40"/>
      <c r="F94" s="40"/>
      <c r="G94" s="15"/>
      <c r="H94" s="15"/>
      <c r="I94" s="38">
        <f t="shared" si="10"/>
        <v>0</v>
      </c>
      <c r="J94" s="39">
        <f t="shared" si="7"/>
        <v>0</v>
      </c>
      <c r="K94" s="111"/>
      <c r="L94" s="91"/>
      <c r="M94" s="104">
        <v>7</v>
      </c>
      <c r="N94" s="109"/>
      <c r="O94" s="109"/>
      <c r="P94" s="109"/>
      <c r="Q94" s="109"/>
      <c r="R94" s="108"/>
      <c r="S94" s="108"/>
      <c r="T94" s="38">
        <f t="shared" si="9"/>
        <v>0</v>
      </c>
      <c r="U94" s="39">
        <f t="shared" si="8"/>
        <v>0</v>
      </c>
      <c r="V94" s="111"/>
      <c r="Y94" s="129" t="s">
        <v>118</v>
      </c>
      <c r="Z94" s="605"/>
      <c r="AA94" s="226"/>
    </row>
    <row r="95" spans="1:27" ht="25" customHeight="1" x14ac:dyDescent="0.25">
      <c r="A95" s="91"/>
      <c r="B95" s="14">
        <v>8</v>
      </c>
      <c r="C95" s="40"/>
      <c r="D95" s="40"/>
      <c r="E95" s="40"/>
      <c r="F95" s="40"/>
      <c r="G95" s="15"/>
      <c r="H95" s="15"/>
      <c r="I95" s="38">
        <f t="shared" si="10"/>
        <v>0</v>
      </c>
      <c r="J95" s="39">
        <f t="shared" si="7"/>
        <v>0</v>
      </c>
      <c r="K95" s="111"/>
      <c r="L95" s="91"/>
      <c r="M95" s="104">
        <v>8</v>
      </c>
      <c r="N95" s="109"/>
      <c r="O95" s="109"/>
      <c r="P95" s="109"/>
      <c r="Q95" s="109"/>
      <c r="R95" s="108"/>
      <c r="S95" s="108"/>
      <c r="T95" s="38">
        <f t="shared" si="9"/>
        <v>0</v>
      </c>
      <c r="U95" s="39">
        <f t="shared" si="8"/>
        <v>0</v>
      </c>
      <c r="V95" s="111"/>
      <c r="Y95" s="129" t="s">
        <v>120</v>
      </c>
      <c r="Z95" s="605"/>
      <c r="AA95" s="226"/>
    </row>
    <row r="96" spans="1:27" ht="30" customHeight="1" x14ac:dyDescent="0.25">
      <c r="A96" s="91"/>
      <c r="B96" s="14">
        <v>9</v>
      </c>
      <c r="C96" s="40"/>
      <c r="D96" s="40"/>
      <c r="E96" s="40"/>
      <c r="F96" s="40"/>
      <c r="G96" s="15"/>
      <c r="H96" s="15"/>
      <c r="I96" s="38">
        <f t="shared" si="10"/>
        <v>0</v>
      </c>
      <c r="J96" s="39">
        <f t="shared" si="7"/>
        <v>0</v>
      </c>
      <c r="K96" s="111"/>
      <c r="L96" s="91"/>
      <c r="M96" s="104">
        <v>9</v>
      </c>
      <c r="N96" s="109"/>
      <c r="O96" s="109"/>
      <c r="P96" s="109"/>
      <c r="Q96" s="109"/>
      <c r="R96" s="108"/>
      <c r="S96" s="108"/>
      <c r="T96" s="38">
        <f t="shared" si="9"/>
        <v>0</v>
      </c>
      <c r="U96" s="39">
        <f t="shared" si="8"/>
        <v>0</v>
      </c>
      <c r="V96" s="111"/>
      <c r="Y96" s="128" t="s">
        <v>122</v>
      </c>
      <c r="Z96" s="606"/>
      <c r="AA96" s="226"/>
    </row>
    <row r="97" spans="1:29" x14ac:dyDescent="0.25">
      <c r="A97" s="91"/>
      <c r="B97" s="14">
        <v>10</v>
      </c>
      <c r="C97" s="40"/>
      <c r="D97" s="40"/>
      <c r="E97" s="40"/>
      <c r="F97" s="40"/>
      <c r="G97" s="15"/>
      <c r="H97" s="15"/>
      <c r="I97" s="38">
        <f t="shared" si="10"/>
        <v>0</v>
      </c>
      <c r="J97" s="39">
        <f t="shared" si="7"/>
        <v>0</v>
      </c>
      <c r="K97" s="111"/>
      <c r="L97" s="91"/>
      <c r="M97" s="104">
        <v>10</v>
      </c>
      <c r="N97" s="109"/>
      <c r="O97" s="109"/>
      <c r="P97" s="109"/>
      <c r="Q97" s="109"/>
      <c r="R97" s="108"/>
      <c r="S97" s="108"/>
      <c r="T97" s="38">
        <f t="shared" si="9"/>
        <v>0</v>
      </c>
      <c r="U97" s="39">
        <f t="shared" si="8"/>
        <v>0</v>
      </c>
      <c r="V97" s="111"/>
    </row>
    <row r="98" spans="1:29" x14ac:dyDescent="0.25">
      <c r="A98" s="91"/>
      <c r="B98" s="14">
        <v>11</v>
      </c>
      <c r="C98" s="40"/>
      <c r="D98" s="40"/>
      <c r="E98" s="40"/>
      <c r="F98" s="40"/>
      <c r="G98" s="15"/>
      <c r="H98" s="15"/>
      <c r="I98" s="38">
        <f t="shared" si="10"/>
        <v>0</v>
      </c>
      <c r="J98" s="39">
        <f t="shared" si="7"/>
        <v>0</v>
      </c>
      <c r="K98" s="111"/>
      <c r="L98" s="91"/>
      <c r="M98" s="104">
        <v>11</v>
      </c>
      <c r="N98" s="109"/>
      <c r="O98" s="109"/>
      <c r="P98" s="109"/>
      <c r="Q98" s="109"/>
      <c r="R98" s="108"/>
      <c r="S98" s="108"/>
      <c r="T98" s="38">
        <f t="shared" si="9"/>
        <v>0</v>
      </c>
      <c r="U98" s="39">
        <f t="shared" si="8"/>
        <v>0</v>
      </c>
      <c r="V98" s="111"/>
    </row>
    <row r="99" spans="1:29" x14ac:dyDescent="0.25">
      <c r="A99" s="91"/>
      <c r="B99" s="14">
        <v>12</v>
      </c>
      <c r="C99" s="40"/>
      <c r="D99" s="40"/>
      <c r="E99" s="40"/>
      <c r="F99" s="40"/>
      <c r="G99" s="15"/>
      <c r="H99" s="15"/>
      <c r="I99" s="38">
        <f t="shared" si="10"/>
        <v>0</v>
      </c>
      <c r="J99" s="39">
        <f t="shared" si="7"/>
        <v>0</v>
      </c>
      <c r="K99" s="111"/>
      <c r="L99" s="91"/>
      <c r="M99" s="104">
        <v>12</v>
      </c>
      <c r="N99" s="109"/>
      <c r="O99" s="109"/>
      <c r="P99" s="109"/>
      <c r="Q99" s="109"/>
      <c r="R99" s="108"/>
      <c r="S99" s="108"/>
      <c r="T99" s="38">
        <f t="shared" si="9"/>
        <v>0</v>
      </c>
      <c r="U99" s="39">
        <f t="shared" si="8"/>
        <v>0</v>
      </c>
      <c r="V99" s="111"/>
    </row>
    <row r="100" spans="1:29" ht="14" x14ac:dyDescent="0.25">
      <c r="A100" s="32"/>
      <c r="C100" s="639" t="s">
        <v>128</v>
      </c>
      <c r="D100" s="640"/>
      <c r="E100" s="640"/>
      <c r="F100" s="640"/>
      <c r="G100" s="640"/>
      <c r="H100" s="641"/>
      <c r="I100" s="41">
        <f>SUM(I88:I99)</f>
        <v>1080</v>
      </c>
      <c r="J100" s="42">
        <f>SUM(J88:J99)</f>
        <v>36</v>
      </c>
      <c r="K100" s="111"/>
      <c r="L100" s="32"/>
      <c r="M100" s="110"/>
      <c r="N100" s="607" t="s">
        <v>128</v>
      </c>
      <c r="O100" s="608"/>
      <c r="P100" s="608"/>
      <c r="Q100" s="608"/>
      <c r="R100" s="608"/>
      <c r="S100" s="609"/>
      <c r="T100" s="41">
        <f>SUM(T88:T99)</f>
        <v>1050</v>
      </c>
      <c r="U100" s="42">
        <f>SUM(U88:U99)</f>
        <v>35</v>
      </c>
      <c r="V100" s="111"/>
    </row>
    <row r="101" spans="1:29" ht="13" x14ac:dyDescent="0.25">
      <c r="M101" s="8"/>
      <c r="N101" s="1"/>
      <c r="O101" s="9"/>
      <c r="AC101" s="130" t="s">
        <v>19</v>
      </c>
    </row>
    <row r="102" spans="1:29" ht="25" customHeight="1" x14ac:dyDescent="0.25">
      <c r="J102" s="92" t="str">
        <f>IF(J100&gt;=36,"HABILITADO","NO HABILITADO")</f>
        <v>HABILITADO</v>
      </c>
      <c r="M102" s="8"/>
      <c r="N102" s="1"/>
      <c r="O102" s="9"/>
      <c r="T102" s="586" t="s">
        <v>131</v>
      </c>
      <c r="U102" s="587">
        <f>IF(U100&gt;24,15,IF(U100&gt;=18,10,IF(U100&gt;=12,8,0)))</f>
        <v>15</v>
      </c>
      <c r="Y102" s="586" t="s">
        <v>131</v>
      </c>
      <c r="Z102" s="587">
        <v>1</v>
      </c>
      <c r="AA102" s="227"/>
      <c r="AC102" s="124" t="s">
        <v>451</v>
      </c>
    </row>
    <row r="103" spans="1:29" x14ac:dyDescent="0.25">
      <c r="M103" s="8"/>
      <c r="N103" s="1"/>
      <c r="O103" s="9"/>
    </row>
    <row r="104" spans="1:29" x14ac:dyDescent="0.25">
      <c r="M104" s="8"/>
      <c r="N104" s="1"/>
      <c r="O104" s="9"/>
    </row>
    <row r="105" spans="1:29" x14ac:dyDescent="0.25">
      <c r="M105" s="8"/>
      <c r="N105" s="1"/>
      <c r="O105" s="9"/>
    </row>
    <row r="106" spans="1:29" x14ac:dyDescent="0.25">
      <c r="M106" s="8"/>
      <c r="N106" s="1"/>
      <c r="O106" s="9"/>
    </row>
    <row r="107" spans="1:29" x14ac:dyDescent="0.25">
      <c r="M107" s="8"/>
      <c r="N107" s="1"/>
      <c r="O107" s="9"/>
    </row>
    <row r="108" spans="1:29" ht="13.5" customHeight="1" x14ac:dyDescent="0.25">
      <c r="A108" s="32"/>
      <c r="B108" s="32"/>
      <c r="C108" s="596" t="s">
        <v>74</v>
      </c>
      <c r="D108" s="596"/>
      <c r="E108" s="610" t="s">
        <v>452</v>
      </c>
      <c r="F108" s="610"/>
      <c r="G108" s="610"/>
      <c r="H108" s="610"/>
      <c r="I108" s="610"/>
      <c r="J108" s="35"/>
      <c r="K108" s="162"/>
      <c r="M108" s="8"/>
      <c r="N108" s="1"/>
      <c r="O108" s="9"/>
    </row>
    <row r="109" spans="1:29" ht="13" x14ac:dyDescent="0.25">
      <c r="A109" s="32"/>
      <c r="B109" s="32"/>
      <c r="C109" s="596" t="s">
        <v>76</v>
      </c>
      <c r="D109" s="596"/>
      <c r="E109" s="597" t="s">
        <v>279</v>
      </c>
      <c r="F109" s="597"/>
      <c r="G109" s="597"/>
      <c r="H109" s="597"/>
      <c r="I109" s="597"/>
      <c r="J109" s="35"/>
      <c r="M109" s="8"/>
      <c r="N109" s="1"/>
      <c r="O109" s="9"/>
    </row>
    <row r="110" spans="1:29" x14ac:dyDescent="0.25">
      <c r="A110" s="32"/>
      <c r="B110" s="32"/>
      <c r="C110" s="32"/>
      <c r="D110" s="32"/>
      <c r="E110" s="32"/>
      <c r="F110" s="32"/>
      <c r="G110" s="33"/>
      <c r="H110" s="32"/>
      <c r="I110" s="34"/>
      <c r="J110" s="35"/>
      <c r="M110" s="8"/>
      <c r="N110" s="1"/>
      <c r="O110" s="9"/>
    </row>
    <row r="111" spans="1:29" ht="13" x14ac:dyDescent="0.25">
      <c r="A111" s="32"/>
      <c r="B111" s="32"/>
      <c r="C111" s="598" t="s">
        <v>135</v>
      </c>
      <c r="D111" s="598"/>
      <c r="E111" s="598"/>
      <c r="F111" s="598"/>
      <c r="G111" s="598"/>
      <c r="H111" s="598"/>
      <c r="I111" s="598"/>
      <c r="J111" s="598"/>
      <c r="M111" s="8"/>
      <c r="N111" s="1"/>
      <c r="O111" s="9"/>
    </row>
    <row r="112" spans="1:29" ht="13" x14ac:dyDescent="0.25">
      <c r="A112" s="32"/>
      <c r="B112" s="32"/>
      <c r="C112" s="584"/>
      <c r="D112" s="598" t="s">
        <v>136</v>
      </c>
      <c r="E112" s="598"/>
      <c r="F112" s="598"/>
      <c r="G112" s="598"/>
      <c r="H112" s="598"/>
      <c r="I112" s="584"/>
      <c r="J112" s="584"/>
      <c r="M112" s="8"/>
      <c r="N112" s="1"/>
      <c r="O112" s="9"/>
    </row>
    <row r="113" spans="1:27" ht="13" customHeight="1" x14ac:dyDescent="0.25">
      <c r="A113" s="32"/>
      <c r="B113" s="32"/>
      <c r="C113" s="603"/>
      <c r="D113" s="603"/>
      <c r="E113" s="584"/>
      <c r="F113" s="584"/>
      <c r="G113" s="584"/>
      <c r="H113" s="584"/>
      <c r="I113" s="584"/>
      <c r="J113" s="584"/>
      <c r="M113" s="8"/>
      <c r="N113" s="1"/>
      <c r="O113" s="9"/>
    </row>
    <row r="114" spans="1:27" ht="23" x14ac:dyDescent="0.5">
      <c r="A114" s="32"/>
      <c r="B114" s="32"/>
      <c r="C114" s="611" t="s">
        <v>137</v>
      </c>
      <c r="D114" s="612"/>
      <c r="E114" s="612"/>
      <c r="F114" s="612"/>
      <c r="G114" s="612"/>
      <c r="H114" s="612"/>
      <c r="I114" s="612"/>
      <c r="J114" s="612"/>
      <c r="K114" s="613"/>
      <c r="M114" s="8"/>
      <c r="N114" s="614" t="s">
        <v>81</v>
      </c>
      <c r="O114" s="615"/>
      <c r="P114" s="615"/>
      <c r="Q114" s="615"/>
      <c r="R114" s="615"/>
      <c r="S114" s="615"/>
      <c r="T114" s="615"/>
      <c r="U114" s="615"/>
      <c r="V114" s="616"/>
    </row>
    <row r="115" spans="1:27" ht="65" x14ac:dyDescent="0.25">
      <c r="A115" s="32"/>
      <c r="B115" s="32"/>
      <c r="C115" s="155" t="s">
        <v>82</v>
      </c>
      <c r="D115" s="155" t="s">
        <v>11</v>
      </c>
      <c r="E115" s="155" t="s">
        <v>83</v>
      </c>
      <c r="F115" s="156" t="s">
        <v>84</v>
      </c>
      <c r="G115" s="156" t="s">
        <v>85</v>
      </c>
      <c r="H115" s="156" t="s">
        <v>86</v>
      </c>
      <c r="I115" s="93" t="s">
        <v>87</v>
      </c>
      <c r="J115" s="94" t="s">
        <v>88</v>
      </c>
      <c r="K115" s="154" t="s">
        <v>19</v>
      </c>
      <c r="M115" s="32"/>
      <c r="N115" s="155" t="s">
        <v>82</v>
      </c>
      <c r="O115" s="155" t="s">
        <v>11</v>
      </c>
      <c r="P115" s="155" t="s">
        <v>83</v>
      </c>
      <c r="Q115" s="156" t="s">
        <v>84</v>
      </c>
      <c r="R115" s="156" t="s">
        <v>85</v>
      </c>
      <c r="S115" s="156" t="s">
        <v>86</v>
      </c>
      <c r="T115" s="93" t="s">
        <v>87</v>
      </c>
      <c r="U115" s="94" t="s">
        <v>88</v>
      </c>
      <c r="V115" s="154" t="s">
        <v>19</v>
      </c>
      <c r="Y115" s="115" t="s">
        <v>138</v>
      </c>
      <c r="Z115" s="116" t="s">
        <v>90</v>
      </c>
      <c r="AA115" s="228"/>
    </row>
    <row r="116" spans="1:27" ht="168" x14ac:dyDescent="0.25">
      <c r="A116" s="91"/>
      <c r="B116" s="95">
        <v>1</v>
      </c>
      <c r="C116" s="96"/>
      <c r="D116" s="37" t="s">
        <v>453</v>
      </c>
      <c r="E116" s="37" t="s">
        <v>454</v>
      </c>
      <c r="F116" s="37" t="s">
        <v>455</v>
      </c>
      <c r="G116" s="15">
        <v>43035</v>
      </c>
      <c r="H116" s="15">
        <v>43262</v>
      </c>
      <c r="I116" s="99">
        <f>H116-G116+1</f>
        <v>228</v>
      </c>
      <c r="J116" s="100">
        <f t="shared" ref="J116:J127" si="11">+I116/30</f>
        <v>7.6</v>
      </c>
      <c r="K116" s="111"/>
      <c r="M116" s="95">
        <v>1</v>
      </c>
      <c r="N116" s="96"/>
      <c r="O116" s="72" t="s">
        <v>456</v>
      </c>
      <c r="P116" s="72" t="s">
        <v>457</v>
      </c>
      <c r="Q116" s="72" t="s">
        <v>458</v>
      </c>
      <c r="R116" s="206">
        <v>42366</v>
      </c>
      <c r="S116" s="206">
        <v>42548</v>
      </c>
      <c r="T116" s="99">
        <f>S116-R116+1</f>
        <v>183</v>
      </c>
      <c r="U116" s="100">
        <f t="shared" ref="U116:U127" si="12">+T116/30</f>
        <v>6.1</v>
      </c>
      <c r="V116" s="111"/>
      <c r="Y116" s="117" t="s">
        <v>143</v>
      </c>
      <c r="Z116" s="118">
        <v>0</v>
      </c>
      <c r="AA116" s="229"/>
    </row>
    <row r="117" spans="1:27" ht="409.5" x14ac:dyDescent="0.25">
      <c r="A117" s="91"/>
      <c r="B117" s="95">
        <v>2</v>
      </c>
      <c r="C117" s="96"/>
      <c r="D117" s="37" t="s">
        <v>459</v>
      </c>
      <c r="E117" s="37" t="s">
        <v>460</v>
      </c>
      <c r="F117" s="37" t="s">
        <v>461</v>
      </c>
      <c r="G117" s="15">
        <v>39204</v>
      </c>
      <c r="H117" s="15">
        <v>40451</v>
      </c>
      <c r="I117" s="99">
        <f t="shared" ref="I117:I118" si="13">H117-G117+1</f>
        <v>1248</v>
      </c>
      <c r="J117" s="100">
        <f t="shared" si="11"/>
        <v>41.6</v>
      </c>
      <c r="K117" s="208" t="s">
        <v>462</v>
      </c>
      <c r="M117" s="95">
        <v>2</v>
      </c>
      <c r="N117" s="96"/>
      <c r="O117" s="72" t="s">
        <v>463</v>
      </c>
      <c r="P117" s="203" t="s">
        <v>464</v>
      </c>
      <c r="Q117" s="72" t="s">
        <v>465</v>
      </c>
      <c r="R117" s="206">
        <v>31427</v>
      </c>
      <c r="S117" s="209">
        <v>35445</v>
      </c>
      <c r="T117" s="99">
        <f>S117-R117+1</f>
        <v>4019</v>
      </c>
      <c r="U117" s="100">
        <f t="shared" si="12"/>
        <v>133.96666666666667</v>
      </c>
      <c r="V117" s="114"/>
      <c r="Y117" s="119" t="s">
        <v>147</v>
      </c>
      <c r="Z117" s="600">
        <v>0</v>
      </c>
      <c r="AA117" s="229"/>
    </row>
    <row r="118" spans="1:27" ht="126" x14ac:dyDescent="0.25">
      <c r="A118" s="91"/>
      <c r="B118" s="95">
        <v>3</v>
      </c>
      <c r="C118" s="96"/>
      <c r="D118" s="37" t="s">
        <v>466</v>
      </c>
      <c r="E118" s="37" t="s">
        <v>467</v>
      </c>
      <c r="F118" s="37" t="s">
        <v>468</v>
      </c>
      <c r="G118" s="15">
        <v>37309</v>
      </c>
      <c r="H118" s="15">
        <v>39202</v>
      </c>
      <c r="I118" s="99">
        <f t="shared" si="13"/>
        <v>1894</v>
      </c>
      <c r="J118" s="100">
        <f t="shared" si="11"/>
        <v>63.133333333333333</v>
      </c>
      <c r="K118" s="208" t="s">
        <v>462</v>
      </c>
      <c r="M118" s="95">
        <v>3</v>
      </c>
      <c r="N118" s="96"/>
      <c r="O118" s="96"/>
      <c r="P118" s="97"/>
      <c r="Q118" s="98"/>
      <c r="R118" s="15"/>
      <c r="S118" s="15"/>
      <c r="T118" s="99">
        <f t="shared" ref="T118:T127" si="14">S118-R118</f>
        <v>0</v>
      </c>
      <c r="U118" s="100">
        <f t="shared" si="12"/>
        <v>0</v>
      </c>
      <c r="V118" s="111"/>
      <c r="Y118" s="120" t="s">
        <v>152</v>
      </c>
      <c r="Z118" s="601"/>
      <c r="AA118" s="229"/>
    </row>
    <row r="119" spans="1:27" ht="112" x14ac:dyDescent="0.25">
      <c r="A119" s="91"/>
      <c r="B119" s="95">
        <v>4</v>
      </c>
      <c r="C119" s="96"/>
      <c r="D119" s="96"/>
      <c r="E119" s="97"/>
      <c r="F119" s="98"/>
      <c r="G119" s="15"/>
      <c r="H119" s="15"/>
      <c r="I119" s="99">
        <f t="shared" ref="I119:I127" si="15">H119-G119</f>
        <v>0</v>
      </c>
      <c r="J119" s="100">
        <f t="shared" si="11"/>
        <v>0</v>
      </c>
      <c r="K119" s="111"/>
      <c r="M119" s="95">
        <v>4</v>
      </c>
      <c r="N119" s="101"/>
      <c r="O119" s="101"/>
      <c r="P119" s="101"/>
      <c r="Q119" s="101"/>
      <c r="R119" s="15"/>
      <c r="S119" s="15"/>
      <c r="T119" s="99">
        <f t="shared" si="14"/>
        <v>0</v>
      </c>
      <c r="U119" s="100">
        <f t="shared" si="12"/>
        <v>0</v>
      </c>
      <c r="V119" s="111"/>
      <c r="Y119" s="120" t="s">
        <v>154</v>
      </c>
      <c r="Z119" s="601"/>
      <c r="AA119" s="229"/>
    </row>
    <row r="120" spans="1:27" ht="98" x14ac:dyDescent="0.25">
      <c r="A120" s="91"/>
      <c r="B120" s="95">
        <v>5</v>
      </c>
      <c r="C120" s="101"/>
      <c r="D120" s="101"/>
      <c r="E120" s="101"/>
      <c r="F120" s="101"/>
      <c r="G120" s="15"/>
      <c r="H120" s="15"/>
      <c r="I120" s="99">
        <f t="shared" si="15"/>
        <v>0</v>
      </c>
      <c r="J120" s="100">
        <f t="shared" si="11"/>
        <v>0</v>
      </c>
      <c r="K120" s="111"/>
      <c r="M120" s="95">
        <v>5</v>
      </c>
      <c r="N120" s="101"/>
      <c r="O120" s="101"/>
      <c r="P120" s="101"/>
      <c r="Q120" s="101"/>
      <c r="R120" s="15"/>
      <c r="S120" s="15"/>
      <c r="T120" s="99">
        <f t="shared" si="14"/>
        <v>0</v>
      </c>
      <c r="U120" s="100">
        <f t="shared" si="12"/>
        <v>0</v>
      </c>
      <c r="V120" s="111"/>
      <c r="Y120" s="120" t="s">
        <v>158</v>
      </c>
      <c r="Z120" s="601"/>
      <c r="AA120" s="229"/>
    </row>
    <row r="121" spans="1:27" ht="126" x14ac:dyDescent="0.25">
      <c r="A121" s="91"/>
      <c r="B121" s="95">
        <v>6</v>
      </c>
      <c r="C121" s="101"/>
      <c r="D121" s="101"/>
      <c r="E121" s="101"/>
      <c r="F121" s="101"/>
      <c r="G121" s="15"/>
      <c r="H121" s="15"/>
      <c r="I121" s="99">
        <f t="shared" si="15"/>
        <v>0</v>
      </c>
      <c r="J121" s="100">
        <f t="shared" si="11"/>
        <v>0</v>
      </c>
      <c r="K121" s="111"/>
      <c r="M121" s="95">
        <v>6</v>
      </c>
      <c r="N121" s="101"/>
      <c r="O121" s="101"/>
      <c r="P121" s="101"/>
      <c r="Q121" s="101"/>
      <c r="R121" s="15"/>
      <c r="S121" s="15"/>
      <c r="T121" s="99">
        <f t="shared" si="14"/>
        <v>0</v>
      </c>
      <c r="U121" s="100">
        <f t="shared" si="12"/>
        <v>0</v>
      </c>
      <c r="V121" s="111"/>
      <c r="Y121" s="120" t="s">
        <v>161</v>
      </c>
      <c r="Z121" s="601"/>
      <c r="AA121" s="229"/>
    </row>
    <row r="122" spans="1:27" ht="84" x14ac:dyDescent="0.25">
      <c r="A122" s="91"/>
      <c r="B122" s="95">
        <v>7</v>
      </c>
      <c r="C122" s="101"/>
      <c r="D122" s="101"/>
      <c r="E122" s="101"/>
      <c r="F122" s="101"/>
      <c r="G122" s="15"/>
      <c r="H122" s="15"/>
      <c r="I122" s="99">
        <f t="shared" si="15"/>
        <v>0</v>
      </c>
      <c r="J122" s="100">
        <f t="shared" si="11"/>
        <v>0</v>
      </c>
      <c r="K122" s="111"/>
      <c r="M122" s="95">
        <v>7</v>
      </c>
      <c r="N122" s="101"/>
      <c r="O122" s="101"/>
      <c r="P122" s="101"/>
      <c r="Q122" s="101"/>
      <c r="R122" s="15"/>
      <c r="S122" s="15"/>
      <c r="T122" s="99">
        <f t="shared" si="14"/>
        <v>0</v>
      </c>
      <c r="U122" s="100">
        <f t="shared" si="12"/>
        <v>0</v>
      </c>
      <c r="V122" s="111"/>
      <c r="Y122" s="120" t="s">
        <v>164</v>
      </c>
      <c r="Z122" s="601"/>
      <c r="AA122" s="229"/>
    </row>
    <row r="123" spans="1:27" ht="42" x14ac:dyDescent="0.25">
      <c r="A123" s="91"/>
      <c r="B123" s="95">
        <v>8</v>
      </c>
      <c r="C123" s="101"/>
      <c r="D123" s="101"/>
      <c r="E123" s="101"/>
      <c r="F123" s="101"/>
      <c r="G123" s="15"/>
      <c r="H123" s="15"/>
      <c r="I123" s="99">
        <f t="shared" si="15"/>
        <v>0</v>
      </c>
      <c r="J123" s="100">
        <f t="shared" si="11"/>
        <v>0</v>
      </c>
      <c r="K123" s="111"/>
      <c r="M123" s="95">
        <v>8</v>
      </c>
      <c r="N123" s="101"/>
      <c r="O123" s="101"/>
      <c r="P123" s="101"/>
      <c r="Q123" s="101"/>
      <c r="R123" s="15"/>
      <c r="S123" s="15"/>
      <c r="T123" s="99">
        <f t="shared" si="14"/>
        <v>0</v>
      </c>
      <c r="U123" s="100">
        <f t="shared" si="12"/>
        <v>0</v>
      </c>
      <c r="V123" s="111"/>
      <c r="Y123" s="120" t="s">
        <v>167</v>
      </c>
      <c r="Z123" s="601"/>
      <c r="AA123" s="229"/>
    </row>
    <row r="124" spans="1:27" ht="154" x14ac:dyDescent="0.25">
      <c r="A124" s="91"/>
      <c r="B124" s="95">
        <v>9</v>
      </c>
      <c r="C124" s="101"/>
      <c r="D124" s="101"/>
      <c r="E124" s="101"/>
      <c r="F124" s="101"/>
      <c r="G124" s="15"/>
      <c r="H124" s="15"/>
      <c r="I124" s="99">
        <f t="shared" si="15"/>
        <v>0</v>
      </c>
      <c r="J124" s="100">
        <f t="shared" si="11"/>
        <v>0</v>
      </c>
      <c r="K124" s="111"/>
      <c r="M124" s="95">
        <v>9</v>
      </c>
      <c r="N124" s="101"/>
      <c r="O124" s="101"/>
      <c r="P124" s="101"/>
      <c r="Q124" s="101"/>
      <c r="R124" s="15"/>
      <c r="S124" s="15"/>
      <c r="T124" s="99">
        <f t="shared" si="14"/>
        <v>0</v>
      </c>
      <c r="U124" s="100">
        <f t="shared" si="12"/>
        <v>0</v>
      </c>
      <c r="V124" s="111"/>
      <c r="Y124" s="121" t="s">
        <v>172</v>
      </c>
      <c r="Z124" s="602"/>
      <c r="AA124" s="229"/>
    </row>
    <row r="125" spans="1:27" x14ac:dyDescent="0.25">
      <c r="A125" s="91"/>
      <c r="B125" s="95">
        <v>10</v>
      </c>
      <c r="C125" s="101"/>
      <c r="D125" s="101"/>
      <c r="E125" s="101"/>
      <c r="F125" s="101"/>
      <c r="G125" s="15"/>
      <c r="H125" s="15"/>
      <c r="I125" s="99">
        <f t="shared" si="15"/>
        <v>0</v>
      </c>
      <c r="J125" s="100">
        <f t="shared" si="11"/>
        <v>0</v>
      </c>
      <c r="K125" s="111"/>
      <c r="M125" s="95">
        <v>10</v>
      </c>
      <c r="N125" s="101"/>
      <c r="O125" s="101"/>
      <c r="P125" s="101"/>
      <c r="Q125" s="101"/>
      <c r="R125" s="15"/>
      <c r="S125" s="15"/>
      <c r="T125" s="99">
        <f t="shared" si="14"/>
        <v>0</v>
      </c>
      <c r="U125" s="100">
        <f t="shared" si="12"/>
        <v>0</v>
      </c>
      <c r="V125" s="111"/>
    </row>
    <row r="126" spans="1:27" x14ac:dyDescent="0.25">
      <c r="A126" s="91"/>
      <c r="B126" s="95">
        <v>11</v>
      </c>
      <c r="C126" s="101"/>
      <c r="D126" s="101"/>
      <c r="E126" s="101"/>
      <c r="F126" s="101"/>
      <c r="G126" s="15"/>
      <c r="H126" s="15"/>
      <c r="I126" s="99">
        <f t="shared" si="15"/>
        <v>0</v>
      </c>
      <c r="J126" s="100">
        <f t="shared" si="11"/>
        <v>0</v>
      </c>
      <c r="K126" s="111"/>
      <c r="M126" s="95">
        <v>11</v>
      </c>
      <c r="N126" s="101"/>
      <c r="O126" s="101"/>
      <c r="P126" s="101"/>
      <c r="Q126" s="101"/>
      <c r="R126" s="15"/>
      <c r="S126" s="15"/>
      <c r="T126" s="99">
        <f t="shared" si="14"/>
        <v>0</v>
      </c>
      <c r="U126" s="100">
        <f t="shared" si="12"/>
        <v>0</v>
      </c>
      <c r="V126" s="111"/>
    </row>
    <row r="127" spans="1:27" x14ac:dyDescent="0.25">
      <c r="A127" s="91"/>
      <c r="B127" s="95">
        <v>12</v>
      </c>
      <c r="C127" s="101"/>
      <c r="D127" s="101"/>
      <c r="E127" s="101"/>
      <c r="F127" s="101"/>
      <c r="G127" s="15"/>
      <c r="H127" s="15"/>
      <c r="I127" s="99">
        <f t="shared" si="15"/>
        <v>0</v>
      </c>
      <c r="J127" s="100">
        <f t="shared" si="11"/>
        <v>0</v>
      </c>
      <c r="K127" s="111"/>
      <c r="M127" s="95">
        <v>12</v>
      </c>
      <c r="N127" s="101"/>
      <c r="O127" s="101"/>
      <c r="P127" s="101"/>
      <c r="Q127" s="101"/>
      <c r="R127" s="15"/>
      <c r="S127" s="15"/>
      <c r="T127" s="99">
        <f t="shared" si="14"/>
        <v>0</v>
      </c>
      <c r="U127" s="100">
        <f t="shared" si="12"/>
        <v>0</v>
      </c>
      <c r="V127" s="111"/>
    </row>
    <row r="128" spans="1:27" ht="14" x14ac:dyDescent="0.25">
      <c r="A128" s="32"/>
      <c r="B128" s="32"/>
      <c r="C128" s="593" t="s">
        <v>128</v>
      </c>
      <c r="D128" s="594"/>
      <c r="E128" s="594"/>
      <c r="F128" s="594"/>
      <c r="G128" s="594"/>
      <c r="H128" s="595"/>
      <c r="I128" s="102">
        <f>SUM(I116:I127)</f>
        <v>3370</v>
      </c>
      <c r="J128" s="103">
        <f>SUM(J116:J127)</f>
        <v>112.33333333333334</v>
      </c>
      <c r="K128" s="111"/>
      <c r="M128" s="32"/>
      <c r="N128" s="593" t="s">
        <v>128</v>
      </c>
      <c r="O128" s="594"/>
      <c r="P128" s="594"/>
      <c r="Q128" s="594"/>
      <c r="R128" s="594"/>
      <c r="S128" s="595"/>
      <c r="T128" s="102">
        <f>SUM(T116:T127)</f>
        <v>4202</v>
      </c>
      <c r="U128" s="103">
        <f>SUM(U116:U127)</f>
        <v>140.06666666666666</v>
      </c>
      <c r="V128" s="111"/>
    </row>
    <row r="129" spans="10:29" ht="13" x14ac:dyDescent="0.25">
      <c r="M129" s="8"/>
      <c r="N129" s="1"/>
      <c r="O129" s="9"/>
      <c r="AC129" s="130" t="s">
        <v>19</v>
      </c>
    </row>
    <row r="130" spans="10:29" ht="20" x14ac:dyDescent="0.25">
      <c r="J130" s="92" t="str">
        <f>IF(J128&gt;=36,"HABILITADO","NO HABILITADO")</f>
        <v>HABILITADO</v>
      </c>
      <c r="M130" s="8"/>
      <c r="N130" s="1"/>
      <c r="O130" s="9"/>
      <c r="T130" s="586" t="s">
        <v>131</v>
      </c>
      <c r="U130" s="587">
        <f>IF(U128&gt;12,13,IF(U128&gt;6,8,0))</f>
        <v>13</v>
      </c>
      <c r="Y130" s="586" t="s">
        <v>131</v>
      </c>
      <c r="Z130" s="587">
        <v>0</v>
      </c>
      <c r="AA130" s="227"/>
      <c r="AC130" s="124" t="s">
        <v>469</v>
      </c>
    </row>
    <row r="131" spans="10:29" x14ac:dyDescent="0.25">
      <c r="M131" s="8"/>
      <c r="N131" s="1"/>
      <c r="O131" s="9"/>
    </row>
    <row r="132" spans="10:29" x14ac:dyDescent="0.25">
      <c r="M132" s="8"/>
      <c r="N132" s="1"/>
      <c r="O132" s="9"/>
    </row>
    <row r="133" spans="10:29" x14ac:dyDescent="0.25">
      <c r="M133" s="8"/>
      <c r="N133" s="1"/>
      <c r="O133" s="9"/>
    </row>
    <row r="134" spans="10:29" x14ac:dyDescent="0.25">
      <c r="M134" s="8"/>
      <c r="N134" s="1"/>
      <c r="O134" s="9"/>
    </row>
    <row r="135" spans="10:29" x14ac:dyDescent="0.25">
      <c r="M135" s="8"/>
      <c r="N135" s="1"/>
      <c r="O135" s="9"/>
    </row>
    <row r="136" spans="10:29" x14ac:dyDescent="0.25">
      <c r="M136" s="8"/>
      <c r="N136" s="1"/>
      <c r="O136" s="9"/>
    </row>
  </sheetData>
  <mergeCells count="44">
    <mergeCell ref="AV11:AW11"/>
    <mergeCell ref="AC13:AL13"/>
    <mergeCell ref="AO13:AX13"/>
    <mergeCell ref="A57:A59"/>
    <mergeCell ref="C5:F5"/>
    <mergeCell ref="H5:M5"/>
    <mergeCell ref="C6:F6"/>
    <mergeCell ref="C7:F7"/>
    <mergeCell ref="J11:K11"/>
    <mergeCell ref="AB69:AG69"/>
    <mergeCell ref="D76:O77"/>
    <mergeCell ref="C79:D79"/>
    <mergeCell ref="E79:I79"/>
    <mergeCell ref="C80:D80"/>
    <mergeCell ref="E80:I80"/>
    <mergeCell ref="B69:G69"/>
    <mergeCell ref="Z117:Z124"/>
    <mergeCell ref="D84:H84"/>
    <mergeCell ref="C85:D85"/>
    <mergeCell ref="Z89:Z96"/>
    <mergeCell ref="C100:H100"/>
    <mergeCell ref="N100:S100"/>
    <mergeCell ref="C108:D108"/>
    <mergeCell ref="E108:I108"/>
    <mergeCell ref="C86:K86"/>
    <mergeCell ref="N86:V86"/>
    <mergeCell ref="C114:K114"/>
    <mergeCell ref="N114:V114"/>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s>
  <conditionalFormatting sqref="J102">
    <cfRule type="cellIs" dxfId="79" priority="18" operator="equal">
      <formula>"HABILITADO"</formula>
    </cfRule>
    <cfRule type="containsText" dxfId="78" priority="19" operator="containsText" text="NO">
      <formula>NOT(ISERROR(SEARCH("NO",J102)))</formula>
    </cfRule>
  </conditionalFormatting>
  <conditionalFormatting sqref="J130">
    <cfRule type="cellIs" dxfId="77" priority="16" operator="equal">
      <formula>"HABILITADO"</formula>
    </cfRule>
    <cfRule type="containsText" dxfId="76" priority="17" operator="containsText" text="NO">
      <formula>NOT(ISERROR(SEARCH("NO",J130)))</formula>
    </cfRule>
  </conditionalFormatting>
  <conditionalFormatting sqref="K28:K68">
    <cfRule type="containsText" dxfId="75" priority="15" operator="containsText" text="NO HABILITADO">
      <formula>NOT(ISERROR(SEARCH("NO HABILITADO",K28)))</formula>
    </cfRule>
  </conditionalFormatting>
  <conditionalFormatting sqref="K28:K69">
    <cfRule type="containsText" dxfId="74" priority="13" operator="containsText" text="NO">
      <formula>NOT(ISERROR(SEARCH("NO",K28)))</formula>
    </cfRule>
    <cfRule type="containsText" dxfId="73" priority="14" operator="containsText" text="HABILITADO">
      <formula>NOT(ISERROR(SEARCH("HABILITADO",K28)))</formula>
    </cfRule>
  </conditionalFormatting>
  <conditionalFormatting sqref="AW15:AW27">
    <cfRule type="containsText" dxfId="72" priority="9" operator="containsText" text="NO HABILITADO">
      <formula>NOT(ISERROR(SEARCH(("NO HABILITADO"),(AW15))))</formula>
    </cfRule>
  </conditionalFormatting>
  <conditionalFormatting sqref="AW15:AW27">
    <cfRule type="containsText" dxfId="71" priority="10" operator="containsText" text="NO HABILITADO">
      <formula>NOT(ISERROR(SEARCH(("NO HABILITADO"),(AW15))))</formula>
    </cfRule>
  </conditionalFormatting>
  <conditionalFormatting sqref="AW15:AW27">
    <cfRule type="containsText" dxfId="70" priority="11" operator="containsText" text="NO">
      <formula>NOT(ISERROR(SEARCH(("NO"),(AW15))))</formula>
    </cfRule>
  </conditionalFormatting>
  <conditionalFormatting sqref="AW15:AW27">
    <cfRule type="containsText" dxfId="69" priority="12" operator="containsText" text="HABILITADO">
      <formula>NOT(ISERROR(SEARCH(("HABILITADO"),(AW15))))</formula>
    </cfRule>
  </conditionalFormatting>
  <conditionalFormatting sqref="AV11:AW11">
    <cfRule type="containsText" dxfId="68" priority="7" operator="containsText" text="NO">
      <formula>NOT(ISERROR(SEARCH(("NO"),(AV11))))</formula>
    </cfRule>
  </conditionalFormatting>
  <conditionalFormatting sqref="AV11:AW11">
    <cfRule type="containsText" dxfId="67" priority="8" operator="containsText" text="CUENTA CON MÁS DE 5 AÑOS">
      <formula>NOT(ISERROR(SEARCH(("CUENTA CON MÁS DE 5 AÑOS"),(AV11))))</formula>
    </cfRule>
  </conditionalFormatting>
  <conditionalFormatting sqref="K15:K27">
    <cfRule type="containsText" dxfId="66" priority="3" operator="containsText" text="NO HABILITADO">
      <formula>NOT(ISERROR(SEARCH(("NO HABILITADO"),(K15))))</formula>
    </cfRule>
  </conditionalFormatting>
  <conditionalFormatting sqref="K15:K27">
    <cfRule type="containsText" dxfId="65" priority="4" operator="containsText" text="NO HABILITADO">
      <formula>NOT(ISERROR(SEARCH(("NO HABILITADO"),(K15))))</formula>
    </cfRule>
  </conditionalFormatting>
  <conditionalFormatting sqref="K15:K27">
    <cfRule type="containsText" dxfId="64" priority="5" operator="containsText" text="NO">
      <formula>NOT(ISERROR(SEARCH(("NO"),(K15))))</formula>
    </cfRule>
  </conditionalFormatting>
  <conditionalFormatting sqref="K15:K27">
    <cfRule type="containsText" dxfId="63" priority="6" operator="containsText" text="HABILITADO">
      <formula>NOT(ISERROR(SEARCH(("HABILITADO"),(K15))))</formula>
    </cfRule>
  </conditionalFormatting>
  <conditionalFormatting sqref="J11:K11">
    <cfRule type="containsText" dxfId="62" priority="1" operator="containsText" text="NO">
      <formula>NOT(ISERROR(SEARCH(("NO"),(J11))))</formula>
    </cfRule>
  </conditionalFormatting>
  <conditionalFormatting sqref="J11:K11">
    <cfRule type="containsText" dxfId="61"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37C85-610C-4E36-BB4A-FFC904219826}">
  <sheetPr>
    <tabColor rgb="FF00B050"/>
  </sheetPr>
  <dimension ref="A1:BB136"/>
  <sheetViews>
    <sheetView zoomScale="10" zoomScaleNormal="10" workbookViewId="0">
      <selection activeCell="T89" sqref="T89"/>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27.26953125" style="1" customWidth="1"/>
    <col min="11" max="11" width="19.1796875" style="1" customWidth="1"/>
    <col min="12" max="12" width="45.26953125" style="8" customWidth="1"/>
    <col min="13" max="13" width="14.81640625" style="1" customWidth="1"/>
    <col min="14" max="14" width="13.1796875" style="9" customWidth="1"/>
    <col min="15" max="15" width="10.81640625" style="1"/>
    <col min="16" max="16" width="48.81640625" style="1" customWidth="1"/>
    <col min="17" max="17" width="28"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6" width="10.81640625" style="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16384" width="10.81640625" style="1"/>
  </cols>
  <sheetData>
    <row r="1" spans="2:54" x14ac:dyDescent="0.25">
      <c r="M1" s="8"/>
      <c r="N1" s="1"/>
      <c r="O1" s="9"/>
    </row>
    <row r="2" spans="2:54" x14ac:dyDescent="0.25">
      <c r="C2" s="617" t="s">
        <v>0</v>
      </c>
      <c r="D2" s="617"/>
      <c r="E2" s="617"/>
      <c r="F2" s="617"/>
      <c r="G2" s="617"/>
      <c r="H2" s="617"/>
      <c r="I2" s="617"/>
      <c r="J2" s="617"/>
      <c r="K2" s="617"/>
      <c r="L2" s="617"/>
      <c r="M2" s="617"/>
      <c r="N2" s="617"/>
      <c r="O2" s="617"/>
    </row>
    <row r="3" spans="2:54" ht="51" customHeight="1" x14ac:dyDescent="0.25">
      <c r="C3" s="617"/>
      <c r="D3" s="617"/>
      <c r="E3" s="617"/>
      <c r="F3" s="617"/>
      <c r="G3" s="617"/>
      <c r="H3" s="617"/>
      <c r="I3" s="617"/>
      <c r="J3" s="617"/>
      <c r="K3" s="617"/>
      <c r="L3" s="617"/>
      <c r="M3" s="617"/>
      <c r="N3" s="617"/>
      <c r="O3" s="617"/>
    </row>
    <row r="5" spans="2:54" ht="15.5" x14ac:dyDescent="0.25">
      <c r="C5" s="636" t="s">
        <v>1</v>
      </c>
      <c r="D5" s="636"/>
      <c r="E5" s="636"/>
      <c r="F5" s="636"/>
      <c r="G5" s="588"/>
      <c r="H5" s="642" t="s">
        <v>470</v>
      </c>
      <c r="I5" s="642"/>
      <c r="J5" s="642"/>
      <c r="K5" s="642"/>
      <c r="L5" s="642"/>
      <c r="M5" s="642"/>
      <c r="N5" s="2"/>
    </row>
    <row r="6" spans="2:54" ht="13.5" thickBot="1" x14ac:dyDescent="0.35">
      <c r="C6" s="638"/>
      <c r="D6" s="638"/>
      <c r="E6" s="638"/>
      <c r="F6" s="638"/>
      <c r="G6" s="589"/>
      <c r="H6" s="618"/>
      <c r="I6" s="618"/>
      <c r="J6" s="618"/>
      <c r="K6" s="618"/>
      <c r="L6" s="619"/>
      <c r="M6" s="619"/>
      <c r="N6" s="619"/>
      <c r="O6" s="3"/>
    </row>
    <row r="7" spans="2:54" ht="13.5" thickBot="1" x14ac:dyDescent="0.35">
      <c r="C7" s="636" t="s">
        <v>3</v>
      </c>
      <c r="D7" s="636"/>
      <c r="E7" s="636"/>
      <c r="F7" s="636"/>
      <c r="G7" s="588"/>
      <c r="H7" s="43">
        <v>1453.2903282399354</v>
      </c>
      <c r="I7" s="67"/>
      <c r="J7" s="67"/>
      <c r="K7" s="67"/>
      <c r="L7" s="4"/>
      <c r="M7" s="4"/>
      <c r="N7" s="4"/>
      <c r="O7" s="3"/>
    </row>
    <row r="8" spans="2:54" ht="13" x14ac:dyDescent="0.3">
      <c r="C8" s="588" t="s">
        <v>4</v>
      </c>
      <c r="D8" s="588"/>
      <c r="E8" s="588"/>
      <c r="F8" s="588"/>
      <c r="G8" s="588"/>
      <c r="H8" s="243">
        <f>H7*0.3</f>
        <v>435.98709847198063</v>
      </c>
      <c r="I8" s="243"/>
      <c r="J8" s="5"/>
      <c r="K8" s="5"/>
      <c r="L8" s="5"/>
      <c r="M8" s="5"/>
      <c r="N8" s="5"/>
      <c r="O8" s="3"/>
    </row>
    <row r="9" spans="2:54" ht="16" x14ac:dyDescent="0.5">
      <c r="C9" s="3" t="s">
        <v>5</v>
      </c>
      <c r="H9" s="7"/>
      <c r="I9" s="7"/>
      <c r="J9" s="7"/>
      <c r="K9" s="7"/>
      <c r="M9" s="8"/>
      <c r="N9" s="1"/>
      <c r="O9" s="9"/>
    </row>
    <row r="10" spans="2:54" ht="16" x14ac:dyDescent="0.5">
      <c r="C10" s="3"/>
      <c r="H10" s="7"/>
      <c r="I10" s="7"/>
      <c r="J10" s="7"/>
      <c r="K10" s="7"/>
      <c r="M10" s="8"/>
      <c r="N10" s="1"/>
      <c r="O10" s="9"/>
    </row>
    <row r="11" spans="2:54" ht="63" customHeight="1" x14ac:dyDescent="0.5">
      <c r="C11" s="620" t="s">
        <v>6</v>
      </c>
      <c r="D11" s="620"/>
      <c r="E11" s="620"/>
      <c r="F11" s="620"/>
      <c r="G11" s="620"/>
      <c r="H11" s="620"/>
      <c r="I11" s="7"/>
      <c r="J11" s="627" t="str">
        <f>IF(BB18&gt;=5,"HABILITA: CUENTA CON MÁS DE 5 AÑOS","NO HABILITA POR TIEMPO")</f>
        <v>HABILITA: CUENTA CON MÁS DE 5 AÑOS</v>
      </c>
      <c r="K11" s="628"/>
      <c r="M11" s="8"/>
      <c r="N11" s="1"/>
      <c r="O11" s="9"/>
      <c r="AV11" s="627" t="str">
        <f>IF(BB18&gt;=5,"HABILITA: CUENTA CON MÁS DE 5 AÑOS","NO HABILITA POR TIEMPO")</f>
        <v>HABILITA: CUENTA CON MÁS DE 5 AÑOS</v>
      </c>
      <c r="AW11" s="628"/>
    </row>
    <row r="12" spans="2:54" ht="13" thickBot="1" x14ac:dyDescent="0.3">
      <c r="M12" s="8"/>
      <c r="N12" s="1"/>
      <c r="O12" s="9"/>
    </row>
    <row r="13" spans="2:54" ht="23.5" thickBot="1" x14ac:dyDescent="0.55000000000000004">
      <c r="C13" s="621" t="s">
        <v>7</v>
      </c>
      <c r="D13" s="622"/>
      <c r="E13" s="622"/>
      <c r="F13" s="622"/>
      <c r="G13" s="622"/>
      <c r="H13" s="622"/>
      <c r="I13" s="622"/>
      <c r="J13" s="622"/>
      <c r="K13" s="622"/>
      <c r="L13" s="623"/>
      <c r="M13" s="244"/>
      <c r="N13" s="1"/>
      <c r="O13" s="9"/>
      <c r="Q13" s="629" t="s">
        <v>8</v>
      </c>
      <c r="R13" s="630"/>
      <c r="S13" s="630"/>
      <c r="T13" s="630"/>
      <c r="U13" s="630"/>
      <c r="V13" s="630"/>
      <c r="W13" s="630"/>
      <c r="X13" s="630"/>
      <c r="Y13" s="631"/>
      <c r="AB13" s="629" t="s">
        <v>9</v>
      </c>
      <c r="AC13" s="630"/>
      <c r="AD13" s="630"/>
      <c r="AE13" s="630"/>
      <c r="AF13" s="630"/>
      <c r="AG13" s="630"/>
      <c r="AH13" s="630"/>
      <c r="AI13" s="630"/>
      <c r="AJ13" s="631"/>
      <c r="AN13" s="621" t="s">
        <v>7</v>
      </c>
      <c r="AO13" s="622"/>
      <c r="AP13" s="622"/>
      <c r="AQ13" s="622"/>
      <c r="AR13" s="622"/>
      <c r="AS13" s="622"/>
      <c r="AT13" s="622"/>
      <c r="AU13" s="622"/>
      <c r="AV13" s="622"/>
      <c r="AW13" s="623"/>
    </row>
    <row r="14" spans="2:54"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152" t="s">
        <v>10</v>
      </c>
      <c r="R14" s="152" t="s">
        <v>11</v>
      </c>
      <c r="S14" s="152" t="s">
        <v>12</v>
      </c>
      <c r="T14" s="153" t="s">
        <v>13</v>
      </c>
      <c r="U14" s="153" t="s">
        <v>14</v>
      </c>
      <c r="V14" s="153" t="s">
        <v>15</v>
      </c>
      <c r="W14" s="153" t="s">
        <v>16</v>
      </c>
      <c r="X14" s="10" t="s">
        <v>17</v>
      </c>
      <c r="Y14" s="152" t="s">
        <v>19</v>
      </c>
      <c r="AB14" s="152" t="s">
        <v>10</v>
      </c>
      <c r="AC14" s="152" t="s">
        <v>11</v>
      </c>
      <c r="AD14" s="152" t="s">
        <v>12</v>
      </c>
      <c r="AE14" s="153" t="s">
        <v>13</v>
      </c>
      <c r="AF14" s="153" t="s">
        <v>14</v>
      </c>
      <c r="AG14" s="153" t="s">
        <v>15</v>
      </c>
      <c r="AH14" s="153" t="s">
        <v>16</v>
      </c>
      <c r="AI14" s="10" t="s">
        <v>17</v>
      </c>
      <c r="AJ14" s="153" t="s">
        <v>19</v>
      </c>
      <c r="AK14" s="310"/>
      <c r="AN14" s="157" t="s">
        <v>10</v>
      </c>
      <c r="AO14" s="157" t="s">
        <v>11</v>
      </c>
      <c r="AP14" s="157" t="s">
        <v>12</v>
      </c>
      <c r="AQ14" s="163" t="s">
        <v>13</v>
      </c>
      <c r="AR14" s="163" t="s">
        <v>14</v>
      </c>
      <c r="AS14" s="163" t="s">
        <v>15</v>
      </c>
      <c r="AT14" s="163" t="s">
        <v>16</v>
      </c>
      <c r="AU14" s="164" t="s">
        <v>17</v>
      </c>
      <c r="AV14" s="164" t="s">
        <v>18</v>
      </c>
      <c r="AW14" s="157" t="s">
        <v>19</v>
      </c>
      <c r="AX14" s="330" t="s">
        <v>22</v>
      </c>
      <c r="AY14" s="330" t="s">
        <v>23</v>
      </c>
      <c r="AZ14" s="330" t="s">
        <v>24</v>
      </c>
      <c r="BA14" s="330" t="s">
        <v>25</v>
      </c>
      <c r="BB14" s="331" t="s">
        <v>26</v>
      </c>
    </row>
    <row r="15" spans="2:54" ht="115" customHeight="1" thickBot="1" x14ac:dyDescent="0.3">
      <c r="B15" s="68">
        <v>1</v>
      </c>
      <c r="C15" s="71" t="s">
        <v>471</v>
      </c>
      <c r="D15" s="37" t="s">
        <v>472</v>
      </c>
      <c r="E15" s="36">
        <v>34</v>
      </c>
      <c r="F15" s="37" t="s">
        <v>473</v>
      </c>
      <c r="G15" s="202">
        <v>926956857</v>
      </c>
      <c r="H15" s="70">
        <v>1636.71</v>
      </c>
      <c r="I15" s="69">
        <v>0.5</v>
      </c>
      <c r="J15" s="70">
        <f>H15*I15</f>
        <v>818.35500000000002</v>
      </c>
      <c r="K15" s="252" t="str">
        <f>IF(H15*I15&gt;0,"HABILITADO", "NO HABILITADO")</f>
        <v>HABILITADO</v>
      </c>
      <c r="L15" s="267"/>
      <c r="M15" s="22">
        <v>80101500</v>
      </c>
      <c r="N15" s="23" t="s">
        <v>31</v>
      </c>
      <c r="O15" s="11"/>
      <c r="P15" s="68">
        <v>1</v>
      </c>
      <c r="Q15" s="65"/>
      <c r="R15" s="37"/>
      <c r="S15" s="73"/>
      <c r="T15" s="72"/>
      <c r="U15" s="63"/>
      <c r="V15" s="82"/>
      <c r="W15" s="69"/>
      <c r="X15" s="64">
        <f>V15*W15</f>
        <v>0</v>
      </c>
      <c r="Y15" s="268"/>
      <c r="AA15" s="295">
        <v>1</v>
      </c>
      <c r="AB15" s="65" t="s">
        <v>474</v>
      </c>
      <c r="AC15" s="37" t="s">
        <v>472</v>
      </c>
      <c r="AD15" s="73" t="s">
        <v>364</v>
      </c>
      <c r="AE15" s="72" t="s">
        <v>475</v>
      </c>
      <c r="AF15" s="211">
        <v>1154371884.3786263</v>
      </c>
      <c r="AG15" s="212">
        <v>2241.4899999999998</v>
      </c>
      <c r="AH15" s="77">
        <v>1</v>
      </c>
      <c r="AI15" s="64">
        <f>+AH15*AG15</f>
        <v>2241.4899999999998</v>
      </c>
      <c r="AJ15" s="332"/>
      <c r="AM15" s="68">
        <v>1</v>
      </c>
      <c r="AN15" s="71" t="s">
        <v>471</v>
      </c>
      <c r="AO15" s="37" t="s">
        <v>472</v>
      </c>
      <c r="AP15" s="36">
        <v>34</v>
      </c>
      <c r="AQ15" s="37" t="s">
        <v>473</v>
      </c>
      <c r="AR15" s="202">
        <v>926956857</v>
      </c>
      <c r="AS15" s="70">
        <v>1635.71</v>
      </c>
      <c r="AT15" s="69">
        <v>0.5</v>
      </c>
      <c r="AU15" s="70">
        <f>AS15*AT15</f>
        <v>817.85500000000002</v>
      </c>
      <c r="AV15" s="296" t="str">
        <f>IF(AS15*AT15&gt;0,"HABILITADO", "NO HABILITADO")</f>
        <v>HABILITADO</v>
      </c>
      <c r="AW15" s="268"/>
      <c r="AX15" s="333">
        <v>39965</v>
      </c>
      <c r="AY15" s="15">
        <v>41032</v>
      </c>
      <c r="AZ15" s="333">
        <v>39965</v>
      </c>
      <c r="BA15" s="15">
        <v>41032</v>
      </c>
      <c r="BB15" s="64">
        <f>+(BA15-AZ15+1)/365</f>
        <v>2.9260273972602739</v>
      </c>
    </row>
    <row r="16" spans="2:54" ht="83.5" customHeight="1" thickBot="1" x14ac:dyDescent="0.3">
      <c r="B16" s="68">
        <v>2</v>
      </c>
      <c r="C16" s="71" t="s">
        <v>476</v>
      </c>
      <c r="D16" s="37" t="s">
        <v>477</v>
      </c>
      <c r="E16" s="73" t="s">
        <v>231</v>
      </c>
      <c r="F16" s="37" t="s">
        <v>473</v>
      </c>
      <c r="G16" s="210">
        <v>9493331900</v>
      </c>
      <c r="H16" s="70">
        <v>20570.599999999999</v>
      </c>
      <c r="I16" s="69">
        <v>0.5</v>
      </c>
      <c r="J16" s="70">
        <f>J15+H16*I16</f>
        <v>11103.654999999999</v>
      </c>
      <c r="K16" s="252" t="str">
        <f>IF(H16*I16&gt;0,"HABILITADO", "NO HABILITADO")</f>
        <v>HABILITADO</v>
      </c>
      <c r="L16" s="267"/>
      <c r="M16" s="22">
        <v>80101600</v>
      </c>
      <c r="N16" s="23" t="s">
        <v>31</v>
      </c>
      <c r="O16" s="11"/>
      <c r="P16" s="68">
        <v>2</v>
      </c>
      <c r="Q16" s="79"/>
      <c r="R16" s="72"/>
      <c r="S16" s="73"/>
      <c r="T16" s="72"/>
      <c r="U16" s="63"/>
      <c r="V16" s="82"/>
      <c r="W16" s="69"/>
      <c r="X16" s="64">
        <f>X15+V16*W16</f>
        <v>0</v>
      </c>
      <c r="Y16" s="268"/>
      <c r="AA16" s="295">
        <v>2</v>
      </c>
      <c r="AB16" s="213" t="s">
        <v>478</v>
      </c>
      <c r="AC16" s="37" t="s">
        <v>472</v>
      </c>
      <c r="AD16" s="73" t="s">
        <v>376</v>
      </c>
      <c r="AE16" s="72" t="s">
        <v>475</v>
      </c>
      <c r="AF16" s="211">
        <v>1208802335</v>
      </c>
      <c r="AG16" s="214">
        <v>2619.29</v>
      </c>
      <c r="AH16" s="69">
        <v>1</v>
      </c>
      <c r="AI16" s="64">
        <f>AI15+AH16*AG16</f>
        <v>4860.78</v>
      </c>
      <c r="AJ16" s="111"/>
      <c r="AM16" s="68">
        <v>2</v>
      </c>
      <c r="AN16" s="71" t="s">
        <v>476</v>
      </c>
      <c r="AO16" s="37" t="s">
        <v>477</v>
      </c>
      <c r="AP16" s="73" t="s">
        <v>231</v>
      </c>
      <c r="AQ16" s="37" t="s">
        <v>473</v>
      </c>
      <c r="AR16" s="210">
        <v>9493331900</v>
      </c>
      <c r="AS16" s="70">
        <v>20570.599999999999</v>
      </c>
      <c r="AT16" s="69">
        <v>0.5</v>
      </c>
      <c r="AU16" s="70">
        <f>AU15+AS16*AT16</f>
        <v>11103.154999999999</v>
      </c>
      <c r="AV16" s="296" t="str">
        <f>IF(AS16*AT16&gt;0,"HABILITADO", "NO HABILITADO")</f>
        <v>HABILITADO</v>
      </c>
      <c r="AW16" s="268"/>
      <c r="AX16" s="333">
        <v>37700</v>
      </c>
      <c r="AY16" s="15">
        <v>39711</v>
      </c>
      <c r="AZ16" s="333">
        <v>37700</v>
      </c>
      <c r="BA16" s="15">
        <v>39711</v>
      </c>
      <c r="BB16" s="64">
        <f>+(BA16-AZ16+1)/365</f>
        <v>5.5123287671232877</v>
      </c>
    </row>
    <row r="17" spans="2:54" ht="51" customHeight="1" thickBot="1" x14ac:dyDescent="0.3">
      <c r="B17" s="68">
        <v>3</v>
      </c>
      <c r="C17" s="71"/>
      <c r="D17" s="72"/>
      <c r="E17" s="73"/>
      <c r="F17" s="72"/>
      <c r="G17" s="74"/>
      <c r="H17" s="70"/>
      <c r="I17" s="69"/>
      <c r="J17" s="70"/>
      <c r="K17" s="70"/>
      <c r="L17" s="173"/>
      <c r="M17" s="22">
        <v>81101500</v>
      </c>
      <c r="N17" s="23" t="s">
        <v>37</v>
      </c>
      <c r="O17" s="11"/>
      <c r="P17" s="68">
        <v>3</v>
      </c>
      <c r="Q17" s="71"/>
      <c r="R17" s="72"/>
      <c r="S17" s="73"/>
      <c r="T17" s="72"/>
      <c r="U17" s="74"/>
      <c r="V17" s="70"/>
      <c r="W17" s="69"/>
      <c r="X17" s="64">
        <f t="shared" ref="X17:X68" si="0">X16+V17*W17</f>
        <v>0</v>
      </c>
      <c r="Y17" s="268"/>
      <c r="AA17" s="295">
        <v>3</v>
      </c>
      <c r="AB17" s="37" t="s">
        <v>479</v>
      </c>
      <c r="AC17" s="37" t="s">
        <v>472</v>
      </c>
      <c r="AD17" s="73" t="s">
        <v>255</v>
      </c>
      <c r="AE17" s="72" t="s">
        <v>475</v>
      </c>
      <c r="AF17" s="211">
        <v>2158709020</v>
      </c>
      <c r="AG17" s="214">
        <v>4030.45</v>
      </c>
      <c r="AH17" s="69">
        <v>1</v>
      </c>
      <c r="AI17" s="64">
        <f t="shared" ref="AI17:AI68" si="1">AI16+AH17*AG17</f>
        <v>8891.23</v>
      </c>
      <c r="AJ17" s="111"/>
      <c r="AM17" s="68">
        <v>3</v>
      </c>
      <c r="AN17" s="71"/>
      <c r="AO17" s="72"/>
      <c r="AP17" s="73"/>
      <c r="AQ17" s="72"/>
      <c r="AR17" s="74"/>
      <c r="AS17" s="70"/>
      <c r="AT17" s="69"/>
      <c r="AU17" s="70"/>
      <c r="AV17" s="334"/>
      <c r="AW17" s="268"/>
    </row>
    <row r="18" spans="2:54" ht="56.15" customHeight="1" thickBot="1" x14ac:dyDescent="0.3">
      <c r="B18" s="68">
        <v>4</v>
      </c>
      <c r="C18" s="71"/>
      <c r="D18" s="72"/>
      <c r="E18" s="73"/>
      <c r="F18" s="72"/>
      <c r="G18" s="74"/>
      <c r="H18" s="70"/>
      <c r="I18" s="69"/>
      <c r="J18" s="70"/>
      <c r="K18" s="70"/>
      <c r="L18" s="267"/>
      <c r="M18" s="22">
        <v>81101700</v>
      </c>
      <c r="N18" s="23" t="s">
        <v>41</v>
      </c>
      <c r="O18" s="11"/>
      <c r="P18" s="68">
        <v>4</v>
      </c>
      <c r="Q18" s="71"/>
      <c r="R18" s="72"/>
      <c r="S18" s="73"/>
      <c r="T18" s="72"/>
      <c r="U18" s="74"/>
      <c r="V18" s="70"/>
      <c r="W18" s="69"/>
      <c r="X18" s="64">
        <f t="shared" si="0"/>
        <v>0</v>
      </c>
      <c r="Y18" s="268"/>
      <c r="AA18" s="295">
        <v>4</v>
      </c>
      <c r="AB18" s="37" t="s">
        <v>479</v>
      </c>
      <c r="AC18" s="37" t="s">
        <v>472</v>
      </c>
      <c r="AD18" s="73" t="s">
        <v>386</v>
      </c>
      <c r="AE18" s="72" t="s">
        <v>475</v>
      </c>
      <c r="AF18" s="210">
        <v>1100583016</v>
      </c>
      <c r="AG18" s="214">
        <v>2054.86</v>
      </c>
      <c r="AH18" s="69">
        <v>0.5</v>
      </c>
      <c r="AI18" s="64">
        <f t="shared" si="1"/>
        <v>9918.66</v>
      </c>
      <c r="AJ18" s="111"/>
      <c r="AM18" s="68">
        <v>4</v>
      </c>
      <c r="AN18" s="71"/>
      <c r="AO18" s="72"/>
      <c r="AP18" s="73"/>
      <c r="AQ18" s="72"/>
      <c r="AR18" s="74"/>
      <c r="AS18" s="70"/>
      <c r="AT18" s="69"/>
      <c r="AU18" s="70"/>
      <c r="AV18" s="334"/>
      <c r="AW18" s="268"/>
      <c r="BA18" s="326" t="s">
        <v>70</v>
      </c>
      <c r="BB18" s="327">
        <f>SUM(BB15:BB16)</f>
        <v>8.4383561643835616</v>
      </c>
    </row>
    <row r="19" spans="2:54" ht="60.65" customHeight="1" thickBot="1" x14ac:dyDescent="0.3">
      <c r="B19" s="68">
        <v>5</v>
      </c>
      <c r="C19" s="71"/>
      <c r="D19" s="37"/>
      <c r="E19" s="62"/>
      <c r="F19" s="37"/>
      <c r="G19" s="63"/>
      <c r="H19" s="64"/>
      <c r="I19" s="69"/>
      <c r="J19" s="70"/>
      <c r="K19" s="70"/>
      <c r="L19" s="172"/>
      <c r="M19" s="22">
        <v>83101800</v>
      </c>
      <c r="N19" s="23" t="s">
        <v>44</v>
      </c>
      <c r="O19" s="11"/>
      <c r="P19" s="68">
        <v>5</v>
      </c>
      <c r="Q19" s="71"/>
      <c r="R19" s="37"/>
      <c r="S19" s="62"/>
      <c r="T19" s="37"/>
      <c r="U19" s="63"/>
      <c r="V19" s="64"/>
      <c r="W19" s="69"/>
      <c r="X19" s="64">
        <f t="shared" si="0"/>
        <v>0</v>
      </c>
      <c r="Y19" s="268"/>
      <c r="AA19" s="295">
        <v>5</v>
      </c>
      <c r="AB19" s="37" t="s">
        <v>480</v>
      </c>
      <c r="AC19" s="37" t="s">
        <v>472</v>
      </c>
      <c r="AD19" s="62" t="s">
        <v>301</v>
      </c>
      <c r="AE19" s="37" t="s">
        <v>475</v>
      </c>
      <c r="AF19" s="215">
        <v>585452549</v>
      </c>
      <c r="AG19" s="214">
        <v>1178.21</v>
      </c>
      <c r="AH19" s="69">
        <v>1</v>
      </c>
      <c r="AI19" s="64">
        <f t="shared" si="1"/>
        <v>11096.869999999999</v>
      </c>
      <c r="AJ19" s="111"/>
      <c r="AM19" s="68">
        <v>5</v>
      </c>
      <c r="AN19" s="71"/>
      <c r="AO19" s="37"/>
      <c r="AP19" s="62"/>
      <c r="AQ19" s="37"/>
      <c r="AR19" s="63"/>
      <c r="AS19" s="64"/>
      <c r="AT19" s="69"/>
      <c r="AU19" s="70"/>
      <c r="AV19" s="334"/>
      <c r="AW19" s="268"/>
    </row>
    <row r="20" spans="2:54" ht="45.65" customHeight="1" x14ac:dyDescent="0.25">
      <c r="B20" s="68">
        <v>6</v>
      </c>
      <c r="C20" s="105"/>
      <c r="D20" s="37"/>
      <c r="E20" s="62"/>
      <c r="F20" s="37"/>
      <c r="G20" s="66"/>
      <c r="H20" s="64"/>
      <c r="I20" s="77"/>
      <c r="J20" s="64"/>
      <c r="K20" s="64"/>
      <c r="L20" s="105"/>
      <c r="M20" s="257"/>
      <c r="N20" s="1"/>
      <c r="O20" s="11"/>
      <c r="P20" s="68">
        <v>6</v>
      </c>
      <c r="Q20" s="105"/>
      <c r="R20" s="37"/>
      <c r="S20" s="62"/>
      <c r="T20" s="37"/>
      <c r="U20" s="66"/>
      <c r="V20" s="64"/>
      <c r="W20" s="77"/>
      <c r="X20" s="64">
        <f t="shared" si="0"/>
        <v>0</v>
      </c>
      <c r="Y20" s="268"/>
      <c r="AA20" s="295">
        <v>6</v>
      </c>
      <c r="AB20" s="37" t="s">
        <v>481</v>
      </c>
      <c r="AC20" s="37" t="s">
        <v>472</v>
      </c>
      <c r="AD20" s="62" t="s">
        <v>400</v>
      </c>
      <c r="AE20" s="37" t="s">
        <v>475</v>
      </c>
      <c r="AF20" s="215">
        <v>642254028</v>
      </c>
      <c r="AG20" s="214">
        <v>1199.1300000000001</v>
      </c>
      <c r="AH20" s="77">
        <v>1</v>
      </c>
      <c r="AI20" s="64">
        <f t="shared" si="1"/>
        <v>12296</v>
      </c>
      <c r="AJ20" s="111"/>
      <c r="AM20" s="68">
        <v>6</v>
      </c>
      <c r="AN20" s="105"/>
      <c r="AO20" s="37"/>
      <c r="AP20" s="62"/>
      <c r="AQ20" s="37"/>
      <c r="AR20" s="66"/>
      <c r="AS20" s="64"/>
      <c r="AT20" s="77"/>
      <c r="AU20" s="64"/>
      <c r="AV20" s="64"/>
      <c r="AW20" s="105"/>
    </row>
    <row r="21" spans="2:54" ht="46.5" customHeight="1" x14ac:dyDescent="0.25">
      <c r="B21" s="68">
        <v>7</v>
      </c>
      <c r="C21" s="105"/>
      <c r="D21" s="37"/>
      <c r="E21" s="62"/>
      <c r="F21" s="37"/>
      <c r="G21" s="66"/>
      <c r="H21" s="64"/>
      <c r="I21" s="77"/>
      <c r="J21" s="64"/>
      <c r="K21" s="64"/>
      <c r="L21" s="105"/>
      <c r="M21" s="257"/>
      <c r="N21" s="1"/>
      <c r="O21" s="11"/>
      <c r="P21" s="68">
        <v>7</v>
      </c>
      <c r="Q21" s="105"/>
      <c r="R21" s="37"/>
      <c r="S21" s="62"/>
      <c r="T21" s="37"/>
      <c r="U21" s="66"/>
      <c r="V21" s="64"/>
      <c r="W21" s="77"/>
      <c r="X21" s="64">
        <f t="shared" si="0"/>
        <v>0</v>
      </c>
      <c r="Y21" s="268"/>
      <c r="AA21" s="295">
        <v>7</v>
      </c>
      <c r="AB21" s="37" t="s">
        <v>482</v>
      </c>
      <c r="AC21" s="37" t="s">
        <v>472</v>
      </c>
      <c r="AD21" s="62" t="s">
        <v>404</v>
      </c>
      <c r="AE21" s="37" t="s">
        <v>475</v>
      </c>
      <c r="AF21" s="210">
        <v>1125985700</v>
      </c>
      <c r="AG21" s="214">
        <v>2186.38</v>
      </c>
      <c r="AH21" s="77">
        <v>1</v>
      </c>
      <c r="AI21" s="64">
        <f t="shared" si="1"/>
        <v>14482.380000000001</v>
      </c>
      <c r="AJ21" s="111"/>
      <c r="AM21" s="68">
        <v>7</v>
      </c>
      <c r="AN21" s="105"/>
      <c r="AO21" s="37"/>
      <c r="AP21" s="62"/>
      <c r="AQ21" s="37"/>
      <c r="AR21" s="66"/>
      <c r="AS21" s="64"/>
      <c r="AT21" s="77"/>
      <c r="AU21" s="64"/>
      <c r="AV21" s="64"/>
      <c r="AW21" s="105"/>
    </row>
    <row r="22" spans="2:54" ht="79.5" customHeight="1" x14ac:dyDescent="0.25">
      <c r="B22" s="68">
        <v>8</v>
      </c>
      <c r="C22" s="105"/>
      <c r="D22" s="36"/>
      <c r="E22" s="62"/>
      <c r="F22" s="36"/>
      <c r="G22" s="66"/>
      <c r="H22" s="64"/>
      <c r="I22" s="77"/>
      <c r="J22" s="64"/>
      <c r="K22" s="64"/>
      <c r="L22" s="105"/>
      <c r="M22" s="257"/>
      <c r="N22" s="1"/>
      <c r="O22" s="11"/>
      <c r="P22" s="68">
        <v>8</v>
      </c>
      <c r="Q22" s="105"/>
      <c r="R22" s="36"/>
      <c r="S22" s="62"/>
      <c r="T22" s="36"/>
      <c r="U22" s="66"/>
      <c r="V22" s="64"/>
      <c r="W22" s="77"/>
      <c r="X22" s="64">
        <f t="shared" si="0"/>
        <v>0</v>
      </c>
      <c r="Y22" s="268"/>
      <c r="AA22" s="295">
        <v>8</v>
      </c>
      <c r="AB22" s="37" t="s">
        <v>483</v>
      </c>
      <c r="AC22" s="37" t="s">
        <v>484</v>
      </c>
      <c r="AD22" s="62" t="s">
        <v>415</v>
      </c>
      <c r="AE22" s="37" t="s">
        <v>475</v>
      </c>
      <c r="AF22" s="210">
        <v>2770997633</v>
      </c>
      <c r="AG22" s="214">
        <v>5576.57</v>
      </c>
      <c r="AH22" s="77">
        <v>1</v>
      </c>
      <c r="AI22" s="64">
        <f t="shared" si="1"/>
        <v>20058.95</v>
      </c>
      <c r="AJ22" s="111"/>
      <c r="AM22" s="68">
        <v>8</v>
      </c>
      <c r="AN22" s="105"/>
      <c r="AO22" s="36"/>
      <c r="AP22" s="62"/>
      <c r="AQ22" s="36"/>
      <c r="AR22" s="66"/>
      <c r="AS22" s="64"/>
      <c r="AT22" s="77"/>
      <c r="AU22" s="64"/>
      <c r="AV22" s="64"/>
      <c r="AW22" s="105"/>
    </row>
    <row r="23" spans="2:54" ht="103.5" customHeight="1" x14ac:dyDescent="0.25">
      <c r="B23" s="68">
        <v>9</v>
      </c>
      <c r="C23" s="105"/>
      <c r="D23" s="36"/>
      <c r="E23" s="62"/>
      <c r="F23" s="37"/>
      <c r="G23" s="66"/>
      <c r="H23" s="64"/>
      <c r="I23" s="77"/>
      <c r="J23" s="64"/>
      <c r="K23" s="64"/>
      <c r="L23" s="105"/>
      <c r="M23" s="257"/>
      <c r="N23" s="1"/>
      <c r="O23" s="11"/>
      <c r="P23" s="68">
        <v>9</v>
      </c>
      <c r="Q23" s="105"/>
      <c r="R23" s="36"/>
      <c r="S23" s="62"/>
      <c r="T23" s="37"/>
      <c r="U23" s="66"/>
      <c r="V23" s="64"/>
      <c r="W23" s="77"/>
      <c r="X23" s="64">
        <f t="shared" si="0"/>
        <v>0</v>
      </c>
      <c r="Y23" s="268"/>
      <c r="AA23" s="295">
        <v>9</v>
      </c>
      <c r="AB23" s="37" t="s">
        <v>485</v>
      </c>
      <c r="AC23" s="37" t="s">
        <v>484</v>
      </c>
      <c r="AD23" s="62" t="s">
        <v>420</v>
      </c>
      <c r="AE23" s="37" t="s">
        <v>475</v>
      </c>
      <c r="AF23" s="210">
        <v>3562320723.0000005</v>
      </c>
      <c r="AG23" s="214">
        <v>8213.7900000000009</v>
      </c>
      <c r="AH23" s="77">
        <v>1</v>
      </c>
      <c r="AI23" s="64">
        <f t="shared" si="1"/>
        <v>28272.74</v>
      </c>
      <c r="AJ23" s="111"/>
      <c r="AM23" s="68">
        <v>9</v>
      </c>
      <c r="AN23" s="105"/>
      <c r="AO23" s="36"/>
      <c r="AP23" s="62"/>
      <c r="AQ23" s="37"/>
      <c r="AR23" s="66"/>
      <c r="AS23" s="64"/>
      <c r="AT23" s="77"/>
      <c r="AU23" s="64"/>
      <c r="AV23" s="64"/>
      <c r="AW23" s="105"/>
    </row>
    <row r="24" spans="2:54" ht="91.5" customHeight="1" x14ac:dyDescent="0.25">
      <c r="B24" s="68">
        <v>10</v>
      </c>
      <c r="C24" s="105"/>
      <c r="D24" s="37"/>
      <c r="E24" s="62"/>
      <c r="F24" s="37"/>
      <c r="G24" s="66"/>
      <c r="H24" s="64"/>
      <c r="I24" s="77"/>
      <c r="J24" s="64"/>
      <c r="K24" s="64"/>
      <c r="L24" s="105"/>
      <c r="M24" s="259"/>
      <c r="N24" s="1"/>
      <c r="O24" s="11"/>
      <c r="P24" s="68">
        <v>10</v>
      </c>
      <c r="Q24" s="105"/>
      <c r="R24" s="37"/>
      <c r="S24" s="62"/>
      <c r="T24" s="37"/>
      <c r="U24" s="66"/>
      <c r="V24" s="64"/>
      <c r="W24" s="77"/>
      <c r="X24" s="64">
        <f t="shared" si="0"/>
        <v>0</v>
      </c>
      <c r="Y24" s="68"/>
      <c r="AA24" s="295">
        <v>10</v>
      </c>
      <c r="AB24" s="37" t="s">
        <v>486</v>
      </c>
      <c r="AC24" s="37" t="s">
        <v>484</v>
      </c>
      <c r="AD24" s="62" t="s">
        <v>421</v>
      </c>
      <c r="AE24" s="37" t="s">
        <v>475</v>
      </c>
      <c r="AF24" s="210">
        <v>3132689265</v>
      </c>
      <c r="AG24" s="64">
        <v>5527.95</v>
      </c>
      <c r="AH24" s="77">
        <v>0.5</v>
      </c>
      <c r="AI24" s="64">
        <f t="shared" si="1"/>
        <v>31036.715</v>
      </c>
      <c r="AJ24" s="111"/>
      <c r="AM24" s="68">
        <v>10</v>
      </c>
      <c r="AN24" s="105"/>
      <c r="AO24" s="37"/>
      <c r="AP24" s="62"/>
      <c r="AQ24" s="37"/>
      <c r="AR24" s="66"/>
      <c r="AS24" s="64"/>
      <c r="AT24" s="77"/>
      <c r="AU24" s="64"/>
      <c r="AV24" s="64"/>
      <c r="AW24" s="105"/>
    </row>
    <row r="25" spans="2:54" ht="75" customHeight="1" x14ac:dyDescent="0.25">
      <c r="B25" s="68">
        <v>11</v>
      </c>
      <c r="C25" s="105"/>
      <c r="D25" s="37"/>
      <c r="E25" s="62"/>
      <c r="F25" s="37"/>
      <c r="G25" s="66"/>
      <c r="H25" s="64"/>
      <c r="I25" s="77"/>
      <c r="J25" s="64"/>
      <c r="K25" s="64"/>
      <c r="L25" s="105"/>
      <c r="M25" s="259"/>
      <c r="N25" s="1"/>
      <c r="O25" s="11"/>
      <c r="P25" s="68">
        <v>11</v>
      </c>
      <c r="Q25" s="105"/>
      <c r="R25" s="37"/>
      <c r="S25" s="62"/>
      <c r="T25" s="37"/>
      <c r="U25" s="66"/>
      <c r="V25" s="64"/>
      <c r="W25" s="77"/>
      <c r="X25" s="64">
        <f t="shared" si="0"/>
        <v>0</v>
      </c>
      <c r="Y25" s="68"/>
      <c r="AA25" s="295">
        <v>11</v>
      </c>
      <c r="AB25" s="37" t="s">
        <v>487</v>
      </c>
      <c r="AC25" s="37" t="s">
        <v>488</v>
      </c>
      <c r="AD25" s="62" t="s">
        <v>253</v>
      </c>
      <c r="AE25" s="37" t="s">
        <v>475</v>
      </c>
      <c r="AF25" s="210">
        <v>16519515035</v>
      </c>
      <c r="AG25" s="64">
        <v>33245.15</v>
      </c>
      <c r="AH25" s="77">
        <v>0</v>
      </c>
      <c r="AI25" s="64">
        <f t="shared" si="1"/>
        <v>31036.715</v>
      </c>
      <c r="AJ25" s="75" t="s">
        <v>489</v>
      </c>
      <c r="AM25" s="68">
        <v>11</v>
      </c>
      <c r="AN25" s="105"/>
      <c r="AO25" s="37"/>
      <c r="AP25" s="62"/>
      <c r="AQ25" s="37"/>
      <c r="AR25" s="66"/>
      <c r="AS25" s="64"/>
      <c r="AT25" s="77"/>
      <c r="AU25" s="64"/>
      <c r="AV25" s="64"/>
      <c r="AW25" s="105"/>
    </row>
    <row r="26" spans="2:54" ht="82.5" customHeight="1" x14ac:dyDescent="0.25">
      <c r="B26" s="68">
        <v>12</v>
      </c>
      <c r="C26" s="105"/>
      <c r="D26" s="37"/>
      <c r="E26" s="62"/>
      <c r="F26" s="37"/>
      <c r="G26" s="66"/>
      <c r="H26" s="64"/>
      <c r="I26" s="77"/>
      <c r="J26" s="64"/>
      <c r="K26" s="64"/>
      <c r="L26" s="105"/>
      <c r="M26" s="259"/>
      <c r="N26" s="1"/>
      <c r="O26" s="11"/>
      <c r="P26" s="68">
        <v>12</v>
      </c>
      <c r="Q26" s="105"/>
      <c r="R26" s="37"/>
      <c r="S26" s="62"/>
      <c r="T26" s="37"/>
      <c r="U26" s="66"/>
      <c r="V26" s="64"/>
      <c r="W26" s="77"/>
      <c r="X26" s="64">
        <f t="shared" si="0"/>
        <v>0</v>
      </c>
      <c r="Y26" s="68"/>
      <c r="AA26" s="295">
        <v>12</v>
      </c>
      <c r="AB26" s="105" t="s">
        <v>490</v>
      </c>
      <c r="AC26" s="37" t="s">
        <v>488</v>
      </c>
      <c r="AD26" s="62" t="s">
        <v>251</v>
      </c>
      <c r="AE26" s="37" t="s">
        <v>491</v>
      </c>
      <c r="AF26" s="210">
        <v>5587776180</v>
      </c>
      <c r="AG26" s="214">
        <v>9478.84</v>
      </c>
      <c r="AH26" s="77">
        <v>0</v>
      </c>
      <c r="AI26" s="64">
        <f t="shared" si="1"/>
        <v>31036.715</v>
      </c>
      <c r="AJ26" s="75" t="s">
        <v>492</v>
      </c>
      <c r="AM26" s="68">
        <v>12</v>
      </c>
      <c r="AN26" s="105"/>
      <c r="AO26" s="37"/>
      <c r="AP26" s="62"/>
      <c r="AQ26" s="37"/>
      <c r="AR26" s="66"/>
      <c r="AS26" s="64"/>
      <c r="AT26" s="77"/>
      <c r="AU26" s="64"/>
      <c r="AV26" s="64"/>
      <c r="AW26" s="105"/>
    </row>
    <row r="27" spans="2:54" ht="81.650000000000006" customHeight="1" x14ac:dyDescent="0.25">
      <c r="B27" s="68">
        <v>13</v>
      </c>
      <c r="C27" s="105"/>
      <c r="D27" s="36"/>
      <c r="E27" s="62"/>
      <c r="F27" s="37"/>
      <c r="G27" s="66"/>
      <c r="H27" s="64"/>
      <c r="I27" s="77"/>
      <c r="J27" s="64"/>
      <c r="K27" s="64"/>
      <c r="L27" s="105"/>
      <c r="M27" s="259"/>
      <c r="N27" s="1"/>
      <c r="O27" s="11"/>
      <c r="P27" s="68">
        <v>13</v>
      </c>
      <c r="Q27" s="105"/>
      <c r="R27" s="36"/>
      <c r="S27" s="62"/>
      <c r="T27" s="37"/>
      <c r="U27" s="66"/>
      <c r="V27" s="64"/>
      <c r="W27" s="77"/>
      <c r="X27" s="64">
        <f t="shared" si="0"/>
        <v>0</v>
      </c>
      <c r="Y27" s="68"/>
      <c r="AA27" s="295">
        <v>13</v>
      </c>
      <c r="AB27" s="37" t="s">
        <v>493</v>
      </c>
      <c r="AC27" s="37" t="s">
        <v>484</v>
      </c>
      <c r="AD27" s="62" t="s">
        <v>249</v>
      </c>
      <c r="AE27" s="37" t="s">
        <v>494</v>
      </c>
      <c r="AF27" s="210">
        <v>4126907046</v>
      </c>
      <c r="AG27" s="214">
        <v>9515.58</v>
      </c>
      <c r="AH27" s="77">
        <v>1</v>
      </c>
      <c r="AI27" s="64">
        <f t="shared" si="1"/>
        <v>40552.294999999998</v>
      </c>
      <c r="AJ27" s="111"/>
      <c r="AM27" s="68">
        <v>13</v>
      </c>
      <c r="AN27" s="105"/>
      <c r="AO27" s="36"/>
      <c r="AP27" s="62"/>
      <c r="AQ27" s="37"/>
      <c r="AR27" s="66"/>
      <c r="AS27" s="64"/>
      <c r="AT27" s="77"/>
      <c r="AU27" s="64"/>
      <c r="AV27" s="64"/>
      <c r="AW27" s="105"/>
    </row>
    <row r="28" spans="2:54" ht="73.5" customHeight="1" x14ac:dyDescent="0.25">
      <c r="B28" s="68">
        <v>14</v>
      </c>
      <c r="C28" s="105"/>
      <c r="D28" s="37"/>
      <c r="E28" s="62"/>
      <c r="F28" s="37"/>
      <c r="G28" s="66"/>
      <c r="H28" s="64"/>
      <c r="I28" s="77"/>
      <c r="J28" s="64"/>
      <c r="K28" s="64"/>
      <c r="L28" s="105"/>
      <c r="M28" s="259"/>
      <c r="N28" s="1"/>
      <c r="O28" s="11"/>
      <c r="P28" s="68">
        <v>14</v>
      </c>
      <c r="Q28" s="105"/>
      <c r="R28" s="37"/>
      <c r="S28" s="62"/>
      <c r="T28" s="37"/>
      <c r="U28" s="66"/>
      <c r="V28" s="64"/>
      <c r="W28" s="77"/>
      <c r="X28" s="64">
        <f t="shared" si="0"/>
        <v>0</v>
      </c>
      <c r="Y28" s="68"/>
      <c r="AA28" s="295">
        <v>14</v>
      </c>
      <c r="AB28" s="37" t="s">
        <v>495</v>
      </c>
      <c r="AC28" s="37" t="s">
        <v>484</v>
      </c>
      <c r="AD28" s="62" t="s">
        <v>247</v>
      </c>
      <c r="AE28" s="37" t="s">
        <v>475</v>
      </c>
      <c r="AF28" s="210">
        <v>1762106780</v>
      </c>
      <c r="AG28" s="335">
        <v>3546.2</v>
      </c>
      <c r="AH28" s="77">
        <v>1</v>
      </c>
      <c r="AI28" s="64">
        <f t="shared" si="1"/>
        <v>44098.494999999995</v>
      </c>
      <c r="AJ28" s="111"/>
      <c r="AM28" s="68">
        <v>14</v>
      </c>
      <c r="AN28" s="105"/>
      <c r="AO28" s="37"/>
      <c r="AP28" s="62"/>
      <c r="AQ28" s="37"/>
      <c r="AR28" s="66"/>
      <c r="AS28" s="64"/>
      <c r="AT28" s="77"/>
      <c r="AU28" s="64"/>
      <c r="AV28" s="64"/>
      <c r="AW28" s="105"/>
    </row>
    <row r="29" spans="2:54" ht="74.150000000000006" customHeight="1" x14ac:dyDescent="0.25">
      <c r="B29" s="68">
        <v>15</v>
      </c>
      <c r="C29" s="105"/>
      <c r="D29" s="37"/>
      <c r="E29" s="62"/>
      <c r="F29" s="37"/>
      <c r="G29" s="66"/>
      <c r="H29" s="64"/>
      <c r="I29" s="77"/>
      <c r="J29" s="64"/>
      <c r="K29" s="64"/>
      <c r="L29" s="105"/>
      <c r="M29" s="259"/>
      <c r="N29" s="1"/>
      <c r="O29" s="11"/>
      <c r="P29" s="68">
        <v>15</v>
      </c>
      <c r="Q29" s="105"/>
      <c r="R29" s="37"/>
      <c r="S29" s="62"/>
      <c r="T29" s="37"/>
      <c r="U29" s="66"/>
      <c r="V29" s="64"/>
      <c r="W29" s="77"/>
      <c r="X29" s="64">
        <f t="shared" si="0"/>
        <v>0</v>
      </c>
      <c r="Y29" s="68"/>
      <c r="AA29" s="295">
        <v>15</v>
      </c>
      <c r="AB29" s="37" t="s">
        <v>496</v>
      </c>
      <c r="AC29" s="37" t="s">
        <v>484</v>
      </c>
      <c r="AD29" s="62" t="s">
        <v>245</v>
      </c>
      <c r="AE29" s="37" t="s">
        <v>475</v>
      </c>
      <c r="AF29" s="210">
        <v>9254171784</v>
      </c>
      <c r="AG29" s="64">
        <v>17278.14</v>
      </c>
      <c r="AH29" s="77">
        <v>0.5</v>
      </c>
      <c r="AI29" s="64">
        <f t="shared" si="1"/>
        <v>52737.564999999995</v>
      </c>
      <c r="AJ29" s="111"/>
      <c r="AM29" s="68">
        <v>15</v>
      </c>
      <c r="AN29" s="105"/>
      <c r="AO29" s="37"/>
      <c r="AP29" s="62"/>
      <c r="AQ29" s="37"/>
      <c r="AR29" s="66"/>
      <c r="AS29" s="64"/>
      <c r="AT29" s="77"/>
      <c r="AU29" s="64"/>
      <c r="AV29" s="64"/>
      <c r="AW29" s="105"/>
    </row>
    <row r="30" spans="2:54" ht="85.5" customHeight="1" x14ac:dyDescent="0.25">
      <c r="B30" s="68">
        <v>16</v>
      </c>
      <c r="C30" s="105"/>
      <c r="D30" s="37"/>
      <c r="E30" s="62"/>
      <c r="F30" s="37"/>
      <c r="G30" s="66"/>
      <c r="H30" s="64"/>
      <c r="I30" s="77"/>
      <c r="J30" s="64"/>
      <c r="K30" s="64"/>
      <c r="L30" s="105"/>
      <c r="M30" s="259"/>
      <c r="N30" s="1"/>
      <c r="O30" s="11"/>
      <c r="P30" s="68">
        <v>16</v>
      </c>
      <c r="Q30" s="105"/>
      <c r="R30" s="37"/>
      <c r="S30" s="62"/>
      <c r="T30" s="37"/>
      <c r="U30" s="66"/>
      <c r="V30" s="64"/>
      <c r="W30" s="77"/>
      <c r="X30" s="64">
        <f t="shared" si="0"/>
        <v>0</v>
      </c>
      <c r="Y30" s="68"/>
      <c r="AA30" s="295">
        <v>16</v>
      </c>
      <c r="AB30" s="37" t="s">
        <v>497</v>
      </c>
      <c r="AC30" s="37" t="s">
        <v>484</v>
      </c>
      <c r="AD30" s="62" t="s">
        <v>498</v>
      </c>
      <c r="AE30" s="37" t="s">
        <v>475</v>
      </c>
      <c r="AF30" s="210">
        <v>7707528000</v>
      </c>
      <c r="AG30" s="214">
        <v>18891.2</v>
      </c>
      <c r="AH30" s="77">
        <v>0</v>
      </c>
      <c r="AI30" s="64">
        <f t="shared" si="1"/>
        <v>52737.564999999995</v>
      </c>
      <c r="AJ30" s="75" t="s">
        <v>492</v>
      </c>
      <c r="AM30" s="68">
        <v>16</v>
      </c>
      <c r="AN30" s="105"/>
      <c r="AO30" s="37"/>
      <c r="AP30" s="62"/>
      <c r="AQ30" s="37"/>
      <c r="AR30" s="66"/>
      <c r="AS30" s="64"/>
      <c r="AT30" s="77"/>
      <c r="AU30" s="64"/>
      <c r="AV30" s="64"/>
      <c r="AW30" s="105"/>
    </row>
    <row r="31" spans="2:54" ht="104.5" customHeight="1" x14ac:dyDescent="0.25">
      <c r="B31" s="68">
        <v>17</v>
      </c>
      <c r="C31" s="71"/>
      <c r="D31" s="37"/>
      <c r="E31" s="62"/>
      <c r="F31" s="37"/>
      <c r="G31" s="66"/>
      <c r="H31" s="64"/>
      <c r="I31" s="69"/>
      <c r="J31" s="70"/>
      <c r="K31" s="70"/>
      <c r="L31" s="68"/>
      <c r="M31" s="259"/>
      <c r="N31" s="1"/>
      <c r="O31" s="11"/>
      <c r="P31" s="68">
        <v>17</v>
      </c>
      <c r="Q31" s="71"/>
      <c r="R31" s="37"/>
      <c r="S31" s="62"/>
      <c r="T31" s="37"/>
      <c r="U31" s="66"/>
      <c r="V31" s="64"/>
      <c r="W31" s="69"/>
      <c r="X31" s="64">
        <f t="shared" si="0"/>
        <v>0</v>
      </c>
      <c r="Y31" s="68"/>
      <c r="AA31" s="295">
        <v>17</v>
      </c>
      <c r="AB31" s="37" t="s">
        <v>499</v>
      </c>
      <c r="AC31" s="37" t="s">
        <v>484</v>
      </c>
      <c r="AD31" s="62" t="s">
        <v>236</v>
      </c>
      <c r="AE31" s="37" t="s">
        <v>500</v>
      </c>
      <c r="AF31" s="217">
        <v>2909971679.9999995</v>
      </c>
      <c r="AG31" s="64">
        <v>4723.9799999999996</v>
      </c>
      <c r="AH31" s="69">
        <v>0</v>
      </c>
      <c r="AI31" s="64">
        <f t="shared" si="1"/>
        <v>52737.564999999995</v>
      </c>
      <c r="AJ31" s="75" t="s">
        <v>501</v>
      </c>
      <c r="AM31" s="68">
        <v>17</v>
      </c>
      <c r="AN31" s="71"/>
      <c r="AO31" s="37"/>
      <c r="AP31" s="62"/>
      <c r="AQ31" s="37"/>
      <c r="AR31" s="66"/>
      <c r="AS31" s="64"/>
      <c r="AT31" s="69"/>
      <c r="AU31" s="70"/>
      <c r="AV31" s="70"/>
      <c r="AW31" s="68"/>
    </row>
    <row r="32" spans="2:54" ht="81.650000000000006" customHeight="1" x14ac:dyDescent="0.25">
      <c r="B32" s="68">
        <v>18</v>
      </c>
      <c r="C32" s="46"/>
      <c r="D32" s="46"/>
      <c r="E32" s="46"/>
      <c r="F32" s="46"/>
      <c r="G32" s="173"/>
      <c r="H32" s="46"/>
      <c r="I32" s="46"/>
      <c r="J32" s="70"/>
      <c r="K32" s="70"/>
      <c r="L32" s="46"/>
      <c r="M32" s="259"/>
      <c r="N32" s="1"/>
      <c r="O32" s="11"/>
      <c r="P32" s="68">
        <v>18</v>
      </c>
      <c r="Q32" s="46"/>
      <c r="R32" s="46"/>
      <c r="S32" s="46"/>
      <c r="T32" s="46"/>
      <c r="U32" s="173"/>
      <c r="V32" s="46"/>
      <c r="W32" s="46"/>
      <c r="X32" s="64">
        <f t="shared" si="0"/>
        <v>0</v>
      </c>
      <c r="Y32" s="68"/>
      <c r="AA32" s="295">
        <v>18</v>
      </c>
      <c r="AB32" s="37" t="s">
        <v>502</v>
      </c>
      <c r="AC32" s="37" t="s">
        <v>488</v>
      </c>
      <c r="AD32" s="37">
        <v>40</v>
      </c>
      <c r="AE32" s="37" t="s">
        <v>503</v>
      </c>
      <c r="AF32" s="210">
        <v>254165638.00999999</v>
      </c>
      <c r="AG32" s="214">
        <v>344.53</v>
      </c>
      <c r="AH32" s="69">
        <v>1</v>
      </c>
      <c r="AI32" s="64">
        <f t="shared" si="1"/>
        <v>53082.094999999994</v>
      </c>
      <c r="AJ32" s="111"/>
      <c r="AM32" s="68">
        <v>18</v>
      </c>
      <c r="AN32" s="46"/>
      <c r="AO32" s="46"/>
      <c r="AP32" s="46"/>
      <c r="AQ32" s="46"/>
      <c r="AR32" s="173"/>
      <c r="AS32" s="46"/>
      <c r="AT32" s="46"/>
      <c r="AU32" s="70"/>
      <c r="AV32" s="70"/>
      <c r="AW32" s="46"/>
    </row>
    <row r="33" spans="2:49" ht="92" x14ac:dyDescent="0.25">
      <c r="B33" s="68">
        <v>19</v>
      </c>
      <c r="C33" s="44"/>
      <c r="D33" s="44"/>
      <c r="E33" s="44"/>
      <c r="F33" s="44"/>
      <c r="G33" s="267"/>
      <c r="H33" s="44"/>
      <c r="I33" s="44"/>
      <c r="J33" s="70"/>
      <c r="K33" s="70"/>
      <c r="L33" s="44"/>
      <c r="M33" s="259"/>
      <c r="N33" s="1"/>
      <c r="O33" s="11"/>
      <c r="P33" s="68">
        <v>19</v>
      </c>
      <c r="Q33" s="44"/>
      <c r="R33" s="44"/>
      <c r="S33" s="44"/>
      <c r="T33" s="44"/>
      <c r="U33" s="267"/>
      <c r="V33" s="44"/>
      <c r="W33" s="44"/>
      <c r="X33" s="64">
        <f t="shared" si="0"/>
        <v>0</v>
      </c>
      <c r="Y33" s="68"/>
      <c r="AA33" s="295">
        <v>19</v>
      </c>
      <c r="AB33" s="37" t="s">
        <v>504</v>
      </c>
      <c r="AC33" s="37" t="s">
        <v>488</v>
      </c>
      <c r="AD33" s="37">
        <v>41</v>
      </c>
      <c r="AE33" s="37" t="s">
        <v>503</v>
      </c>
      <c r="AF33" s="210">
        <v>2447992712.0999999</v>
      </c>
      <c r="AG33" s="214">
        <v>3550.62</v>
      </c>
      <c r="AH33" s="69">
        <v>1</v>
      </c>
      <c r="AI33" s="64">
        <f t="shared" si="1"/>
        <v>56632.714999999997</v>
      </c>
      <c r="AJ33" s="111"/>
      <c r="AM33" s="68">
        <v>19</v>
      </c>
      <c r="AN33" s="44"/>
      <c r="AO33" s="44"/>
      <c r="AP33" s="44"/>
      <c r="AQ33" s="44"/>
      <c r="AR33" s="267"/>
      <c r="AS33" s="44"/>
      <c r="AT33" s="44"/>
      <c r="AU33" s="70"/>
      <c r="AV33" s="70"/>
      <c r="AW33" s="44"/>
    </row>
    <row r="34" spans="2:49" ht="57.5" x14ac:dyDescent="0.25">
      <c r="B34" s="68">
        <v>20</v>
      </c>
      <c r="C34" s="45"/>
      <c r="D34" s="45"/>
      <c r="E34" s="45"/>
      <c r="F34" s="45"/>
      <c r="G34" s="172"/>
      <c r="H34" s="45"/>
      <c r="I34" s="45"/>
      <c r="J34" s="70"/>
      <c r="K34" s="70"/>
      <c r="L34" s="45"/>
      <c r="M34" s="259"/>
      <c r="N34" s="1"/>
      <c r="O34" s="11"/>
      <c r="P34" s="68">
        <v>20</v>
      </c>
      <c r="Q34" s="45"/>
      <c r="R34" s="45"/>
      <c r="S34" s="45"/>
      <c r="T34" s="45"/>
      <c r="U34" s="172"/>
      <c r="V34" s="45"/>
      <c r="W34" s="45"/>
      <c r="X34" s="64">
        <f t="shared" si="0"/>
        <v>0</v>
      </c>
      <c r="Y34" s="68"/>
      <c r="AA34" s="295">
        <v>20</v>
      </c>
      <c r="AB34" s="37" t="s">
        <v>505</v>
      </c>
      <c r="AC34" s="37" t="s">
        <v>488</v>
      </c>
      <c r="AD34" s="37">
        <v>42</v>
      </c>
      <c r="AE34" s="37" t="s">
        <v>503</v>
      </c>
      <c r="AF34" s="210">
        <v>5362654423</v>
      </c>
      <c r="AG34" s="216">
        <v>8322.58</v>
      </c>
      <c r="AH34" s="69">
        <v>1</v>
      </c>
      <c r="AI34" s="64">
        <f t="shared" si="1"/>
        <v>64955.294999999998</v>
      </c>
      <c r="AJ34" s="111"/>
      <c r="AM34" s="68">
        <v>20</v>
      </c>
      <c r="AN34" s="45"/>
      <c r="AO34" s="45"/>
      <c r="AP34" s="45"/>
      <c r="AQ34" s="45"/>
      <c r="AR34" s="172"/>
      <c r="AS34" s="45"/>
      <c r="AT34" s="45"/>
      <c r="AU34" s="70"/>
      <c r="AV34" s="70"/>
      <c r="AW34" s="45"/>
    </row>
    <row r="35" spans="2:49" ht="13" x14ac:dyDescent="0.25">
      <c r="B35" s="68">
        <v>21</v>
      </c>
      <c r="C35" s="46"/>
      <c r="D35" s="46"/>
      <c r="E35" s="46"/>
      <c r="F35" s="46"/>
      <c r="G35" s="173"/>
      <c r="H35" s="46"/>
      <c r="I35" s="46"/>
      <c r="J35" s="70"/>
      <c r="K35" s="70"/>
      <c r="L35" s="46"/>
      <c r="M35" s="259"/>
      <c r="N35" s="1"/>
      <c r="O35" s="11"/>
      <c r="P35" s="68">
        <v>21</v>
      </c>
      <c r="Q35" s="46"/>
      <c r="R35" s="46"/>
      <c r="S35" s="46"/>
      <c r="T35" s="46"/>
      <c r="U35" s="173"/>
      <c r="V35" s="46"/>
      <c r="W35" s="46"/>
      <c r="X35" s="64">
        <f t="shared" si="0"/>
        <v>0</v>
      </c>
      <c r="Y35" s="68"/>
      <c r="AA35" s="68">
        <v>21</v>
      </c>
      <c r="AB35" s="46"/>
      <c r="AC35" s="46"/>
      <c r="AD35" s="46"/>
      <c r="AE35" s="46"/>
      <c r="AF35" s="173"/>
      <c r="AG35" s="46"/>
      <c r="AH35" s="46"/>
      <c r="AI35" s="64">
        <f t="shared" si="1"/>
        <v>64955.294999999998</v>
      </c>
      <c r="AJ35" s="68"/>
      <c r="AM35" s="68">
        <v>21</v>
      </c>
      <c r="AN35" s="46"/>
      <c r="AO35" s="46"/>
      <c r="AP35" s="46"/>
      <c r="AQ35" s="46"/>
      <c r="AR35" s="173"/>
      <c r="AS35" s="46"/>
      <c r="AT35" s="46"/>
      <c r="AU35" s="70"/>
      <c r="AV35" s="70"/>
      <c r="AW35" s="46"/>
    </row>
    <row r="36" spans="2:49" ht="13" x14ac:dyDescent="0.25">
      <c r="B36" s="68">
        <v>22</v>
      </c>
      <c r="C36" s="44"/>
      <c r="D36" s="44"/>
      <c r="E36" s="44"/>
      <c r="F36" s="44"/>
      <c r="G36" s="267"/>
      <c r="H36" s="44"/>
      <c r="I36" s="44"/>
      <c r="J36" s="70"/>
      <c r="K36" s="70"/>
      <c r="L36" s="44"/>
      <c r="M36" s="259"/>
      <c r="N36" s="1"/>
      <c r="O36" s="11"/>
      <c r="P36" s="68">
        <v>22</v>
      </c>
      <c r="Q36" s="44"/>
      <c r="R36" s="44"/>
      <c r="S36" s="44"/>
      <c r="T36" s="44"/>
      <c r="U36" s="267"/>
      <c r="V36" s="44"/>
      <c r="W36" s="44"/>
      <c r="X36" s="64">
        <f t="shared" si="0"/>
        <v>0</v>
      </c>
      <c r="Y36" s="68"/>
      <c r="AA36" s="68">
        <v>22</v>
      </c>
      <c r="AB36" s="44"/>
      <c r="AC36" s="44"/>
      <c r="AD36" s="44"/>
      <c r="AE36" s="44"/>
      <c r="AF36" s="267"/>
      <c r="AG36" s="44"/>
      <c r="AH36" s="44"/>
      <c r="AI36" s="64">
        <f t="shared" si="1"/>
        <v>64955.294999999998</v>
      </c>
      <c r="AJ36" s="68"/>
      <c r="AM36" s="68">
        <v>22</v>
      </c>
      <c r="AN36" s="44"/>
      <c r="AO36" s="44"/>
      <c r="AP36" s="44"/>
      <c r="AQ36" s="44"/>
      <c r="AR36" s="267"/>
      <c r="AS36" s="44"/>
      <c r="AT36" s="44"/>
      <c r="AU36" s="70"/>
      <c r="AV36" s="70"/>
      <c r="AW36" s="44"/>
    </row>
    <row r="37" spans="2:49" ht="13" x14ac:dyDescent="0.25">
      <c r="B37" s="68">
        <v>23</v>
      </c>
      <c r="C37" s="45"/>
      <c r="D37" s="45"/>
      <c r="E37" s="45"/>
      <c r="F37" s="45"/>
      <c r="G37" s="172"/>
      <c r="H37" s="45"/>
      <c r="I37" s="45"/>
      <c r="J37" s="70"/>
      <c r="K37" s="70"/>
      <c r="L37" s="45"/>
      <c r="M37" s="259"/>
      <c r="N37" s="1"/>
      <c r="O37" s="11"/>
      <c r="P37" s="68">
        <v>23</v>
      </c>
      <c r="Q37" s="45"/>
      <c r="R37" s="45"/>
      <c r="S37" s="45"/>
      <c r="T37" s="45"/>
      <c r="U37" s="172"/>
      <c r="V37" s="45"/>
      <c r="W37" s="45"/>
      <c r="X37" s="64">
        <f t="shared" si="0"/>
        <v>0</v>
      </c>
      <c r="Y37" s="68"/>
      <c r="AA37" s="68">
        <v>23</v>
      </c>
      <c r="AB37" s="45"/>
      <c r="AC37" s="45"/>
      <c r="AD37" s="45"/>
      <c r="AE37" s="45"/>
      <c r="AF37" s="172"/>
      <c r="AG37" s="45"/>
      <c r="AH37" s="45"/>
      <c r="AI37" s="64">
        <f t="shared" si="1"/>
        <v>64955.294999999998</v>
      </c>
      <c r="AJ37" s="68"/>
      <c r="AM37" s="68">
        <v>23</v>
      </c>
      <c r="AN37" s="45"/>
      <c r="AO37" s="45"/>
      <c r="AP37" s="45"/>
      <c r="AQ37" s="45"/>
      <c r="AR37" s="172"/>
      <c r="AS37" s="45"/>
      <c r="AT37" s="45"/>
      <c r="AU37" s="70"/>
      <c r="AV37" s="70"/>
      <c r="AW37" s="45"/>
    </row>
    <row r="38" spans="2:49" ht="13" x14ac:dyDescent="0.25">
      <c r="B38" s="68">
        <v>24</v>
      </c>
      <c r="C38" s="46"/>
      <c r="D38" s="46"/>
      <c r="E38" s="46"/>
      <c r="F38" s="46"/>
      <c r="G38" s="173"/>
      <c r="H38" s="46"/>
      <c r="I38" s="46"/>
      <c r="J38" s="70"/>
      <c r="K38" s="70"/>
      <c r="L38" s="46"/>
      <c r="M38" s="259"/>
      <c r="N38" s="1"/>
      <c r="O38" s="11"/>
      <c r="P38" s="68">
        <v>24</v>
      </c>
      <c r="Q38" s="46"/>
      <c r="R38" s="46"/>
      <c r="S38" s="46"/>
      <c r="T38" s="46"/>
      <c r="U38" s="173"/>
      <c r="V38" s="46"/>
      <c r="W38" s="46"/>
      <c r="X38" s="64">
        <f t="shared" si="0"/>
        <v>0</v>
      </c>
      <c r="Y38" s="68"/>
      <c r="AA38" s="68">
        <v>24</v>
      </c>
      <c r="AB38" s="46"/>
      <c r="AC38" s="46"/>
      <c r="AD38" s="46"/>
      <c r="AE38" s="46"/>
      <c r="AF38" s="173"/>
      <c r="AG38" s="46"/>
      <c r="AH38" s="46"/>
      <c r="AI38" s="64">
        <f t="shared" si="1"/>
        <v>64955.294999999998</v>
      </c>
      <c r="AJ38" s="68"/>
      <c r="AM38" s="68">
        <v>24</v>
      </c>
      <c r="AN38" s="46"/>
      <c r="AO38" s="46"/>
      <c r="AP38" s="46"/>
      <c r="AQ38" s="46"/>
      <c r="AR38" s="173"/>
      <c r="AS38" s="46"/>
      <c r="AT38" s="46"/>
      <c r="AU38" s="70"/>
      <c r="AV38" s="70"/>
      <c r="AW38" s="46"/>
    </row>
    <row r="39" spans="2:49" ht="13" x14ac:dyDescent="0.25">
      <c r="B39" s="68">
        <v>25</v>
      </c>
      <c r="C39" s="44"/>
      <c r="D39" s="44"/>
      <c r="E39" s="44"/>
      <c r="F39" s="44"/>
      <c r="G39" s="267"/>
      <c r="H39" s="44"/>
      <c r="I39" s="44"/>
      <c r="J39" s="70"/>
      <c r="K39" s="70"/>
      <c r="L39" s="44"/>
      <c r="M39" s="259"/>
      <c r="N39" s="1"/>
      <c r="O39" s="11"/>
      <c r="P39" s="68">
        <v>25</v>
      </c>
      <c r="Q39" s="44"/>
      <c r="R39" s="44"/>
      <c r="S39" s="44"/>
      <c r="T39" s="44"/>
      <c r="U39" s="267"/>
      <c r="V39" s="44"/>
      <c r="W39" s="44"/>
      <c r="X39" s="64">
        <f t="shared" si="0"/>
        <v>0</v>
      </c>
      <c r="Y39" s="68"/>
      <c r="AA39" s="68">
        <v>25</v>
      </c>
      <c r="AB39" s="44"/>
      <c r="AC39" s="44"/>
      <c r="AD39" s="44"/>
      <c r="AE39" s="44"/>
      <c r="AF39" s="267"/>
      <c r="AG39" s="44"/>
      <c r="AH39" s="44"/>
      <c r="AI39" s="64">
        <f t="shared" si="1"/>
        <v>64955.294999999998</v>
      </c>
      <c r="AJ39" s="44"/>
      <c r="AM39" s="68">
        <v>25</v>
      </c>
      <c r="AN39" s="44"/>
      <c r="AO39" s="44"/>
      <c r="AP39" s="44"/>
      <c r="AQ39" s="44"/>
      <c r="AR39" s="267"/>
      <c r="AS39" s="44"/>
      <c r="AT39" s="44"/>
      <c r="AU39" s="70"/>
      <c r="AV39" s="70"/>
      <c r="AW39" s="44"/>
    </row>
    <row r="40" spans="2:49" ht="13" x14ac:dyDescent="0.25">
      <c r="B40" s="68">
        <v>26</v>
      </c>
      <c r="C40" s="45"/>
      <c r="D40" s="45"/>
      <c r="E40" s="45"/>
      <c r="F40" s="45"/>
      <c r="G40" s="172"/>
      <c r="H40" s="45"/>
      <c r="I40" s="45"/>
      <c r="J40" s="70"/>
      <c r="K40" s="70"/>
      <c r="L40" s="45"/>
      <c r="M40" s="259"/>
      <c r="N40" s="1"/>
      <c r="O40" s="11"/>
      <c r="P40" s="68">
        <v>26</v>
      </c>
      <c r="Q40" s="45"/>
      <c r="R40" s="45"/>
      <c r="S40" s="45"/>
      <c r="T40" s="45"/>
      <c r="U40" s="172"/>
      <c r="V40" s="45"/>
      <c r="W40" s="45"/>
      <c r="X40" s="64">
        <f t="shared" si="0"/>
        <v>0</v>
      </c>
      <c r="Y40" s="68"/>
      <c r="AA40" s="68">
        <v>26</v>
      </c>
      <c r="AB40" s="45"/>
      <c r="AC40" s="45"/>
      <c r="AD40" s="45"/>
      <c r="AE40" s="45"/>
      <c r="AF40" s="172"/>
      <c r="AG40" s="45"/>
      <c r="AH40" s="45"/>
      <c r="AI40" s="64">
        <f t="shared" si="1"/>
        <v>64955.294999999998</v>
      </c>
      <c r="AJ40" s="45"/>
      <c r="AM40" s="68">
        <v>26</v>
      </c>
      <c r="AN40" s="45"/>
      <c r="AO40" s="45"/>
      <c r="AP40" s="45"/>
      <c r="AQ40" s="45"/>
      <c r="AR40" s="172"/>
      <c r="AS40" s="45"/>
      <c r="AT40" s="45"/>
      <c r="AU40" s="70"/>
      <c r="AV40" s="70"/>
      <c r="AW40" s="45"/>
    </row>
    <row r="41" spans="2:49" ht="13" x14ac:dyDescent="0.25">
      <c r="B41" s="68">
        <v>27</v>
      </c>
      <c r="C41" s="46"/>
      <c r="D41" s="46"/>
      <c r="E41" s="46"/>
      <c r="F41" s="46"/>
      <c r="G41" s="173"/>
      <c r="H41" s="46"/>
      <c r="I41" s="46"/>
      <c r="J41" s="70"/>
      <c r="K41" s="70"/>
      <c r="L41" s="46"/>
      <c r="M41" s="259"/>
      <c r="N41" s="1"/>
      <c r="O41" s="11"/>
      <c r="P41" s="68">
        <v>27</v>
      </c>
      <c r="Q41" s="46"/>
      <c r="R41" s="46"/>
      <c r="S41" s="46"/>
      <c r="T41" s="46"/>
      <c r="U41" s="173"/>
      <c r="V41" s="46"/>
      <c r="W41" s="46"/>
      <c r="X41" s="64">
        <f t="shared" si="0"/>
        <v>0</v>
      </c>
      <c r="Y41" s="68"/>
      <c r="AA41" s="68">
        <v>27</v>
      </c>
      <c r="AB41" s="46"/>
      <c r="AC41" s="46"/>
      <c r="AD41" s="46"/>
      <c r="AE41" s="46"/>
      <c r="AF41" s="173"/>
      <c r="AG41" s="46"/>
      <c r="AH41" s="46"/>
      <c r="AI41" s="64">
        <f t="shared" si="1"/>
        <v>64955.294999999998</v>
      </c>
      <c r="AJ41" s="46"/>
      <c r="AM41" s="68">
        <v>27</v>
      </c>
      <c r="AN41" s="46"/>
      <c r="AO41" s="46"/>
      <c r="AP41" s="46"/>
      <c r="AQ41" s="46"/>
      <c r="AR41" s="173"/>
      <c r="AS41" s="46"/>
      <c r="AT41" s="46"/>
      <c r="AU41" s="70"/>
      <c r="AV41" s="70"/>
      <c r="AW41" s="46"/>
    </row>
    <row r="42" spans="2:49" ht="13" x14ac:dyDescent="0.25">
      <c r="B42" s="68">
        <v>28</v>
      </c>
      <c r="C42" s="44"/>
      <c r="D42" s="44"/>
      <c r="E42" s="44"/>
      <c r="F42" s="44"/>
      <c r="G42" s="267"/>
      <c r="H42" s="44"/>
      <c r="I42" s="44"/>
      <c r="J42" s="70"/>
      <c r="K42" s="70"/>
      <c r="L42" s="44"/>
      <c r="M42" s="259"/>
      <c r="N42" s="1"/>
      <c r="O42" s="11"/>
      <c r="P42" s="68">
        <v>28</v>
      </c>
      <c r="Q42" s="44"/>
      <c r="R42" s="44"/>
      <c r="S42" s="44"/>
      <c r="T42" s="44"/>
      <c r="U42" s="267"/>
      <c r="V42" s="44"/>
      <c r="W42" s="44"/>
      <c r="X42" s="64">
        <f t="shared" si="0"/>
        <v>0</v>
      </c>
      <c r="Y42" s="68"/>
      <c r="AA42" s="68">
        <v>28</v>
      </c>
      <c r="AB42" s="44"/>
      <c r="AC42" s="44"/>
      <c r="AD42" s="44"/>
      <c r="AE42" s="44"/>
      <c r="AF42" s="267"/>
      <c r="AG42" s="44"/>
      <c r="AH42" s="44"/>
      <c r="AI42" s="64">
        <f t="shared" si="1"/>
        <v>64955.294999999998</v>
      </c>
      <c r="AJ42" s="44"/>
      <c r="AM42" s="68">
        <v>28</v>
      </c>
      <c r="AN42" s="44"/>
      <c r="AO42" s="44"/>
      <c r="AP42" s="44"/>
      <c r="AQ42" s="44"/>
      <c r="AR42" s="267"/>
      <c r="AS42" s="44"/>
      <c r="AT42" s="44"/>
      <c r="AU42" s="70"/>
      <c r="AV42" s="70"/>
      <c r="AW42" s="44"/>
    </row>
    <row r="43" spans="2:49" ht="13" x14ac:dyDescent="0.25">
      <c r="B43" s="68">
        <v>29</v>
      </c>
      <c r="C43" s="45"/>
      <c r="D43" s="45"/>
      <c r="E43" s="45"/>
      <c r="F43" s="45"/>
      <c r="G43" s="172"/>
      <c r="H43" s="45"/>
      <c r="I43" s="45"/>
      <c r="J43" s="70"/>
      <c r="K43" s="70"/>
      <c r="L43" s="45"/>
      <c r="M43" s="259"/>
      <c r="N43" s="1"/>
      <c r="O43" s="11"/>
      <c r="P43" s="68">
        <v>29</v>
      </c>
      <c r="Q43" s="45"/>
      <c r="R43" s="45"/>
      <c r="S43" s="45"/>
      <c r="T43" s="45"/>
      <c r="U43" s="172"/>
      <c r="V43" s="45"/>
      <c r="W43" s="45"/>
      <c r="X43" s="64">
        <f t="shared" si="0"/>
        <v>0</v>
      </c>
      <c r="Y43" s="68"/>
      <c r="AA43" s="68">
        <v>29</v>
      </c>
      <c r="AB43" s="45"/>
      <c r="AC43" s="45"/>
      <c r="AD43" s="45"/>
      <c r="AE43" s="45"/>
      <c r="AF43" s="172"/>
      <c r="AG43" s="45"/>
      <c r="AH43" s="45"/>
      <c r="AI43" s="64">
        <f t="shared" si="1"/>
        <v>64955.294999999998</v>
      </c>
      <c r="AJ43" s="45"/>
      <c r="AM43" s="68">
        <v>29</v>
      </c>
      <c r="AN43" s="45"/>
      <c r="AO43" s="45"/>
      <c r="AP43" s="45"/>
      <c r="AQ43" s="45"/>
      <c r="AR43" s="172"/>
      <c r="AS43" s="45"/>
      <c r="AT43" s="45"/>
      <c r="AU43" s="70"/>
      <c r="AV43" s="70"/>
      <c r="AW43" s="45"/>
    </row>
    <row r="44" spans="2:49" ht="13" x14ac:dyDescent="0.25">
      <c r="B44" s="68">
        <v>30</v>
      </c>
      <c r="C44" s="46"/>
      <c r="D44" s="46"/>
      <c r="E44" s="46"/>
      <c r="F44" s="46"/>
      <c r="G44" s="173"/>
      <c r="H44" s="46"/>
      <c r="I44" s="46"/>
      <c r="J44" s="70"/>
      <c r="K44" s="70"/>
      <c r="L44" s="46"/>
      <c r="M44" s="259"/>
      <c r="N44" s="1"/>
      <c r="O44" s="11"/>
      <c r="P44" s="68">
        <v>30</v>
      </c>
      <c r="Q44" s="46"/>
      <c r="R44" s="46"/>
      <c r="S44" s="46"/>
      <c r="T44" s="46"/>
      <c r="U44" s="173"/>
      <c r="V44" s="46"/>
      <c r="W44" s="46"/>
      <c r="X44" s="64">
        <f t="shared" si="0"/>
        <v>0</v>
      </c>
      <c r="Y44" s="68"/>
      <c r="AA44" s="68">
        <v>30</v>
      </c>
      <c r="AB44" s="46"/>
      <c r="AC44" s="46"/>
      <c r="AD44" s="46"/>
      <c r="AE44" s="46"/>
      <c r="AF44" s="173"/>
      <c r="AG44" s="46"/>
      <c r="AH44" s="46"/>
      <c r="AI44" s="64">
        <f t="shared" si="1"/>
        <v>64955.294999999998</v>
      </c>
      <c r="AJ44" s="46"/>
      <c r="AM44" s="68">
        <v>30</v>
      </c>
      <c r="AN44" s="46"/>
      <c r="AO44" s="46"/>
      <c r="AP44" s="46"/>
      <c r="AQ44" s="46"/>
      <c r="AR44" s="173"/>
      <c r="AS44" s="46"/>
      <c r="AT44" s="46"/>
      <c r="AU44" s="70"/>
      <c r="AV44" s="70"/>
      <c r="AW44" s="46"/>
    </row>
    <row r="45" spans="2:49" ht="13" x14ac:dyDescent="0.25">
      <c r="B45" s="68">
        <v>31</v>
      </c>
      <c r="C45" s="267"/>
      <c r="D45" s="267"/>
      <c r="E45" s="267"/>
      <c r="F45" s="267"/>
      <c r="G45" s="267"/>
      <c r="H45" s="267"/>
      <c r="I45" s="267"/>
      <c r="J45" s="70"/>
      <c r="K45" s="70"/>
      <c r="L45" s="267"/>
      <c r="M45" s="257"/>
      <c r="N45" s="1"/>
      <c r="O45" s="11"/>
      <c r="P45" s="68">
        <v>31</v>
      </c>
      <c r="Q45" s="267"/>
      <c r="R45" s="267"/>
      <c r="S45" s="267"/>
      <c r="T45" s="267"/>
      <c r="U45" s="267"/>
      <c r="V45" s="267"/>
      <c r="W45" s="267"/>
      <c r="X45" s="64">
        <f t="shared" si="0"/>
        <v>0</v>
      </c>
      <c r="Y45" s="268"/>
      <c r="AA45" s="68">
        <v>31</v>
      </c>
      <c r="AB45" s="267"/>
      <c r="AC45" s="267"/>
      <c r="AD45" s="267"/>
      <c r="AE45" s="267"/>
      <c r="AF45" s="267"/>
      <c r="AG45" s="267"/>
      <c r="AH45" s="267"/>
      <c r="AI45" s="64">
        <f t="shared" si="1"/>
        <v>64955.294999999998</v>
      </c>
      <c r="AJ45" s="267"/>
      <c r="AM45" s="68">
        <v>31</v>
      </c>
      <c r="AN45" s="267"/>
      <c r="AO45" s="267"/>
      <c r="AP45" s="267"/>
      <c r="AQ45" s="267"/>
      <c r="AR45" s="267"/>
      <c r="AS45" s="267"/>
      <c r="AT45" s="267"/>
      <c r="AU45" s="70"/>
      <c r="AV45" s="70"/>
      <c r="AW45" s="267"/>
    </row>
    <row r="46" spans="2:49" ht="13" x14ac:dyDescent="0.25">
      <c r="B46" s="68">
        <v>32</v>
      </c>
      <c r="C46" s="172"/>
      <c r="D46" s="172"/>
      <c r="E46" s="172"/>
      <c r="F46" s="172"/>
      <c r="G46" s="172"/>
      <c r="H46" s="172"/>
      <c r="I46" s="172"/>
      <c r="J46" s="70"/>
      <c r="K46" s="70"/>
      <c r="L46" s="172"/>
      <c r="M46" s="257"/>
      <c r="N46" s="1"/>
      <c r="O46" s="11"/>
      <c r="P46" s="68">
        <v>32</v>
      </c>
      <c r="Q46" s="172"/>
      <c r="R46" s="172"/>
      <c r="S46" s="172"/>
      <c r="T46" s="172"/>
      <c r="U46" s="172"/>
      <c r="V46" s="172"/>
      <c r="W46" s="172"/>
      <c r="X46" s="64">
        <f t="shared" si="0"/>
        <v>0</v>
      </c>
      <c r="Y46" s="268"/>
      <c r="AA46" s="68">
        <v>32</v>
      </c>
      <c r="AB46" s="172"/>
      <c r="AC46" s="172"/>
      <c r="AD46" s="172"/>
      <c r="AE46" s="172"/>
      <c r="AF46" s="172"/>
      <c r="AG46" s="172"/>
      <c r="AH46" s="172"/>
      <c r="AI46" s="64">
        <f t="shared" si="1"/>
        <v>64955.294999999998</v>
      </c>
      <c r="AJ46" s="172"/>
      <c r="AM46" s="68">
        <v>32</v>
      </c>
      <c r="AN46" s="172"/>
      <c r="AO46" s="172"/>
      <c r="AP46" s="172"/>
      <c r="AQ46" s="172"/>
      <c r="AR46" s="172"/>
      <c r="AS46" s="172"/>
      <c r="AT46" s="172"/>
      <c r="AU46" s="70"/>
      <c r="AV46" s="70"/>
      <c r="AW46" s="172"/>
    </row>
    <row r="47" spans="2:49" ht="13" x14ac:dyDescent="0.25">
      <c r="B47" s="68">
        <v>33</v>
      </c>
      <c r="C47" s="173"/>
      <c r="D47" s="173"/>
      <c r="E47" s="173"/>
      <c r="F47" s="173"/>
      <c r="G47" s="173"/>
      <c r="H47" s="173"/>
      <c r="I47" s="173"/>
      <c r="J47" s="70"/>
      <c r="K47" s="70"/>
      <c r="L47" s="173"/>
      <c r="M47" s="257"/>
      <c r="N47" s="1"/>
      <c r="O47" s="11"/>
      <c r="P47" s="68">
        <v>33</v>
      </c>
      <c r="Q47" s="173"/>
      <c r="R47" s="173"/>
      <c r="S47" s="173"/>
      <c r="T47" s="173"/>
      <c r="U47" s="173"/>
      <c r="V47" s="173"/>
      <c r="W47" s="173"/>
      <c r="X47" s="64">
        <f t="shared" si="0"/>
        <v>0</v>
      </c>
      <c r="Y47" s="268"/>
      <c r="AA47" s="68">
        <v>33</v>
      </c>
      <c r="AB47" s="173"/>
      <c r="AC47" s="173"/>
      <c r="AD47" s="173"/>
      <c r="AE47" s="173"/>
      <c r="AF47" s="173"/>
      <c r="AG47" s="173"/>
      <c r="AH47" s="173"/>
      <c r="AI47" s="64">
        <f t="shared" si="1"/>
        <v>64955.294999999998</v>
      </c>
      <c r="AJ47" s="173"/>
      <c r="AM47" s="68">
        <v>33</v>
      </c>
      <c r="AN47" s="173"/>
      <c r="AO47" s="173"/>
      <c r="AP47" s="173"/>
      <c r="AQ47" s="173"/>
      <c r="AR47" s="173"/>
      <c r="AS47" s="173"/>
      <c r="AT47" s="173"/>
      <c r="AU47" s="70"/>
      <c r="AV47" s="70"/>
      <c r="AW47" s="173"/>
    </row>
    <row r="48" spans="2:49" ht="13" x14ac:dyDescent="0.25">
      <c r="B48" s="68">
        <v>34</v>
      </c>
      <c r="C48" s="267"/>
      <c r="D48" s="267"/>
      <c r="E48" s="267"/>
      <c r="F48" s="267"/>
      <c r="G48" s="267"/>
      <c r="H48" s="267"/>
      <c r="I48" s="267"/>
      <c r="J48" s="70"/>
      <c r="K48" s="70"/>
      <c r="L48" s="267"/>
      <c r="M48" s="257"/>
      <c r="N48" s="1"/>
      <c r="O48" s="11"/>
      <c r="P48" s="68">
        <v>34</v>
      </c>
      <c r="Q48" s="267"/>
      <c r="R48" s="267"/>
      <c r="S48" s="267"/>
      <c r="T48" s="267"/>
      <c r="U48" s="267"/>
      <c r="V48" s="267"/>
      <c r="W48" s="267"/>
      <c r="X48" s="64">
        <f t="shared" si="0"/>
        <v>0</v>
      </c>
      <c r="Y48" s="268"/>
      <c r="AA48" s="68">
        <v>34</v>
      </c>
      <c r="AB48" s="267"/>
      <c r="AC48" s="267"/>
      <c r="AD48" s="267"/>
      <c r="AE48" s="267"/>
      <c r="AF48" s="267"/>
      <c r="AG48" s="267"/>
      <c r="AH48" s="267"/>
      <c r="AI48" s="64">
        <f t="shared" si="1"/>
        <v>64955.294999999998</v>
      </c>
      <c r="AJ48" s="267"/>
      <c r="AM48" s="68">
        <v>34</v>
      </c>
      <c r="AN48" s="267"/>
      <c r="AO48" s="267"/>
      <c r="AP48" s="267"/>
      <c r="AQ48" s="267"/>
      <c r="AR48" s="267"/>
      <c r="AS48" s="267"/>
      <c r="AT48" s="267"/>
      <c r="AU48" s="70"/>
      <c r="AV48" s="70"/>
      <c r="AW48" s="267"/>
    </row>
    <row r="49" spans="1:49" ht="13" x14ac:dyDescent="0.25">
      <c r="B49" s="68">
        <v>35</v>
      </c>
      <c r="C49" s="172"/>
      <c r="D49" s="172"/>
      <c r="E49" s="172"/>
      <c r="F49" s="172"/>
      <c r="G49" s="172"/>
      <c r="H49" s="172"/>
      <c r="I49" s="172"/>
      <c r="J49" s="70"/>
      <c r="K49" s="70"/>
      <c r="L49" s="172"/>
      <c r="M49" s="257"/>
      <c r="N49" s="1"/>
      <c r="O49" s="11"/>
      <c r="P49" s="68">
        <v>35</v>
      </c>
      <c r="Q49" s="172"/>
      <c r="R49" s="172"/>
      <c r="S49" s="172"/>
      <c r="T49" s="172"/>
      <c r="U49" s="172"/>
      <c r="V49" s="172"/>
      <c r="W49" s="172"/>
      <c r="X49" s="64">
        <f t="shared" si="0"/>
        <v>0</v>
      </c>
      <c r="Y49" s="268"/>
      <c r="AA49" s="68">
        <v>35</v>
      </c>
      <c r="AB49" s="172"/>
      <c r="AC49" s="172"/>
      <c r="AD49" s="172"/>
      <c r="AE49" s="172"/>
      <c r="AF49" s="172"/>
      <c r="AG49" s="172"/>
      <c r="AH49" s="172"/>
      <c r="AI49" s="64">
        <f t="shared" si="1"/>
        <v>64955.294999999998</v>
      </c>
      <c r="AJ49" s="172"/>
      <c r="AM49" s="68">
        <v>35</v>
      </c>
      <c r="AN49" s="172"/>
      <c r="AO49" s="172"/>
      <c r="AP49" s="172"/>
      <c r="AQ49" s="172"/>
      <c r="AR49" s="172"/>
      <c r="AS49" s="172"/>
      <c r="AT49" s="172"/>
      <c r="AU49" s="70"/>
      <c r="AV49" s="70"/>
      <c r="AW49" s="172"/>
    </row>
    <row r="50" spans="1:49" ht="13" x14ac:dyDescent="0.25">
      <c r="B50" s="68">
        <v>36</v>
      </c>
      <c r="C50" s="173"/>
      <c r="D50" s="173"/>
      <c r="E50" s="173"/>
      <c r="F50" s="173"/>
      <c r="G50" s="173"/>
      <c r="H50" s="173"/>
      <c r="I50" s="173"/>
      <c r="J50" s="70"/>
      <c r="K50" s="70"/>
      <c r="L50" s="173"/>
      <c r="M50" s="257"/>
      <c r="N50" s="1"/>
      <c r="O50" s="11"/>
      <c r="P50" s="68">
        <v>36</v>
      </c>
      <c r="Q50" s="173"/>
      <c r="R50" s="173"/>
      <c r="S50" s="173"/>
      <c r="T50" s="173"/>
      <c r="U50" s="173"/>
      <c r="V50" s="173"/>
      <c r="W50" s="173"/>
      <c r="X50" s="64">
        <f t="shared" si="0"/>
        <v>0</v>
      </c>
      <c r="Y50" s="268"/>
      <c r="AA50" s="68">
        <v>36</v>
      </c>
      <c r="AB50" s="173"/>
      <c r="AC50" s="173"/>
      <c r="AD50" s="173"/>
      <c r="AE50" s="173"/>
      <c r="AF50" s="173"/>
      <c r="AG50" s="173"/>
      <c r="AH50" s="173"/>
      <c r="AI50" s="64">
        <f t="shared" si="1"/>
        <v>64955.294999999998</v>
      </c>
      <c r="AJ50" s="173"/>
      <c r="AM50" s="68">
        <v>36</v>
      </c>
      <c r="AN50" s="173"/>
      <c r="AO50" s="173"/>
      <c r="AP50" s="173"/>
      <c r="AQ50" s="173"/>
      <c r="AR50" s="173"/>
      <c r="AS50" s="173"/>
      <c r="AT50" s="173"/>
      <c r="AU50" s="70"/>
      <c r="AV50" s="70"/>
      <c r="AW50" s="173"/>
    </row>
    <row r="51" spans="1:49" s="12" customFormat="1" x14ac:dyDescent="0.25">
      <c r="B51" s="68">
        <v>37</v>
      </c>
      <c r="C51" s="267"/>
      <c r="D51" s="56"/>
      <c r="E51" s="53"/>
      <c r="F51" s="56"/>
      <c r="G51" s="267"/>
      <c r="H51" s="59"/>
      <c r="I51" s="59"/>
      <c r="J51" s="70"/>
      <c r="K51" s="70"/>
      <c r="L51" s="50"/>
      <c r="M51" s="84"/>
      <c r="O51" s="13"/>
      <c r="P51" s="68">
        <v>37</v>
      </c>
      <c r="Q51" s="267"/>
      <c r="R51" s="56"/>
      <c r="S51" s="53"/>
      <c r="T51" s="56"/>
      <c r="U51" s="267"/>
      <c r="V51" s="59"/>
      <c r="W51" s="59"/>
      <c r="X51" s="64">
        <f t="shared" si="0"/>
        <v>0</v>
      </c>
      <c r="Y51" s="81"/>
      <c r="AA51" s="68">
        <v>37</v>
      </c>
      <c r="AB51" s="267"/>
      <c r="AC51" s="56"/>
      <c r="AD51" s="53"/>
      <c r="AE51" s="56"/>
      <c r="AF51" s="267"/>
      <c r="AG51" s="59"/>
      <c r="AH51" s="59"/>
      <c r="AI51" s="64">
        <f t="shared" si="1"/>
        <v>64955.294999999998</v>
      </c>
      <c r="AJ51" s="50"/>
      <c r="AM51" s="68">
        <v>37</v>
      </c>
      <c r="AN51" s="267"/>
      <c r="AO51" s="56"/>
      <c r="AP51" s="53"/>
      <c r="AQ51" s="56"/>
      <c r="AR51" s="267"/>
      <c r="AS51" s="59"/>
      <c r="AT51" s="59"/>
      <c r="AU51" s="70"/>
      <c r="AV51" s="70"/>
      <c r="AW51" s="50"/>
    </row>
    <row r="52" spans="1:49" s="12" customFormat="1" x14ac:dyDescent="0.25">
      <c r="B52" s="68">
        <v>38</v>
      </c>
      <c r="C52" s="172"/>
      <c r="D52" s="57"/>
      <c r="E52" s="54"/>
      <c r="F52" s="57"/>
      <c r="G52" s="172"/>
      <c r="H52" s="60"/>
      <c r="I52" s="60"/>
      <c r="J52" s="70"/>
      <c r="K52" s="70"/>
      <c r="L52" s="51"/>
      <c r="M52" s="84"/>
      <c r="O52" s="13"/>
      <c r="P52" s="68">
        <v>38</v>
      </c>
      <c r="Q52" s="172"/>
      <c r="R52" s="57"/>
      <c r="S52" s="54"/>
      <c r="T52" s="57"/>
      <c r="U52" s="172"/>
      <c r="V52" s="60"/>
      <c r="W52" s="60"/>
      <c r="X52" s="64">
        <f t="shared" si="0"/>
        <v>0</v>
      </c>
      <c r="Y52" s="81"/>
      <c r="AA52" s="68">
        <v>38</v>
      </c>
      <c r="AB52" s="172"/>
      <c r="AC52" s="57"/>
      <c r="AD52" s="54"/>
      <c r="AE52" s="57"/>
      <c r="AF52" s="172"/>
      <c r="AG52" s="60"/>
      <c r="AH52" s="60"/>
      <c r="AI52" s="64">
        <f t="shared" si="1"/>
        <v>64955.294999999998</v>
      </c>
      <c r="AJ52" s="51"/>
      <c r="AM52" s="68">
        <v>38</v>
      </c>
      <c r="AN52" s="172"/>
      <c r="AO52" s="57"/>
      <c r="AP52" s="54"/>
      <c r="AQ52" s="57"/>
      <c r="AR52" s="172"/>
      <c r="AS52" s="60"/>
      <c r="AT52" s="60"/>
      <c r="AU52" s="70"/>
      <c r="AV52" s="70"/>
      <c r="AW52" s="51"/>
    </row>
    <row r="53" spans="1:49" s="12" customFormat="1" x14ac:dyDescent="0.25">
      <c r="B53" s="68">
        <v>39</v>
      </c>
      <c r="C53" s="173"/>
      <c r="D53" s="58"/>
      <c r="E53" s="55"/>
      <c r="F53" s="58"/>
      <c r="G53" s="173"/>
      <c r="H53" s="61"/>
      <c r="I53" s="61"/>
      <c r="J53" s="70"/>
      <c r="K53" s="70"/>
      <c r="L53" s="52"/>
      <c r="M53" s="84"/>
      <c r="O53" s="13"/>
      <c r="P53" s="68">
        <v>39</v>
      </c>
      <c r="Q53" s="173"/>
      <c r="R53" s="58"/>
      <c r="S53" s="55"/>
      <c r="T53" s="58"/>
      <c r="U53" s="173"/>
      <c r="V53" s="61"/>
      <c r="W53" s="61"/>
      <c r="X53" s="64">
        <f t="shared" si="0"/>
        <v>0</v>
      </c>
      <c r="Y53" s="81"/>
      <c r="AA53" s="68">
        <v>39</v>
      </c>
      <c r="AB53" s="173"/>
      <c r="AC53" s="58"/>
      <c r="AD53" s="55"/>
      <c r="AE53" s="58"/>
      <c r="AF53" s="173"/>
      <c r="AG53" s="61"/>
      <c r="AH53" s="61"/>
      <c r="AI53" s="64">
        <f t="shared" si="1"/>
        <v>64955.294999999998</v>
      </c>
      <c r="AJ53" s="52"/>
      <c r="AM53" s="68">
        <v>39</v>
      </c>
      <c r="AN53" s="173"/>
      <c r="AO53" s="58"/>
      <c r="AP53" s="55"/>
      <c r="AQ53" s="58"/>
      <c r="AR53" s="173"/>
      <c r="AS53" s="61"/>
      <c r="AT53" s="61"/>
      <c r="AU53" s="70"/>
      <c r="AV53" s="70"/>
      <c r="AW53" s="52"/>
    </row>
    <row r="54" spans="1:49" s="12" customFormat="1" x14ac:dyDescent="0.25">
      <c r="B54" s="68">
        <v>40</v>
      </c>
      <c r="C54" s="267"/>
      <c r="D54" s="267"/>
      <c r="E54" s="53"/>
      <c r="F54" s="267"/>
      <c r="G54" s="267"/>
      <c r="H54" s="47"/>
      <c r="I54" s="47"/>
      <c r="J54" s="70"/>
      <c r="K54" s="70"/>
      <c r="L54" s="50"/>
      <c r="M54" s="84"/>
      <c r="O54" s="13"/>
      <c r="P54" s="68">
        <v>40</v>
      </c>
      <c r="Q54" s="267"/>
      <c r="R54" s="267"/>
      <c r="S54" s="53"/>
      <c r="T54" s="267"/>
      <c r="U54" s="267"/>
      <c r="V54" s="47"/>
      <c r="W54" s="47"/>
      <c r="X54" s="64">
        <f t="shared" si="0"/>
        <v>0</v>
      </c>
      <c r="Y54" s="81"/>
      <c r="AA54" s="68">
        <v>40</v>
      </c>
      <c r="AB54" s="267"/>
      <c r="AC54" s="267"/>
      <c r="AD54" s="53"/>
      <c r="AE54" s="267"/>
      <c r="AF54" s="267"/>
      <c r="AG54" s="47"/>
      <c r="AH54" s="47"/>
      <c r="AI54" s="64">
        <f t="shared" si="1"/>
        <v>64955.294999999998</v>
      </c>
      <c r="AJ54" s="50"/>
      <c r="AM54" s="68">
        <v>40</v>
      </c>
      <c r="AN54" s="267"/>
      <c r="AO54" s="267"/>
      <c r="AP54" s="53"/>
      <c r="AQ54" s="267"/>
      <c r="AR54" s="267"/>
      <c r="AS54" s="47"/>
      <c r="AT54" s="47"/>
      <c r="AU54" s="70"/>
      <c r="AV54" s="70"/>
      <c r="AW54" s="50"/>
    </row>
    <row r="55" spans="1:49" s="12" customFormat="1" x14ac:dyDescent="0.25">
      <c r="B55" s="68">
        <v>41</v>
      </c>
      <c r="C55" s="172"/>
      <c r="D55" s="172"/>
      <c r="E55" s="54"/>
      <c r="F55" s="172"/>
      <c r="G55" s="172"/>
      <c r="H55" s="48"/>
      <c r="I55" s="48"/>
      <c r="J55" s="70"/>
      <c r="K55" s="70"/>
      <c r="L55" s="51"/>
      <c r="M55" s="84"/>
      <c r="O55" s="13"/>
      <c r="P55" s="68">
        <v>41</v>
      </c>
      <c r="Q55" s="172"/>
      <c r="R55" s="172"/>
      <c r="S55" s="54"/>
      <c r="T55" s="172"/>
      <c r="U55" s="172"/>
      <c r="V55" s="48"/>
      <c r="W55" s="48"/>
      <c r="X55" s="64">
        <f t="shared" si="0"/>
        <v>0</v>
      </c>
      <c r="Y55" s="81"/>
      <c r="AA55" s="68">
        <v>41</v>
      </c>
      <c r="AB55" s="172"/>
      <c r="AC55" s="172"/>
      <c r="AD55" s="54"/>
      <c r="AE55" s="172"/>
      <c r="AF55" s="172"/>
      <c r="AG55" s="48"/>
      <c r="AH55" s="48"/>
      <c r="AI55" s="64">
        <f t="shared" si="1"/>
        <v>64955.294999999998</v>
      </c>
      <c r="AJ55" s="51"/>
      <c r="AM55" s="68">
        <v>41</v>
      </c>
      <c r="AN55" s="172"/>
      <c r="AO55" s="172"/>
      <c r="AP55" s="54"/>
      <c r="AQ55" s="172"/>
      <c r="AR55" s="172"/>
      <c r="AS55" s="48"/>
      <c r="AT55" s="48"/>
      <c r="AU55" s="70"/>
      <c r="AV55" s="70"/>
      <c r="AW55" s="51"/>
    </row>
    <row r="56" spans="1:49" s="12" customFormat="1" x14ac:dyDescent="0.25">
      <c r="B56" s="68">
        <v>42</v>
      </c>
      <c r="C56" s="173"/>
      <c r="D56" s="173"/>
      <c r="E56" s="55"/>
      <c r="F56" s="173"/>
      <c r="G56" s="173"/>
      <c r="H56" s="49"/>
      <c r="I56" s="49"/>
      <c r="J56" s="70"/>
      <c r="K56" s="70"/>
      <c r="L56" s="52"/>
      <c r="M56" s="84"/>
      <c r="O56" s="13"/>
      <c r="P56" s="68">
        <v>42</v>
      </c>
      <c r="Q56" s="173"/>
      <c r="R56" s="173"/>
      <c r="S56" s="55"/>
      <c r="T56" s="173"/>
      <c r="U56" s="173"/>
      <c r="V56" s="49"/>
      <c r="W56" s="49"/>
      <c r="X56" s="64">
        <f t="shared" si="0"/>
        <v>0</v>
      </c>
      <c r="Y56" s="81"/>
      <c r="AA56" s="68">
        <v>42</v>
      </c>
      <c r="AB56" s="173"/>
      <c r="AC56" s="173"/>
      <c r="AD56" s="55"/>
      <c r="AE56" s="173"/>
      <c r="AF56" s="173"/>
      <c r="AG56" s="49"/>
      <c r="AH56" s="49"/>
      <c r="AI56" s="64">
        <f t="shared" si="1"/>
        <v>64955.294999999998</v>
      </c>
      <c r="AJ56" s="52"/>
      <c r="AM56" s="68">
        <v>42</v>
      </c>
      <c r="AN56" s="173"/>
      <c r="AO56" s="173"/>
      <c r="AP56" s="55"/>
      <c r="AQ56" s="173"/>
      <c r="AR56" s="173"/>
      <c r="AS56" s="49"/>
      <c r="AT56" s="49"/>
      <c r="AU56" s="70"/>
      <c r="AV56" s="70"/>
      <c r="AW56" s="52"/>
    </row>
    <row r="57" spans="1:49" s="12" customFormat="1" x14ac:dyDescent="0.25">
      <c r="A57" s="633"/>
      <c r="B57" s="68">
        <v>43</v>
      </c>
      <c r="C57" s="267"/>
      <c r="D57" s="267"/>
      <c r="E57" s="267"/>
      <c r="F57" s="267"/>
      <c r="G57" s="267"/>
      <c r="H57" s="267"/>
      <c r="I57" s="267"/>
      <c r="J57" s="70"/>
      <c r="K57" s="70"/>
      <c r="L57" s="267"/>
      <c r="M57" s="257"/>
      <c r="O57" s="13"/>
      <c r="P57" s="68">
        <v>43</v>
      </c>
      <c r="Q57" s="267"/>
      <c r="R57" s="267"/>
      <c r="S57" s="267"/>
      <c r="T57" s="267"/>
      <c r="U57" s="267"/>
      <c r="V57" s="267"/>
      <c r="W57" s="267"/>
      <c r="X57" s="64">
        <f t="shared" si="0"/>
        <v>0</v>
      </c>
      <c r="Y57" s="268"/>
      <c r="AA57" s="68">
        <v>43</v>
      </c>
      <c r="AB57" s="267"/>
      <c r="AC57" s="267"/>
      <c r="AD57" s="267"/>
      <c r="AE57" s="267"/>
      <c r="AF57" s="267"/>
      <c r="AG57" s="267"/>
      <c r="AH57" s="267"/>
      <c r="AI57" s="64">
        <f t="shared" si="1"/>
        <v>64955.294999999998</v>
      </c>
      <c r="AJ57" s="267"/>
      <c r="AM57" s="68">
        <v>43</v>
      </c>
      <c r="AN57" s="267"/>
      <c r="AO57" s="267"/>
      <c r="AP57" s="267"/>
      <c r="AQ57" s="267"/>
      <c r="AR57" s="267"/>
      <c r="AS57" s="267"/>
      <c r="AT57" s="267"/>
      <c r="AU57" s="70"/>
      <c r="AV57" s="70"/>
      <c r="AW57" s="267"/>
    </row>
    <row r="58" spans="1:49" s="12" customFormat="1" x14ac:dyDescent="0.25">
      <c r="A58" s="634"/>
      <c r="B58" s="68">
        <v>44</v>
      </c>
      <c r="C58" s="172"/>
      <c r="D58" s="172"/>
      <c r="E58" s="172"/>
      <c r="F58" s="172"/>
      <c r="G58" s="172"/>
      <c r="H58" s="172"/>
      <c r="I58" s="172"/>
      <c r="J58" s="70"/>
      <c r="K58" s="70"/>
      <c r="L58" s="172"/>
      <c r="M58" s="257"/>
      <c r="O58" s="13"/>
      <c r="P58" s="68">
        <v>44</v>
      </c>
      <c r="Q58" s="172"/>
      <c r="R58" s="172"/>
      <c r="S58" s="172"/>
      <c r="T58" s="172"/>
      <c r="U58" s="172"/>
      <c r="V58" s="172"/>
      <c r="W58" s="172"/>
      <c r="X58" s="64">
        <f t="shared" si="0"/>
        <v>0</v>
      </c>
      <c r="Y58" s="268"/>
      <c r="AA58" s="68">
        <v>44</v>
      </c>
      <c r="AB58" s="172"/>
      <c r="AC58" s="172"/>
      <c r="AD58" s="172"/>
      <c r="AE58" s="172"/>
      <c r="AF58" s="172"/>
      <c r="AG58" s="172"/>
      <c r="AH58" s="172"/>
      <c r="AI58" s="64">
        <f t="shared" si="1"/>
        <v>64955.294999999998</v>
      </c>
      <c r="AJ58" s="172"/>
      <c r="AM58" s="68">
        <v>44</v>
      </c>
      <c r="AN58" s="172"/>
      <c r="AO58" s="172"/>
      <c r="AP58" s="172"/>
      <c r="AQ58" s="172"/>
      <c r="AR58" s="172"/>
      <c r="AS58" s="172"/>
      <c r="AT58" s="172"/>
      <c r="AU58" s="70"/>
      <c r="AV58" s="70"/>
      <c r="AW58" s="172"/>
    </row>
    <row r="59" spans="1:49" s="12" customFormat="1" x14ac:dyDescent="0.25">
      <c r="A59" s="635"/>
      <c r="B59" s="68">
        <v>45</v>
      </c>
      <c r="C59" s="173"/>
      <c r="D59" s="173"/>
      <c r="E59" s="173"/>
      <c r="F59" s="173"/>
      <c r="G59" s="173"/>
      <c r="H59" s="173"/>
      <c r="I59" s="173"/>
      <c r="J59" s="70"/>
      <c r="K59" s="70"/>
      <c r="L59" s="173"/>
      <c r="M59" s="257"/>
      <c r="O59" s="13"/>
      <c r="P59" s="68">
        <v>45</v>
      </c>
      <c r="Q59" s="173"/>
      <c r="R59" s="173"/>
      <c r="S59" s="173"/>
      <c r="T59" s="173"/>
      <c r="U59" s="173"/>
      <c r="V59" s="173"/>
      <c r="W59" s="173"/>
      <c r="X59" s="64">
        <f t="shared" si="0"/>
        <v>0</v>
      </c>
      <c r="Y59" s="268"/>
      <c r="AA59" s="68">
        <v>45</v>
      </c>
      <c r="AB59" s="173"/>
      <c r="AC59" s="173"/>
      <c r="AD59" s="173"/>
      <c r="AE59" s="173"/>
      <c r="AF59" s="173"/>
      <c r="AG59" s="173"/>
      <c r="AH59" s="173"/>
      <c r="AI59" s="64">
        <f t="shared" si="1"/>
        <v>64955.294999999998</v>
      </c>
      <c r="AJ59" s="173"/>
      <c r="AM59" s="68">
        <v>45</v>
      </c>
      <c r="AN59" s="173"/>
      <c r="AO59" s="173"/>
      <c r="AP59" s="173"/>
      <c r="AQ59" s="173"/>
      <c r="AR59" s="173"/>
      <c r="AS59" s="173"/>
      <c r="AT59" s="173"/>
      <c r="AU59" s="70"/>
      <c r="AV59" s="70"/>
      <c r="AW59" s="173"/>
    </row>
    <row r="60" spans="1:49" s="12" customFormat="1" x14ac:dyDescent="0.25">
      <c r="B60" s="68">
        <v>46</v>
      </c>
      <c r="C60" s="267"/>
      <c r="D60" s="267"/>
      <c r="E60" s="53"/>
      <c r="F60" s="267"/>
      <c r="G60" s="267"/>
      <c r="H60" s="47"/>
      <c r="I60" s="47"/>
      <c r="J60" s="70"/>
      <c r="K60" s="70"/>
      <c r="L60" s="50"/>
      <c r="M60" s="84"/>
      <c r="O60" s="13"/>
      <c r="P60" s="68">
        <v>46</v>
      </c>
      <c r="Q60" s="267"/>
      <c r="R60" s="267"/>
      <c r="S60" s="53"/>
      <c r="T60" s="267"/>
      <c r="U60" s="267"/>
      <c r="V60" s="47"/>
      <c r="W60" s="47"/>
      <c r="X60" s="64">
        <f t="shared" si="0"/>
        <v>0</v>
      </c>
      <c r="Y60" s="81"/>
      <c r="AA60" s="68">
        <v>46</v>
      </c>
      <c r="AB60" s="267"/>
      <c r="AC60" s="267"/>
      <c r="AD60" s="53"/>
      <c r="AE60" s="267"/>
      <c r="AF60" s="267"/>
      <c r="AG60" s="47"/>
      <c r="AH60" s="47"/>
      <c r="AI60" s="64">
        <f t="shared" si="1"/>
        <v>64955.294999999998</v>
      </c>
      <c r="AJ60" s="50"/>
      <c r="AM60" s="68">
        <v>46</v>
      </c>
      <c r="AN60" s="267"/>
      <c r="AO60" s="267"/>
      <c r="AP60" s="53"/>
      <c r="AQ60" s="267"/>
      <c r="AR60" s="267"/>
      <c r="AS60" s="47"/>
      <c r="AT60" s="47"/>
      <c r="AU60" s="70"/>
      <c r="AV60" s="70"/>
      <c r="AW60" s="50"/>
    </row>
    <row r="61" spans="1:49" s="12" customFormat="1" x14ac:dyDescent="0.25">
      <c r="B61" s="68">
        <v>47</v>
      </c>
      <c r="C61" s="172"/>
      <c r="D61" s="172"/>
      <c r="E61" s="54"/>
      <c r="F61" s="172"/>
      <c r="G61" s="172"/>
      <c r="H61" s="48"/>
      <c r="I61" s="48"/>
      <c r="J61" s="70"/>
      <c r="K61" s="70"/>
      <c r="L61" s="51"/>
      <c r="M61" s="84"/>
      <c r="O61" s="13"/>
      <c r="P61" s="68">
        <v>47</v>
      </c>
      <c r="Q61" s="172"/>
      <c r="R61" s="172"/>
      <c r="S61" s="54"/>
      <c r="T61" s="172"/>
      <c r="U61" s="172"/>
      <c r="V61" s="48"/>
      <c r="W61" s="48"/>
      <c r="X61" s="64">
        <f t="shared" si="0"/>
        <v>0</v>
      </c>
      <c r="Y61" s="81"/>
      <c r="AA61" s="68">
        <v>47</v>
      </c>
      <c r="AB61" s="172"/>
      <c r="AC61" s="172"/>
      <c r="AD61" s="54"/>
      <c r="AE61" s="172"/>
      <c r="AF61" s="172"/>
      <c r="AG61" s="48"/>
      <c r="AH61" s="48"/>
      <c r="AI61" s="64">
        <f t="shared" si="1"/>
        <v>64955.294999999998</v>
      </c>
      <c r="AJ61" s="51"/>
      <c r="AM61" s="68">
        <v>47</v>
      </c>
      <c r="AN61" s="172"/>
      <c r="AO61" s="172"/>
      <c r="AP61" s="54"/>
      <c r="AQ61" s="172"/>
      <c r="AR61" s="172"/>
      <c r="AS61" s="48"/>
      <c r="AT61" s="48"/>
      <c r="AU61" s="70"/>
      <c r="AV61" s="70"/>
      <c r="AW61" s="51"/>
    </row>
    <row r="62" spans="1:49" s="12" customFormat="1" x14ac:dyDescent="0.25">
      <c r="B62" s="68">
        <v>48</v>
      </c>
      <c r="C62" s="173"/>
      <c r="D62" s="173"/>
      <c r="E62" s="55"/>
      <c r="F62" s="173"/>
      <c r="G62" s="173"/>
      <c r="H62" s="49"/>
      <c r="I62" s="49"/>
      <c r="J62" s="70"/>
      <c r="K62" s="70"/>
      <c r="L62" s="52"/>
      <c r="M62" s="84"/>
      <c r="O62" s="13"/>
      <c r="P62" s="68">
        <v>48</v>
      </c>
      <c r="Q62" s="173"/>
      <c r="R62" s="173"/>
      <c r="S62" s="55"/>
      <c r="T62" s="173"/>
      <c r="U62" s="173"/>
      <c r="V62" s="49"/>
      <c r="W62" s="49"/>
      <c r="X62" s="64">
        <f t="shared" si="0"/>
        <v>0</v>
      </c>
      <c r="Y62" s="81"/>
      <c r="AA62" s="68">
        <v>48</v>
      </c>
      <c r="AB62" s="173"/>
      <c r="AC62" s="173"/>
      <c r="AD62" s="55"/>
      <c r="AE62" s="173"/>
      <c r="AF62" s="173"/>
      <c r="AG62" s="49"/>
      <c r="AH62" s="49"/>
      <c r="AI62" s="64">
        <f t="shared" si="1"/>
        <v>64955.294999999998</v>
      </c>
      <c r="AJ62" s="52"/>
      <c r="AM62" s="68">
        <v>48</v>
      </c>
      <c r="AN62" s="173"/>
      <c r="AO62" s="173"/>
      <c r="AP62" s="55"/>
      <c r="AQ62" s="173"/>
      <c r="AR62" s="173"/>
      <c r="AS62" s="49"/>
      <c r="AT62" s="49"/>
      <c r="AU62" s="70"/>
      <c r="AV62" s="70"/>
      <c r="AW62" s="52"/>
    </row>
    <row r="63" spans="1:49" s="12" customFormat="1" x14ac:dyDescent="0.25">
      <c r="B63" s="68">
        <v>49</v>
      </c>
      <c r="C63" s="267"/>
      <c r="D63" s="267"/>
      <c r="E63" s="53"/>
      <c r="F63" s="267"/>
      <c r="G63" s="267"/>
      <c r="H63" s="47"/>
      <c r="I63" s="47"/>
      <c r="J63" s="70"/>
      <c r="K63" s="70"/>
      <c r="L63" s="50"/>
      <c r="M63" s="84"/>
      <c r="O63" s="13"/>
      <c r="P63" s="68">
        <v>49</v>
      </c>
      <c r="Q63" s="267"/>
      <c r="R63" s="267"/>
      <c r="S63" s="53"/>
      <c r="T63" s="267"/>
      <c r="U63" s="267"/>
      <c r="V63" s="47"/>
      <c r="W63" s="47"/>
      <c r="X63" s="64">
        <f t="shared" si="0"/>
        <v>0</v>
      </c>
      <c r="Y63" s="81"/>
      <c r="AA63" s="68">
        <v>49</v>
      </c>
      <c r="AB63" s="267"/>
      <c r="AC63" s="267"/>
      <c r="AD63" s="53"/>
      <c r="AE63" s="267"/>
      <c r="AF63" s="267"/>
      <c r="AG63" s="47"/>
      <c r="AH63" s="47"/>
      <c r="AI63" s="64">
        <f t="shared" si="1"/>
        <v>64955.294999999998</v>
      </c>
      <c r="AJ63" s="50"/>
      <c r="AM63" s="68">
        <v>49</v>
      </c>
      <c r="AN63" s="267"/>
      <c r="AO63" s="267"/>
      <c r="AP63" s="53"/>
      <c r="AQ63" s="267"/>
      <c r="AR63" s="267"/>
      <c r="AS63" s="47"/>
      <c r="AT63" s="47"/>
      <c r="AU63" s="70"/>
      <c r="AV63" s="70"/>
      <c r="AW63" s="50"/>
    </row>
    <row r="64" spans="1:49" s="12" customFormat="1" x14ac:dyDescent="0.25">
      <c r="B64" s="68">
        <v>50</v>
      </c>
      <c r="C64" s="172"/>
      <c r="D64" s="172"/>
      <c r="E64" s="54"/>
      <c r="F64" s="172"/>
      <c r="G64" s="172"/>
      <c r="H64" s="48"/>
      <c r="I64" s="48"/>
      <c r="J64" s="70"/>
      <c r="K64" s="70"/>
      <c r="L64" s="51"/>
      <c r="M64" s="84"/>
      <c r="O64" s="13"/>
      <c r="P64" s="68">
        <v>50</v>
      </c>
      <c r="Q64" s="172"/>
      <c r="R64" s="172"/>
      <c r="S64" s="54"/>
      <c r="T64" s="172"/>
      <c r="U64" s="172"/>
      <c r="V64" s="48"/>
      <c r="W64" s="48"/>
      <c r="X64" s="64">
        <f t="shared" si="0"/>
        <v>0</v>
      </c>
      <c r="Y64" s="81"/>
      <c r="AA64" s="68">
        <v>50</v>
      </c>
      <c r="AB64" s="172"/>
      <c r="AC64" s="172"/>
      <c r="AD64" s="54"/>
      <c r="AE64" s="172"/>
      <c r="AF64" s="172"/>
      <c r="AG64" s="48"/>
      <c r="AH64" s="48"/>
      <c r="AI64" s="64">
        <f t="shared" si="1"/>
        <v>64955.294999999998</v>
      </c>
      <c r="AJ64" s="51"/>
      <c r="AM64" s="68">
        <v>50</v>
      </c>
      <c r="AN64" s="172"/>
      <c r="AO64" s="172"/>
      <c r="AP64" s="54"/>
      <c r="AQ64" s="172"/>
      <c r="AR64" s="172"/>
      <c r="AS64" s="48"/>
      <c r="AT64" s="48"/>
      <c r="AU64" s="70"/>
      <c r="AV64" s="70"/>
      <c r="AW64" s="51"/>
    </row>
    <row r="65" spans="1:49" s="12" customFormat="1" x14ac:dyDescent="0.25">
      <c r="B65" s="68">
        <v>51</v>
      </c>
      <c r="C65" s="173"/>
      <c r="D65" s="173"/>
      <c r="E65" s="55"/>
      <c r="F65" s="173"/>
      <c r="G65" s="173"/>
      <c r="H65" s="49"/>
      <c r="I65" s="49"/>
      <c r="J65" s="70"/>
      <c r="K65" s="70"/>
      <c r="L65" s="52"/>
      <c r="M65" s="84"/>
      <c r="O65" s="13"/>
      <c r="P65" s="68">
        <v>51</v>
      </c>
      <c r="Q65" s="173"/>
      <c r="R65" s="173"/>
      <c r="S65" s="55"/>
      <c r="T65" s="173"/>
      <c r="U65" s="173"/>
      <c r="V65" s="49"/>
      <c r="W65" s="49"/>
      <c r="X65" s="64">
        <f t="shared" si="0"/>
        <v>0</v>
      </c>
      <c r="Y65" s="81"/>
      <c r="AA65" s="68">
        <v>51</v>
      </c>
      <c r="AB65" s="173"/>
      <c r="AC65" s="173"/>
      <c r="AD65" s="55"/>
      <c r="AE65" s="173"/>
      <c r="AF65" s="173"/>
      <c r="AG65" s="49"/>
      <c r="AH65" s="49"/>
      <c r="AI65" s="64">
        <f t="shared" si="1"/>
        <v>64955.294999999998</v>
      </c>
      <c r="AJ65" s="52"/>
      <c r="AM65" s="68">
        <v>51</v>
      </c>
      <c r="AN65" s="173"/>
      <c r="AO65" s="173"/>
      <c r="AP65" s="55"/>
      <c r="AQ65" s="173"/>
      <c r="AR65" s="173"/>
      <c r="AS65" s="49"/>
      <c r="AT65" s="49"/>
      <c r="AU65" s="70"/>
      <c r="AV65" s="70"/>
      <c r="AW65" s="52"/>
    </row>
    <row r="66" spans="1:49" s="12" customFormat="1" x14ac:dyDescent="0.25">
      <c r="B66" s="68">
        <v>52</v>
      </c>
      <c r="C66" s="267"/>
      <c r="D66" s="267"/>
      <c r="E66" s="53"/>
      <c r="F66" s="267"/>
      <c r="G66" s="267"/>
      <c r="H66" s="47"/>
      <c r="I66" s="47"/>
      <c r="J66" s="70"/>
      <c r="K66" s="70"/>
      <c r="L66" s="50"/>
      <c r="M66" s="84"/>
      <c r="O66" s="13"/>
      <c r="P66" s="68">
        <v>52</v>
      </c>
      <c r="Q66" s="267"/>
      <c r="R66" s="267"/>
      <c r="S66" s="53"/>
      <c r="T66" s="267"/>
      <c r="U66" s="267"/>
      <c r="V66" s="47"/>
      <c r="W66" s="47"/>
      <c r="X66" s="64">
        <f t="shared" si="0"/>
        <v>0</v>
      </c>
      <c r="Y66" s="81"/>
      <c r="AA66" s="68">
        <v>52</v>
      </c>
      <c r="AB66" s="267"/>
      <c r="AC66" s="267"/>
      <c r="AD66" s="53"/>
      <c r="AE66" s="267"/>
      <c r="AF66" s="267"/>
      <c r="AG66" s="47"/>
      <c r="AH66" s="47"/>
      <c r="AI66" s="64">
        <f t="shared" si="1"/>
        <v>64955.294999999998</v>
      </c>
      <c r="AJ66" s="50"/>
      <c r="AM66" s="68">
        <v>52</v>
      </c>
      <c r="AN66" s="267"/>
      <c r="AO66" s="267"/>
      <c r="AP66" s="53"/>
      <c r="AQ66" s="267"/>
      <c r="AR66" s="267"/>
      <c r="AS66" s="47"/>
      <c r="AT66" s="47"/>
      <c r="AU66" s="70"/>
      <c r="AV66" s="70"/>
      <c r="AW66" s="50"/>
    </row>
    <row r="67" spans="1:49" s="12" customFormat="1" x14ac:dyDescent="0.25">
      <c r="B67" s="68">
        <v>53</v>
      </c>
      <c r="C67" s="172"/>
      <c r="D67" s="172"/>
      <c r="E67" s="54"/>
      <c r="F67" s="172"/>
      <c r="G67" s="172"/>
      <c r="H67" s="48"/>
      <c r="I67" s="48"/>
      <c r="J67" s="70"/>
      <c r="K67" s="70"/>
      <c r="L67" s="51"/>
      <c r="M67" s="84"/>
      <c r="O67" s="13"/>
      <c r="P67" s="68">
        <v>53</v>
      </c>
      <c r="Q67" s="172"/>
      <c r="R67" s="172"/>
      <c r="S67" s="54"/>
      <c r="T67" s="172"/>
      <c r="U67" s="172"/>
      <c r="V67" s="48"/>
      <c r="W67" s="48"/>
      <c r="X67" s="64">
        <f t="shared" si="0"/>
        <v>0</v>
      </c>
      <c r="Y67" s="81"/>
      <c r="AA67" s="68">
        <v>53</v>
      </c>
      <c r="AB67" s="172"/>
      <c r="AC67" s="172"/>
      <c r="AD67" s="54"/>
      <c r="AE67" s="172"/>
      <c r="AF67" s="172"/>
      <c r="AG67" s="48"/>
      <c r="AH67" s="48"/>
      <c r="AI67" s="64">
        <f t="shared" si="1"/>
        <v>64955.294999999998</v>
      </c>
      <c r="AJ67" s="51"/>
      <c r="AM67" s="68">
        <v>53</v>
      </c>
      <c r="AN67" s="172"/>
      <c r="AO67" s="172"/>
      <c r="AP67" s="54"/>
      <c r="AQ67" s="172"/>
      <c r="AR67" s="172"/>
      <c r="AS67" s="48"/>
      <c r="AT67" s="48"/>
      <c r="AU67" s="70"/>
      <c r="AV67" s="70"/>
      <c r="AW67" s="51"/>
    </row>
    <row r="68" spans="1:49" s="12" customFormat="1" x14ac:dyDescent="0.25">
      <c r="B68" s="68">
        <v>54</v>
      </c>
      <c r="C68" s="173"/>
      <c r="D68" s="173"/>
      <c r="E68" s="55"/>
      <c r="F68" s="173"/>
      <c r="G68" s="173"/>
      <c r="H68" s="49"/>
      <c r="I68" s="49"/>
      <c r="J68" s="70"/>
      <c r="K68" s="70"/>
      <c r="L68" s="52"/>
      <c r="M68" s="84"/>
      <c r="O68" s="13"/>
      <c r="P68" s="68">
        <v>54</v>
      </c>
      <c r="Q68" s="173"/>
      <c r="R68" s="173"/>
      <c r="S68" s="55"/>
      <c r="T68" s="173"/>
      <c r="U68" s="173"/>
      <c r="V68" s="49"/>
      <c r="W68" s="49"/>
      <c r="X68" s="64">
        <f t="shared" si="0"/>
        <v>0</v>
      </c>
      <c r="Y68" s="81"/>
      <c r="AA68" s="68">
        <v>54</v>
      </c>
      <c r="AB68" s="173"/>
      <c r="AC68" s="173"/>
      <c r="AD68" s="55"/>
      <c r="AE68" s="173"/>
      <c r="AF68" s="173"/>
      <c r="AG68" s="49"/>
      <c r="AH68" s="49"/>
      <c r="AI68" s="64">
        <f t="shared" si="1"/>
        <v>64955.294999999998</v>
      </c>
      <c r="AJ68" s="52"/>
      <c r="AM68" s="68">
        <v>54</v>
      </c>
      <c r="AN68" s="173"/>
      <c r="AO68" s="173"/>
      <c r="AP68" s="55"/>
      <c r="AQ68" s="173"/>
      <c r="AR68" s="173"/>
      <c r="AS68" s="49"/>
      <c r="AT68" s="49"/>
      <c r="AU68" s="70"/>
      <c r="AV68" s="70"/>
      <c r="AW68" s="52"/>
    </row>
    <row r="69" spans="1:49" s="12" customFormat="1" ht="23" x14ac:dyDescent="0.4">
      <c r="B69" s="624" t="s">
        <v>71</v>
      </c>
      <c r="C69" s="625"/>
      <c r="D69" s="625"/>
      <c r="E69" s="625"/>
      <c r="F69" s="625"/>
      <c r="G69" s="626"/>
      <c r="H69" s="24"/>
      <c r="I69" s="24"/>
      <c r="J69" s="24"/>
      <c r="K69" s="24"/>
      <c r="L69" s="15"/>
      <c r="M69" s="19"/>
      <c r="O69" s="13"/>
      <c r="P69" s="624" t="s">
        <v>71</v>
      </c>
      <c r="Q69" s="625"/>
      <c r="R69" s="625"/>
      <c r="S69" s="625"/>
      <c r="T69" s="625"/>
      <c r="U69" s="626"/>
      <c r="V69" s="24">
        <f>SUM(V15:V68)</f>
        <v>0</v>
      </c>
      <c r="W69" s="24"/>
      <c r="X69" s="112">
        <f>IF(MAX(X15:X68)&gt;=H7*0.5,MAX(X15:X68),0)</f>
        <v>0</v>
      </c>
      <c r="Y69" s="15"/>
      <c r="AA69" s="624" t="s">
        <v>71</v>
      </c>
      <c r="AB69" s="625"/>
      <c r="AC69" s="625"/>
      <c r="AD69" s="625"/>
      <c r="AE69" s="625"/>
      <c r="AF69" s="626"/>
      <c r="AG69" s="24">
        <f>SUM(AG15:AG68)</f>
        <v>143724.93999999997</v>
      </c>
      <c r="AH69" s="24"/>
      <c r="AI69" s="113">
        <f>IF(MAX(AI15:AI68)&gt;=H7*0.5,MAX(AI15:AI68),0)</f>
        <v>64955.294999999998</v>
      </c>
      <c r="AJ69" s="15"/>
      <c r="AM69" s="624" t="s">
        <v>71</v>
      </c>
      <c r="AN69" s="625"/>
      <c r="AO69" s="625"/>
      <c r="AP69" s="625"/>
      <c r="AQ69" s="625"/>
      <c r="AR69" s="626"/>
      <c r="AS69" s="24"/>
      <c r="AT69" s="24"/>
      <c r="AU69" s="24"/>
      <c r="AV69" s="24"/>
      <c r="AW69" s="15"/>
    </row>
    <row r="70" spans="1:49" s="12" customFormat="1" ht="18" x14ac:dyDescent="0.25">
      <c r="B70" s="269"/>
      <c r="C70" s="269"/>
      <c r="D70" s="269"/>
      <c r="E70" s="269"/>
      <c r="F70" s="269"/>
      <c r="G70" s="269"/>
      <c r="H70" s="85"/>
      <c r="I70" s="85"/>
      <c r="J70" s="85"/>
      <c r="K70" s="85"/>
      <c r="L70" s="19"/>
      <c r="M70" s="19"/>
      <c r="O70" s="13"/>
      <c r="P70" s="269"/>
      <c r="Q70" s="269"/>
      <c r="R70" s="269"/>
      <c r="S70" s="269"/>
      <c r="T70" s="269"/>
      <c r="U70" s="269"/>
      <c r="V70" s="85"/>
      <c r="W70" s="85"/>
      <c r="X70" s="85"/>
      <c r="Y70" s="19"/>
      <c r="AA70" s="269"/>
      <c r="AB70" s="269"/>
      <c r="AC70" s="269"/>
      <c r="AD70" s="269"/>
      <c r="AE70" s="269"/>
      <c r="AF70" s="269"/>
      <c r="AG70" s="85"/>
      <c r="AH70" s="85"/>
      <c r="AI70" s="85"/>
      <c r="AJ70" s="19"/>
    </row>
    <row r="71" spans="1:49"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AA71" s="269"/>
      <c r="AB71" s="269"/>
      <c r="AC71" s="269"/>
      <c r="AD71" s="269"/>
      <c r="AE71" s="269"/>
      <c r="AF71" s="269"/>
      <c r="AG71" s="85"/>
      <c r="AH71" s="85"/>
      <c r="AI71" s="85"/>
      <c r="AJ71" s="19"/>
    </row>
    <row r="72" spans="1:49"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A72" s="87"/>
      <c r="AB72" s="87"/>
      <c r="AC72" s="87"/>
      <c r="AD72" s="87"/>
      <c r="AE72" s="87"/>
      <c r="AF72" s="87"/>
      <c r="AG72" s="88"/>
      <c r="AH72" s="88"/>
      <c r="AI72" s="88"/>
      <c r="AJ72" s="89"/>
    </row>
    <row r="73" spans="1:49" s="12" customFormat="1" x14ac:dyDescent="0.25">
      <c r="B73" s="16"/>
      <c r="C73" s="17"/>
      <c r="D73" s="17"/>
      <c r="E73" s="18"/>
      <c r="F73" s="17"/>
      <c r="G73" s="17"/>
      <c r="H73" s="17"/>
      <c r="I73" s="17"/>
      <c r="J73" s="17"/>
      <c r="K73" s="17"/>
      <c r="L73" s="19"/>
      <c r="M73" s="19"/>
      <c r="N73" s="19"/>
      <c r="O73" s="13"/>
    </row>
    <row r="74" spans="1:49" x14ac:dyDescent="0.25">
      <c r="M74" s="8"/>
      <c r="N74" s="1"/>
      <c r="O74" s="9"/>
    </row>
    <row r="75" spans="1:49" x14ac:dyDescent="0.25">
      <c r="M75" s="8"/>
      <c r="N75" s="1"/>
      <c r="O75" s="9"/>
    </row>
    <row r="76" spans="1:49" ht="14.5" customHeight="1" x14ac:dyDescent="0.35">
      <c r="C76" s="32"/>
      <c r="D76" s="617" t="s">
        <v>72</v>
      </c>
      <c r="E76" s="617"/>
      <c r="F76" s="617"/>
      <c r="G76" s="617"/>
      <c r="H76" s="617"/>
      <c r="I76" s="617"/>
      <c r="J76" s="617"/>
      <c r="K76" s="617"/>
      <c r="L76" s="617"/>
      <c r="M76" s="617"/>
      <c r="N76" s="617"/>
      <c r="O76" s="617"/>
      <c r="P76" s="32"/>
      <c r="Q76" s="500"/>
      <c r="R76" s="500"/>
      <c r="S76" s="500"/>
    </row>
    <row r="77" spans="1:49" ht="47.15" customHeight="1" x14ac:dyDescent="0.35">
      <c r="C77" s="32"/>
      <c r="D77" s="617"/>
      <c r="E77" s="617"/>
      <c r="F77" s="617"/>
      <c r="G77" s="617"/>
      <c r="H77" s="617"/>
      <c r="I77" s="617"/>
      <c r="J77" s="617"/>
      <c r="K77" s="617"/>
      <c r="L77" s="617"/>
      <c r="M77" s="617"/>
      <c r="N77" s="617"/>
      <c r="O77" s="617"/>
      <c r="P77" s="32"/>
      <c r="Q77" s="500"/>
      <c r="R77" s="500"/>
      <c r="S77" s="500"/>
    </row>
    <row r="78" spans="1:49" ht="14.5" x14ac:dyDescent="0.35">
      <c r="C78" s="32"/>
      <c r="D78" s="32"/>
      <c r="E78" s="32"/>
      <c r="F78" s="32"/>
      <c r="G78" s="32"/>
      <c r="H78" s="33"/>
      <c r="I78" s="33"/>
      <c r="J78" s="33"/>
      <c r="K78" s="33"/>
      <c r="L78" s="32"/>
      <c r="M78" s="32"/>
      <c r="N78" s="34"/>
      <c r="O78" s="35"/>
      <c r="P78" s="32"/>
      <c r="Q78" s="500"/>
      <c r="R78" s="500"/>
      <c r="S78" s="500"/>
    </row>
    <row r="79" spans="1:49" ht="13" x14ac:dyDescent="0.25">
      <c r="A79" s="32"/>
      <c r="B79" s="32"/>
      <c r="C79" s="596" t="s">
        <v>73</v>
      </c>
      <c r="D79" s="596"/>
      <c r="E79" s="632" t="str">
        <f>H5</f>
        <v>INTERFAZNI E&amp;P</v>
      </c>
      <c r="F79" s="632"/>
      <c r="G79" s="632"/>
      <c r="H79" s="632"/>
      <c r="I79" s="632"/>
      <c r="J79" s="35"/>
      <c r="M79" s="8"/>
      <c r="N79" s="1"/>
      <c r="O79" s="9"/>
    </row>
    <row r="80" spans="1:49" ht="13" x14ac:dyDescent="0.25">
      <c r="A80" s="32"/>
      <c r="B80" s="32"/>
      <c r="C80" s="596" t="s">
        <v>74</v>
      </c>
      <c r="D80" s="596"/>
      <c r="E80" s="610" t="s">
        <v>506</v>
      </c>
      <c r="F80" s="610"/>
      <c r="G80" s="610"/>
      <c r="H80" s="610"/>
      <c r="I80" s="610"/>
      <c r="J80" s="35"/>
      <c r="M80" s="8"/>
      <c r="N80" s="1"/>
      <c r="O80" s="9"/>
    </row>
    <row r="81" spans="1:26" ht="13" x14ac:dyDescent="0.25">
      <c r="A81" s="32"/>
      <c r="B81" s="32"/>
      <c r="C81" s="596" t="s">
        <v>76</v>
      </c>
      <c r="D81" s="596"/>
      <c r="E81" s="597" t="s">
        <v>77</v>
      </c>
      <c r="F81" s="597"/>
      <c r="G81" s="597"/>
      <c r="H81" s="597"/>
      <c r="I81" s="597"/>
      <c r="J81" s="35"/>
      <c r="M81" s="8"/>
      <c r="N81" s="1"/>
      <c r="O81" s="9"/>
    </row>
    <row r="82" spans="1:26" x14ac:dyDescent="0.25">
      <c r="A82" s="32"/>
      <c r="B82" s="32"/>
      <c r="C82" s="32"/>
      <c r="D82" s="32"/>
      <c r="E82" s="32"/>
      <c r="F82" s="32"/>
      <c r="G82" s="33"/>
      <c r="H82" s="32"/>
      <c r="I82" s="34"/>
      <c r="J82" s="35"/>
      <c r="M82" s="8"/>
      <c r="N82" s="1"/>
      <c r="O82" s="9"/>
    </row>
    <row r="83" spans="1:26" ht="13" x14ac:dyDescent="0.25">
      <c r="A83" s="32"/>
      <c r="B83" s="32"/>
      <c r="C83" s="598" t="s">
        <v>78</v>
      </c>
      <c r="D83" s="598"/>
      <c r="E83" s="598"/>
      <c r="F83" s="598"/>
      <c r="G83" s="598"/>
      <c r="H83" s="598"/>
      <c r="I83" s="598"/>
      <c r="J83" s="598"/>
      <c r="M83" s="8"/>
      <c r="N83" s="159"/>
      <c r="O83" s="160"/>
      <c r="P83" s="159"/>
      <c r="Q83" s="159"/>
      <c r="R83" s="159"/>
      <c r="S83" s="159"/>
      <c r="T83" s="159"/>
      <c r="U83" s="159"/>
      <c r="V83" s="159"/>
    </row>
    <row r="84" spans="1:26" ht="13" x14ac:dyDescent="0.25">
      <c r="A84" s="32"/>
      <c r="B84" s="32"/>
      <c r="C84" s="584"/>
      <c r="D84" s="598" t="s">
        <v>79</v>
      </c>
      <c r="E84" s="598"/>
      <c r="F84" s="598"/>
      <c r="G84" s="598"/>
      <c r="H84" s="598"/>
      <c r="I84" s="584"/>
      <c r="J84" s="584"/>
      <c r="M84" s="8"/>
      <c r="N84" s="159"/>
      <c r="O84" s="160"/>
      <c r="P84" s="159"/>
      <c r="Q84" s="159"/>
      <c r="R84" s="159"/>
      <c r="S84" s="159"/>
      <c r="T84" s="159"/>
      <c r="U84" s="159"/>
      <c r="V84" s="159"/>
    </row>
    <row r="85" spans="1:26" ht="13" customHeight="1" thickBot="1" x14ac:dyDescent="0.3">
      <c r="A85" s="32"/>
      <c r="B85" s="32"/>
      <c r="C85" s="603"/>
      <c r="D85" s="603"/>
      <c r="E85" s="584"/>
      <c r="F85" s="584"/>
      <c r="G85" s="584"/>
      <c r="H85" s="584"/>
      <c r="I85" s="584"/>
      <c r="J85" s="584"/>
      <c r="M85" s="8"/>
      <c r="N85" s="159"/>
      <c r="O85" s="161"/>
      <c r="P85" s="161"/>
      <c r="Q85" s="161"/>
      <c r="R85" s="161"/>
      <c r="S85" s="161"/>
      <c r="T85" s="161"/>
      <c r="U85" s="161"/>
      <c r="V85" s="161"/>
    </row>
    <row r="86" spans="1:26" ht="23.5" thickBot="1" x14ac:dyDescent="0.55000000000000004">
      <c r="A86" s="32"/>
      <c r="B86" s="32"/>
      <c r="C86" s="611" t="s">
        <v>80</v>
      </c>
      <c r="D86" s="612"/>
      <c r="E86" s="612"/>
      <c r="F86" s="612"/>
      <c r="G86" s="612"/>
      <c r="H86" s="612"/>
      <c r="I86" s="612"/>
      <c r="J86" s="612"/>
      <c r="K86" s="613"/>
      <c r="M86" s="8"/>
      <c r="N86" s="614" t="s">
        <v>81</v>
      </c>
      <c r="O86" s="615"/>
      <c r="P86" s="615"/>
      <c r="Q86" s="615"/>
      <c r="R86" s="615"/>
      <c r="S86" s="615"/>
      <c r="T86" s="615"/>
      <c r="U86" s="615"/>
      <c r="V86" s="616"/>
    </row>
    <row r="87" spans="1:26" ht="65.5" thickBot="1" x14ac:dyDescent="0.3">
      <c r="A87" s="32"/>
      <c r="C87" s="157" t="s">
        <v>82</v>
      </c>
      <c r="D87" s="157" t="s">
        <v>11</v>
      </c>
      <c r="E87" s="157" t="s">
        <v>83</v>
      </c>
      <c r="F87" s="157" t="s">
        <v>84</v>
      </c>
      <c r="G87" s="157" t="s">
        <v>85</v>
      </c>
      <c r="H87" s="157" t="s">
        <v>86</v>
      </c>
      <c r="I87" s="165" t="s">
        <v>87</v>
      </c>
      <c r="J87" s="166" t="s">
        <v>88</v>
      </c>
      <c r="K87" s="158" t="s">
        <v>19</v>
      </c>
      <c r="L87" s="32"/>
      <c r="N87" s="157" t="s">
        <v>82</v>
      </c>
      <c r="O87" s="157" t="s">
        <v>11</v>
      </c>
      <c r="P87" s="157" t="s">
        <v>83</v>
      </c>
      <c r="Q87" s="157" t="s">
        <v>84</v>
      </c>
      <c r="R87" s="157" t="s">
        <v>85</v>
      </c>
      <c r="S87" s="157" t="s">
        <v>86</v>
      </c>
      <c r="T87" s="165" t="s">
        <v>87</v>
      </c>
      <c r="U87" s="166" t="s">
        <v>88</v>
      </c>
      <c r="V87" s="158" t="s">
        <v>19</v>
      </c>
      <c r="Y87" s="122" t="s">
        <v>89</v>
      </c>
      <c r="Z87" s="123" t="s">
        <v>90</v>
      </c>
    </row>
    <row r="88" spans="1:26" ht="83.15" customHeight="1" thickBot="1" x14ac:dyDescent="0.3">
      <c r="A88" s="91"/>
      <c r="B88" s="14">
        <v>1</v>
      </c>
      <c r="C88" s="37" t="s">
        <v>507</v>
      </c>
      <c r="D88" s="37" t="s">
        <v>508</v>
      </c>
      <c r="E88" s="218" t="s">
        <v>509</v>
      </c>
      <c r="F88" s="105" t="s">
        <v>510</v>
      </c>
      <c r="G88" s="15">
        <v>42643</v>
      </c>
      <c r="H88" s="15">
        <v>43739</v>
      </c>
      <c r="I88" s="38">
        <f>H88-G88+1</f>
        <v>1097</v>
      </c>
      <c r="J88" s="39">
        <f t="shared" ref="J88" si="2">+I88/30</f>
        <v>36.56666666666667</v>
      </c>
      <c r="K88" s="219" t="s">
        <v>511</v>
      </c>
      <c r="L88" s="91"/>
      <c r="M88" s="104">
        <v>1</v>
      </c>
      <c r="N88" s="97" t="s">
        <v>512</v>
      </c>
      <c r="O88" s="96" t="s">
        <v>513</v>
      </c>
      <c r="P88" s="97" t="s">
        <v>514</v>
      </c>
      <c r="Q88" s="97" t="s">
        <v>515</v>
      </c>
      <c r="R88" s="15">
        <v>41220</v>
      </c>
      <c r="S88" s="15">
        <v>41598</v>
      </c>
      <c r="T88" s="38">
        <f>S88-R88+1</f>
        <v>379</v>
      </c>
      <c r="U88" s="39"/>
      <c r="V88" s="430" t="s">
        <v>516</v>
      </c>
      <c r="Y88" s="124" t="s">
        <v>96</v>
      </c>
      <c r="Z88" s="125">
        <v>4</v>
      </c>
    </row>
    <row r="89" spans="1:26" ht="280.5" x14ac:dyDescent="0.25">
      <c r="A89" s="91"/>
      <c r="B89" s="14">
        <v>2</v>
      </c>
      <c r="C89" s="40"/>
      <c r="D89" s="40"/>
      <c r="E89" s="40"/>
      <c r="F89" s="40"/>
      <c r="G89" s="15"/>
      <c r="H89" s="15"/>
      <c r="I89" s="38">
        <f t="shared" ref="I89:I99" si="3">H89-G89</f>
        <v>0</v>
      </c>
      <c r="J89" s="39">
        <f t="shared" ref="J89:J99" si="4">+I89/30</f>
        <v>0</v>
      </c>
      <c r="K89" s="111"/>
      <c r="L89" s="91"/>
      <c r="M89" s="133">
        <v>2</v>
      </c>
      <c r="N89" s="97" t="s">
        <v>512</v>
      </c>
      <c r="O89" s="97" t="s">
        <v>513</v>
      </c>
      <c r="P89" s="97" t="s">
        <v>514</v>
      </c>
      <c r="Q89" s="220" t="s">
        <v>515</v>
      </c>
      <c r="R89" s="15">
        <v>41599</v>
      </c>
      <c r="S89" s="15">
        <v>41974</v>
      </c>
      <c r="T89" s="38">
        <f>S89-R89+1</f>
        <v>376</v>
      </c>
      <c r="U89" s="39"/>
      <c r="V89" s="430" t="s">
        <v>516</v>
      </c>
      <c r="Y89" s="126" t="s">
        <v>102</v>
      </c>
      <c r="Z89" s="604">
        <v>1</v>
      </c>
    </row>
    <row r="90" spans="1:26" ht="80" x14ac:dyDescent="0.25">
      <c r="A90" s="91"/>
      <c r="B90" s="14">
        <v>3</v>
      </c>
      <c r="C90" s="40"/>
      <c r="D90" s="40"/>
      <c r="E90" s="40"/>
      <c r="F90" s="40"/>
      <c r="G90" s="15"/>
      <c r="H90" s="15"/>
      <c r="I90" s="38">
        <f t="shared" si="3"/>
        <v>0</v>
      </c>
      <c r="J90" s="39">
        <f t="shared" si="4"/>
        <v>0</v>
      </c>
      <c r="K90" s="111"/>
      <c r="L90" s="91"/>
      <c r="M90" s="104">
        <v>3</v>
      </c>
      <c r="N90" s="106"/>
      <c r="O90" s="105"/>
      <c r="P90" s="106"/>
      <c r="Q90" s="107"/>
      <c r="R90" s="108"/>
      <c r="S90" s="108"/>
      <c r="T90" s="38">
        <f t="shared" ref="T90:T99" si="5">S90-R90</f>
        <v>0</v>
      </c>
      <c r="U90" s="39">
        <f t="shared" ref="U90:U99" si="6">+T90/30</f>
        <v>0</v>
      </c>
      <c r="V90" s="111"/>
      <c r="Y90" s="129" t="s">
        <v>107</v>
      </c>
      <c r="Z90" s="605"/>
    </row>
    <row r="91" spans="1:26" ht="70" x14ac:dyDescent="0.25">
      <c r="A91" s="91"/>
      <c r="B91" s="14">
        <v>4</v>
      </c>
      <c r="C91" s="40"/>
      <c r="D91" s="40"/>
      <c r="E91" s="40"/>
      <c r="F91" s="40"/>
      <c r="G91" s="15"/>
      <c r="H91" s="15"/>
      <c r="I91" s="38">
        <f t="shared" si="3"/>
        <v>0</v>
      </c>
      <c r="J91" s="39">
        <f t="shared" si="4"/>
        <v>0</v>
      </c>
      <c r="K91" s="111"/>
      <c r="L91" s="91"/>
      <c r="M91" s="104">
        <v>4</v>
      </c>
      <c r="N91" s="109"/>
      <c r="O91" s="109"/>
      <c r="P91" s="109"/>
      <c r="Q91" s="109"/>
      <c r="R91" s="108"/>
      <c r="S91" s="108"/>
      <c r="T91" s="38">
        <f t="shared" si="5"/>
        <v>0</v>
      </c>
      <c r="U91" s="39">
        <f t="shared" si="6"/>
        <v>0</v>
      </c>
      <c r="V91" s="111"/>
      <c r="Y91" s="129" t="s">
        <v>112</v>
      </c>
      <c r="Z91" s="605"/>
    </row>
    <row r="92" spans="1:26" ht="50.5" x14ac:dyDescent="0.25">
      <c r="A92" s="91"/>
      <c r="B92" s="14">
        <v>5</v>
      </c>
      <c r="C92" s="40"/>
      <c r="D92" s="40"/>
      <c r="E92" s="40"/>
      <c r="F92" s="40"/>
      <c r="G92" s="15"/>
      <c r="H92" s="15"/>
      <c r="I92" s="38">
        <f t="shared" si="3"/>
        <v>0</v>
      </c>
      <c r="J92" s="39">
        <f t="shared" si="4"/>
        <v>0</v>
      </c>
      <c r="K92" s="111"/>
      <c r="L92" s="91"/>
      <c r="M92" s="104">
        <v>5</v>
      </c>
      <c r="N92" s="109"/>
      <c r="O92" s="109"/>
      <c r="P92" s="109"/>
      <c r="Q92" s="109"/>
      <c r="R92" s="108"/>
      <c r="S92" s="108"/>
      <c r="T92" s="38">
        <f t="shared" si="5"/>
        <v>0</v>
      </c>
      <c r="U92" s="39">
        <f t="shared" si="6"/>
        <v>0</v>
      </c>
      <c r="V92" s="111"/>
      <c r="Y92" s="127" t="s">
        <v>114</v>
      </c>
      <c r="Z92" s="605"/>
    </row>
    <row r="93" spans="1:26" ht="70" x14ac:dyDescent="0.25">
      <c r="A93" s="91"/>
      <c r="B93" s="14">
        <v>6</v>
      </c>
      <c r="C93" s="40"/>
      <c r="D93" s="40"/>
      <c r="E93" s="40"/>
      <c r="F93" s="40"/>
      <c r="G93" s="15"/>
      <c r="H93" s="15"/>
      <c r="I93" s="38">
        <f t="shared" si="3"/>
        <v>0</v>
      </c>
      <c r="J93" s="39">
        <f t="shared" si="4"/>
        <v>0</v>
      </c>
      <c r="K93" s="111"/>
      <c r="L93" s="91"/>
      <c r="M93" s="104">
        <v>6</v>
      </c>
      <c r="N93" s="109"/>
      <c r="O93" s="109"/>
      <c r="P93" s="109"/>
      <c r="Q93" s="109"/>
      <c r="R93" s="108"/>
      <c r="S93" s="108"/>
      <c r="T93" s="38">
        <f t="shared" si="5"/>
        <v>0</v>
      </c>
      <c r="U93" s="39">
        <f t="shared" si="6"/>
        <v>0</v>
      </c>
      <c r="V93" s="111"/>
      <c r="Y93" s="129" t="s">
        <v>116</v>
      </c>
      <c r="Z93" s="605"/>
    </row>
    <row r="94" spans="1:26" ht="50" x14ac:dyDescent="0.25">
      <c r="A94" s="91"/>
      <c r="B94" s="14">
        <v>7</v>
      </c>
      <c r="C94" s="40"/>
      <c r="D94" s="40"/>
      <c r="E94" s="40"/>
      <c r="F94" s="40"/>
      <c r="G94" s="15"/>
      <c r="H94" s="15"/>
      <c r="I94" s="38">
        <f t="shared" si="3"/>
        <v>0</v>
      </c>
      <c r="J94" s="39">
        <f t="shared" si="4"/>
        <v>0</v>
      </c>
      <c r="K94" s="111"/>
      <c r="L94" s="91"/>
      <c r="M94" s="104">
        <v>7</v>
      </c>
      <c r="N94" s="109"/>
      <c r="O94" s="109"/>
      <c r="P94" s="109"/>
      <c r="Q94" s="109"/>
      <c r="R94" s="108"/>
      <c r="S94" s="108"/>
      <c r="T94" s="38">
        <f t="shared" si="5"/>
        <v>0</v>
      </c>
      <c r="U94" s="39">
        <f t="shared" si="6"/>
        <v>0</v>
      </c>
      <c r="V94" s="111"/>
      <c r="Y94" s="129" t="s">
        <v>118</v>
      </c>
      <c r="Z94" s="605"/>
    </row>
    <row r="95" spans="1:26" ht="25" customHeight="1" x14ac:dyDescent="0.25">
      <c r="A95" s="91"/>
      <c r="B95" s="14">
        <v>8</v>
      </c>
      <c r="C95" s="40"/>
      <c r="D95" s="40"/>
      <c r="E95" s="40"/>
      <c r="F95" s="40"/>
      <c r="G95" s="15"/>
      <c r="H95" s="15"/>
      <c r="I95" s="38">
        <f t="shared" si="3"/>
        <v>0</v>
      </c>
      <c r="J95" s="39">
        <f t="shared" si="4"/>
        <v>0</v>
      </c>
      <c r="K95" s="111"/>
      <c r="L95" s="91"/>
      <c r="M95" s="104">
        <v>8</v>
      </c>
      <c r="N95" s="109"/>
      <c r="O95" s="109"/>
      <c r="P95" s="109"/>
      <c r="Q95" s="109"/>
      <c r="R95" s="108"/>
      <c r="S95" s="108"/>
      <c r="T95" s="38">
        <f t="shared" si="5"/>
        <v>0</v>
      </c>
      <c r="U95" s="39">
        <f t="shared" si="6"/>
        <v>0</v>
      </c>
      <c r="V95" s="111"/>
      <c r="Y95" s="129" t="s">
        <v>120</v>
      </c>
      <c r="Z95" s="605"/>
    </row>
    <row r="96" spans="1:26" ht="30" customHeight="1" thickBot="1" x14ac:dyDescent="0.3">
      <c r="A96" s="91"/>
      <c r="B96" s="14">
        <v>9</v>
      </c>
      <c r="C96" s="40"/>
      <c r="D96" s="40"/>
      <c r="E96" s="40"/>
      <c r="F96" s="40"/>
      <c r="G96" s="15"/>
      <c r="H96" s="15"/>
      <c r="I96" s="38">
        <f t="shared" si="3"/>
        <v>0</v>
      </c>
      <c r="J96" s="39">
        <f t="shared" si="4"/>
        <v>0</v>
      </c>
      <c r="K96" s="111"/>
      <c r="L96" s="91"/>
      <c r="M96" s="104">
        <v>9</v>
      </c>
      <c r="N96" s="109"/>
      <c r="O96" s="109"/>
      <c r="P96" s="109"/>
      <c r="Q96" s="109"/>
      <c r="R96" s="108"/>
      <c r="S96" s="108"/>
      <c r="T96" s="38">
        <f t="shared" si="5"/>
        <v>0</v>
      </c>
      <c r="U96" s="39">
        <f t="shared" si="6"/>
        <v>0</v>
      </c>
      <c r="V96" s="111"/>
      <c r="Y96" s="128" t="s">
        <v>122</v>
      </c>
      <c r="Z96" s="606"/>
    </row>
    <row r="97" spans="1:28" x14ac:dyDescent="0.25">
      <c r="A97" s="91"/>
      <c r="B97" s="14">
        <v>10</v>
      </c>
      <c r="C97" s="40"/>
      <c r="D97" s="40"/>
      <c r="E97" s="40"/>
      <c r="F97" s="40"/>
      <c r="G97" s="15"/>
      <c r="H97" s="15"/>
      <c r="I97" s="38">
        <f t="shared" si="3"/>
        <v>0</v>
      </c>
      <c r="J97" s="39">
        <f t="shared" si="4"/>
        <v>0</v>
      </c>
      <c r="K97" s="111"/>
      <c r="L97" s="91"/>
      <c r="M97" s="104">
        <v>10</v>
      </c>
      <c r="N97" s="109"/>
      <c r="O97" s="109"/>
      <c r="P97" s="109"/>
      <c r="Q97" s="109"/>
      <c r="R97" s="108"/>
      <c r="S97" s="108"/>
      <c r="T97" s="38">
        <f t="shared" si="5"/>
        <v>0</v>
      </c>
      <c r="U97" s="39">
        <f t="shared" si="6"/>
        <v>0</v>
      </c>
      <c r="V97" s="111"/>
    </row>
    <row r="98" spans="1:28" x14ac:dyDescent="0.25">
      <c r="A98" s="91"/>
      <c r="B98" s="14">
        <v>11</v>
      </c>
      <c r="C98" s="40"/>
      <c r="D98" s="40"/>
      <c r="E98" s="40"/>
      <c r="F98" s="40"/>
      <c r="G98" s="15"/>
      <c r="H98" s="15"/>
      <c r="I98" s="38">
        <f t="shared" si="3"/>
        <v>0</v>
      </c>
      <c r="J98" s="39">
        <f t="shared" si="4"/>
        <v>0</v>
      </c>
      <c r="K98" s="111"/>
      <c r="L98" s="91"/>
      <c r="M98" s="104">
        <v>11</v>
      </c>
      <c r="N98" s="109"/>
      <c r="O98" s="109"/>
      <c r="P98" s="109"/>
      <c r="Q98" s="109"/>
      <c r="R98" s="108"/>
      <c r="S98" s="108"/>
      <c r="T98" s="38">
        <f t="shared" si="5"/>
        <v>0</v>
      </c>
      <c r="U98" s="39">
        <f t="shared" si="6"/>
        <v>0</v>
      </c>
      <c r="V98" s="111"/>
    </row>
    <row r="99" spans="1:28" x14ac:dyDescent="0.25">
      <c r="A99" s="91"/>
      <c r="B99" s="14">
        <v>12</v>
      </c>
      <c r="C99" s="40"/>
      <c r="D99" s="40"/>
      <c r="E99" s="40"/>
      <c r="F99" s="40"/>
      <c r="G99" s="15"/>
      <c r="H99" s="15"/>
      <c r="I99" s="38">
        <f t="shared" si="3"/>
        <v>0</v>
      </c>
      <c r="J99" s="39">
        <f t="shared" si="4"/>
        <v>0</v>
      </c>
      <c r="K99" s="111"/>
      <c r="L99" s="91"/>
      <c r="M99" s="104">
        <v>12</v>
      </c>
      <c r="N99" s="109"/>
      <c r="O99" s="109"/>
      <c r="P99" s="109"/>
      <c r="Q99" s="109"/>
      <c r="R99" s="108"/>
      <c r="S99" s="108"/>
      <c r="T99" s="38">
        <f t="shared" si="5"/>
        <v>0</v>
      </c>
      <c r="U99" s="39">
        <f t="shared" si="6"/>
        <v>0</v>
      </c>
      <c r="V99" s="111"/>
    </row>
    <row r="100" spans="1:28" ht="14.5" thickBot="1" x14ac:dyDescent="0.3">
      <c r="A100" s="32"/>
      <c r="C100" s="639" t="s">
        <v>128</v>
      </c>
      <c r="D100" s="640"/>
      <c r="E100" s="640"/>
      <c r="F100" s="640"/>
      <c r="G100" s="640"/>
      <c r="H100" s="641"/>
      <c r="I100" s="41">
        <f>SUM(I88:I99)</f>
        <v>1097</v>
      </c>
      <c r="J100" s="42">
        <f>SUM(J88:J99)</f>
        <v>36.56666666666667</v>
      </c>
      <c r="K100" s="111"/>
      <c r="L100" s="32"/>
      <c r="M100" s="110"/>
      <c r="N100" s="607" t="s">
        <v>128</v>
      </c>
      <c r="O100" s="608"/>
      <c r="P100" s="608"/>
      <c r="Q100" s="608"/>
      <c r="R100" s="608"/>
      <c r="S100" s="609"/>
      <c r="T100" s="41">
        <f>SUM(T88:T99)</f>
        <v>755</v>
      </c>
      <c r="U100" s="42">
        <f>SUM(U88:U99)</f>
        <v>0</v>
      </c>
      <c r="V100" s="111"/>
    </row>
    <row r="101" spans="1:28" ht="13.5" thickBot="1" x14ac:dyDescent="0.3">
      <c r="M101" s="8"/>
      <c r="N101" s="1"/>
      <c r="O101" s="9"/>
      <c r="AB101" s="130" t="s">
        <v>19</v>
      </c>
    </row>
    <row r="102" spans="1:28" ht="25" customHeight="1" thickBot="1" x14ac:dyDescent="0.3">
      <c r="J102" s="92" t="str">
        <f>IF(J100&gt;=36,"HABILITADO","NO HABILITADO")</f>
        <v>HABILITADO</v>
      </c>
      <c r="M102" s="8"/>
      <c r="N102" s="1"/>
      <c r="O102" s="9"/>
      <c r="T102" s="586" t="s">
        <v>131</v>
      </c>
      <c r="U102" s="587">
        <f>IF(U100&gt;24,15,IF(U100&gt;=18,10,IF(U100&gt;=12,8,0)))</f>
        <v>0</v>
      </c>
      <c r="Y102" s="586" t="s">
        <v>131</v>
      </c>
      <c r="Z102" s="587">
        <v>0</v>
      </c>
      <c r="AB102" s="167"/>
    </row>
    <row r="103" spans="1:28" x14ac:dyDescent="0.25">
      <c r="M103" s="8"/>
      <c r="N103" s="1"/>
      <c r="O103" s="9"/>
    </row>
    <row r="104" spans="1:28" x14ac:dyDescent="0.25">
      <c r="M104" s="8"/>
      <c r="N104" s="1"/>
      <c r="O104" s="9"/>
    </row>
    <row r="105" spans="1:28" x14ac:dyDescent="0.25">
      <c r="M105" s="8"/>
      <c r="N105" s="1"/>
      <c r="O105" s="9"/>
    </row>
    <row r="106" spans="1:28" x14ac:dyDescent="0.25">
      <c r="M106" s="8"/>
      <c r="N106" s="1"/>
      <c r="O106" s="9"/>
    </row>
    <row r="107" spans="1:28" ht="13" thickBot="1" x14ac:dyDescent="0.3">
      <c r="M107" s="8"/>
      <c r="N107" s="1"/>
      <c r="O107" s="9"/>
    </row>
    <row r="108" spans="1:28" ht="13.5" thickBot="1" x14ac:dyDescent="0.3">
      <c r="A108" s="32"/>
      <c r="B108" s="32"/>
      <c r="C108" s="596" t="s">
        <v>74</v>
      </c>
      <c r="D108" s="596"/>
      <c r="E108" s="610" t="s">
        <v>517</v>
      </c>
      <c r="F108" s="610"/>
      <c r="G108" s="610"/>
      <c r="H108" s="610"/>
      <c r="I108" s="610"/>
      <c r="J108" s="35"/>
      <c r="K108" s="162"/>
      <c r="M108" s="8"/>
      <c r="N108" s="1"/>
      <c r="O108" s="9"/>
    </row>
    <row r="109" spans="1:28" ht="13" x14ac:dyDescent="0.25">
      <c r="A109" s="32"/>
      <c r="B109" s="32"/>
      <c r="C109" s="596" t="s">
        <v>76</v>
      </c>
      <c r="D109" s="596"/>
      <c r="E109" s="597" t="s">
        <v>279</v>
      </c>
      <c r="F109" s="597"/>
      <c r="G109" s="597"/>
      <c r="H109" s="597"/>
      <c r="I109" s="597"/>
      <c r="J109" s="35"/>
      <c r="M109" s="8"/>
      <c r="N109" s="1"/>
      <c r="O109" s="9"/>
    </row>
    <row r="110" spans="1:28" x14ac:dyDescent="0.25">
      <c r="A110" s="32"/>
      <c r="B110" s="32"/>
      <c r="C110" s="32"/>
      <c r="D110" s="32"/>
      <c r="E110" s="32"/>
      <c r="F110" s="32"/>
      <c r="G110" s="33"/>
      <c r="H110" s="32"/>
      <c r="I110" s="34"/>
      <c r="J110" s="35"/>
      <c r="M110" s="8"/>
      <c r="N110" s="1"/>
      <c r="O110" s="9"/>
    </row>
    <row r="111" spans="1:28" ht="13" x14ac:dyDescent="0.25">
      <c r="A111" s="32"/>
      <c r="B111" s="32"/>
      <c r="C111" s="598" t="s">
        <v>135</v>
      </c>
      <c r="D111" s="598"/>
      <c r="E111" s="598"/>
      <c r="F111" s="598"/>
      <c r="G111" s="598"/>
      <c r="H111" s="598"/>
      <c r="I111" s="598"/>
      <c r="J111" s="598"/>
      <c r="M111" s="8"/>
      <c r="N111" s="1"/>
      <c r="O111" s="9"/>
    </row>
    <row r="112" spans="1:28" ht="13" x14ac:dyDescent="0.25">
      <c r="A112" s="32"/>
      <c r="B112" s="32"/>
      <c r="C112" s="584"/>
      <c r="D112" s="598" t="s">
        <v>136</v>
      </c>
      <c r="E112" s="598"/>
      <c r="F112" s="598"/>
      <c r="G112" s="598"/>
      <c r="H112" s="598"/>
      <c r="I112" s="584"/>
      <c r="J112" s="584"/>
      <c r="M112" s="8"/>
      <c r="N112" s="1"/>
      <c r="O112" s="9"/>
    </row>
    <row r="113" spans="1:26" ht="13" customHeight="1" thickBot="1" x14ac:dyDescent="0.3">
      <c r="A113" s="32"/>
      <c r="B113" s="32"/>
      <c r="C113" s="603"/>
      <c r="D113" s="603"/>
      <c r="E113" s="584"/>
      <c r="F113" s="584"/>
      <c r="G113" s="584"/>
      <c r="H113" s="584"/>
      <c r="I113" s="584"/>
      <c r="J113" s="584"/>
      <c r="M113" s="8"/>
      <c r="N113" s="1"/>
      <c r="O113" s="9"/>
    </row>
    <row r="114" spans="1:26" ht="23.5" thickBot="1" x14ac:dyDescent="0.55000000000000004">
      <c r="A114" s="32"/>
      <c r="B114" s="32"/>
      <c r="C114" s="611" t="s">
        <v>137</v>
      </c>
      <c r="D114" s="612"/>
      <c r="E114" s="612"/>
      <c r="F114" s="612"/>
      <c r="G114" s="612"/>
      <c r="H114" s="612"/>
      <c r="I114" s="612"/>
      <c r="J114" s="612"/>
      <c r="K114" s="613"/>
      <c r="M114" s="8"/>
      <c r="N114" s="614" t="s">
        <v>81</v>
      </c>
      <c r="O114" s="615"/>
      <c r="P114" s="615"/>
      <c r="Q114" s="615"/>
      <c r="R114" s="615"/>
      <c r="S114" s="615"/>
      <c r="T114" s="615"/>
      <c r="U114" s="615"/>
      <c r="V114" s="616"/>
    </row>
    <row r="115" spans="1:26" ht="65.5" thickBot="1" x14ac:dyDescent="0.3">
      <c r="A115" s="32"/>
      <c r="B115" s="32"/>
      <c r="C115" s="155" t="s">
        <v>82</v>
      </c>
      <c r="D115" s="155" t="s">
        <v>11</v>
      </c>
      <c r="E115" s="155" t="s">
        <v>83</v>
      </c>
      <c r="F115" s="156" t="s">
        <v>84</v>
      </c>
      <c r="G115" s="156" t="s">
        <v>85</v>
      </c>
      <c r="H115" s="156" t="s">
        <v>86</v>
      </c>
      <c r="I115" s="93" t="s">
        <v>87</v>
      </c>
      <c r="J115" s="94" t="s">
        <v>88</v>
      </c>
      <c r="K115" s="154" t="s">
        <v>19</v>
      </c>
      <c r="M115" s="32"/>
      <c r="N115" s="155" t="s">
        <v>82</v>
      </c>
      <c r="O115" s="155" t="s">
        <v>11</v>
      </c>
      <c r="P115" s="155" t="s">
        <v>83</v>
      </c>
      <c r="Q115" s="156" t="s">
        <v>84</v>
      </c>
      <c r="R115" s="156" t="s">
        <v>85</v>
      </c>
      <c r="S115" s="156" t="s">
        <v>86</v>
      </c>
      <c r="T115" s="93" t="s">
        <v>87</v>
      </c>
      <c r="U115" s="94" t="s">
        <v>88</v>
      </c>
      <c r="V115" s="154" t="s">
        <v>19</v>
      </c>
      <c r="Y115" s="115" t="s">
        <v>138</v>
      </c>
      <c r="Z115" s="116" t="s">
        <v>90</v>
      </c>
    </row>
    <row r="116" spans="1:26" ht="288" thickBot="1" x14ac:dyDescent="0.3">
      <c r="A116" s="91"/>
      <c r="B116" s="95">
        <v>1</v>
      </c>
      <c r="C116" s="97" t="s">
        <v>518</v>
      </c>
      <c r="D116" s="97" t="s">
        <v>518</v>
      </c>
      <c r="E116" s="97" t="s">
        <v>514</v>
      </c>
      <c r="F116" s="221" t="s">
        <v>519</v>
      </c>
      <c r="G116" s="15">
        <v>42409</v>
      </c>
      <c r="H116" s="15">
        <v>42745</v>
      </c>
      <c r="I116" s="99">
        <f>H116-G116+1</f>
        <v>337</v>
      </c>
      <c r="J116" s="100">
        <f t="shared" ref="J116:J127" si="7">+I116/30</f>
        <v>11.233333333333333</v>
      </c>
      <c r="K116" s="111"/>
      <c r="M116" s="95">
        <v>1</v>
      </c>
      <c r="N116" s="96"/>
      <c r="O116" s="96"/>
      <c r="P116" s="97"/>
      <c r="Q116" s="98"/>
      <c r="R116" s="15"/>
      <c r="S116" s="15"/>
      <c r="T116" s="99">
        <f t="shared" ref="T116:T127" si="8">S116-R116</f>
        <v>0</v>
      </c>
      <c r="U116" s="100">
        <f t="shared" ref="U116:U127" si="9">+T116/30</f>
        <v>0</v>
      </c>
      <c r="V116" s="111"/>
      <c r="Y116" s="117" t="s">
        <v>143</v>
      </c>
      <c r="Z116" s="118">
        <v>2</v>
      </c>
    </row>
    <row r="117" spans="1:26" ht="299" x14ac:dyDescent="0.25">
      <c r="A117" s="91"/>
      <c r="B117" s="95">
        <v>2</v>
      </c>
      <c r="C117" s="96" t="s">
        <v>520</v>
      </c>
      <c r="D117" s="96" t="s">
        <v>520</v>
      </c>
      <c r="E117" s="97" t="s">
        <v>521</v>
      </c>
      <c r="F117" s="222" t="s">
        <v>522</v>
      </c>
      <c r="G117" s="15">
        <v>42751</v>
      </c>
      <c r="H117" s="15">
        <v>43550</v>
      </c>
      <c r="I117" s="99">
        <f t="shared" ref="I117:I118" si="10">H117-G117+1</f>
        <v>800</v>
      </c>
      <c r="J117" s="100">
        <f t="shared" si="7"/>
        <v>26.666666666666668</v>
      </c>
      <c r="K117" s="111"/>
      <c r="M117" s="95">
        <v>2</v>
      </c>
      <c r="N117" s="96"/>
      <c r="O117" s="96"/>
      <c r="P117" s="97"/>
      <c r="Q117" s="98"/>
      <c r="R117" s="15"/>
      <c r="S117" s="15"/>
      <c r="T117" s="99">
        <f t="shared" si="8"/>
        <v>0</v>
      </c>
      <c r="U117" s="100">
        <f t="shared" si="9"/>
        <v>0</v>
      </c>
      <c r="V117" s="114"/>
      <c r="Y117" s="119" t="s">
        <v>147</v>
      </c>
      <c r="Z117" s="600">
        <v>1</v>
      </c>
    </row>
    <row r="118" spans="1:26" ht="175" x14ac:dyDescent="0.25">
      <c r="A118" s="91"/>
      <c r="B118" s="95">
        <v>3</v>
      </c>
      <c r="C118" s="174" t="s">
        <v>523</v>
      </c>
      <c r="D118" s="174" t="s">
        <v>523</v>
      </c>
      <c r="E118" s="175" t="s">
        <v>524</v>
      </c>
      <c r="F118" s="432" t="s">
        <v>525</v>
      </c>
      <c r="G118" s="177">
        <v>43551</v>
      </c>
      <c r="H118" s="177">
        <v>43697</v>
      </c>
      <c r="I118" s="99">
        <f t="shared" si="10"/>
        <v>147</v>
      </c>
      <c r="J118" s="433"/>
      <c r="K118" s="431" t="s">
        <v>526</v>
      </c>
      <c r="M118" s="95">
        <v>3</v>
      </c>
      <c r="N118" s="96"/>
      <c r="O118" s="96"/>
      <c r="P118" s="97"/>
      <c r="Q118" s="98"/>
      <c r="R118" s="15"/>
      <c r="S118" s="15"/>
      <c r="T118" s="99">
        <f t="shared" si="8"/>
        <v>0</v>
      </c>
      <c r="U118" s="100">
        <f t="shared" si="9"/>
        <v>0</v>
      </c>
      <c r="V118" s="111"/>
      <c r="Y118" s="120" t="s">
        <v>152</v>
      </c>
      <c r="Z118" s="601"/>
    </row>
    <row r="119" spans="1:26" ht="140" x14ac:dyDescent="0.25">
      <c r="A119" s="91"/>
      <c r="B119" s="95">
        <v>4</v>
      </c>
      <c r="C119" s="96"/>
      <c r="D119" s="96"/>
      <c r="E119" s="97"/>
      <c r="F119" s="98"/>
      <c r="G119" s="15"/>
      <c r="H119" s="15"/>
      <c r="I119" s="99">
        <f t="shared" ref="I119:I127" si="11">H119-G119</f>
        <v>0</v>
      </c>
      <c r="J119" s="100">
        <f t="shared" si="7"/>
        <v>0</v>
      </c>
      <c r="K119" s="111"/>
      <c r="M119" s="95">
        <v>4</v>
      </c>
      <c r="N119" s="101"/>
      <c r="O119" s="101"/>
      <c r="P119" s="101"/>
      <c r="Q119" s="101"/>
      <c r="R119" s="15"/>
      <c r="S119" s="15"/>
      <c r="T119" s="99">
        <f t="shared" si="8"/>
        <v>0</v>
      </c>
      <c r="U119" s="100">
        <f t="shared" si="9"/>
        <v>0</v>
      </c>
      <c r="V119" s="111"/>
      <c r="Y119" s="120" t="s">
        <v>154</v>
      </c>
      <c r="Z119" s="601"/>
    </row>
    <row r="120" spans="1:26" ht="112" x14ac:dyDescent="0.25">
      <c r="A120" s="91"/>
      <c r="B120" s="95">
        <v>5</v>
      </c>
      <c r="C120" s="101"/>
      <c r="D120" s="101"/>
      <c r="E120" s="101"/>
      <c r="F120" s="101"/>
      <c r="G120" s="15"/>
      <c r="H120" s="15"/>
      <c r="I120" s="99">
        <f t="shared" si="11"/>
        <v>0</v>
      </c>
      <c r="J120" s="100">
        <f t="shared" si="7"/>
        <v>0</v>
      </c>
      <c r="K120" s="111"/>
      <c r="M120" s="95">
        <v>5</v>
      </c>
      <c r="N120" s="101"/>
      <c r="O120" s="101"/>
      <c r="P120" s="101"/>
      <c r="Q120" s="101"/>
      <c r="R120" s="15"/>
      <c r="S120" s="15"/>
      <c r="T120" s="99">
        <f t="shared" si="8"/>
        <v>0</v>
      </c>
      <c r="U120" s="100">
        <f t="shared" si="9"/>
        <v>0</v>
      </c>
      <c r="V120" s="111"/>
      <c r="Y120" s="120" t="s">
        <v>158</v>
      </c>
      <c r="Z120" s="601"/>
    </row>
    <row r="121" spans="1:26" ht="140" x14ac:dyDescent="0.25">
      <c r="A121" s="91"/>
      <c r="B121" s="95">
        <v>6</v>
      </c>
      <c r="C121" s="101"/>
      <c r="D121" s="101"/>
      <c r="E121" s="101"/>
      <c r="F121" s="101"/>
      <c r="G121" s="15"/>
      <c r="H121" s="15"/>
      <c r="I121" s="99">
        <f t="shared" si="11"/>
        <v>0</v>
      </c>
      <c r="J121" s="100">
        <f t="shared" si="7"/>
        <v>0</v>
      </c>
      <c r="K121" s="111"/>
      <c r="M121" s="95">
        <v>6</v>
      </c>
      <c r="N121" s="101"/>
      <c r="O121" s="101"/>
      <c r="P121" s="101"/>
      <c r="Q121" s="101"/>
      <c r="R121" s="15"/>
      <c r="S121" s="15"/>
      <c r="T121" s="99">
        <f t="shared" si="8"/>
        <v>0</v>
      </c>
      <c r="U121" s="100">
        <f t="shared" si="9"/>
        <v>0</v>
      </c>
      <c r="V121" s="111"/>
      <c r="Y121" s="120" t="s">
        <v>161</v>
      </c>
      <c r="Z121" s="601"/>
    </row>
    <row r="122" spans="1:26" ht="112" x14ac:dyDescent="0.25">
      <c r="A122" s="91"/>
      <c r="B122" s="95">
        <v>7</v>
      </c>
      <c r="C122" s="101"/>
      <c r="D122" s="101"/>
      <c r="E122" s="101"/>
      <c r="F122" s="101"/>
      <c r="G122" s="15"/>
      <c r="H122" s="15"/>
      <c r="I122" s="99">
        <f t="shared" si="11"/>
        <v>0</v>
      </c>
      <c r="J122" s="100">
        <f t="shared" si="7"/>
        <v>0</v>
      </c>
      <c r="K122" s="111"/>
      <c r="M122" s="95">
        <v>7</v>
      </c>
      <c r="N122" s="101"/>
      <c r="O122" s="101"/>
      <c r="P122" s="101"/>
      <c r="Q122" s="101"/>
      <c r="R122" s="15"/>
      <c r="S122" s="15"/>
      <c r="T122" s="99">
        <f t="shared" si="8"/>
        <v>0</v>
      </c>
      <c r="U122" s="100">
        <f t="shared" si="9"/>
        <v>0</v>
      </c>
      <c r="V122" s="111"/>
      <c r="Y122" s="120" t="s">
        <v>164</v>
      </c>
      <c r="Z122" s="601"/>
    </row>
    <row r="123" spans="1:26" ht="70" x14ac:dyDescent="0.25">
      <c r="A123" s="91"/>
      <c r="B123" s="95">
        <v>8</v>
      </c>
      <c r="C123" s="101"/>
      <c r="D123" s="101"/>
      <c r="E123" s="101"/>
      <c r="F123" s="101"/>
      <c r="G123" s="15"/>
      <c r="H123" s="15"/>
      <c r="I123" s="99">
        <f t="shared" si="11"/>
        <v>0</v>
      </c>
      <c r="J123" s="100">
        <f t="shared" si="7"/>
        <v>0</v>
      </c>
      <c r="K123" s="111"/>
      <c r="M123" s="95">
        <v>8</v>
      </c>
      <c r="N123" s="101"/>
      <c r="O123" s="101"/>
      <c r="P123" s="101"/>
      <c r="Q123" s="101"/>
      <c r="R123" s="15"/>
      <c r="S123" s="15"/>
      <c r="T123" s="99">
        <f t="shared" si="8"/>
        <v>0</v>
      </c>
      <c r="U123" s="100">
        <f t="shared" si="9"/>
        <v>0</v>
      </c>
      <c r="V123" s="111"/>
      <c r="Y123" s="120" t="s">
        <v>167</v>
      </c>
      <c r="Z123" s="601"/>
    </row>
    <row r="124" spans="1:26" ht="182.5" thickBot="1" x14ac:dyDescent="0.3">
      <c r="A124" s="91"/>
      <c r="B124" s="95">
        <v>9</v>
      </c>
      <c r="C124" s="101"/>
      <c r="D124" s="101"/>
      <c r="E124" s="101"/>
      <c r="F124" s="101"/>
      <c r="G124" s="15"/>
      <c r="H124" s="15"/>
      <c r="I124" s="99">
        <f t="shared" si="11"/>
        <v>0</v>
      </c>
      <c r="J124" s="100">
        <f t="shared" si="7"/>
        <v>0</v>
      </c>
      <c r="K124" s="111"/>
      <c r="M124" s="95">
        <v>9</v>
      </c>
      <c r="N124" s="101"/>
      <c r="O124" s="101"/>
      <c r="P124" s="101"/>
      <c r="Q124" s="101"/>
      <c r="R124" s="15"/>
      <c r="S124" s="15"/>
      <c r="T124" s="99">
        <f t="shared" si="8"/>
        <v>0</v>
      </c>
      <c r="U124" s="100">
        <f t="shared" si="9"/>
        <v>0</v>
      </c>
      <c r="V124" s="111"/>
      <c r="Y124" s="121" t="s">
        <v>172</v>
      </c>
      <c r="Z124" s="602"/>
    </row>
    <row r="125" spans="1:26" x14ac:dyDescent="0.25">
      <c r="A125" s="91"/>
      <c r="B125" s="95">
        <v>10</v>
      </c>
      <c r="C125" s="101"/>
      <c r="D125" s="101"/>
      <c r="E125" s="101"/>
      <c r="F125" s="101"/>
      <c r="G125" s="15"/>
      <c r="H125" s="15"/>
      <c r="I125" s="99">
        <f t="shared" si="11"/>
        <v>0</v>
      </c>
      <c r="J125" s="100">
        <f t="shared" si="7"/>
        <v>0</v>
      </c>
      <c r="K125" s="111"/>
      <c r="M125" s="95">
        <v>10</v>
      </c>
      <c r="N125" s="101"/>
      <c r="O125" s="101"/>
      <c r="P125" s="101"/>
      <c r="Q125" s="101"/>
      <c r="R125" s="15"/>
      <c r="S125" s="15"/>
      <c r="T125" s="99">
        <f t="shared" si="8"/>
        <v>0</v>
      </c>
      <c r="U125" s="100">
        <f t="shared" si="9"/>
        <v>0</v>
      </c>
      <c r="V125" s="111"/>
    </row>
    <row r="126" spans="1:26" x14ac:dyDescent="0.25">
      <c r="A126" s="91"/>
      <c r="B126" s="95">
        <v>11</v>
      </c>
      <c r="C126" s="101"/>
      <c r="D126" s="101"/>
      <c r="E126" s="101"/>
      <c r="F126" s="101"/>
      <c r="G126" s="15"/>
      <c r="H126" s="15"/>
      <c r="I126" s="99">
        <f t="shared" si="11"/>
        <v>0</v>
      </c>
      <c r="J126" s="100">
        <f t="shared" si="7"/>
        <v>0</v>
      </c>
      <c r="K126" s="111"/>
      <c r="M126" s="95">
        <v>11</v>
      </c>
      <c r="N126" s="101"/>
      <c r="O126" s="101"/>
      <c r="P126" s="101"/>
      <c r="Q126" s="101"/>
      <c r="R126" s="15"/>
      <c r="S126" s="15"/>
      <c r="T126" s="99">
        <f t="shared" si="8"/>
        <v>0</v>
      </c>
      <c r="U126" s="100">
        <f t="shared" si="9"/>
        <v>0</v>
      </c>
      <c r="V126" s="111"/>
    </row>
    <row r="127" spans="1:26" x14ac:dyDescent="0.25">
      <c r="A127" s="91"/>
      <c r="B127" s="95">
        <v>12</v>
      </c>
      <c r="C127" s="101"/>
      <c r="D127" s="101"/>
      <c r="E127" s="101"/>
      <c r="F127" s="101"/>
      <c r="G127" s="15"/>
      <c r="H127" s="15"/>
      <c r="I127" s="99">
        <f t="shared" si="11"/>
        <v>0</v>
      </c>
      <c r="J127" s="100">
        <f t="shared" si="7"/>
        <v>0</v>
      </c>
      <c r="K127" s="111"/>
      <c r="M127" s="95">
        <v>12</v>
      </c>
      <c r="N127" s="101"/>
      <c r="O127" s="101"/>
      <c r="P127" s="101"/>
      <c r="Q127" s="101"/>
      <c r="R127" s="15"/>
      <c r="S127" s="15"/>
      <c r="T127" s="99">
        <f t="shared" si="8"/>
        <v>0</v>
      </c>
      <c r="U127" s="100">
        <f t="shared" si="9"/>
        <v>0</v>
      </c>
      <c r="V127" s="111"/>
    </row>
    <row r="128" spans="1:26" ht="14.5" thickBot="1" x14ac:dyDescent="0.3">
      <c r="A128" s="32"/>
      <c r="B128" s="32"/>
      <c r="C128" s="593" t="s">
        <v>128</v>
      </c>
      <c r="D128" s="594"/>
      <c r="E128" s="594"/>
      <c r="F128" s="594"/>
      <c r="G128" s="594"/>
      <c r="H128" s="595"/>
      <c r="I128" s="102">
        <f>SUM(I116:I127)</f>
        <v>1284</v>
      </c>
      <c r="J128" s="103">
        <f>SUM(J116:J127)</f>
        <v>37.9</v>
      </c>
      <c r="K128" s="111"/>
      <c r="M128" s="32"/>
      <c r="N128" s="593" t="s">
        <v>128</v>
      </c>
      <c r="O128" s="594"/>
      <c r="P128" s="594"/>
      <c r="Q128" s="594"/>
      <c r="R128" s="594"/>
      <c r="S128" s="595"/>
      <c r="T128" s="102">
        <f>SUM(T116:T127)</f>
        <v>0</v>
      </c>
      <c r="U128" s="103">
        <f>SUM(U116:U127)</f>
        <v>0</v>
      </c>
      <c r="V128" s="111"/>
    </row>
    <row r="129" spans="10:28" ht="13.5" thickBot="1" x14ac:dyDescent="0.3">
      <c r="M129" s="8"/>
      <c r="N129" s="1"/>
      <c r="O129" s="9"/>
      <c r="AB129" s="130" t="s">
        <v>19</v>
      </c>
    </row>
    <row r="130" spans="10:28" ht="20.5" thickBot="1" x14ac:dyDescent="0.3">
      <c r="J130" s="92" t="str">
        <f>IF(J128&gt;=36,"HABILITADO","NO HABILITADO")</f>
        <v>HABILITADO</v>
      </c>
      <c r="M130" s="8"/>
      <c r="N130" s="1"/>
      <c r="O130" s="9"/>
      <c r="T130" s="586" t="s">
        <v>131</v>
      </c>
      <c r="U130" s="587">
        <f>IF(U128&gt;12,13,IF(U128&gt;6,8,0))</f>
        <v>0</v>
      </c>
      <c r="Y130" s="586" t="s">
        <v>131</v>
      </c>
      <c r="Z130" s="587">
        <v>0</v>
      </c>
      <c r="AB130" s="167"/>
    </row>
    <row r="131" spans="10:28" x14ac:dyDescent="0.25">
      <c r="M131" s="8"/>
      <c r="N131" s="1"/>
      <c r="O131" s="9"/>
    </row>
    <row r="132" spans="10:28" x14ac:dyDescent="0.25">
      <c r="M132" s="8"/>
      <c r="N132" s="1"/>
      <c r="O132" s="9"/>
    </row>
    <row r="133" spans="10:28" x14ac:dyDescent="0.25">
      <c r="M133" s="8"/>
      <c r="N133" s="1"/>
      <c r="O133" s="9"/>
    </row>
    <row r="134" spans="10:28" x14ac:dyDescent="0.25">
      <c r="M134" s="8"/>
      <c r="N134" s="1"/>
      <c r="O134" s="9"/>
    </row>
    <row r="135" spans="10:28" x14ac:dyDescent="0.25">
      <c r="M135" s="8"/>
      <c r="N135" s="1"/>
      <c r="O135" s="9"/>
    </row>
    <row r="136" spans="10:28" x14ac:dyDescent="0.25">
      <c r="M136" s="8"/>
      <c r="N136" s="1"/>
      <c r="O136" s="9"/>
    </row>
  </sheetData>
  <mergeCells count="45">
    <mergeCell ref="B69:G69"/>
    <mergeCell ref="AB13:AJ13"/>
    <mergeCell ref="A57:A59"/>
    <mergeCell ref="C5:F5"/>
    <mergeCell ref="H5:M5"/>
    <mergeCell ref="C6:F6"/>
    <mergeCell ref="C7:F7"/>
    <mergeCell ref="J11:K11"/>
    <mergeCell ref="D76:O77"/>
    <mergeCell ref="C79:D79"/>
    <mergeCell ref="E79:I79"/>
    <mergeCell ref="C80:D80"/>
    <mergeCell ref="E80:I80"/>
    <mergeCell ref="C2:O3"/>
    <mergeCell ref="C109:D109"/>
    <mergeCell ref="E109:I109"/>
    <mergeCell ref="C111:J111"/>
    <mergeCell ref="D112:H112"/>
    <mergeCell ref="H6:N6"/>
    <mergeCell ref="C11:H11"/>
    <mergeCell ref="C13:L13"/>
    <mergeCell ref="C81:D81"/>
    <mergeCell ref="E81:I81"/>
    <mergeCell ref="C83:J83"/>
    <mergeCell ref="D84:H84"/>
    <mergeCell ref="C85:D85"/>
    <mergeCell ref="C100:H100"/>
    <mergeCell ref="N100:S100"/>
    <mergeCell ref="C108:D108"/>
    <mergeCell ref="AV11:AW11"/>
    <mergeCell ref="AN13:AW13"/>
    <mergeCell ref="AM69:AR69"/>
    <mergeCell ref="C128:H128"/>
    <mergeCell ref="N128:S128"/>
    <mergeCell ref="C113:D113"/>
    <mergeCell ref="P69:U69"/>
    <mergeCell ref="Q13:Y13"/>
    <mergeCell ref="Z117:Z124"/>
    <mergeCell ref="Z89:Z96"/>
    <mergeCell ref="E108:I108"/>
    <mergeCell ref="C86:K86"/>
    <mergeCell ref="N86:V86"/>
    <mergeCell ref="C114:K114"/>
    <mergeCell ref="N114:V114"/>
    <mergeCell ref="AA69:AF69"/>
  </mergeCells>
  <conditionalFormatting sqref="J102">
    <cfRule type="cellIs" dxfId="60" priority="21" operator="equal">
      <formula>"HABILITADO"</formula>
    </cfRule>
    <cfRule type="containsText" dxfId="59" priority="22" operator="containsText" text="NO">
      <formula>NOT(ISERROR(SEARCH("NO",J102)))</formula>
    </cfRule>
  </conditionalFormatting>
  <conditionalFormatting sqref="J130">
    <cfRule type="cellIs" dxfId="58" priority="19" operator="equal">
      <formula>"HABILITADO"</formula>
    </cfRule>
    <cfRule type="containsText" dxfId="57" priority="20" operator="containsText" text="NO">
      <formula>NOT(ISERROR(SEARCH("NO",J130)))</formula>
    </cfRule>
  </conditionalFormatting>
  <conditionalFormatting sqref="K17:K68">
    <cfRule type="containsText" dxfId="56" priority="18" operator="containsText" text="NO HABILITADO">
      <formula>NOT(ISERROR(SEARCH("NO HABILITADO",K17)))</formula>
    </cfRule>
  </conditionalFormatting>
  <conditionalFormatting sqref="K17:K69">
    <cfRule type="containsText" dxfId="55" priority="16" operator="containsText" text="NO">
      <formula>NOT(ISERROR(SEARCH("NO",K17)))</formula>
    </cfRule>
    <cfRule type="containsText" dxfId="54" priority="17" operator="containsText" text="HABILITADO">
      <formula>NOT(ISERROR(SEARCH("HABILITADO",K17)))</formula>
    </cfRule>
  </conditionalFormatting>
  <conditionalFormatting sqref="K15:K16">
    <cfRule type="containsText" dxfId="53" priority="12" operator="containsText" text="NO HABILITADO">
      <formula>NOT(ISERROR(SEARCH(("NO HABILITADO"),(K15))))</formula>
    </cfRule>
  </conditionalFormatting>
  <conditionalFormatting sqref="K15:K16">
    <cfRule type="containsText" dxfId="52" priority="13" operator="containsText" text="NO HABILITADO">
      <formula>NOT(ISERROR(SEARCH(("NO HABILITADO"),(K15))))</formula>
    </cfRule>
  </conditionalFormatting>
  <conditionalFormatting sqref="K15:K16">
    <cfRule type="containsText" dxfId="51" priority="14" operator="containsText" text="NO">
      <formula>NOT(ISERROR(SEARCH(("NO"),(K15))))</formula>
    </cfRule>
  </conditionalFormatting>
  <conditionalFormatting sqref="K15:K16">
    <cfRule type="containsText" dxfId="50" priority="15" operator="containsText" text="HABILITADO">
      <formula>NOT(ISERROR(SEARCH(("HABILITADO"),(K15))))</formula>
    </cfRule>
  </conditionalFormatting>
  <conditionalFormatting sqref="AV17:AV68">
    <cfRule type="containsText" dxfId="49" priority="11" operator="containsText" text="NO HABILITADO">
      <formula>NOT(ISERROR(SEARCH("NO HABILITADO",AV17)))</formula>
    </cfRule>
  </conditionalFormatting>
  <conditionalFormatting sqref="AV17:AV69">
    <cfRule type="containsText" dxfId="48" priority="9" operator="containsText" text="NO">
      <formula>NOT(ISERROR(SEARCH("NO",AV17)))</formula>
    </cfRule>
    <cfRule type="containsText" dxfId="47" priority="10" operator="containsText" text="HABILITADO">
      <formula>NOT(ISERROR(SEARCH("HABILITADO",AV17)))</formula>
    </cfRule>
  </conditionalFormatting>
  <conditionalFormatting sqref="AV15:AV16">
    <cfRule type="containsText" dxfId="46" priority="5" operator="containsText" text="NO HABILITADO">
      <formula>NOT(ISERROR(SEARCH(("NO HABILITADO"),(AV15))))</formula>
    </cfRule>
  </conditionalFormatting>
  <conditionalFormatting sqref="AV15:AV16">
    <cfRule type="containsText" dxfId="45" priority="6" operator="containsText" text="NO HABILITADO">
      <formula>NOT(ISERROR(SEARCH(("NO HABILITADO"),(AV15))))</formula>
    </cfRule>
  </conditionalFormatting>
  <conditionalFormatting sqref="AV15:AV16">
    <cfRule type="containsText" dxfId="44" priority="7" operator="containsText" text="NO">
      <formula>NOT(ISERROR(SEARCH(("NO"),(AV15))))</formula>
    </cfRule>
  </conditionalFormatting>
  <conditionalFormatting sqref="AV15:AV16">
    <cfRule type="containsText" dxfId="43" priority="8" operator="containsText" text="HABILITADO">
      <formula>NOT(ISERROR(SEARCH(("HABILITADO"),(AV15))))</formula>
    </cfRule>
  </conditionalFormatting>
  <conditionalFormatting sqref="AV11:AW11">
    <cfRule type="containsText" dxfId="42" priority="3" operator="containsText" text="NO">
      <formula>NOT(ISERROR(SEARCH(("NO"),(AV11))))</formula>
    </cfRule>
  </conditionalFormatting>
  <conditionalFormatting sqref="AV11:AW11">
    <cfRule type="containsText" dxfId="41" priority="4" operator="containsText" text="CUENTA CON MÁS DE 5 AÑOS">
      <formula>NOT(ISERROR(SEARCH(("CUENTA CON MÁS DE 5 AÑOS"),(AV11))))</formula>
    </cfRule>
  </conditionalFormatting>
  <conditionalFormatting sqref="J11:K11">
    <cfRule type="containsText" dxfId="40" priority="1" operator="containsText" text="NO">
      <formula>NOT(ISERROR(SEARCH(("NO"),(J11))))</formula>
    </cfRule>
  </conditionalFormatting>
  <conditionalFormatting sqref="J11:K11">
    <cfRule type="containsText" dxfId="39"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507FE-8A2E-4ECE-996A-3C8D4C00F22B}">
  <sheetPr>
    <tabColor rgb="FFFF0000"/>
  </sheetPr>
  <dimension ref="A1:BC136"/>
  <sheetViews>
    <sheetView zoomScale="11" zoomScaleNormal="40" workbookViewId="0">
      <selection activeCell="U130" sqref="U130"/>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19.81640625" style="1" customWidth="1"/>
    <col min="7" max="7" width="15.81640625" style="1" customWidth="1"/>
    <col min="8" max="8" width="24.453125" style="1" customWidth="1"/>
    <col min="9" max="9" width="19.1796875" style="1" customWidth="1"/>
    <col min="10" max="10" width="27.26953125" style="1" customWidth="1"/>
    <col min="11" max="11" width="27.54296875" style="1" customWidth="1"/>
    <col min="12" max="12" width="45.26953125" style="8" customWidth="1"/>
    <col min="13" max="13" width="14.81640625" style="1" customWidth="1"/>
    <col min="14" max="14" width="21.26953125" style="9" customWidth="1"/>
    <col min="15" max="15" width="23.81640625" style="1" customWidth="1"/>
    <col min="16" max="16" width="26.7265625" style="1" customWidth="1"/>
    <col min="17" max="17" width="47.26953125" style="1" customWidth="1"/>
    <col min="18" max="18" width="18.54296875" style="1" customWidth="1"/>
    <col min="19" max="19" width="20" style="1" customWidth="1"/>
    <col min="20" max="20" width="23.453125" style="1" customWidth="1"/>
    <col min="21" max="21" width="20.1796875" style="1" customWidth="1"/>
    <col min="22" max="22" width="38.26953125" style="1" customWidth="1"/>
    <col min="23" max="23" width="17.7265625" style="1" customWidth="1"/>
    <col min="24" max="24" width="20.26953125" style="1" customWidth="1"/>
    <col min="25" max="25" width="72.54296875" style="1" customWidth="1"/>
    <col min="26" max="26" width="44.54296875" style="1" customWidth="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16384" width="10.81640625" style="1"/>
  </cols>
  <sheetData>
    <row r="1" spans="2:55" x14ac:dyDescent="0.25">
      <c r="M1" s="8"/>
      <c r="N1" s="1"/>
      <c r="O1" s="9"/>
    </row>
    <row r="2" spans="2:55" x14ac:dyDescent="0.25">
      <c r="C2" s="617" t="s">
        <v>0</v>
      </c>
      <c r="D2" s="617"/>
      <c r="E2" s="617"/>
      <c r="F2" s="617"/>
      <c r="G2" s="617"/>
      <c r="H2" s="617"/>
      <c r="I2" s="617"/>
      <c r="J2" s="617"/>
      <c r="K2" s="617"/>
      <c r="L2" s="617"/>
      <c r="M2" s="617"/>
      <c r="N2" s="617"/>
      <c r="O2" s="617"/>
    </row>
    <row r="3" spans="2:55" ht="51" customHeight="1" x14ac:dyDescent="0.25">
      <c r="C3" s="617"/>
      <c r="D3" s="617"/>
      <c r="E3" s="617"/>
      <c r="F3" s="617"/>
      <c r="G3" s="617"/>
      <c r="H3" s="617"/>
      <c r="I3" s="617"/>
      <c r="J3" s="617"/>
      <c r="K3" s="617"/>
      <c r="L3" s="617"/>
      <c r="M3" s="617"/>
      <c r="N3" s="617"/>
      <c r="O3" s="617"/>
    </row>
    <row r="5" spans="2:55" ht="15.5" x14ac:dyDescent="0.25">
      <c r="C5" s="636" t="s">
        <v>1</v>
      </c>
      <c r="D5" s="636"/>
      <c r="E5" s="636"/>
      <c r="F5" s="636"/>
      <c r="G5" s="588"/>
      <c r="H5" s="642" t="s">
        <v>527</v>
      </c>
      <c r="I5" s="642"/>
      <c r="J5" s="642"/>
      <c r="K5" s="642"/>
      <c r="L5" s="642"/>
      <c r="M5" s="642"/>
      <c r="N5" s="2"/>
    </row>
    <row r="6" spans="2:55" ht="13.5" customHeight="1" thickBot="1" x14ac:dyDescent="0.35">
      <c r="C6" s="638"/>
      <c r="D6" s="638"/>
      <c r="E6" s="638"/>
      <c r="F6" s="638"/>
      <c r="G6" s="589"/>
      <c r="H6" s="618"/>
      <c r="I6" s="618"/>
      <c r="J6" s="618"/>
      <c r="K6" s="618"/>
      <c r="L6" s="619"/>
      <c r="M6" s="619"/>
      <c r="N6" s="619"/>
      <c r="O6" s="3"/>
    </row>
    <row r="7" spans="2:55" ht="13.5" customHeight="1" thickBot="1" x14ac:dyDescent="0.35">
      <c r="C7" s="636" t="s">
        <v>3</v>
      </c>
      <c r="D7" s="636"/>
      <c r="E7" s="636"/>
      <c r="F7" s="636"/>
      <c r="G7" s="588"/>
      <c r="H7" s="43">
        <v>1052.0469627011983</v>
      </c>
      <c r="I7" s="83"/>
      <c r="J7" s="83"/>
      <c r="K7" s="83"/>
      <c r="L7" s="4"/>
      <c r="M7" s="4"/>
      <c r="N7" s="4"/>
      <c r="O7" s="3"/>
    </row>
    <row r="8" spans="2:55" ht="13" x14ac:dyDescent="0.3">
      <c r="C8" s="588" t="s">
        <v>4</v>
      </c>
      <c r="D8" s="588"/>
      <c r="E8" s="588"/>
      <c r="F8" s="588"/>
      <c r="G8" s="588"/>
      <c r="H8" s="243">
        <f>H7*0.3</f>
        <v>315.61408881035948</v>
      </c>
      <c r="I8" s="83"/>
      <c r="J8" s="145"/>
      <c r="K8" s="145"/>
      <c r="L8" s="5"/>
      <c r="M8" s="5"/>
      <c r="N8" s="5"/>
      <c r="O8" s="3"/>
    </row>
    <row r="9" spans="2:55" ht="12.75" customHeight="1" x14ac:dyDescent="0.5">
      <c r="C9" s="3" t="s">
        <v>5</v>
      </c>
      <c r="H9" s="7"/>
      <c r="I9" s="7"/>
      <c r="J9" s="7"/>
      <c r="K9" s="7"/>
      <c r="M9" s="8"/>
      <c r="N9" s="1"/>
      <c r="O9" s="9"/>
    </row>
    <row r="10" spans="2:55" ht="12.75" customHeight="1" x14ac:dyDescent="0.5">
      <c r="C10" s="3"/>
      <c r="H10" s="7"/>
      <c r="I10" s="7"/>
      <c r="J10" s="7"/>
      <c r="K10" s="7"/>
      <c r="M10" s="8"/>
      <c r="N10" s="1"/>
      <c r="O10" s="9"/>
    </row>
    <row r="11" spans="2:55" ht="63" customHeight="1" x14ac:dyDescent="0.5">
      <c r="C11" s="620" t="s">
        <v>6</v>
      </c>
      <c r="D11" s="620"/>
      <c r="E11" s="620"/>
      <c r="F11" s="620"/>
      <c r="G11" s="620"/>
      <c r="H11" s="620"/>
      <c r="I11" s="7"/>
      <c r="J11" s="627" t="str">
        <f>IF(BC28&gt;=5,"HABILITA: CUENTA CON MÁS DE 5 AÑOS","NO HABILITA POR TIEMPO")</f>
        <v>NO HABILITA POR TIEMPO</v>
      </c>
      <c r="K11" s="628"/>
      <c r="M11" s="8"/>
      <c r="N11" s="1"/>
      <c r="O11" s="9"/>
      <c r="AV11" s="627" t="str">
        <f>IF(BC28&gt;=5,"HABILITA: CUENTA CON MÁS DE 5 AÑOS","NO HABILITA POR TIEMPO")</f>
        <v>NO HABILITA POR TIEMPO</v>
      </c>
      <c r="AW11" s="628"/>
    </row>
    <row r="12" spans="2:55" ht="13.5" customHeight="1" thickBot="1" x14ac:dyDescent="0.3">
      <c r="M12" s="8"/>
      <c r="N12" s="1"/>
      <c r="O12" s="9"/>
    </row>
    <row r="13" spans="2:55" ht="24" customHeight="1" thickBot="1" x14ac:dyDescent="0.55000000000000004">
      <c r="C13" s="621" t="s">
        <v>7</v>
      </c>
      <c r="D13" s="622"/>
      <c r="E13" s="622"/>
      <c r="F13" s="622"/>
      <c r="G13" s="622"/>
      <c r="H13" s="622"/>
      <c r="I13" s="622"/>
      <c r="J13" s="622"/>
      <c r="K13" s="622"/>
      <c r="L13" s="623"/>
      <c r="M13" s="244"/>
      <c r="N13" s="1"/>
      <c r="O13" s="9"/>
      <c r="Q13" s="660" t="s">
        <v>8</v>
      </c>
      <c r="R13" s="661"/>
      <c r="S13" s="661"/>
      <c r="T13" s="661"/>
      <c r="U13" s="661"/>
      <c r="V13" s="661"/>
      <c r="W13" s="661"/>
      <c r="X13" s="661"/>
      <c r="Y13" s="661"/>
      <c r="Z13" s="662"/>
      <c r="AB13" s="666" t="s">
        <v>9</v>
      </c>
      <c r="AC13" s="667"/>
      <c r="AD13" s="667"/>
      <c r="AE13" s="667"/>
      <c r="AF13" s="667"/>
      <c r="AG13" s="667"/>
      <c r="AH13" s="667"/>
      <c r="AI13" s="667"/>
      <c r="AJ13" s="667"/>
      <c r="AK13" s="336"/>
      <c r="AO13" s="621" t="s">
        <v>7</v>
      </c>
      <c r="AP13" s="622"/>
      <c r="AQ13" s="622"/>
      <c r="AR13" s="622"/>
      <c r="AS13" s="622"/>
      <c r="AT13" s="622"/>
      <c r="AU13" s="622"/>
      <c r="AV13" s="622"/>
      <c r="AW13" s="622"/>
      <c r="AX13" s="623"/>
    </row>
    <row r="14" spans="2:55"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337" t="s">
        <v>10</v>
      </c>
      <c r="R14" s="337" t="s">
        <v>11</v>
      </c>
      <c r="S14" s="337" t="s">
        <v>12</v>
      </c>
      <c r="T14" s="338" t="s">
        <v>13</v>
      </c>
      <c r="U14" s="338" t="s">
        <v>14</v>
      </c>
      <c r="V14" s="338" t="s">
        <v>15</v>
      </c>
      <c r="W14" s="338" t="s">
        <v>16</v>
      </c>
      <c r="X14" s="339" t="s">
        <v>17</v>
      </c>
      <c r="Y14" s="338" t="s">
        <v>19</v>
      </c>
      <c r="Z14" s="310"/>
      <c r="AB14" s="157" t="s">
        <v>10</v>
      </c>
      <c r="AC14" s="157" t="s">
        <v>11</v>
      </c>
      <c r="AD14" s="157" t="s">
        <v>12</v>
      </c>
      <c r="AE14" s="163" t="s">
        <v>13</v>
      </c>
      <c r="AF14" s="163" t="s">
        <v>14</v>
      </c>
      <c r="AG14" s="163" t="s">
        <v>15</v>
      </c>
      <c r="AH14" s="163" t="s">
        <v>16</v>
      </c>
      <c r="AI14" s="164" t="s">
        <v>17</v>
      </c>
      <c r="AJ14" s="163" t="s">
        <v>19</v>
      </c>
      <c r="AK14" s="310"/>
      <c r="AO14" s="157" t="s">
        <v>10</v>
      </c>
      <c r="AP14" s="157" t="s">
        <v>11</v>
      </c>
      <c r="AQ14" s="157" t="s">
        <v>12</v>
      </c>
      <c r="AR14" s="163" t="s">
        <v>13</v>
      </c>
      <c r="AS14" s="163" t="s">
        <v>14</v>
      </c>
      <c r="AT14" s="163" t="s">
        <v>15</v>
      </c>
      <c r="AU14" s="163" t="s">
        <v>16</v>
      </c>
      <c r="AV14" s="164" t="s">
        <v>17</v>
      </c>
      <c r="AW14" s="164" t="s">
        <v>18</v>
      </c>
      <c r="AX14" s="157" t="s">
        <v>19</v>
      </c>
      <c r="AY14" s="564" t="s">
        <v>22</v>
      </c>
      <c r="AZ14" s="564" t="s">
        <v>23</v>
      </c>
      <c r="BA14" s="564" t="s">
        <v>24</v>
      </c>
      <c r="BB14" s="564" t="s">
        <v>25</v>
      </c>
      <c r="BC14" s="565" t="s">
        <v>26</v>
      </c>
    </row>
    <row r="15" spans="2:55" ht="129" customHeight="1" thickBot="1" x14ac:dyDescent="0.3">
      <c r="B15" s="68">
        <v>1</v>
      </c>
      <c r="C15" s="245" t="s">
        <v>528</v>
      </c>
      <c r="D15" s="248" t="s">
        <v>529</v>
      </c>
      <c r="E15" s="363" t="s">
        <v>530</v>
      </c>
      <c r="F15" s="248" t="s">
        <v>531</v>
      </c>
      <c r="G15" s="249">
        <v>676827850</v>
      </c>
      <c r="H15" s="250">
        <v>1239</v>
      </c>
      <c r="I15" s="251">
        <v>1</v>
      </c>
      <c r="J15" s="252">
        <f>H15*I15</f>
        <v>1239</v>
      </c>
      <c r="K15" s="252" t="str">
        <f>IF(H15*I15&gt;0,"HABILITADO", "NO HABILITADO")</f>
        <v>HABILITADO</v>
      </c>
      <c r="L15" s="323" t="s">
        <v>532</v>
      </c>
      <c r="M15" s="22">
        <v>80101500</v>
      </c>
      <c r="N15" s="23" t="s">
        <v>31</v>
      </c>
      <c r="O15" s="11"/>
      <c r="P15" s="68">
        <v>1</v>
      </c>
      <c r="Q15" s="105"/>
      <c r="R15" s="37"/>
      <c r="S15" s="62"/>
      <c r="T15" s="340"/>
      <c r="U15" s="341"/>
      <c r="V15" s="64"/>
      <c r="W15" s="77"/>
      <c r="X15" s="64">
        <v>0</v>
      </c>
      <c r="Y15" s="105"/>
      <c r="Z15" s="342"/>
      <c r="AA15" s="68">
        <v>1</v>
      </c>
      <c r="AB15" s="65"/>
      <c r="AC15" s="36"/>
      <c r="AD15" s="73"/>
      <c r="AE15" s="72"/>
      <c r="AF15" s="308"/>
      <c r="AG15" s="64"/>
      <c r="AH15" s="69"/>
      <c r="AI15" s="64">
        <f>AG15*AH15</f>
        <v>0</v>
      </c>
      <c r="AJ15" s="268"/>
      <c r="AK15" s="257"/>
      <c r="AN15" s="68">
        <v>1</v>
      </c>
      <c r="AO15" s="245" t="s">
        <v>528</v>
      </c>
      <c r="AP15" s="248" t="s">
        <v>529</v>
      </c>
      <c r="AQ15" s="363" t="s">
        <v>530</v>
      </c>
      <c r="AR15" s="248" t="s">
        <v>531</v>
      </c>
      <c r="AS15" s="249">
        <v>676827850</v>
      </c>
      <c r="AT15" s="250">
        <v>1239</v>
      </c>
      <c r="AU15" s="251">
        <v>1</v>
      </c>
      <c r="AV15" s="252">
        <f>AT15*AU15</f>
        <v>1239</v>
      </c>
      <c r="AW15" s="252" t="str">
        <f>IF(AT15*AU15&gt;0,"HABILITADO", "NO HABILITADO")</f>
        <v>HABILITADO</v>
      </c>
      <c r="AX15" s="323" t="s">
        <v>532</v>
      </c>
      <c r="AY15" s="566">
        <v>42277</v>
      </c>
      <c r="AZ15" s="566">
        <v>42339</v>
      </c>
      <c r="BA15" s="566">
        <v>42277</v>
      </c>
      <c r="BB15" s="566">
        <v>42339</v>
      </c>
      <c r="BC15" s="250">
        <f>+((BB15-BA15)+1)/365</f>
        <v>0.17260273972602741</v>
      </c>
    </row>
    <row r="16" spans="2:55" ht="123" customHeight="1" thickBot="1" x14ac:dyDescent="0.3">
      <c r="B16" s="68">
        <v>2</v>
      </c>
      <c r="C16" s="245" t="s">
        <v>533</v>
      </c>
      <c r="D16" s="248" t="s">
        <v>534</v>
      </c>
      <c r="E16" s="363" t="s">
        <v>535</v>
      </c>
      <c r="F16" s="248" t="s">
        <v>536</v>
      </c>
      <c r="G16" s="249">
        <v>750000000</v>
      </c>
      <c r="H16" s="250">
        <v>1016.65</v>
      </c>
      <c r="I16" s="251">
        <v>1</v>
      </c>
      <c r="J16" s="252">
        <f t="shared" ref="J16:J27" si="0">J15+H16*I16</f>
        <v>2255.65</v>
      </c>
      <c r="K16" s="252" t="str">
        <f>IF(H16*I16&gt;0,"HABILITADO", "NO HABILITADO")</f>
        <v>HABILITADO</v>
      </c>
      <c r="L16" s="567"/>
      <c r="M16" s="22">
        <v>80101600</v>
      </c>
      <c r="N16" s="23" t="s">
        <v>31</v>
      </c>
      <c r="O16" s="11"/>
      <c r="P16" s="68">
        <v>2</v>
      </c>
      <c r="Q16" s="105"/>
      <c r="R16" s="37"/>
      <c r="S16" s="62"/>
      <c r="T16" s="340"/>
      <c r="U16" s="341"/>
      <c r="V16" s="64"/>
      <c r="W16" s="77"/>
      <c r="X16" s="64">
        <v>0</v>
      </c>
      <c r="Y16" s="105"/>
      <c r="Z16" s="342"/>
      <c r="AA16" s="68">
        <v>2</v>
      </c>
      <c r="AB16" s="71"/>
      <c r="AC16" s="72"/>
      <c r="AD16" s="73"/>
      <c r="AE16" s="72"/>
      <c r="AF16" s="298"/>
      <c r="AG16" s="70"/>
      <c r="AH16" s="69"/>
      <c r="AI16" s="64">
        <f>AI15+AG16*AH16</f>
        <v>0</v>
      </c>
      <c r="AJ16" s="268"/>
      <c r="AK16" s="257"/>
      <c r="AN16" s="68">
        <v>2</v>
      </c>
      <c r="AO16" s="245" t="s">
        <v>533</v>
      </c>
      <c r="AP16" s="248" t="s">
        <v>534</v>
      </c>
      <c r="AQ16" s="363" t="s">
        <v>535</v>
      </c>
      <c r="AR16" s="248" t="s">
        <v>536</v>
      </c>
      <c r="AS16" s="249">
        <v>750000000</v>
      </c>
      <c r="AT16" s="250">
        <v>1016.65</v>
      </c>
      <c r="AU16" s="251">
        <v>1</v>
      </c>
      <c r="AV16" s="252">
        <f t="shared" ref="AV16:AV27" si="1">AV15+AT16*AU16</f>
        <v>2255.65</v>
      </c>
      <c r="AW16" s="252" t="str">
        <f>IF(AT16*AU16&gt;0,"HABILITADO", "NO HABILITADO")</f>
        <v>HABILITADO</v>
      </c>
      <c r="AX16" s="567"/>
      <c r="AY16" s="566">
        <v>42402</v>
      </c>
      <c r="AZ16" s="566">
        <v>43000</v>
      </c>
      <c r="BA16" s="566">
        <v>42402</v>
      </c>
      <c r="BB16" s="566">
        <v>43000</v>
      </c>
      <c r="BC16" s="250">
        <f t="shared" ref="BC16:BC27" si="2">+((BB16-BA16)+1)/365</f>
        <v>1.6410958904109589</v>
      </c>
    </row>
    <row r="17" spans="2:55" ht="51" customHeight="1" thickBot="1" x14ac:dyDescent="0.3">
      <c r="B17" s="68">
        <v>3</v>
      </c>
      <c r="C17" s="255" t="s">
        <v>537</v>
      </c>
      <c r="D17" s="246" t="s">
        <v>538</v>
      </c>
      <c r="E17" s="369" t="s">
        <v>539</v>
      </c>
      <c r="F17" s="246" t="s">
        <v>531</v>
      </c>
      <c r="G17" s="254">
        <v>533600000</v>
      </c>
      <c r="H17" s="250">
        <v>683.01</v>
      </c>
      <c r="I17" s="256">
        <v>1</v>
      </c>
      <c r="J17" s="250">
        <f t="shared" si="0"/>
        <v>2938.66</v>
      </c>
      <c r="K17" s="252" t="str">
        <f t="shared" ref="K17:K27" si="3">IF(H17*I17&gt;0,"HABILITADO", "NO HABILITADO")</f>
        <v>HABILITADO</v>
      </c>
      <c r="L17" s="323" t="s">
        <v>540</v>
      </c>
      <c r="M17" s="22">
        <v>81101500</v>
      </c>
      <c r="N17" s="23" t="s">
        <v>37</v>
      </c>
      <c r="O17" s="11"/>
      <c r="P17" s="68">
        <v>3</v>
      </c>
      <c r="Q17" s="71"/>
      <c r="R17" s="72"/>
      <c r="S17" s="73"/>
      <c r="T17" s="72"/>
      <c r="U17" s="298"/>
      <c r="V17" s="70"/>
      <c r="W17" s="69"/>
      <c r="X17" s="64">
        <f>X16+V17*W17</f>
        <v>0</v>
      </c>
      <c r="Y17" s="268"/>
      <c r="Z17" s="257"/>
      <c r="AA17" s="68">
        <v>3</v>
      </c>
      <c r="AB17" s="71"/>
      <c r="AC17" s="72"/>
      <c r="AD17" s="73"/>
      <c r="AE17" s="72"/>
      <c r="AF17" s="298"/>
      <c r="AG17" s="70"/>
      <c r="AH17" s="69"/>
      <c r="AI17" s="64">
        <f t="shared" ref="AI17:AI68" si="4">AI16+AG17*AH17</f>
        <v>0</v>
      </c>
      <c r="AJ17" s="268"/>
      <c r="AK17" s="257"/>
      <c r="AN17" s="68">
        <v>3</v>
      </c>
      <c r="AO17" s="255" t="s">
        <v>537</v>
      </c>
      <c r="AP17" s="246" t="s">
        <v>538</v>
      </c>
      <c r="AQ17" s="369" t="s">
        <v>539</v>
      </c>
      <c r="AR17" s="246" t="s">
        <v>531</v>
      </c>
      <c r="AS17" s="254">
        <v>533600000</v>
      </c>
      <c r="AT17" s="250">
        <v>683.01</v>
      </c>
      <c r="AU17" s="256">
        <v>1</v>
      </c>
      <c r="AV17" s="250">
        <f t="shared" si="1"/>
        <v>2938.66</v>
      </c>
      <c r="AW17" s="252" t="str">
        <f t="shared" ref="AW17:AW27" si="5">IF(AT17*AU17&gt;0,"HABILITADO", "NO HABILITADO")</f>
        <v>HABILITADO</v>
      </c>
      <c r="AX17" s="323" t="s">
        <v>540</v>
      </c>
      <c r="AY17" s="566">
        <v>42791</v>
      </c>
      <c r="AZ17" s="566">
        <v>43152</v>
      </c>
      <c r="BA17" s="566">
        <v>43000</v>
      </c>
      <c r="BB17" s="566">
        <v>43152</v>
      </c>
      <c r="BC17" s="250">
        <f t="shared" si="2"/>
        <v>0.41917808219178082</v>
      </c>
    </row>
    <row r="18" spans="2:55" ht="56.15" customHeight="1" thickBot="1" x14ac:dyDescent="0.3">
      <c r="B18" s="68">
        <v>4</v>
      </c>
      <c r="C18" s="255" t="s">
        <v>541</v>
      </c>
      <c r="D18" s="246" t="s">
        <v>542</v>
      </c>
      <c r="E18" s="369" t="s">
        <v>543</v>
      </c>
      <c r="F18" s="246" t="s">
        <v>544</v>
      </c>
      <c r="G18" s="254">
        <v>26098974</v>
      </c>
      <c r="H18" s="250">
        <v>0</v>
      </c>
      <c r="I18" s="256">
        <v>1</v>
      </c>
      <c r="J18" s="250">
        <f t="shared" si="0"/>
        <v>2938.66</v>
      </c>
      <c r="K18" s="252" t="str">
        <f t="shared" si="3"/>
        <v>NO HABILITADO</v>
      </c>
      <c r="L18" s="568" t="s">
        <v>545</v>
      </c>
      <c r="M18" s="22">
        <v>81101700</v>
      </c>
      <c r="N18" s="23" t="s">
        <v>41</v>
      </c>
      <c r="O18" s="11"/>
      <c r="P18" s="68">
        <v>4</v>
      </c>
      <c r="Q18" s="71"/>
      <c r="R18" s="72"/>
      <c r="S18" s="73"/>
      <c r="T18" s="72"/>
      <c r="U18" s="298"/>
      <c r="V18" s="70"/>
      <c r="W18" s="69"/>
      <c r="X18" s="64">
        <f t="shared" ref="X18:X68" si="6">X17+V18*W18</f>
        <v>0</v>
      </c>
      <c r="Y18" s="268"/>
      <c r="Z18" s="257"/>
      <c r="AA18" s="68">
        <v>4</v>
      </c>
      <c r="AB18" s="71"/>
      <c r="AC18" s="72"/>
      <c r="AD18" s="73"/>
      <c r="AE18" s="72"/>
      <c r="AF18" s="298"/>
      <c r="AG18" s="70"/>
      <c r="AH18" s="69"/>
      <c r="AI18" s="64">
        <f t="shared" si="4"/>
        <v>0</v>
      </c>
      <c r="AJ18" s="268"/>
      <c r="AK18" s="257"/>
      <c r="AN18" s="68">
        <v>4</v>
      </c>
      <c r="AO18" s="255" t="s">
        <v>541</v>
      </c>
      <c r="AP18" s="246" t="s">
        <v>542</v>
      </c>
      <c r="AQ18" s="369" t="s">
        <v>543</v>
      </c>
      <c r="AR18" s="246" t="s">
        <v>544</v>
      </c>
      <c r="AS18" s="254">
        <v>26098974</v>
      </c>
      <c r="AT18" s="250">
        <v>0</v>
      </c>
      <c r="AU18" s="256">
        <v>1</v>
      </c>
      <c r="AV18" s="250">
        <f t="shared" si="1"/>
        <v>2938.66</v>
      </c>
      <c r="AW18" s="252" t="str">
        <f t="shared" si="5"/>
        <v>NO HABILITADO</v>
      </c>
      <c r="AX18" s="568" t="s">
        <v>545</v>
      </c>
      <c r="AY18" s="569">
        <v>43293</v>
      </c>
      <c r="AZ18" s="569">
        <v>43594</v>
      </c>
      <c r="BA18" s="569"/>
      <c r="BB18" s="569"/>
      <c r="BC18" s="570">
        <v>0</v>
      </c>
    </row>
    <row r="19" spans="2:55" ht="60.65" customHeight="1" thickBot="1" x14ac:dyDescent="0.3">
      <c r="B19" s="68">
        <v>5</v>
      </c>
      <c r="C19" s="255" t="s">
        <v>546</v>
      </c>
      <c r="D19" s="246" t="s">
        <v>547</v>
      </c>
      <c r="E19" s="369" t="s">
        <v>548</v>
      </c>
      <c r="F19" s="246" t="s">
        <v>531</v>
      </c>
      <c r="G19" s="254">
        <v>217427102</v>
      </c>
      <c r="H19" s="250">
        <v>247.69</v>
      </c>
      <c r="I19" s="256">
        <v>1</v>
      </c>
      <c r="J19" s="250">
        <f t="shared" si="0"/>
        <v>3186.35</v>
      </c>
      <c r="K19" s="252" t="str">
        <f t="shared" si="3"/>
        <v>HABILITADO</v>
      </c>
      <c r="L19" s="323" t="s">
        <v>540</v>
      </c>
      <c r="M19" s="22">
        <v>83101800</v>
      </c>
      <c r="N19" s="23" t="s">
        <v>44</v>
      </c>
      <c r="O19" s="11"/>
      <c r="P19" s="68">
        <v>5</v>
      </c>
      <c r="Q19" s="71"/>
      <c r="R19" s="37"/>
      <c r="S19" s="62"/>
      <c r="T19" s="37"/>
      <c r="U19" s="308"/>
      <c r="V19" s="64"/>
      <c r="W19" s="69"/>
      <c r="X19" s="64">
        <f t="shared" si="6"/>
        <v>0</v>
      </c>
      <c r="Y19" s="268"/>
      <c r="Z19" s="257"/>
      <c r="AA19" s="68">
        <v>5</v>
      </c>
      <c r="AB19" s="71"/>
      <c r="AC19" s="37"/>
      <c r="AD19" s="62"/>
      <c r="AE19" s="37"/>
      <c r="AF19" s="308"/>
      <c r="AG19" s="64"/>
      <c r="AH19" s="69"/>
      <c r="AI19" s="64">
        <f t="shared" si="4"/>
        <v>0</v>
      </c>
      <c r="AJ19" s="268"/>
      <c r="AK19" s="257"/>
      <c r="AN19" s="68">
        <v>5</v>
      </c>
      <c r="AO19" s="255" t="s">
        <v>546</v>
      </c>
      <c r="AP19" s="246" t="s">
        <v>547</v>
      </c>
      <c r="AQ19" s="369" t="s">
        <v>548</v>
      </c>
      <c r="AR19" s="246" t="s">
        <v>531</v>
      </c>
      <c r="AS19" s="254">
        <v>217427102</v>
      </c>
      <c r="AT19" s="250">
        <v>247.69</v>
      </c>
      <c r="AU19" s="256">
        <v>1</v>
      </c>
      <c r="AV19" s="250">
        <f t="shared" si="1"/>
        <v>3186.35</v>
      </c>
      <c r="AW19" s="252" t="str">
        <f t="shared" si="5"/>
        <v>HABILITADO</v>
      </c>
      <c r="AX19" s="323" t="s">
        <v>540</v>
      </c>
      <c r="AY19" s="566">
        <v>43747</v>
      </c>
      <c r="AZ19" s="566">
        <v>43869</v>
      </c>
      <c r="BA19" s="566">
        <v>43830</v>
      </c>
      <c r="BB19" s="566">
        <v>43868</v>
      </c>
      <c r="BC19" s="250">
        <f t="shared" si="2"/>
        <v>0.10684931506849316</v>
      </c>
    </row>
    <row r="20" spans="2:55" ht="45.65" customHeight="1" x14ac:dyDescent="0.25">
      <c r="B20" s="68">
        <v>6</v>
      </c>
      <c r="C20" s="255" t="s">
        <v>549</v>
      </c>
      <c r="D20" s="246" t="s">
        <v>550</v>
      </c>
      <c r="E20" s="369" t="s">
        <v>551</v>
      </c>
      <c r="F20" s="246" t="s">
        <v>552</v>
      </c>
      <c r="G20" s="254">
        <v>212288600</v>
      </c>
      <c r="H20" s="250">
        <v>271.73</v>
      </c>
      <c r="I20" s="256">
        <v>1</v>
      </c>
      <c r="J20" s="250">
        <f t="shared" si="0"/>
        <v>3458.08</v>
      </c>
      <c r="K20" s="252" t="str">
        <f t="shared" si="3"/>
        <v>HABILITADO</v>
      </c>
      <c r="L20" s="323" t="s">
        <v>540</v>
      </c>
      <c r="M20" s="257"/>
      <c r="N20" s="1"/>
      <c r="O20" s="11"/>
      <c r="P20" s="68">
        <v>6</v>
      </c>
      <c r="Q20" s="105"/>
      <c r="R20" s="37"/>
      <c r="S20" s="62"/>
      <c r="T20" s="37"/>
      <c r="U20" s="258"/>
      <c r="V20" s="64"/>
      <c r="W20" s="77"/>
      <c r="X20" s="64">
        <f t="shared" si="6"/>
        <v>0</v>
      </c>
      <c r="Y20" s="268"/>
      <c r="Z20" s="257"/>
      <c r="AA20" s="68">
        <v>6</v>
      </c>
      <c r="AB20" s="105"/>
      <c r="AC20" s="37"/>
      <c r="AD20" s="62"/>
      <c r="AE20" s="37"/>
      <c r="AF20" s="258"/>
      <c r="AG20" s="64"/>
      <c r="AH20" s="77"/>
      <c r="AI20" s="64">
        <f t="shared" si="4"/>
        <v>0</v>
      </c>
      <c r="AJ20" s="268"/>
      <c r="AK20" s="257"/>
      <c r="AN20" s="68">
        <v>6</v>
      </c>
      <c r="AO20" s="255" t="s">
        <v>549</v>
      </c>
      <c r="AP20" s="246" t="s">
        <v>550</v>
      </c>
      <c r="AQ20" s="369" t="s">
        <v>551</v>
      </c>
      <c r="AR20" s="246" t="s">
        <v>552</v>
      </c>
      <c r="AS20" s="254">
        <v>212288600</v>
      </c>
      <c r="AT20" s="250">
        <v>271.73</v>
      </c>
      <c r="AU20" s="256">
        <v>1</v>
      </c>
      <c r="AV20" s="250">
        <f t="shared" si="1"/>
        <v>3458.08</v>
      </c>
      <c r="AW20" s="252" t="str">
        <f t="shared" si="5"/>
        <v>HABILITADO</v>
      </c>
      <c r="AX20" s="323" t="s">
        <v>540</v>
      </c>
      <c r="AY20" s="566">
        <v>43192</v>
      </c>
      <c r="AZ20" s="566">
        <v>43383</v>
      </c>
      <c r="BA20" s="566">
        <v>43192</v>
      </c>
      <c r="BB20" s="566">
        <v>43284</v>
      </c>
      <c r="BC20" s="250">
        <f t="shared" si="2"/>
        <v>0.25479452054794521</v>
      </c>
    </row>
    <row r="21" spans="2:55" ht="46.5" customHeight="1" x14ac:dyDescent="0.25">
      <c r="B21" s="68">
        <v>7</v>
      </c>
      <c r="C21" s="255" t="s">
        <v>553</v>
      </c>
      <c r="D21" s="246" t="s">
        <v>554</v>
      </c>
      <c r="E21" s="369" t="s">
        <v>555</v>
      </c>
      <c r="F21" s="246" t="s">
        <v>531</v>
      </c>
      <c r="G21" s="254">
        <v>198327211</v>
      </c>
      <c r="H21" s="250">
        <v>0</v>
      </c>
      <c r="I21" s="256">
        <v>0.8</v>
      </c>
      <c r="J21" s="250">
        <f t="shared" si="0"/>
        <v>3458.08</v>
      </c>
      <c r="K21" s="252" t="str">
        <f t="shared" si="3"/>
        <v>NO HABILITADO</v>
      </c>
      <c r="L21" s="568" t="s">
        <v>545</v>
      </c>
      <c r="M21" s="257"/>
      <c r="N21" s="1"/>
      <c r="O21" s="11"/>
      <c r="P21" s="68">
        <v>7</v>
      </c>
      <c r="Q21" s="105"/>
      <c r="R21" s="37"/>
      <c r="S21" s="62"/>
      <c r="T21" s="37"/>
      <c r="U21" s="258"/>
      <c r="V21" s="64"/>
      <c r="W21" s="77"/>
      <c r="X21" s="64">
        <f t="shared" si="6"/>
        <v>0</v>
      </c>
      <c r="Y21" s="268"/>
      <c r="Z21" s="257"/>
      <c r="AA21" s="68">
        <v>7</v>
      </c>
      <c r="AB21" s="105"/>
      <c r="AC21" s="37"/>
      <c r="AD21" s="62"/>
      <c r="AE21" s="37"/>
      <c r="AF21" s="258"/>
      <c r="AG21" s="64"/>
      <c r="AH21" s="77"/>
      <c r="AI21" s="64">
        <f t="shared" si="4"/>
        <v>0</v>
      </c>
      <c r="AJ21" s="268"/>
      <c r="AK21" s="257"/>
      <c r="AN21" s="68">
        <v>7</v>
      </c>
      <c r="AO21" s="255" t="s">
        <v>553</v>
      </c>
      <c r="AP21" s="246" t="s">
        <v>554</v>
      </c>
      <c r="AQ21" s="369" t="s">
        <v>555</v>
      </c>
      <c r="AR21" s="246" t="s">
        <v>531</v>
      </c>
      <c r="AS21" s="254">
        <v>198327211</v>
      </c>
      <c r="AT21" s="250">
        <v>0</v>
      </c>
      <c r="AU21" s="256">
        <v>0.8</v>
      </c>
      <c r="AV21" s="250">
        <f t="shared" si="1"/>
        <v>3458.08</v>
      </c>
      <c r="AW21" s="252" t="str">
        <f t="shared" si="5"/>
        <v>NO HABILITADO</v>
      </c>
      <c r="AX21" s="568" t="s">
        <v>545</v>
      </c>
      <c r="AY21" s="569">
        <v>43453</v>
      </c>
      <c r="AZ21" s="569">
        <v>43514</v>
      </c>
      <c r="BA21" s="569"/>
      <c r="BB21" s="569"/>
      <c r="BC21" s="570">
        <v>0</v>
      </c>
    </row>
    <row r="22" spans="2:55" ht="38.5" customHeight="1" x14ac:dyDescent="0.25">
      <c r="B22" s="68">
        <v>8</v>
      </c>
      <c r="C22" s="255" t="s">
        <v>556</v>
      </c>
      <c r="D22" s="247" t="s">
        <v>557</v>
      </c>
      <c r="E22" s="369" t="s">
        <v>558</v>
      </c>
      <c r="F22" s="246" t="s">
        <v>559</v>
      </c>
      <c r="G22" s="254">
        <v>60246397</v>
      </c>
      <c r="H22" s="250">
        <v>0</v>
      </c>
      <c r="I22" s="256">
        <v>1</v>
      </c>
      <c r="J22" s="250">
        <f t="shared" si="0"/>
        <v>3458.08</v>
      </c>
      <c r="K22" s="252" t="str">
        <f t="shared" si="3"/>
        <v>NO HABILITADO</v>
      </c>
      <c r="L22" s="568" t="s">
        <v>560</v>
      </c>
      <c r="M22" s="257"/>
      <c r="N22" s="1"/>
      <c r="O22" s="11"/>
      <c r="P22" s="68">
        <v>8</v>
      </c>
      <c r="Q22" s="105"/>
      <c r="R22" s="36"/>
      <c r="S22" s="62"/>
      <c r="T22" s="36"/>
      <c r="U22" s="258"/>
      <c r="V22" s="64"/>
      <c r="W22" s="77"/>
      <c r="X22" s="64">
        <f t="shared" si="6"/>
        <v>0</v>
      </c>
      <c r="Y22" s="268"/>
      <c r="Z22" s="257"/>
      <c r="AA22" s="68">
        <v>8</v>
      </c>
      <c r="AB22" s="105"/>
      <c r="AC22" s="36"/>
      <c r="AD22" s="62"/>
      <c r="AE22" s="36"/>
      <c r="AF22" s="258"/>
      <c r="AG22" s="64"/>
      <c r="AH22" s="77"/>
      <c r="AI22" s="64">
        <f t="shared" si="4"/>
        <v>0</v>
      </c>
      <c r="AJ22" s="268"/>
      <c r="AK22" s="257"/>
      <c r="AN22" s="68">
        <v>8</v>
      </c>
      <c r="AO22" s="255" t="s">
        <v>556</v>
      </c>
      <c r="AP22" s="247" t="s">
        <v>557</v>
      </c>
      <c r="AQ22" s="369" t="s">
        <v>558</v>
      </c>
      <c r="AR22" s="246" t="s">
        <v>559</v>
      </c>
      <c r="AS22" s="254">
        <v>60246397</v>
      </c>
      <c r="AT22" s="250">
        <v>0</v>
      </c>
      <c r="AU22" s="256">
        <v>1</v>
      </c>
      <c r="AV22" s="250">
        <f t="shared" si="1"/>
        <v>3458.08</v>
      </c>
      <c r="AW22" s="252" t="str">
        <f t="shared" si="5"/>
        <v>NO HABILITADO</v>
      </c>
      <c r="AX22" s="568" t="s">
        <v>560</v>
      </c>
      <c r="AY22" s="569">
        <v>42941</v>
      </c>
      <c r="AZ22" s="569">
        <v>43031</v>
      </c>
      <c r="BA22" s="569"/>
      <c r="BB22" s="569"/>
      <c r="BC22" s="570">
        <v>0</v>
      </c>
    </row>
    <row r="23" spans="2:55" ht="53.5" customHeight="1" x14ac:dyDescent="0.25">
      <c r="B23" s="68">
        <v>9</v>
      </c>
      <c r="C23" s="255" t="s">
        <v>561</v>
      </c>
      <c r="D23" s="246" t="s">
        <v>562</v>
      </c>
      <c r="E23" s="369" t="s">
        <v>555</v>
      </c>
      <c r="F23" s="246" t="s">
        <v>531</v>
      </c>
      <c r="G23" s="254">
        <v>4246407</v>
      </c>
      <c r="H23" s="250">
        <v>0</v>
      </c>
      <c r="I23" s="256">
        <v>1</v>
      </c>
      <c r="J23" s="250">
        <f t="shared" si="0"/>
        <v>3458.08</v>
      </c>
      <c r="K23" s="252" t="str">
        <f t="shared" si="3"/>
        <v>NO HABILITADO</v>
      </c>
      <c r="L23" s="568" t="s">
        <v>563</v>
      </c>
      <c r="M23" s="257"/>
      <c r="N23" s="1"/>
      <c r="O23" s="11"/>
      <c r="P23" s="68">
        <v>9</v>
      </c>
      <c r="Q23" s="105"/>
      <c r="R23" s="36"/>
      <c r="S23" s="62"/>
      <c r="T23" s="37"/>
      <c r="U23" s="258"/>
      <c r="V23" s="64"/>
      <c r="W23" s="77"/>
      <c r="X23" s="64">
        <f t="shared" si="6"/>
        <v>0</v>
      </c>
      <c r="Y23" s="268"/>
      <c r="Z23" s="257"/>
      <c r="AA23" s="68">
        <v>9</v>
      </c>
      <c r="AB23" s="105"/>
      <c r="AC23" s="36"/>
      <c r="AD23" s="62"/>
      <c r="AE23" s="37"/>
      <c r="AF23" s="258"/>
      <c r="AG23" s="64"/>
      <c r="AH23" s="77"/>
      <c r="AI23" s="64">
        <f t="shared" si="4"/>
        <v>0</v>
      </c>
      <c r="AJ23" s="268"/>
      <c r="AK23" s="257"/>
      <c r="AN23" s="68">
        <v>9</v>
      </c>
      <c r="AO23" s="255" t="s">
        <v>561</v>
      </c>
      <c r="AP23" s="246" t="s">
        <v>562</v>
      </c>
      <c r="AQ23" s="369" t="s">
        <v>555</v>
      </c>
      <c r="AR23" s="246" t="s">
        <v>531</v>
      </c>
      <c r="AS23" s="254">
        <v>4246407</v>
      </c>
      <c r="AT23" s="250">
        <v>0</v>
      </c>
      <c r="AU23" s="256">
        <v>1</v>
      </c>
      <c r="AV23" s="250">
        <f t="shared" si="1"/>
        <v>3458.08</v>
      </c>
      <c r="AW23" s="252" t="str">
        <f t="shared" si="5"/>
        <v>NO HABILITADO</v>
      </c>
      <c r="AX23" s="568" t="s">
        <v>563</v>
      </c>
      <c r="AY23" s="569">
        <v>42988</v>
      </c>
      <c r="AZ23" s="569">
        <v>43007</v>
      </c>
      <c r="BA23" s="569"/>
      <c r="BB23" s="569"/>
      <c r="BC23" s="570">
        <v>0</v>
      </c>
    </row>
    <row r="24" spans="2:55" ht="69" customHeight="1" x14ac:dyDescent="0.25">
      <c r="B24" s="68">
        <v>10</v>
      </c>
      <c r="C24" s="255" t="s">
        <v>564</v>
      </c>
      <c r="D24" s="246" t="s">
        <v>565</v>
      </c>
      <c r="E24" s="369" t="s">
        <v>566</v>
      </c>
      <c r="F24" s="246" t="s">
        <v>531</v>
      </c>
      <c r="G24" s="254">
        <v>422470000</v>
      </c>
      <c r="H24" s="250">
        <v>510.15</v>
      </c>
      <c r="I24" s="256">
        <v>0.63</v>
      </c>
      <c r="J24" s="250">
        <f t="shared" si="0"/>
        <v>3779.4744999999998</v>
      </c>
      <c r="K24" s="252" t="str">
        <f t="shared" si="3"/>
        <v>HABILITADO</v>
      </c>
      <c r="L24" s="323"/>
      <c r="M24" s="259"/>
      <c r="N24" s="1"/>
      <c r="O24" s="11"/>
      <c r="P24" s="68">
        <v>10</v>
      </c>
      <c r="Q24" s="105"/>
      <c r="R24" s="37"/>
      <c r="S24" s="62"/>
      <c r="T24" s="37"/>
      <c r="U24" s="258"/>
      <c r="V24" s="64"/>
      <c r="W24" s="77"/>
      <c r="X24" s="64">
        <f t="shared" si="6"/>
        <v>0</v>
      </c>
      <c r="Y24" s="68"/>
      <c r="Z24" s="259"/>
      <c r="AA24" s="68">
        <v>10</v>
      </c>
      <c r="AB24" s="105"/>
      <c r="AC24" s="37"/>
      <c r="AD24" s="62"/>
      <c r="AE24" s="37"/>
      <c r="AF24" s="258"/>
      <c r="AG24" s="64"/>
      <c r="AH24" s="77"/>
      <c r="AI24" s="64">
        <f t="shared" si="4"/>
        <v>0</v>
      </c>
      <c r="AJ24" s="68"/>
      <c r="AK24" s="259"/>
      <c r="AN24" s="68">
        <v>10</v>
      </c>
      <c r="AO24" s="255" t="s">
        <v>564</v>
      </c>
      <c r="AP24" s="246" t="s">
        <v>565</v>
      </c>
      <c r="AQ24" s="369" t="s">
        <v>566</v>
      </c>
      <c r="AR24" s="246" t="s">
        <v>531</v>
      </c>
      <c r="AS24" s="254">
        <v>422470000</v>
      </c>
      <c r="AT24" s="250">
        <v>510.15</v>
      </c>
      <c r="AU24" s="256">
        <v>0.63</v>
      </c>
      <c r="AV24" s="250">
        <f t="shared" si="1"/>
        <v>3779.4744999999998</v>
      </c>
      <c r="AW24" s="252" t="str">
        <f t="shared" si="5"/>
        <v>HABILITADO</v>
      </c>
      <c r="AX24" s="323"/>
      <c r="AY24" s="566">
        <v>43284</v>
      </c>
      <c r="AZ24" s="566">
        <v>43830</v>
      </c>
      <c r="BA24" s="566">
        <v>43284</v>
      </c>
      <c r="BB24" s="566">
        <v>43830</v>
      </c>
      <c r="BC24" s="250">
        <f t="shared" si="2"/>
        <v>1.4986301369863013</v>
      </c>
    </row>
    <row r="25" spans="2:55" ht="57.65" customHeight="1" x14ac:dyDescent="0.25">
      <c r="B25" s="68">
        <v>11</v>
      </c>
      <c r="C25" s="105" t="s">
        <v>567</v>
      </c>
      <c r="D25" s="246" t="s">
        <v>360</v>
      </c>
      <c r="E25" s="369" t="s">
        <v>568</v>
      </c>
      <c r="F25" s="369"/>
      <c r="G25" s="254">
        <v>248342670</v>
      </c>
      <c r="H25" s="250"/>
      <c r="I25" s="256">
        <v>1</v>
      </c>
      <c r="J25" s="250">
        <f t="shared" si="0"/>
        <v>3779.4744999999998</v>
      </c>
      <c r="K25" s="252" t="str">
        <f t="shared" si="3"/>
        <v>NO HABILITADO</v>
      </c>
      <c r="L25" s="568" t="s">
        <v>545</v>
      </c>
      <c r="M25" s="259"/>
      <c r="N25" s="1"/>
      <c r="O25" s="11"/>
      <c r="P25" s="68">
        <v>11</v>
      </c>
      <c r="Q25" s="105"/>
      <c r="R25" s="37"/>
      <c r="S25" s="62"/>
      <c r="T25" s="37"/>
      <c r="U25" s="258"/>
      <c r="V25" s="64"/>
      <c r="W25" s="77"/>
      <c r="X25" s="64">
        <f t="shared" si="6"/>
        <v>0</v>
      </c>
      <c r="Y25" s="68"/>
      <c r="Z25" s="259"/>
      <c r="AA25" s="68">
        <v>11</v>
      </c>
      <c r="AB25" s="105"/>
      <c r="AC25" s="37"/>
      <c r="AD25" s="62"/>
      <c r="AE25" s="37"/>
      <c r="AF25" s="258"/>
      <c r="AG25" s="64"/>
      <c r="AH25" s="77"/>
      <c r="AI25" s="64">
        <f t="shared" si="4"/>
        <v>0</v>
      </c>
      <c r="AJ25" s="68"/>
      <c r="AK25" s="259"/>
      <c r="AN25" s="68">
        <v>11</v>
      </c>
      <c r="AO25" s="105" t="s">
        <v>567</v>
      </c>
      <c r="AP25" s="246" t="s">
        <v>360</v>
      </c>
      <c r="AQ25" s="369" t="s">
        <v>568</v>
      </c>
      <c r="AR25" s="369"/>
      <c r="AS25" s="254">
        <v>248342670</v>
      </c>
      <c r="AT25" s="250"/>
      <c r="AU25" s="256">
        <v>1</v>
      </c>
      <c r="AV25" s="250">
        <f t="shared" si="1"/>
        <v>3779.4744999999998</v>
      </c>
      <c r="AW25" s="252" t="str">
        <f t="shared" si="5"/>
        <v>NO HABILITADO</v>
      </c>
      <c r="AX25" s="568" t="s">
        <v>545</v>
      </c>
      <c r="AY25" s="343">
        <v>43461</v>
      </c>
      <c r="AZ25" s="343">
        <v>43825</v>
      </c>
      <c r="BA25" s="571"/>
      <c r="BB25" s="571"/>
      <c r="BC25" s="570">
        <f t="shared" si="2"/>
        <v>2.7397260273972603E-3</v>
      </c>
    </row>
    <row r="26" spans="2:55" ht="82.5" customHeight="1" x14ac:dyDescent="0.25">
      <c r="B26" s="68">
        <v>12</v>
      </c>
      <c r="C26" s="344" t="s">
        <v>569</v>
      </c>
      <c r="D26" s="37" t="s">
        <v>570</v>
      </c>
      <c r="E26" s="369" t="s">
        <v>571</v>
      </c>
      <c r="F26" s="246" t="s">
        <v>531</v>
      </c>
      <c r="G26" s="254">
        <v>59500000</v>
      </c>
      <c r="H26" s="250">
        <v>76.16</v>
      </c>
      <c r="I26" s="256">
        <v>1</v>
      </c>
      <c r="J26" s="250">
        <f t="shared" si="0"/>
        <v>3855.6344999999997</v>
      </c>
      <c r="K26" s="252" t="str">
        <f t="shared" si="3"/>
        <v>HABILITADO</v>
      </c>
      <c r="L26" s="255"/>
      <c r="M26" s="259"/>
      <c r="N26" s="1"/>
      <c r="O26" s="11"/>
      <c r="P26" s="68">
        <v>12</v>
      </c>
      <c r="Q26" s="105"/>
      <c r="R26" s="37"/>
      <c r="S26" s="62"/>
      <c r="T26" s="37"/>
      <c r="U26" s="258"/>
      <c r="V26" s="64"/>
      <c r="W26" s="77"/>
      <c r="X26" s="64">
        <f t="shared" si="6"/>
        <v>0</v>
      </c>
      <c r="Y26" s="68"/>
      <c r="Z26" s="259"/>
      <c r="AA26" s="68">
        <v>12</v>
      </c>
      <c r="AB26" s="105"/>
      <c r="AC26" s="37"/>
      <c r="AD26" s="62"/>
      <c r="AE26" s="37"/>
      <c r="AF26" s="258"/>
      <c r="AG26" s="64"/>
      <c r="AH26" s="77"/>
      <c r="AI26" s="64">
        <f t="shared" si="4"/>
        <v>0</v>
      </c>
      <c r="AJ26" s="68"/>
      <c r="AK26" s="259"/>
      <c r="AN26" s="68">
        <v>12</v>
      </c>
      <c r="AO26" s="344" t="s">
        <v>569</v>
      </c>
      <c r="AP26" s="37" t="s">
        <v>570</v>
      </c>
      <c r="AQ26" s="369" t="s">
        <v>571</v>
      </c>
      <c r="AR26" s="246" t="s">
        <v>531</v>
      </c>
      <c r="AS26" s="254">
        <v>59500000</v>
      </c>
      <c r="AT26" s="250">
        <v>76.16</v>
      </c>
      <c r="AU26" s="256">
        <v>1</v>
      </c>
      <c r="AV26" s="250">
        <f t="shared" si="1"/>
        <v>3855.6344999999997</v>
      </c>
      <c r="AW26" s="252" t="str">
        <f t="shared" si="5"/>
        <v>HABILITADO</v>
      </c>
      <c r="AX26" s="255"/>
      <c r="AY26" s="345">
        <v>43115</v>
      </c>
      <c r="AZ26" s="345">
        <v>43448</v>
      </c>
      <c r="BA26" s="345">
        <v>43152</v>
      </c>
      <c r="BB26" s="345">
        <v>43192</v>
      </c>
      <c r="BC26" s="250">
        <f t="shared" si="2"/>
        <v>0.11232876712328767</v>
      </c>
    </row>
    <row r="27" spans="2:55" ht="69" customHeight="1" x14ac:dyDescent="0.25">
      <c r="B27" s="68">
        <v>13</v>
      </c>
      <c r="C27" s="255" t="s">
        <v>572</v>
      </c>
      <c r="D27" s="247" t="s">
        <v>573</v>
      </c>
      <c r="E27" s="369" t="s">
        <v>574</v>
      </c>
      <c r="F27" s="246"/>
      <c r="G27" s="254">
        <v>79553752</v>
      </c>
      <c r="H27" s="250"/>
      <c r="I27" s="256">
        <v>1</v>
      </c>
      <c r="J27" s="250">
        <f t="shared" si="0"/>
        <v>3855.6344999999997</v>
      </c>
      <c r="K27" s="252" t="str">
        <f t="shared" si="3"/>
        <v>NO HABILITADO</v>
      </c>
      <c r="L27" s="568" t="s">
        <v>545</v>
      </c>
      <c r="M27" s="259"/>
      <c r="N27" s="1"/>
      <c r="O27" s="11"/>
      <c r="P27" s="68">
        <v>13</v>
      </c>
      <c r="Q27" s="105"/>
      <c r="R27" s="36"/>
      <c r="S27" s="62"/>
      <c r="T27" s="37"/>
      <c r="U27" s="258"/>
      <c r="V27" s="64"/>
      <c r="W27" s="77"/>
      <c r="X27" s="64">
        <f t="shared" si="6"/>
        <v>0</v>
      </c>
      <c r="Y27" s="68"/>
      <c r="Z27" s="259"/>
      <c r="AA27" s="68">
        <v>13</v>
      </c>
      <c r="AB27" s="105"/>
      <c r="AC27" s="36"/>
      <c r="AD27" s="62"/>
      <c r="AE27" s="37"/>
      <c r="AF27" s="258"/>
      <c r="AG27" s="64"/>
      <c r="AH27" s="77"/>
      <c r="AI27" s="64">
        <f t="shared" si="4"/>
        <v>0</v>
      </c>
      <c r="AJ27" s="68"/>
      <c r="AK27" s="259"/>
      <c r="AN27" s="68">
        <v>13</v>
      </c>
      <c r="AO27" s="255" t="s">
        <v>572</v>
      </c>
      <c r="AP27" s="247" t="s">
        <v>573</v>
      </c>
      <c r="AQ27" s="369" t="s">
        <v>574</v>
      </c>
      <c r="AR27" s="246"/>
      <c r="AS27" s="254">
        <v>79553752</v>
      </c>
      <c r="AT27" s="250"/>
      <c r="AU27" s="256">
        <v>1</v>
      </c>
      <c r="AV27" s="250">
        <f t="shared" si="1"/>
        <v>3855.6344999999997</v>
      </c>
      <c r="AW27" s="252" t="str">
        <f t="shared" si="5"/>
        <v>NO HABILITADO</v>
      </c>
      <c r="AX27" s="568" t="s">
        <v>545</v>
      </c>
      <c r="AY27" s="343">
        <v>43731</v>
      </c>
      <c r="AZ27" s="343">
        <v>43969</v>
      </c>
      <c r="BA27" s="343"/>
      <c r="BB27" s="343"/>
      <c r="BC27" s="570">
        <f t="shared" si="2"/>
        <v>2.7397260273972603E-3</v>
      </c>
    </row>
    <row r="28" spans="2:55" ht="46" customHeight="1" x14ac:dyDescent="0.25">
      <c r="B28" s="68">
        <v>14</v>
      </c>
      <c r="C28" s="105"/>
      <c r="D28" s="37"/>
      <c r="E28" s="62"/>
      <c r="F28" s="37"/>
      <c r="G28" s="66"/>
      <c r="H28" s="64"/>
      <c r="I28" s="77"/>
      <c r="J28" s="64"/>
      <c r="K28" s="64"/>
      <c r="L28" s="105"/>
      <c r="M28" s="259"/>
      <c r="N28" s="1"/>
      <c r="O28" s="11"/>
      <c r="P28" s="68">
        <v>14</v>
      </c>
      <c r="Q28" s="105"/>
      <c r="R28" s="37"/>
      <c r="S28" s="62"/>
      <c r="T28" s="37"/>
      <c r="U28" s="258"/>
      <c r="V28" s="64"/>
      <c r="W28" s="77"/>
      <c r="X28" s="64">
        <f t="shared" si="6"/>
        <v>0</v>
      </c>
      <c r="Y28" s="68"/>
      <c r="Z28" s="259"/>
      <c r="AA28" s="68">
        <v>14</v>
      </c>
      <c r="AB28" s="105"/>
      <c r="AC28" s="37"/>
      <c r="AD28" s="62"/>
      <c r="AE28" s="37"/>
      <c r="AF28" s="258"/>
      <c r="AG28" s="64"/>
      <c r="AH28" s="77"/>
      <c r="AI28" s="64">
        <f t="shared" si="4"/>
        <v>0</v>
      </c>
      <c r="AJ28" s="68"/>
      <c r="AK28" s="259"/>
      <c r="AY28" s="291"/>
      <c r="AZ28" s="291"/>
      <c r="BA28" s="291"/>
      <c r="BB28" s="326" t="s">
        <v>70</v>
      </c>
      <c r="BC28" s="327">
        <f>SUM(BC15:BC27)</f>
        <v>4.2109589041095887</v>
      </c>
    </row>
    <row r="29" spans="2:55" ht="46" customHeight="1" x14ac:dyDescent="0.25">
      <c r="B29" s="68">
        <v>15</v>
      </c>
      <c r="C29" s="105"/>
      <c r="D29" s="37"/>
      <c r="E29" s="62"/>
      <c r="F29" s="37"/>
      <c r="G29" s="66"/>
      <c r="H29" s="64"/>
      <c r="I29" s="77"/>
      <c r="J29" s="64"/>
      <c r="K29" s="64"/>
      <c r="L29" s="105"/>
      <c r="M29" s="259"/>
      <c r="N29" s="1"/>
      <c r="O29" s="11"/>
      <c r="P29" s="68">
        <v>15</v>
      </c>
      <c r="Q29" s="105"/>
      <c r="R29" s="37"/>
      <c r="S29" s="62"/>
      <c r="T29" s="37"/>
      <c r="U29" s="258"/>
      <c r="V29" s="64"/>
      <c r="W29" s="77"/>
      <c r="X29" s="64">
        <f t="shared" si="6"/>
        <v>0</v>
      </c>
      <c r="Y29" s="68"/>
      <c r="Z29" s="259"/>
      <c r="AA29" s="68">
        <v>15</v>
      </c>
      <c r="AB29" s="105"/>
      <c r="AC29" s="37"/>
      <c r="AD29" s="62"/>
      <c r="AE29" s="37"/>
      <c r="AF29" s="258"/>
      <c r="AG29" s="64"/>
      <c r="AH29" s="77"/>
      <c r="AI29" s="64">
        <f t="shared" si="4"/>
        <v>0</v>
      </c>
      <c r="AJ29" s="68"/>
      <c r="AK29" s="259"/>
    </row>
    <row r="30" spans="2:55" ht="69" customHeight="1" x14ac:dyDescent="0.25">
      <c r="B30" s="68">
        <v>16</v>
      </c>
      <c r="C30" s="105"/>
      <c r="D30" s="37"/>
      <c r="E30" s="62"/>
      <c r="F30" s="37"/>
      <c r="G30" s="66"/>
      <c r="H30" s="64"/>
      <c r="I30" s="77"/>
      <c r="J30" s="64"/>
      <c r="K30" s="64"/>
      <c r="L30" s="105"/>
      <c r="M30" s="259"/>
      <c r="N30" s="1"/>
      <c r="O30" s="11"/>
      <c r="P30" s="68">
        <v>16</v>
      </c>
      <c r="Q30" s="105"/>
      <c r="R30" s="37"/>
      <c r="S30" s="62"/>
      <c r="T30" s="37"/>
      <c r="U30" s="258"/>
      <c r="V30" s="64"/>
      <c r="W30" s="77"/>
      <c r="X30" s="64">
        <f t="shared" si="6"/>
        <v>0</v>
      </c>
      <c r="Y30" s="68"/>
      <c r="Z30" s="259"/>
      <c r="AA30" s="68">
        <v>16</v>
      </c>
      <c r="AB30" s="105"/>
      <c r="AC30" s="37"/>
      <c r="AD30" s="62"/>
      <c r="AE30" s="37"/>
      <c r="AF30" s="258"/>
      <c r="AG30" s="64"/>
      <c r="AH30" s="77"/>
      <c r="AI30" s="64">
        <f t="shared" si="4"/>
        <v>0</v>
      </c>
      <c r="AJ30" s="68"/>
      <c r="AK30" s="259"/>
    </row>
    <row r="31" spans="2:55" ht="34.5" customHeight="1" x14ac:dyDescent="0.25">
      <c r="B31" s="68">
        <v>17</v>
      </c>
      <c r="C31" s="71"/>
      <c r="D31" s="37"/>
      <c r="E31" s="62"/>
      <c r="F31" s="37"/>
      <c r="G31" s="66"/>
      <c r="H31" s="64"/>
      <c r="I31" s="69"/>
      <c r="J31" s="70"/>
      <c r="K31" s="70"/>
      <c r="L31" s="68"/>
      <c r="M31" s="259"/>
      <c r="N31" s="1"/>
      <c r="O31" s="11"/>
      <c r="P31" s="68">
        <v>17</v>
      </c>
      <c r="Q31" s="71"/>
      <c r="R31" s="37"/>
      <c r="S31" s="62"/>
      <c r="T31" s="37"/>
      <c r="U31" s="258"/>
      <c r="V31" s="64"/>
      <c r="W31" s="69"/>
      <c r="X31" s="64">
        <f t="shared" si="6"/>
        <v>0</v>
      </c>
      <c r="Y31" s="68"/>
      <c r="Z31" s="259"/>
      <c r="AA31" s="68">
        <v>17</v>
      </c>
      <c r="AB31" s="71"/>
      <c r="AC31" s="37"/>
      <c r="AD31" s="62"/>
      <c r="AE31" s="37"/>
      <c r="AF31" s="258"/>
      <c r="AG31" s="64"/>
      <c r="AH31" s="69"/>
      <c r="AI31" s="64">
        <f t="shared" si="4"/>
        <v>0</v>
      </c>
      <c r="AJ31" s="68"/>
      <c r="AK31" s="259"/>
    </row>
    <row r="32" spans="2:55" ht="13" x14ac:dyDescent="0.25">
      <c r="B32" s="68">
        <v>18</v>
      </c>
      <c r="C32" s="46"/>
      <c r="D32" s="46"/>
      <c r="E32" s="46"/>
      <c r="F32" s="46"/>
      <c r="G32" s="173"/>
      <c r="H32" s="46"/>
      <c r="I32" s="46"/>
      <c r="J32" s="70"/>
      <c r="K32" s="70"/>
      <c r="L32" s="46"/>
      <c r="M32" s="259"/>
      <c r="N32" s="1"/>
      <c r="O32" s="11"/>
      <c r="P32" s="68">
        <v>18</v>
      </c>
      <c r="Q32" s="68"/>
      <c r="R32" s="68"/>
      <c r="S32" s="68"/>
      <c r="T32" s="68"/>
      <c r="U32" s="268"/>
      <c r="V32" s="68"/>
      <c r="W32" s="68"/>
      <c r="X32" s="64">
        <f t="shared" si="6"/>
        <v>0</v>
      </c>
      <c r="Y32" s="68"/>
      <c r="Z32" s="259"/>
      <c r="AA32" s="68">
        <v>18</v>
      </c>
      <c r="AB32" s="68"/>
      <c r="AC32" s="68"/>
      <c r="AD32" s="68"/>
      <c r="AE32" s="68"/>
      <c r="AF32" s="268"/>
      <c r="AG32" s="68"/>
      <c r="AH32" s="68"/>
      <c r="AI32" s="64">
        <f t="shared" si="4"/>
        <v>0</v>
      </c>
      <c r="AJ32" s="68"/>
      <c r="AK32" s="259"/>
    </row>
    <row r="33" spans="2:37" ht="13" x14ac:dyDescent="0.25">
      <c r="B33" s="68">
        <v>19</v>
      </c>
      <c r="C33" s="44"/>
      <c r="D33" s="44"/>
      <c r="E33" s="44"/>
      <c r="F33" s="44"/>
      <c r="G33" s="267"/>
      <c r="H33" s="44"/>
      <c r="I33" s="44"/>
      <c r="J33" s="70"/>
      <c r="K33" s="70"/>
      <c r="L33" s="44"/>
      <c r="M33" s="259"/>
      <c r="N33" s="1"/>
      <c r="O33" s="11"/>
      <c r="P33" s="68">
        <v>19</v>
      </c>
      <c r="Q33" s="68"/>
      <c r="R33" s="68"/>
      <c r="S33" s="68"/>
      <c r="T33" s="68"/>
      <c r="U33" s="268"/>
      <c r="V33" s="68"/>
      <c r="W33" s="68"/>
      <c r="X33" s="64">
        <f t="shared" si="6"/>
        <v>0</v>
      </c>
      <c r="Y33" s="68"/>
      <c r="Z33" s="259"/>
      <c r="AA33" s="68">
        <v>19</v>
      </c>
      <c r="AB33" s="68"/>
      <c r="AC33" s="68"/>
      <c r="AD33" s="68"/>
      <c r="AE33" s="68"/>
      <c r="AF33" s="268"/>
      <c r="AG33" s="68"/>
      <c r="AH33" s="68"/>
      <c r="AI33" s="64">
        <f t="shared" si="4"/>
        <v>0</v>
      </c>
      <c r="AJ33" s="68"/>
      <c r="AK33" s="259"/>
    </row>
    <row r="34" spans="2:37" ht="13" x14ac:dyDescent="0.25">
      <c r="B34" s="68">
        <v>20</v>
      </c>
      <c r="C34" s="45"/>
      <c r="D34" s="45"/>
      <c r="E34" s="45"/>
      <c r="F34" s="45"/>
      <c r="G34" s="172"/>
      <c r="H34" s="45"/>
      <c r="I34" s="45"/>
      <c r="J34" s="70"/>
      <c r="K34" s="70"/>
      <c r="L34" s="45"/>
      <c r="M34" s="259"/>
      <c r="N34" s="1"/>
      <c r="O34" s="11"/>
      <c r="P34" s="68">
        <v>20</v>
      </c>
      <c r="Q34" s="68"/>
      <c r="R34" s="68"/>
      <c r="S34" s="68"/>
      <c r="T34" s="68"/>
      <c r="U34" s="268"/>
      <c r="V34" s="68"/>
      <c r="W34" s="68"/>
      <c r="X34" s="64">
        <f t="shared" si="6"/>
        <v>0</v>
      </c>
      <c r="Y34" s="68"/>
      <c r="Z34" s="259"/>
      <c r="AA34" s="68">
        <v>20</v>
      </c>
      <c r="AB34" s="68"/>
      <c r="AC34" s="68"/>
      <c r="AD34" s="68"/>
      <c r="AE34" s="68"/>
      <c r="AF34" s="268"/>
      <c r="AG34" s="68"/>
      <c r="AH34" s="68"/>
      <c r="AI34" s="64">
        <f t="shared" si="4"/>
        <v>0</v>
      </c>
      <c r="AJ34" s="68"/>
      <c r="AK34" s="259"/>
    </row>
    <row r="35" spans="2:37" ht="13" x14ac:dyDescent="0.25">
      <c r="B35" s="68">
        <v>21</v>
      </c>
      <c r="C35" s="46"/>
      <c r="D35" s="46"/>
      <c r="E35" s="46"/>
      <c r="F35" s="46"/>
      <c r="G35" s="173"/>
      <c r="H35" s="46"/>
      <c r="I35" s="46"/>
      <c r="J35" s="70"/>
      <c r="K35" s="70"/>
      <c r="L35" s="46"/>
      <c r="M35" s="259"/>
      <c r="N35" s="1"/>
      <c r="O35" s="11"/>
      <c r="P35" s="68">
        <v>21</v>
      </c>
      <c r="Q35" s="68"/>
      <c r="R35" s="68"/>
      <c r="S35" s="68"/>
      <c r="T35" s="68"/>
      <c r="U35" s="268"/>
      <c r="V35" s="68"/>
      <c r="W35" s="68"/>
      <c r="X35" s="64">
        <f t="shared" si="6"/>
        <v>0</v>
      </c>
      <c r="Y35" s="68"/>
      <c r="Z35" s="259"/>
      <c r="AA35" s="68">
        <v>21</v>
      </c>
      <c r="AB35" s="68"/>
      <c r="AC35" s="68"/>
      <c r="AD35" s="68"/>
      <c r="AE35" s="68"/>
      <c r="AF35" s="268"/>
      <c r="AG35" s="68"/>
      <c r="AH35" s="68"/>
      <c r="AI35" s="64">
        <f t="shared" si="4"/>
        <v>0</v>
      </c>
      <c r="AJ35" s="68"/>
      <c r="AK35" s="259"/>
    </row>
    <row r="36" spans="2:37" ht="13" x14ac:dyDescent="0.25">
      <c r="B36" s="68">
        <v>22</v>
      </c>
      <c r="C36" s="44"/>
      <c r="D36" s="44"/>
      <c r="E36" s="44"/>
      <c r="F36" s="44"/>
      <c r="G36" s="267"/>
      <c r="H36" s="44"/>
      <c r="I36" s="44"/>
      <c r="J36" s="70"/>
      <c r="K36" s="70"/>
      <c r="L36" s="44"/>
      <c r="M36" s="259"/>
      <c r="N36" s="1"/>
      <c r="O36" s="11"/>
      <c r="P36" s="68">
        <v>22</v>
      </c>
      <c r="Q36" s="68"/>
      <c r="R36" s="68"/>
      <c r="S36" s="68"/>
      <c r="T36" s="68"/>
      <c r="U36" s="268"/>
      <c r="V36" s="68"/>
      <c r="W36" s="68"/>
      <c r="X36" s="64">
        <f t="shared" si="6"/>
        <v>0</v>
      </c>
      <c r="Y36" s="68"/>
      <c r="Z36" s="259"/>
      <c r="AA36" s="68">
        <v>22</v>
      </c>
      <c r="AB36" s="68"/>
      <c r="AC36" s="68"/>
      <c r="AD36" s="68"/>
      <c r="AE36" s="68"/>
      <c r="AF36" s="268"/>
      <c r="AG36" s="68"/>
      <c r="AH36" s="68"/>
      <c r="AI36" s="64">
        <f t="shared" si="4"/>
        <v>0</v>
      </c>
      <c r="AJ36" s="68"/>
      <c r="AK36" s="259"/>
    </row>
    <row r="37" spans="2:37" ht="13" x14ac:dyDescent="0.25">
      <c r="B37" s="68">
        <v>23</v>
      </c>
      <c r="C37" s="45"/>
      <c r="D37" s="45"/>
      <c r="E37" s="45"/>
      <c r="F37" s="45"/>
      <c r="G37" s="172"/>
      <c r="H37" s="45"/>
      <c r="I37" s="45"/>
      <c r="J37" s="70"/>
      <c r="K37" s="70"/>
      <c r="L37" s="45"/>
      <c r="M37" s="259"/>
      <c r="N37" s="1"/>
      <c r="O37" s="11"/>
      <c r="P37" s="68">
        <v>23</v>
      </c>
      <c r="Q37" s="68"/>
      <c r="R37" s="68"/>
      <c r="S37" s="68"/>
      <c r="T37" s="68"/>
      <c r="U37" s="268"/>
      <c r="V37" s="68"/>
      <c r="W37" s="68"/>
      <c r="X37" s="64">
        <f t="shared" si="6"/>
        <v>0</v>
      </c>
      <c r="Y37" s="68"/>
      <c r="Z37" s="259"/>
      <c r="AA37" s="68">
        <v>23</v>
      </c>
      <c r="AB37" s="68"/>
      <c r="AC37" s="68"/>
      <c r="AD37" s="68"/>
      <c r="AE37" s="68"/>
      <c r="AF37" s="268"/>
      <c r="AG37" s="68"/>
      <c r="AH37" s="68"/>
      <c r="AI37" s="64">
        <f t="shared" si="4"/>
        <v>0</v>
      </c>
      <c r="AJ37" s="68"/>
      <c r="AK37" s="259"/>
    </row>
    <row r="38" spans="2:37" ht="13" x14ac:dyDescent="0.25">
      <c r="B38" s="68">
        <v>24</v>
      </c>
      <c r="C38" s="46"/>
      <c r="D38" s="46"/>
      <c r="E38" s="46"/>
      <c r="F38" s="46"/>
      <c r="G38" s="173"/>
      <c r="H38" s="46"/>
      <c r="I38" s="46"/>
      <c r="J38" s="70"/>
      <c r="K38" s="70"/>
      <c r="L38" s="46"/>
      <c r="M38" s="259"/>
      <c r="N38" s="1"/>
      <c r="O38" s="11"/>
      <c r="P38" s="68">
        <v>24</v>
      </c>
      <c r="Q38" s="68"/>
      <c r="R38" s="68"/>
      <c r="S38" s="68"/>
      <c r="T38" s="68"/>
      <c r="U38" s="268"/>
      <c r="V38" s="68"/>
      <c r="W38" s="68"/>
      <c r="X38" s="64">
        <f t="shared" si="6"/>
        <v>0</v>
      </c>
      <c r="Y38" s="68"/>
      <c r="Z38" s="259"/>
      <c r="AA38" s="68">
        <v>24</v>
      </c>
      <c r="AB38" s="68"/>
      <c r="AC38" s="68"/>
      <c r="AD38" s="68"/>
      <c r="AE38" s="68"/>
      <c r="AF38" s="268"/>
      <c r="AG38" s="68"/>
      <c r="AH38" s="68"/>
      <c r="AI38" s="64">
        <f t="shared" si="4"/>
        <v>0</v>
      </c>
      <c r="AJ38" s="68"/>
      <c r="AK38" s="259"/>
    </row>
    <row r="39" spans="2:37" ht="13" x14ac:dyDescent="0.25">
      <c r="B39" s="68">
        <v>25</v>
      </c>
      <c r="C39" s="44"/>
      <c r="D39" s="44"/>
      <c r="E39" s="44"/>
      <c r="F39" s="44"/>
      <c r="G39" s="267"/>
      <c r="H39" s="44"/>
      <c r="I39" s="44"/>
      <c r="J39" s="70"/>
      <c r="K39" s="70"/>
      <c r="L39" s="44"/>
      <c r="M39" s="259"/>
      <c r="N39" s="1"/>
      <c r="O39" s="11"/>
      <c r="P39" s="68">
        <v>25</v>
      </c>
      <c r="Q39" s="68"/>
      <c r="R39" s="68"/>
      <c r="S39" s="68"/>
      <c r="T39" s="68"/>
      <c r="U39" s="268"/>
      <c r="V39" s="68"/>
      <c r="W39" s="68"/>
      <c r="X39" s="64">
        <f t="shared" si="6"/>
        <v>0</v>
      </c>
      <c r="Y39" s="68"/>
      <c r="Z39" s="259"/>
      <c r="AA39" s="68">
        <v>25</v>
      </c>
      <c r="AB39" s="68"/>
      <c r="AC39" s="68"/>
      <c r="AD39" s="68"/>
      <c r="AE39" s="68"/>
      <c r="AF39" s="268"/>
      <c r="AG39" s="68"/>
      <c r="AH39" s="68"/>
      <c r="AI39" s="64">
        <f t="shared" si="4"/>
        <v>0</v>
      </c>
      <c r="AJ39" s="68"/>
      <c r="AK39" s="259"/>
    </row>
    <row r="40" spans="2:37" ht="13" x14ac:dyDescent="0.25">
      <c r="B40" s="68">
        <v>26</v>
      </c>
      <c r="C40" s="45"/>
      <c r="D40" s="45"/>
      <c r="E40" s="45"/>
      <c r="F40" s="45"/>
      <c r="G40" s="172"/>
      <c r="H40" s="45"/>
      <c r="I40" s="45"/>
      <c r="J40" s="70"/>
      <c r="K40" s="70"/>
      <c r="L40" s="45"/>
      <c r="M40" s="259"/>
      <c r="N40" s="1"/>
      <c r="O40" s="11"/>
      <c r="P40" s="68">
        <v>26</v>
      </c>
      <c r="Q40" s="68"/>
      <c r="R40" s="68"/>
      <c r="S40" s="68"/>
      <c r="T40" s="68"/>
      <c r="U40" s="268"/>
      <c r="V40" s="68"/>
      <c r="W40" s="68"/>
      <c r="X40" s="64">
        <f t="shared" si="6"/>
        <v>0</v>
      </c>
      <c r="Y40" s="68"/>
      <c r="Z40" s="259"/>
      <c r="AA40" s="68">
        <v>26</v>
      </c>
      <c r="AB40" s="68"/>
      <c r="AC40" s="68"/>
      <c r="AD40" s="68"/>
      <c r="AE40" s="68"/>
      <c r="AF40" s="268"/>
      <c r="AG40" s="68"/>
      <c r="AH40" s="68"/>
      <c r="AI40" s="64">
        <f t="shared" si="4"/>
        <v>0</v>
      </c>
      <c r="AJ40" s="68"/>
      <c r="AK40" s="259"/>
    </row>
    <row r="41" spans="2:37" ht="13" x14ac:dyDescent="0.25">
      <c r="B41" s="68">
        <v>27</v>
      </c>
      <c r="C41" s="46"/>
      <c r="D41" s="46"/>
      <c r="E41" s="46"/>
      <c r="F41" s="46"/>
      <c r="G41" s="173"/>
      <c r="H41" s="46"/>
      <c r="I41" s="46"/>
      <c r="J41" s="70"/>
      <c r="K41" s="70"/>
      <c r="L41" s="46"/>
      <c r="M41" s="259"/>
      <c r="N41" s="1"/>
      <c r="O41" s="11"/>
      <c r="P41" s="68">
        <v>27</v>
      </c>
      <c r="Q41" s="68"/>
      <c r="R41" s="68"/>
      <c r="S41" s="68"/>
      <c r="T41" s="68"/>
      <c r="U41" s="268"/>
      <c r="V41" s="68"/>
      <c r="W41" s="68"/>
      <c r="X41" s="64">
        <f t="shared" si="6"/>
        <v>0</v>
      </c>
      <c r="Y41" s="68"/>
      <c r="Z41" s="259"/>
      <c r="AA41" s="68">
        <v>27</v>
      </c>
      <c r="AB41" s="68"/>
      <c r="AC41" s="68"/>
      <c r="AD41" s="68"/>
      <c r="AE41" s="68"/>
      <c r="AF41" s="268"/>
      <c r="AG41" s="68"/>
      <c r="AH41" s="68"/>
      <c r="AI41" s="64">
        <f t="shared" si="4"/>
        <v>0</v>
      </c>
      <c r="AJ41" s="68"/>
      <c r="AK41" s="259"/>
    </row>
    <row r="42" spans="2:37" ht="13" x14ac:dyDescent="0.25">
      <c r="B42" s="68">
        <v>28</v>
      </c>
      <c r="C42" s="44"/>
      <c r="D42" s="44"/>
      <c r="E42" s="44"/>
      <c r="F42" s="44"/>
      <c r="G42" s="267"/>
      <c r="H42" s="44"/>
      <c r="I42" s="44"/>
      <c r="J42" s="70"/>
      <c r="K42" s="70"/>
      <c r="L42" s="44"/>
      <c r="M42" s="259"/>
      <c r="N42" s="1"/>
      <c r="O42" s="11"/>
      <c r="P42" s="68">
        <v>28</v>
      </c>
      <c r="Q42" s="68"/>
      <c r="R42" s="68"/>
      <c r="S42" s="68"/>
      <c r="T42" s="68"/>
      <c r="U42" s="268"/>
      <c r="V42" s="68"/>
      <c r="W42" s="68"/>
      <c r="X42" s="64">
        <f t="shared" si="6"/>
        <v>0</v>
      </c>
      <c r="Y42" s="68"/>
      <c r="Z42" s="259"/>
      <c r="AA42" s="68">
        <v>28</v>
      </c>
      <c r="AB42" s="68"/>
      <c r="AC42" s="68"/>
      <c r="AD42" s="68"/>
      <c r="AE42" s="68"/>
      <c r="AF42" s="268"/>
      <c r="AG42" s="68"/>
      <c r="AH42" s="68"/>
      <c r="AI42" s="64">
        <f t="shared" si="4"/>
        <v>0</v>
      </c>
      <c r="AJ42" s="68"/>
      <c r="AK42" s="259"/>
    </row>
    <row r="43" spans="2:37" ht="13" x14ac:dyDescent="0.25">
      <c r="B43" s="68">
        <v>29</v>
      </c>
      <c r="C43" s="45"/>
      <c r="D43" s="45"/>
      <c r="E43" s="45"/>
      <c r="F43" s="45"/>
      <c r="G43" s="172"/>
      <c r="H43" s="45"/>
      <c r="I43" s="45"/>
      <c r="J43" s="70"/>
      <c r="K43" s="70"/>
      <c r="L43" s="45"/>
      <c r="M43" s="259"/>
      <c r="N43" s="1"/>
      <c r="O43" s="11"/>
      <c r="P43" s="68">
        <v>29</v>
      </c>
      <c r="Q43" s="68"/>
      <c r="R43" s="68"/>
      <c r="S43" s="68"/>
      <c r="T43" s="68"/>
      <c r="U43" s="268"/>
      <c r="V43" s="68"/>
      <c r="W43" s="68"/>
      <c r="X43" s="64">
        <f t="shared" si="6"/>
        <v>0</v>
      </c>
      <c r="Y43" s="68"/>
      <c r="Z43" s="259"/>
      <c r="AA43" s="68">
        <v>29</v>
      </c>
      <c r="AB43" s="68"/>
      <c r="AC43" s="68"/>
      <c r="AD43" s="68"/>
      <c r="AE43" s="68"/>
      <c r="AF43" s="268"/>
      <c r="AG43" s="68"/>
      <c r="AH43" s="68"/>
      <c r="AI43" s="64">
        <f t="shared" si="4"/>
        <v>0</v>
      </c>
      <c r="AJ43" s="68"/>
      <c r="AK43" s="259"/>
    </row>
    <row r="44" spans="2:37" ht="13" x14ac:dyDescent="0.25">
      <c r="B44" s="68">
        <v>30</v>
      </c>
      <c r="C44" s="46"/>
      <c r="D44" s="46"/>
      <c r="E44" s="46"/>
      <c r="F44" s="46"/>
      <c r="G44" s="173"/>
      <c r="H44" s="46"/>
      <c r="I44" s="46"/>
      <c r="J44" s="70"/>
      <c r="K44" s="70"/>
      <c r="L44" s="46"/>
      <c r="M44" s="259"/>
      <c r="N44" s="1"/>
      <c r="O44" s="11"/>
      <c r="P44" s="68">
        <v>30</v>
      </c>
      <c r="Q44" s="68"/>
      <c r="R44" s="68"/>
      <c r="S44" s="68"/>
      <c r="T44" s="68"/>
      <c r="U44" s="268"/>
      <c r="V44" s="68"/>
      <c r="W44" s="68"/>
      <c r="X44" s="64">
        <f t="shared" si="6"/>
        <v>0</v>
      </c>
      <c r="Y44" s="68"/>
      <c r="Z44" s="259"/>
      <c r="AA44" s="68">
        <v>30</v>
      </c>
      <c r="AB44" s="68"/>
      <c r="AC44" s="68"/>
      <c r="AD44" s="68"/>
      <c r="AE44" s="68"/>
      <c r="AF44" s="268"/>
      <c r="AG44" s="68"/>
      <c r="AH44" s="68"/>
      <c r="AI44" s="64">
        <f t="shared" si="4"/>
        <v>0</v>
      </c>
      <c r="AJ44" s="68"/>
      <c r="AK44" s="259"/>
    </row>
    <row r="45" spans="2:37" ht="13" x14ac:dyDescent="0.25">
      <c r="B45" s="68">
        <v>31</v>
      </c>
      <c r="C45" s="267"/>
      <c r="D45" s="267"/>
      <c r="E45" s="267"/>
      <c r="F45" s="267"/>
      <c r="G45" s="267"/>
      <c r="H45" s="267"/>
      <c r="I45" s="267"/>
      <c r="J45" s="70"/>
      <c r="K45" s="70"/>
      <c r="L45" s="267"/>
      <c r="M45" s="257"/>
      <c r="N45" s="1"/>
      <c r="O45" s="11"/>
      <c r="P45" s="68">
        <v>31</v>
      </c>
      <c r="Q45" s="268"/>
      <c r="R45" s="268"/>
      <c r="S45" s="268"/>
      <c r="T45" s="268"/>
      <c r="U45" s="268"/>
      <c r="V45" s="268"/>
      <c r="W45" s="268"/>
      <c r="X45" s="64">
        <f t="shared" si="6"/>
        <v>0</v>
      </c>
      <c r="Y45" s="268"/>
      <c r="Z45" s="257"/>
      <c r="AA45" s="68">
        <v>31</v>
      </c>
      <c r="AB45" s="268"/>
      <c r="AC45" s="268"/>
      <c r="AD45" s="268"/>
      <c r="AE45" s="268"/>
      <c r="AF45" s="268"/>
      <c r="AG45" s="268"/>
      <c r="AH45" s="268"/>
      <c r="AI45" s="64">
        <f t="shared" si="4"/>
        <v>0</v>
      </c>
      <c r="AJ45" s="268"/>
      <c r="AK45" s="257"/>
    </row>
    <row r="46" spans="2:37" ht="13" x14ac:dyDescent="0.25">
      <c r="B46" s="68">
        <v>32</v>
      </c>
      <c r="C46" s="172"/>
      <c r="D46" s="172"/>
      <c r="E46" s="172"/>
      <c r="F46" s="172"/>
      <c r="G46" s="172"/>
      <c r="H46" s="172"/>
      <c r="I46" s="172"/>
      <c r="J46" s="70"/>
      <c r="K46" s="70"/>
      <c r="L46" s="172"/>
      <c r="M46" s="257"/>
      <c r="N46" s="1"/>
      <c r="O46" s="11"/>
      <c r="P46" s="68">
        <v>32</v>
      </c>
      <c r="Q46" s="268"/>
      <c r="R46" s="268"/>
      <c r="S46" s="268"/>
      <c r="T46" s="268"/>
      <c r="U46" s="268"/>
      <c r="V46" s="268"/>
      <c r="W46" s="268"/>
      <c r="X46" s="64">
        <f t="shared" si="6"/>
        <v>0</v>
      </c>
      <c r="Y46" s="268"/>
      <c r="Z46" s="257"/>
      <c r="AA46" s="68">
        <v>32</v>
      </c>
      <c r="AB46" s="268"/>
      <c r="AC46" s="268"/>
      <c r="AD46" s="268"/>
      <c r="AE46" s="268"/>
      <c r="AF46" s="268"/>
      <c r="AG46" s="268"/>
      <c r="AH46" s="268"/>
      <c r="AI46" s="64">
        <f t="shared" si="4"/>
        <v>0</v>
      </c>
      <c r="AJ46" s="268"/>
      <c r="AK46" s="257"/>
    </row>
    <row r="47" spans="2:37" ht="13" x14ac:dyDescent="0.25">
      <c r="B47" s="68">
        <v>33</v>
      </c>
      <c r="C47" s="173"/>
      <c r="D47" s="173"/>
      <c r="E47" s="173"/>
      <c r="F47" s="173"/>
      <c r="G47" s="173"/>
      <c r="H47" s="173"/>
      <c r="I47" s="173"/>
      <c r="J47" s="70"/>
      <c r="K47" s="70"/>
      <c r="L47" s="173"/>
      <c r="M47" s="257"/>
      <c r="N47" s="1"/>
      <c r="O47" s="11"/>
      <c r="P47" s="68">
        <v>33</v>
      </c>
      <c r="Q47" s="268"/>
      <c r="R47" s="268"/>
      <c r="S47" s="268"/>
      <c r="T47" s="268"/>
      <c r="U47" s="268"/>
      <c r="V47" s="268"/>
      <c r="W47" s="268"/>
      <c r="X47" s="64">
        <f t="shared" si="6"/>
        <v>0</v>
      </c>
      <c r="Y47" s="268"/>
      <c r="Z47" s="257"/>
      <c r="AA47" s="68">
        <v>33</v>
      </c>
      <c r="AB47" s="268"/>
      <c r="AC47" s="268"/>
      <c r="AD47" s="268"/>
      <c r="AE47" s="268"/>
      <c r="AF47" s="268"/>
      <c r="AG47" s="268"/>
      <c r="AH47" s="268"/>
      <c r="AI47" s="64">
        <f t="shared" si="4"/>
        <v>0</v>
      </c>
      <c r="AJ47" s="268"/>
      <c r="AK47" s="257"/>
    </row>
    <row r="48" spans="2:37" ht="13" x14ac:dyDescent="0.25">
      <c r="B48" s="68">
        <v>34</v>
      </c>
      <c r="C48" s="267"/>
      <c r="D48" s="267"/>
      <c r="E48" s="267"/>
      <c r="F48" s="267"/>
      <c r="G48" s="267"/>
      <c r="H48" s="267"/>
      <c r="I48" s="267"/>
      <c r="J48" s="70"/>
      <c r="K48" s="70"/>
      <c r="L48" s="267"/>
      <c r="M48" s="257"/>
      <c r="N48" s="1"/>
      <c r="O48" s="11"/>
      <c r="P48" s="68">
        <v>34</v>
      </c>
      <c r="Q48" s="268"/>
      <c r="R48" s="268"/>
      <c r="S48" s="268"/>
      <c r="T48" s="268"/>
      <c r="U48" s="268"/>
      <c r="V48" s="268"/>
      <c r="W48" s="268"/>
      <c r="X48" s="64">
        <f t="shared" si="6"/>
        <v>0</v>
      </c>
      <c r="Y48" s="268"/>
      <c r="Z48" s="257"/>
      <c r="AA48" s="68">
        <v>34</v>
      </c>
      <c r="AB48" s="268"/>
      <c r="AC48" s="268"/>
      <c r="AD48" s="268"/>
      <c r="AE48" s="268"/>
      <c r="AF48" s="268"/>
      <c r="AG48" s="268"/>
      <c r="AH48" s="268"/>
      <c r="AI48" s="64">
        <f t="shared" si="4"/>
        <v>0</v>
      </c>
      <c r="AJ48" s="268"/>
      <c r="AK48" s="257"/>
    </row>
    <row r="49" spans="1:37" ht="13" x14ac:dyDescent="0.25">
      <c r="B49" s="68">
        <v>35</v>
      </c>
      <c r="C49" s="172"/>
      <c r="D49" s="172"/>
      <c r="E49" s="172"/>
      <c r="F49" s="172"/>
      <c r="G49" s="172"/>
      <c r="H49" s="172"/>
      <c r="I49" s="172"/>
      <c r="J49" s="70"/>
      <c r="K49" s="70"/>
      <c r="L49" s="172"/>
      <c r="M49" s="257"/>
      <c r="N49" s="1"/>
      <c r="O49" s="11"/>
      <c r="P49" s="68">
        <v>35</v>
      </c>
      <c r="Q49" s="268"/>
      <c r="R49" s="268"/>
      <c r="S49" s="268"/>
      <c r="T49" s="268"/>
      <c r="U49" s="268"/>
      <c r="V49" s="268"/>
      <c r="W49" s="268"/>
      <c r="X49" s="64">
        <f t="shared" si="6"/>
        <v>0</v>
      </c>
      <c r="Y49" s="268"/>
      <c r="Z49" s="257"/>
      <c r="AA49" s="68">
        <v>35</v>
      </c>
      <c r="AB49" s="268"/>
      <c r="AC49" s="268"/>
      <c r="AD49" s="268"/>
      <c r="AE49" s="268"/>
      <c r="AF49" s="268"/>
      <c r="AG49" s="268"/>
      <c r="AH49" s="268"/>
      <c r="AI49" s="64">
        <f t="shared" si="4"/>
        <v>0</v>
      </c>
      <c r="AJ49" s="268"/>
      <c r="AK49" s="257"/>
    </row>
    <row r="50" spans="1:37" ht="13" x14ac:dyDescent="0.25">
      <c r="B50" s="68">
        <v>36</v>
      </c>
      <c r="C50" s="173"/>
      <c r="D50" s="173"/>
      <c r="E50" s="173"/>
      <c r="F50" s="173"/>
      <c r="G50" s="173"/>
      <c r="H50" s="173"/>
      <c r="I50" s="173"/>
      <c r="J50" s="70"/>
      <c r="K50" s="70"/>
      <c r="L50" s="173"/>
      <c r="M50" s="257"/>
      <c r="N50" s="1"/>
      <c r="O50" s="11"/>
      <c r="P50" s="68">
        <v>36</v>
      </c>
      <c r="Q50" s="268"/>
      <c r="R50" s="268"/>
      <c r="S50" s="268"/>
      <c r="T50" s="268"/>
      <c r="U50" s="268"/>
      <c r="V50" s="268"/>
      <c r="W50" s="268"/>
      <c r="X50" s="64">
        <f t="shared" si="6"/>
        <v>0</v>
      </c>
      <c r="Y50" s="268"/>
      <c r="Z50" s="257"/>
      <c r="AA50" s="68">
        <v>36</v>
      </c>
      <c r="AB50" s="268"/>
      <c r="AC50" s="268"/>
      <c r="AD50" s="268"/>
      <c r="AE50" s="268"/>
      <c r="AF50" s="268"/>
      <c r="AG50" s="268"/>
      <c r="AH50" s="268"/>
      <c r="AI50" s="64">
        <f t="shared" si="4"/>
        <v>0</v>
      </c>
      <c r="AJ50" s="268"/>
      <c r="AK50" s="257"/>
    </row>
    <row r="51" spans="1:37" s="12" customFormat="1" x14ac:dyDescent="0.25">
      <c r="B51" s="68">
        <v>37</v>
      </c>
      <c r="C51" s="267"/>
      <c r="D51" s="56"/>
      <c r="E51" s="53"/>
      <c r="F51" s="56"/>
      <c r="G51" s="267"/>
      <c r="H51" s="59"/>
      <c r="I51" s="59"/>
      <c r="J51" s="70"/>
      <c r="K51" s="70"/>
      <c r="L51" s="50"/>
      <c r="M51" s="84"/>
      <c r="O51" s="13"/>
      <c r="P51" s="68">
        <v>37</v>
      </c>
      <c r="Q51" s="268"/>
      <c r="R51" s="332"/>
      <c r="S51" s="346"/>
      <c r="T51" s="332"/>
      <c r="U51" s="268"/>
      <c r="V51" s="347"/>
      <c r="W51" s="347"/>
      <c r="X51" s="64">
        <f t="shared" si="6"/>
        <v>0</v>
      </c>
      <c r="Y51" s="81"/>
      <c r="Z51" s="84"/>
      <c r="AA51" s="68">
        <v>37</v>
      </c>
      <c r="AB51" s="268"/>
      <c r="AC51" s="332"/>
      <c r="AD51" s="346"/>
      <c r="AE51" s="332"/>
      <c r="AF51" s="268"/>
      <c r="AG51" s="347"/>
      <c r="AH51" s="347"/>
      <c r="AI51" s="64">
        <f t="shared" si="4"/>
        <v>0</v>
      </c>
      <c r="AJ51" s="81"/>
      <c r="AK51" s="84"/>
    </row>
    <row r="52" spans="1:37" s="12" customFormat="1" x14ac:dyDescent="0.25">
      <c r="B52" s="68">
        <v>38</v>
      </c>
      <c r="C52" s="172"/>
      <c r="D52" s="57"/>
      <c r="E52" s="54"/>
      <c r="F52" s="57"/>
      <c r="G52" s="172"/>
      <c r="H52" s="60"/>
      <c r="I52" s="60"/>
      <c r="J52" s="70"/>
      <c r="K52" s="70"/>
      <c r="L52" s="51"/>
      <c r="M52" s="84"/>
      <c r="O52" s="13"/>
      <c r="P52" s="68">
        <v>38</v>
      </c>
      <c r="Q52" s="268"/>
      <c r="R52" s="332"/>
      <c r="S52" s="346"/>
      <c r="T52" s="332"/>
      <c r="U52" s="268"/>
      <c r="V52" s="347"/>
      <c r="W52" s="347"/>
      <c r="X52" s="64">
        <f t="shared" si="6"/>
        <v>0</v>
      </c>
      <c r="Y52" s="81"/>
      <c r="Z52" s="84"/>
      <c r="AA52" s="68">
        <v>38</v>
      </c>
      <c r="AB52" s="268"/>
      <c r="AC52" s="332"/>
      <c r="AD52" s="346"/>
      <c r="AE52" s="332"/>
      <c r="AF52" s="268"/>
      <c r="AG52" s="347"/>
      <c r="AH52" s="347"/>
      <c r="AI52" s="64">
        <f t="shared" si="4"/>
        <v>0</v>
      </c>
      <c r="AJ52" s="81"/>
      <c r="AK52" s="84"/>
    </row>
    <row r="53" spans="1:37" s="12" customFormat="1" x14ac:dyDescent="0.25">
      <c r="B53" s="68">
        <v>39</v>
      </c>
      <c r="C53" s="173"/>
      <c r="D53" s="58"/>
      <c r="E53" s="55"/>
      <c r="F53" s="58"/>
      <c r="G53" s="173"/>
      <c r="H53" s="61"/>
      <c r="I53" s="61"/>
      <c r="J53" s="70"/>
      <c r="K53" s="70"/>
      <c r="L53" s="52"/>
      <c r="M53" s="84"/>
      <c r="O53" s="13"/>
      <c r="P53" s="68">
        <v>39</v>
      </c>
      <c r="Q53" s="268"/>
      <c r="R53" s="332"/>
      <c r="S53" s="346"/>
      <c r="T53" s="332"/>
      <c r="U53" s="268"/>
      <c r="V53" s="347"/>
      <c r="W53" s="347"/>
      <c r="X53" s="64">
        <f t="shared" si="6"/>
        <v>0</v>
      </c>
      <c r="Y53" s="81"/>
      <c r="Z53" s="84"/>
      <c r="AA53" s="68">
        <v>39</v>
      </c>
      <c r="AB53" s="268"/>
      <c r="AC53" s="332"/>
      <c r="AD53" s="346"/>
      <c r="AE53" s="332"/>
      <c r="AF53" s="268"/>
      <c r="AG53" s="347"/>
      <c r="AH53" s="347"/>
      <c r="AI53" s="64">
        <f t="shared" si="4"/>
        <v>0</v>
      </c>
      <c r="AJ53" s="81"/>
      <c r="AK53" s="84"/>
    </row>
    <row r="54" spans="1:37" s="12" customFormat="1" x14ac:dyDescent="0.25">
      <c r="B54" s="68">
        <v>40</v>
      </c>
      <c r="C54" s="267"/>
      <c r="D54" s="267"/>
      <c r="E54" s="53"/>
      <c r="F54" s="267"/>
      <c r="G54" s="267"/>
      <c r="H54" s="47"/>
      <c r="I54" s="47"/>
      <c r="J54" s="70"/>
      <c r="K54" s="70"/>
      <c r="L54" s="50"/>
      <c r="M54" s="84"/>
      <c r="O54" s="13"/>
      <c r="P54" s="68">
        <v>40</v>
      </c>
      <c r="Q54" s="268"/>
      <c r="R54" s="268"/>
      <c r="S54" s="346"/>
      <c r="T54" s="268"/>
      <c r="U54" s="268"/>
      <c r="V54" s="348"/>
      <c r="W54" s="348"/>
      <c r="X54" s="64">
        <f t="shared" si="6"/>
        <v>0</v>
      </c>
      <c r="Y54" s="81"/>
      <c r="Z54" s="84"/>
      <c r="AA54" s="68">
        <v>40</v>
      </c>
      <c r="AB54" s="268"/>
      <c r="AC54" s="268"/>
      <c r="AD54" s="346"/>
      <c r="AE54" s="268"/>
      <c r="AF54" s="268"/>
      <c r="AG54" s="348"/>
      <c r="AH54" s="348"/>
      <c r="AI54" s="64">
        <f t="shared" si="4"/>
        <v>0</v>
      </c>
      <c r="AJ54" s="81"/>
      <c r="AK54" s="84"/>
    </row>
    <row r="55" spans="1:37" s="12" customFormat="1" x14ac:dyDescent="0.25">
      <c r="B55" s="68">
        <v>41</v>
      </c>
      <c r="C55" s="172"/>
      <c r="D55" s="172"/>
      <c r="E55" s="54"/>
      <c r="F55" s="172"/>
      <c r="G55" s="172"/>
      <c r="H55" s="48"/>
      <c r="I55" s="48"/>
      <c r="J55" s="70"/>
      <c r="K55" s="70"/>
      <c r="L55" s="51"/>
      <c r="M55" s="84"/>
      <c r="O55" s="13"/>
      <c r="P55" s="68">
        <v>41</v>
      </c>
      <c r="Q55" s="268"/>
      <c r="R55" s="268"/>
      <c r="S55" s="346"/>
      <c r="T55" s="268"/>
      <c r="U55" s="268"/>
      <c r="V55" s="348"/>
      <c r="W55" s="348"/>
      <c r="X55" s="64">
        <f t="shared" si="6"/>
        <v>0</v>
      </c>
      <c r="Y55" s="81"/>
      <c r="Z55" s="84"/>
      <c r="AA55" s="68">
        <v>41</v>
      </c>
      <c r="AB55" s="268"/>
      <c r="AC55" s="268"/>
      <c r="AD55" s="346"/>
      <c r="AE55" s="268"/>
      <c r="AF55" s="268"/>
      <c r="AG55" s="348"/>
      <c r="AH55" s="348"/>
      <c r="AI55" s="64">
        <f t="shared" si="4"/>
        <v>0</v>
      </c>
      <c r="AJ55" s="81"/>
      <c r="AK55" s="84"/>
    </row>
    <row r="56" spans="1:37" s="12" customFormat="1" x14ac:dyDescent="0.25">
      <c r="B56" s="68">
        <v>42</v>
      </c>
      <c r="C56" s="173"/>
      <c r="D56" s="173"/>
      <c r="E56" s="55"/>
      <c r="F56" s="173"/>
      <c r="G56" s="173"/>
      <c r="H56" s="49"/>
      <c r="I56" s="49"/>
      <c r="J56" s="70"/>
      <c r="K56" s="70"/>
      <c r="L56" s="52"/>
      <c r="M56" s="84"/>
      <c r="O56" s="13"/>
      <c r="P56" s="68">
        <v>42</v>
      </c>
      <c r="Q56" s="268"/>
      <c r="R56" s="268"/>
      <c r="S56" s="346"/>
      <c r="T56" s="268"/>
      <c r="U56" s="268"/>
      <c r="V56" s="348"/>
      <c r="W56" s="348"/>
      <c r="X56" s="64">
        <f t="shared" si="6"/>
        <v>0</v>
      </c>
      <c r="Y56" s="81"/>
      <c r="Z56" s="84"/>
      <c r="AA56" s="68">
        <v>42</v>
      </c>
      <c r="AB56" s="268"/>
      <c r="AC56" s="268"/>
      <c r="AD56" s="346"/>
      <c r="AE56" s="268"/>
      <c r="AF56" s="268"/>
      <c r="AG56" s="348"/>
      <c r="AH56" s="348"/>
      <c r="AI56" s="64">
        <f t="shared" si="4"/>
        <v>0</v>
      </c>
      <c r="AJ56" s="81"/>
      <c r="AK56" s="84"/>
    </row>
    <row r="57" spans="1:37" s="12" customFormat="1" x14ac:dyDescent="0.25">
      <c r="A57" s="633"/>
      <c r="B57" s="68">
        <v>43</v>
      </c>
      <c r="C57" s="267"/>
      <c r="D57" s="267"/>
      <c r="E57" s="267"/>
      <c r="F57" s="267"/>
      <c r="G57" s="267"/>
      <c r="H57" s="267"/>
      <c r="I57" s="267"/>
      <c r="J57" s="70"/>
      <c r="K57" s="70"/>
      <c r="L57" s="267"/>
      <c r="M57" s="257"/>
      <c r="O57" s="13"/>
      <c r="P57" s="68">
        <v>43</v>
      </c>
      <c r="Q57" s="268"/>
      <c r="R57" s="268"/>
      <c r="S57" s="268"/>
      <c r="T57" s="268"/>
      <c r="U57" s="268"/>
      <c r="V57" s="268"/>
      <c r="W57" s="268"/>
      <c r="X57" s="64">
        <f t="shared" si="6"/>
        <v>0</v>
      </c>
      <c r="Y57" s="268"/>
      <c r="Z57" s="257"/>
      <c r="AA57" s="68">
        <v>43</v>
      </c>
      <c r="AB57" s="268"/>
      <c r="AC57" s="268"/>
      <c r="AD57" s="268"/>
      <c r="AE57" s="268"/>
      <c r="AF57" s="268"/>
      <c r="AG57" s="268"/>
      <c r="AH57" s="268"/>
      <c r="AI57" s="64">
        <f t="shared" si="4"/>
        <v>0</v>
      </c>
      <c r="AJ57" s="268"/>
      <c r="AK57" s="257"/>
    </row>
    <row r="58" spans="1:37" s="12" customFormat="1" x14ac:dyDescent="0.25">
      <c r="A58" s="634"/>
      <c r="B58" s="68">
        <v>44</v>
      </c>
      <c r="C58" s="172"/>
      <c r="D58" s="172"/>
      <c r="E58" s="172"/>
      <c r="F58" s="172"/>
      <c r="G58" s="172"/>
      <c r="H58" s="172"/>
      <c r="I58" s="172"/>
      <c r="J58" s="70"/>
      <c r="K58" s="70"/>
      <c r="L58" s="172"/>
      <c r="M58" s="257"/>
      <c r="O58" s="13"/>
      <c r="P58" s="68">
        <v>44</v>
      </c>
      <c r="Q58" s="268"/>
      <c r="R58" s="268"/>
      <c r="S58" s="268"/>
      <c r="T58" s="268"/>
      <c r="U58" s="268"/>
      <c r="V58" s="268"/>
      <c r="W58" s="268"/>
      <c r="X58" s="64">
        <f t="shared" si="6"/>
        <v>0</v>
      </c>
      <c r="Y58" s="268"/>
      <c r="Z58" s="257"/>
      <c r="AA58" s="68">
        <v>44</v>
      </c>
      <c r="AB58" s="268"/>
      <c r="AC58" s="268"/>
      <c r="AD58" s="268"/>
      <c r="AE58" s="268"/>
      <c r="AF58" s="268"/>
      <c r="AG58" s="268"/>
      <c r="AH58" s="268"/>
      <c r="AI58" s="64">
        <f t="shared" si="4"/>
        <v>0</v>
      </c>
      <c r="AJ58" s="268"/>
      <c r="AK58" s="257"/>
    </row>
    <row r="59" spans="1:37" s="12" customFormat="1" x14ac:dyDescent="0.25">
      <c r="A59" s="635"/>
      <c r="B59" s="68">
        <v>45</v>
      </c>
      <c r="C59" s="173"/>
      <c r="D59" s="173"/>
      <c r="E59" s="173"/>
      <c r="F59" s="173"/>
      <c r="G59" s="173"/>
      <c r="H59" s="173"/>
      <c r="I59" s="173"/>
      <c r="J59" s="70"/>
      <c r="K59" s="70"/>
      <c r="L59" s="173"/>
      <c r="M59" s="257"/>
      <c r="O59" s="13"/>
      <c r="P59" s="68">
        <v>45</v>
      </c>
      <c r="Q59" s="268"/>
      <c r="R59" s="268"/>
      <c r="S59" s="268"/>
      <c r="T59" s="268"/>
      <c r="U59" s="268"/>
      <c r="V59" s="268"/>
      <c r="W59" s="268"/>
      <c r="X59" s="64">
        <f t="shared" si="6"/>
        <v>0</v>
      </c>
      <c r="Y59" s="268"/>
      <c r="Z59" s="257"/>
      <c r="AA59" s="68">
        <v>45</v>
      </c>
      <c r="AB59" s="268"/>
      <c r="AC59" s="268"/>
      <c r="AD59" s="268"/>
      <c r="AE59" s="268"/>
      <c r="AF59" s="268"/>
      <c r="AG59" s="268"/>
      <c r="AH59" s="268"/>
      <c r="AI59" s="64">
        <f t="shared" si="4"/>
        <v>0</v>
      </c>
      <c r="AJ59" s="268"/>
      <c r="AK59" s="257"/>
    </row>
    <row r="60" spans="1:37" s="12" customFormat="1" x14ac:dyDescent="0.25">
      <c r="B60" s="68">
        <v>46</v>
      </c>
      <c r="C60" s="267"/>
      <c r="D60" s="267"/>
      <c r="E60" s="53"/>
      <c r="F60" s="267"/>
      <c r="G60" s="267"/>
      <c r="H60" s="47"/>
      <c r="I60" s="47"/>
      <c r="J60" s="70"/>
      <c r="K60" s="70"/>
      <c r="L60" s="50"/>
      <c r="M60" s="84"/>
      <c r="O60" s="13"/>
      <c r="P60" s="68">
        <v>46</v>
      </c>
      <c r="Q60" s="268"/>
      <c r="R60" s="268"/>
      <c r="S60" s="346"/>
      <c r="T60" s="268"/>
      <c r="U60" s="268"/>
      <c r="V60" s="348"/>
      <c r="W60" s="348"/>
      <c r="X60" s="64">
        <f t="shared" si="6"/>
        <v>0</v>
      </c>
      <c r="Y60" s="81"/>
      <c r="Z60" s="84"/>
      <c r="AA60" s="68">
        <v>46</v>
      </c>
      <c r="AB60" s="268"/>
      <c r="AC60" s="268"/>
      <c r="AD60" s="346"/>
      <c r="AE60" s="268"/>
      <c r="AF60" s="268"/>
      <c r="AG60" s="348"/>
      <c r="AH60" s="348"/>
      <c r="AI60" s="64">
        <f t="shared" si="4"/>
        <v>0</v>
      </c>
      <c r="AJ60" s="81"/>
      <c r="AK60" s="84"/>
    </row>
    <row r="61" spans="1:37" s="12" customFormat="1" x14ac:dyDescent="0.25">
      <c r="B61" s="68">
        <v>47</v>
      </c>
      <c r="C61" s="172"/>
      <c r="D61" s="172"/>
      <c r="E61" s="54"/>
      <c r="F61" s="172"/>
      <c r="G61" s="172"/>
      <c r="H61" s="48"/>
      <c r="I61" s="48"/>
      <c r="J61" s="70"/>
      <c r="K61" s="70"/>
      <c r="L61" s="51"/>
      <c r="M61" s="84"/>
      <c r="O61" s="13"/>
      <c r="P61" s="68">
        <v>47</v>
      </c>
      <c r="Q61" s="268"/>
      <c r="R61" s="268"/>
      <c r="S61" s="346"/>
      <c r="T61" s="268"/>
      <c r="U61" s="268"/>
      <c r="V61" s="348"/>
      <c r="W61" s="348"/>
      <c r="X61" s="64">
        <f t="shared" si="6"/>
        <v>0</v>
      </c>
      <c r="Y61" s="81"/>
      <c r="Z61" s="84"/>
      <c r="AA61" s="68">
        <v>47</v>
      </c>
      <c r="AB61" s="268"/>
      <c r="AC61" s="268"/>
      <c r="AD61" s="346"/>
      <c r="AE61" s="268"/>
      <c r="AF61" s="268"/>
      <c r="AG61" s="348"/>
      <c r="AH61" s="348"/>
      <c r="AI61" s="64">
        <f t="shared" si="4"/>
        <v>0</v>
      </c>
      <c r="AJ61" s="81"/>
      <c r="AK61" s="84"/>
    </row>
    <row r="62" spans="1:37" s="12" customFormat="1" x14ac:dyDescent="0.25">
      <c r="B62" s="68">
        <v>48</v>
      </c>
      <c r="C62" s="173"/>
      <c r="D62" s="173"/>
      <c r="E62" s="55"/>
      <c r="F62" s="173"/>
      <c r="G62" s="173"/>
      <c r="H62" s="49"/>
      <c r="I62" s="49"/>
      <c r="J62" s="70"/>
      <c r="K62" s="70"/>
      <c r="L62" s="52"/>
      <c r="M62" s="84"/>
      <c r="O62" s="13"/>
      <c r="P62" s="68">
        <v>48</v>
      </c>
      <c r="Q62" s="268"/>
      <c r="R62" s="268"/>
      <c r="S62" s="346"/>
      <c r="T62" s="268"/>
      <c r="U62" s="268"/>
      <c r="V62" s="348"/>
      <c r="W62" s="348"/>
      <c r="X62" s="64">
        <f t="shared" si="6"/>
        <v>0</v>
      </c>
      <c r="Y62" s="81"/>
      <c r="Z62" s="84"/>
      <c r="AA62" s="68">
        <v>48</v>
      </c>
      <c r="AB62" s="268"/>
      <c r="AC62" s="268"/>
      <c r="AD62" s="346"/>
      <c r="AE62" s="268"/>
      <c r="AF62" s="268"/>
      <c r="AG62" s="348"/>
      <c r="AH62" s="348"/>
      <c r="AI62" s="64">
        <f t="shared" si="4"/>
        <v>0</v>
      </c>
      <c r="AJ62" s="81"/>
      <c r="AK62" s="84"/>
    </row>
    <row r="63" spans="1:37" s="12" customFormat="1" x14ac:dyDescent="0.25">
      <c r="B63" s="68">
        <v>49</v>
      </c>
      <c r="C63" s="267"/>
      <c r="D63" s="267"/>
      <c r="E63" s="53"/>
      <c r="F63" s="267"/>
      <c r="G63" s="267"/>
      <c r="H63" s="47"/>
      <c r="I63" s="47"/>
      <c r="J63" s="70"/>
      <c r="K63" s="70"/>
      <c r="L63" s="50"/>
      <c r="M63" s="84"/>
      <c r="O63" s="13"/>
      <c r="P63" s="68">
        <v>49</v>
      </c>
      <c r="Q63" s="268"/>
      <c r="R63" s="268"/>
      <c r="S63" s="346"/>
      <c r="T63" s="268"/>
      <c r="U63" s="268"/>
      <c r="V63" s="348"/>
      <c r="W63" s="348"/>
      <c r="X63" s="64">
        <f t="shared" si="6"/>
        <v>0</v>
      </c>
      <c r="Y63" s="81"/>
      <c r="Z63" s="84"/>
      <c r="AA63" s="68">
        <v>49</v>
      </c>
      <c r="AB63" s="268"/>
      <c r="AC63" s="268"/>
      <c r="AD63" s="346"/>
      <c r="AE63" s="268"/>
      <c r="AF63" s="268"/>
      <c r="AG63" s="348"/>
      <c r="AH63" s="348"/>
      <c r="AI63" s="64">
        <f t="shared" si="4"/>
        <v>0</v>
      </c>
      <c r="AJ63" s="81"/>
      <c r="AK63" s="84"/>
    </row>
    <row r="64" spans="1:37" s="12" customFormat="1" x14ac:dyDescent="0.25">
      <c r="B64" s="68">
        <v>50</v>
      </c>
      <c r="C64" s="172"/>
      <c r="D64" s="172"/>
      <c r="E64" s="54"/>
      <c r="F64" s="172"/>
      <c r="G64" s="172"/>
      <c r="H64" s="48"/>
      <c r="I64" s="48"/>
      <c r="J64" s="70"/>
      <c r="K64" s="70"/>
      <c r="L64" s="51"/>
      <c r="M64" s="84"/>
      <c r="O64" s="13"/>
      <c r="P64" s="68">
        <v>50</v>
      </c>
      <c r="Q64" s="268"/>
      <c r="R64" s="268"/>
      <c r="S64" s="346"/>
      <c r="T64" s="268"/>
      <c r="U64" s="268"/>
      <c r="V64" s="348"/>
      <c r="W64" s="348"/>
      <c r="X64" s="64">
        <f t="shared" si="6"/>
        <v>0</v>
      </c>
      <c r="Y64" s="81"/>
      <c r="Z64" s="84"/>
      <c r="AA64" s="68">
        <v>50</v>
      </c>
      <c r="AB64" s="268"/>
      <c r="AC64" s="268"/>
      <c r="AD64" s="346"/>
      <c r="AE64" s="268"/>
      <c r="AF64" s="268"/>
      <c r="AG64" s="348"/>
      <c r="AH64" s="348"/>
      <c r="AI64" s="64">
        <f t="shared" si="4"/>
        <v>0</v>
      </c>
      <c r="AJ64" s="81"/>
      <c r="AK64" s="84"/>
    </row>
    <row r="65" spans="1:37" s="12" customFormat="1" x14ac:dyDescent="0.25">
      <c r="B65" s="68">
        <v>51</v>
      </c>
      <c r="C65" s="173"/>
      <c r="D65" s="173"/>
      <c r="E65" s="55"/>
      <c r="F65" s="173"/>
      <c r="G65" s="173"/>
      <c r="H65" s="49"/>
      <c r="I65" s="49"/>
      <c r="J65" s="70"/>
      <c r="K65" s="70"/>
      <c r="L65" s="52"/>
      <c r="M65" s="84"/>
      <c r="O65" s="13"/>
      <c r="P65" s="68">
        <v>51</v>
      </c>
      <c r="Q65" s="268"/>
      <c r="R65" s="268"/>
      <c r="S65" s="346"/>
      <c r="T65" s="268"/>
      <c r="U65" s="268"/>
      <c r="V65" s="348"/>
      <c r="W65" s="348"/>
      <c r="X65" s="64">
        <f t="shared" si="6"/>
        <v>0</v>
      </c>
      <c r="Y65" s="81"/>
      <c r="Z65" s="84"/>
      <c r="AA65" s="68">
        <v>51</v>
      </c>
      <c r="AB65" s="268"/>
      <c r="AC65" s="268"/>
      <c r="AD65" s="346"/>
      <c r="AE65" s="268"/>
      <c r="AF65" s="268"/>
      <c r="AG65" s="348"/>
      <c r="AH65" s="348"/>
      <c r="AI65" s="64">
        <f t="shared" si="4"/>
        <v>0</v>
      </c>
      <c r="AJ65" s="81"/>
      <c r="AK65" s="84"/>
    </row>
    <row r="66" spans="1:37" s="12" customFormat="1" x14ac:dyDescent="0.25">
      <c r="B66" s="68">
        <v>52</v>
      </c>
      <c r="C66" s="267"/>
      <c r="D66" s="267"/>
      <c r="E66" s="53"/>
      <c r="F66" s="267"/>
      <c r="G66" s="267"/>
      <c r="H66" s="47"/>
      <c r="I66" s="47"/>
      <c r="J66" s="70"/>
      <c r="K66" s="70"/>
      <c r="L66" s="50"/>
      <c r="M66" s="84"/>
      <c r="O66" s="13"/>
      <c r="P66" s="68">
        <v>52</v>
      </c>
      <c r="Q66" s="268"/>
      <c r="R66" s="268"/>
      <c r="S66" s="346"/>
      <c r="T66" s="268"/>
      <c r="U66" s="268"/>
      <c r="V66" s="348"/>
      <c r="W66" s="348"/>
      <c r="X66" s="64">
        <f t="shared" si="6"/>
        <v>0</v>
      </c>
      <c r="Y66" s="81"/>
      <c r="Z66" s="84"/>
      <c r="AA66" s="68">
        <v>52</v>
      </c>
      <c r="AB66" s="268"/>
      <c r="AC66" s="268"/>
      <c r="AD66" s="346"/>
      <c r="AE66" s="268"/>
      <c r="AF66" s="268"/>
      <c r="AG66" s="348"/>
      <c r="AH66" s="348"/>
      <c r="AI66" s="64">
        <f t="shared" si="4"/>
        <v>0</v>
      </c>
      <c r="AJ66" s="81"/>
      <c r="AK66" s="84"/>
    </row>
    <row r="67" spans="1:37" s="12" customFormat="1" x14ac:dyDescent="0.25">
      <c r="B67" s="68">
        <v>53</v>
      </c>
      <c r="C67" s="172"/>
      <c r="D67" s="172"/>
      <c r="E67" s="54"/>
      <c r="F67" s="172"/>
      <c r="G67" s="172"/>
      <c r="H67" s="48"/>
      <c r="I67" s="48"/>
      <c r="J67" s="70"/>
      <c r="K67" s="70"/>
      <c r="L67" s="51"/>
      <c r="M67" s="84"/>
      <c r="O67" s="13"/>
      <c r="P67" s="68">
        <v>53</v>
      </c>
      <c r="Q67" s="268"/>
      <c r="R67" s="268"/>
      <c r="S67" s="346"/>
      <c r="T67" s="268"/>
      <c r="U67" s="268"/>
      <c r="V67" s="348"/>
      <c r="W67" s="348"/>
      <c r="X67" s="64">
        <f t="shared" si="6"/>
        <v>0</v>
      </c>
      <c r="Y67" s="81"/>
      <c r="Z67" s="84"/>
      <c r="AA67" s="68">
        <v>53</v>
      </c>
      <c r="AB67" s="268"/>
      <c r="AC67" s="268"/>
      <c r="AD67" s="346"/>
      <c r="AE67" s="268"/>
      <c r="AF67" s="268"/>
      <c r="AG67" s="348"/>
      <c r="AH67" s="348"/>
      <c r="AI67" s="64">
        <f t="shared" si="4"/>
        <v>0</v>
      </c>
      <c r="AJ67" s="81"/>
      <c r="AK67" s="84"/>
    </row>
    <row r="68" spans="1:37" s="12" customFormat="1" x14ac:dyDescent="0.25">
      <c r="B68" s="68">
        <v>54</v>
      </c>
      <c r="C68" s="173"/>
      <c r="D68" s="173"/>
      <c r="E68" s="55"/>
      <c r="F68" s="173"/>
      <c r="G68" s="173"/>
      <c r="H68" s="49"/>
      <c r="I68" s="49"/>
      <c r="J68" s="70"/>
      <c r="K68" s="70"/>
      <c r="L68" s="52"/>
      <c r="M68" s="84"/>
      <c r="O68" s="13"/>
      <c r="P68" s="68">
        <v>54</v>
      </c>
      <c r="Q68" s="268"/>
      <c r="R68" s="268"/>
      <c r="S68" s="346"/>
      <c r="T68" s="268"/>
      <c r="U68" s="268"/>
      <c r="V68" s="348"/>
      <c r="W68" s="348"/>
      <c r="X68" s="64">
        <f t="shared" si="6"/>
        <v>0</v>
      </c>
      <c r="Y68" s="81"/>
      <c r="Z68" s="84"/>
      <c r="AA68" s="68">
        <v>54</v>
      </c>
      <c r="AB68" s="268"/>
      <c r="AC68" s="268"/>
      <c r="AD68" s="346"/>
      <c r="AE68" s="268"/>
      <c r="AF68" s="268"/>
      <c r="AG68" s="348"/>
      <c r="AH68" s="348"/>
      <c r="AI68" s="64">
        <f t="shared" si="4"/>
        <v>0</v>
      </c>
      <c r="AJ68" s="81"/>
      <c r="AK68" s="84"/>
    </row>
    <row r="69" spans="1:37" s="12" customFormat="1" ht="23" x14ac:dyDescent="0.4">
      <c r="B69" s="624" t="s">
        <v>71</v>
      </c>
      <c r="C69" s="625"/>
      <c r="D69" s="625"/>
      <c r="E69" s="625"/>
      <c r="F69" s="625"/>
      <c r="G69" s="626"/>
      <c r="H69" s="24"/>
      <c r="I69" s="24"/>
      <c r="J69" s="24"/>
      <c r="K69" s="24"/>
      <c r="L69" s="15"/>
      <c r="M69" s="19"/>
      <c r="O69" s="13"/>
      <c r="P69" s="659" t="s">
        <v>71</v>
      </c>
      <c r="Q69" s="659"/>
      <c r="R69" s="659"/>
      <c r="S69" s="659"/>
      <c r="T69" s="659"/>
      <c r="U69" s="659"/>
      <c r="V69" s="349">
        <f>SUM(V15:V68)</f>
        <v>0</v>
      </c>
      <c r="W69" s="349"/>
      <c r="X69" s="350">
        <f>IF(MAX(X15:X68)&gt;=H7*0.5,MAX(X15:X68),0)</f>
        <v>0</v>
      </c>
      <c r="Y69" s="15"/>
      <c r="Z69" s="19"/>
      <c r="AA69" s="659" t="s">
        <v>71</v>
      </c>
      <c r="AB69" s="659"/>
      <c r="AC69" s="659"/>
      <c r="AD69" s="659"/>
      <c r="AE69" s="659"/>
      <c r="AF69" s="659"/>
      <c r="AG69" s="349">
        <f>SUM(AG15:AG68)</f>
        <v>0</v>
      </c>
      <c r="AH69" s="349"/>
      <c r="AI69" s="351">
        <f>IF(MAX(AI15:AI68)&gt;=H7*0.5,MAX(AI15:AI68),0)</f>
        <v>0</v>
      </c>
      <c r="AJ69" s="15"/>
      <c r="AK69" s="19"/>
    </row>
    <row r="70" spans="1:37" s="12" customFormat="1" ht="18" x14ac:dyDescent="0.25">
      <c r="B70" s="269"/>
      <c r="C70" s="269"/>
      <c r="D70" s="269"/>
      <c r="E70" s="269"/>
      <c r="F70" s="269"/>
      <c r="G70" s="269"/>
      <c r="H70" s="85"/>
      <c r="I70" s="85"/>
      <c r="J70" s="85"/>
      <c r="K70" s="85"/>
      <c r="L70" s="19"/>
      <c r="M70" s="19"/>
      <c r="O70" s="13"/>
      <c r="P70" s="269"/>
      <c r="Q70" s="269"/>
      <c r="R70" s="269"/>
      <c r="S70" s="269"/>
      <c r="T70" s="269"/>
      <c r="U70" s="269"/>
      <c r="V70" s="85"/>
      <c r="W70" s="85"/>
      <c r="X70" s="85"/>
      <c r="Y70" s="19"/>
      <c r="Z70" s="19"/>
      <c r="AA70" s="269"/>
      <c r="AB70" s="269"/>
      <c r="AC70" s="269"/>
      <c r="AD70" s="269"/>
      <c r="AE70" s="269"/>
      <c r="AF70" s="269"/>
      <c r="AG70" s="85"/>
      <c r="AH70" s="85"/>
      <c r="AI70" s="85"/>
      <c r="AJ70" s="19"/>
      <c r="AK70" s="19"/>
    </row>
    <row r="71" spans="1:37"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Z71" s="19"/>
      <c r="AA71" s="269"/>
      <c r="AB71" s="269"/>
      <c r="AC71" s="269"/>
      <c r="AD71" s="269"/>
      <c r="AE71" s="269"/>
      <c r="AF71" s="269"/>
      <c r="AG71" s="85"/>
      <c r="AH71" s="85"/>
      <c r="AI71" s="85"/>
      <c r="AJ71" s="19"/>
      <c r="AK71" s="19"/>
    </row>
    <row r="72" spans="1:37" s="86" customFormat="1" ht="18" x14ac:dyDescent="0.25">
      <c r="B72" s="352"/>
      <c r="C72" s="352"/>
      <c r="D72" s="352"/>
      <c r="E72" s="352"/>
      <c r="F72" s="352"/>
      <c r="G72" s="352"/>
      <c r="H72" s="88"/>
      <c r="I72" s="88"/>
      <c r="J72" s="88"/>
      <c r="K72" s="88"/>
      <c r="L72" s="353"/>
      <c r="M72" s="353"/>
      <c r="O72" s="90"/>
      <c r="P72" s="352"/>
      <c r="Q72" s="352"/>
      <c r="R72" s="352"/>
      <c r="S72" s="352"/>
      <c r="T72" s="352"/>
      <c r="U72" s="352"/>
      <c r="V72" s="88"/>
      <c r="W72" s="88"/>
      <c r="X72" s="88"/>
      <c r="Y72" s="353"/>
      <c r="Z72" s="353"/>
      <c r="AA72" s="352"/>
      <c r="AB72" s="352"/>
      <c r="AC72" s="352"/>
      <c r="AD72" s="352"/>
      <c r="AE72" s="352"/>
      <c r="AF72" s="352"/>
      <c r="AG72" s="88"/>
      <c r="AH72" s="88"/>
      <c r="AI72" s="88"/>
      <c r="AJ72" s="353"/>
      <c r="AK72" s="353"/>
    </row>
    <row r="73" spans="1:37" s="12" customFormat="1" x14ac:dyDescent="0.25">
      <c r="B73" s="16"/>
      <c r="C73" s="17"/>
      <c r="D73" s="17"/>
      <c r="E73" s="18"/>
      <c r="F73" s="17"/>
      <c r="G73" s="17"/>
      <c r="H73" s="17"/>
      <c r="I73" s="17"/>
      <c r="J73" s="17"/>
      <c r="K73" s="17"/>
      <c r="L73" s="19"/>
      <c r="M73" s="19"/>
      <c r="N73" s="19"/>
      <c r="O73" s="13"/>
    </row>
    <row r="74" spans="1:37" x14ac:dyDescent="0.25">
      <c r="M74" s="8"/>
      <c r="N74" s="1"/>
      <c r="O74" s="9"/>
    </row>
    <row r="75" spans="1:37" x14ac:dyDescent="0.25">
      <c r="M75" s="8"/>
      <c r="N75" s="1"/>
      <c r="O75" s="9"/>
    </row>
    <row r="76" spans="1:37" ht="14.5" customHeight="1" x14ac:dyDescent="0.35">
      <c r="C76" s="32"/>
      <c r="D76" s="617" t="s">
        <v>72</v>
      </c>
      <c r="E76" s="617"/>
      <c r="F76" s="617"/>
      <c r="G76" s="617"/>
      <c r="H76" s="617"/>
      <c r="I76" s="617"/>
      <c r="J76" s="617"/>
      <c r="K76" s="617"/>
      <c r="L76" s="617"/>
      <c r="M76" s="617"/>
      <c r="N76" s="617"/>
      <c r="O76" s="617"/>
      <c r="P76" s="32"/>
      <c r="Q76" s="500"/>
      <c r="R76" s="500"/>
      <c r="S76" s="500"/>
    </row>
    <row r="77" spans="1:37" ht="47.15" customHeight="1" x14ac:dyDescent="0.35">
      <c r="C77" s="32"/>
      <c r="D77" s="617"/>
      <c r="E77" s="617"/>
      <c r="F77" s="617"/>
      <c r="G77" s="617"/>
      <c r="H77" s="617"/>
      <c r="I77" s="617"/>
      <c r="J77" s="617"/>
      <c r="K77" s="617"/>
      <c r="L77" s="617"/>
      <c r="M77" s="617"/>
      <c r="N77" s="617"/>
      <c r="O77" s="617"/>
      <c r="P77" s="32"/>
      <c r="Q77" s="500"/>
      <c r="R77" s="500"/>
      <c r="S77" s="500"/>
    </row>
    <row r="78" spans="1:37" ht="14.5" x14ac:dyDescent="0.35">
      <c r="C78" s="32"/>
      <c r="D78" s="32"/>
      <c r="E78" s="32"/>
      <c r="F78" s="32"/>
      <c r="G78" s="32"/>
      <c r="H78" s="33"/>
      <c r="I78" s="33"/>
      <c r="J78" s="33"/>
      <c r="K78" s="33"/>
      <c r="L78" s="32"/>
      <c r="M78" s="32"/>
      <c r="N78" s="34"/>
      <c r="O78" s="35"/>
      <c r="P78" s="32"/>
      <c r="Q78" s="500"/>
      <c r="R78" s="500"/>
      <c r="S78" s="500"/>
    </row>
    <row r="79" spans="1:37" ht="13" x14ac:dyDescent="0.25">
      <c r="A79" s="32"/>
      <c r="B79" s="32"/>
      <c r="C79" s="596" t="s">
        <v>73</v>
      </c>
      <c r="D79" s="596"/>
      <c r="E79" s="632" t="str">
        <f>H5</f>
        <v>CONSORCIO MINMINAS JM-P&amp;P-SOL</v>
      </c>
      <c r="F79" s="632"/>
      <c r="G79" s="632"/>
      <c r="H79" s="632"/>
      <c r="I79" s="632"/>
      <c r="J79" s="35"/>
      <c r="M79" s="8"/>
      <c r="N79" s="1"/>
      <c r="O79" s="9"/>
    </row>
    <row r="80" spans="1:37" ht="14" x14ac:dyDescent="0.3">
      <c r="A80" s="32"/>
      <c r="B80" s="32"/>
      <c r="C80" s="596" t="s">
        <v>74</v>
      </c>
      <c r="D80" s="596"/>
      <c r="E80" s="591" t="s">
        <v>575</v>
      </c>
      <c r="F80" s="501"/>
      <c r="G80" s="501"/>
      <c r="H80" s="501"/>
      <c r="I80" s="501"/>
      <c r="J80" s="501"/>
      <c r="K80" s="501"/>
      <c r="M80" s="8"/>
      <c r="N80" s="1"/>
      <c r="O80" s="9"/>
    </row>
    <row r="81" spans="1:27" ht="13" x14ac:dyDescent="0.25">
      <c r="A81" s="32"/>
      <c r="B81" s="32"/>
      <c r="C81" s="596" t="s">
        <v>76</v>
      </c>
      <c r="D81" s="596"/>
      <c r="E81" s="597" t="s">
        <v>77</v>
      </c>
      <c r="F81" s="597"/>
      <c r="G81" s="597"/>
      <c r="H81" s="597"/>
      <c r="I81" s="597"/>
      <c r="J81" s="35"/>
      <c r="M81" s="8"/>
      <c r="N81" s="1"/>
      <c r="O81" s="9"/>
    </row>
    <row r="82" spans="1:27" x14ac:dyDescent="0.25">
      <c r="A82" s="32"/>
      <c r="B82" s="32"/>
      <c r="C82" s="32"/>
      <c r="D82" s="32"/>
      <c r="E82" s="32"/>
      <c r="F82" s="32"/>
      <c r="G82" s="33"/>
      <c r="H82" s="32"/>
      <c r="I82" s="34"/>
      <c r="J82" s="35"/>
      <c r="M82" s="8"/>
      <c r="N82" s="1"/>
      <c r="O82" s="9"/>
    </row>
    <row r="83" spans="1:27" ht="13" x14ac:dyDescent="0.25">
      <c r="A83" s="32"/>
      <c r="B83" s="32"/>
      <c r="C83" s="598" t="s">
        <v>78</v>
      </c>
      <c r="D83" s="598"/>
      <c r="E83" s="598"/>
      <c r="F83" s="598"/>
      <c r="G83" s="598"/>
      <c r="H83" s="598"/>
      <c r="I83" s="598"/>
      <c r="J83" s="598"/>
      <c r="M83" s="8"/>
      <c r="N83" s="1"/>
      <c r="O83" s="9"/>
    </row>
    <row r="84" spans="1:27" ht="13" x14ac:dyDescent="0.25">
      <c r="A84" s="32"/>
      <c r="B84" s="32"/>
      <c r="C84" s="584"/>
      <c r="D84" s="598" t="s">
        <v>79</v>
      </c>
      <c r="E84" s="598"/>
      <c r="F84" s="598"/>
      <c r="G84" s="598"/>
      <c r="H84" s="598"/>
      <c r="I84" s="584"/>
      <c r="J84" s="584"/>
      <c r="M84" s="8"/>
      <c r="N84" s="1"/>
      <c r="O84" s="9"/>
    </row>
    <row r="85" spans="1:27" ht="13" customHeight="1" thickBot="1" x14ac:dyDescent="0.3">
      <c r="A85" s="32"/>
      <c r="B85" s="32"/>
      <c r="C85" s="603"/>
      <c r="D85" s="603"/>
      <c r="E85" s="584"/>
      <c r="F85" s="584"/>
      <c r="G85" s="584"/>
      <c r="H85" s="584"/>
      <c r="I85" s="584"/>
      <c r="J85" s="584"/>
      <c r="M85" s="8"/>
      <c r="N85" s="1"/>
      <c r="O85" s="270"/>
      <c r="P85" s="270"/>
      <c r="Q85" s="270"/>
      <c r="R85" s="270"/>
      <c r="S85" s="270"/>
      <c r="T85" s="270"/>
      <c r="U85" s="270"/>
      <c r="V85" s="270"/>
    </row>
    <row r="86" spans="1:27" ht="24" customHeight="1" thickBot="1" x14ac:dyDescent="0.55000000000000004">
      <c r="A86" s="32"/>
      <c r="B86" s="32"/>
      <c r="C86" s="611" t="s">
        <v>80</v>
      </c>
      <c r="D86" s="612"/>
      <c r="E86" s="612"/>
      <c r="F86" s="612"/>
      <c r="G86" s="612"/>
      <c r="H86" s="612"/>
      <c r="I86" s="612"/>
      <c r="J86" s="612"/>
      <c r="K86" s="613"/>
      <c r="M86" s="8"/>
      <c r="N86" s="656" t="s">
        <v>81</v>
      </c>
      <c r="O86" s="657"/>
      <c r="P86" s="657"/>
      <c r="Q86" s="657"/>
      <c r="R86" s="657"/>
      <c r="S86" s="657"/>
      <c r="T86" s="657"/>
      <c r="U86" s="657"/>
      <c r="V86" s="657"/>
      <c r="W86" s="657"/>
      <c r="X86" s="657"/>
      <c r="Y86" s="658"/>
    </row>
    <row r="87" spans="1:27" ht="64.5" customHeight="1" thickBot="1" x14ac:dyDescent="0.3">
      <c r="A87" s="32"/>
      <c r="C87" s="157" t="s">
        <v>82</v>
      </c>
      <c r="D87" s="157" t="s">
        <v>11</v>
      </c>
      <c r="E87" s="157" t="s">
        <v>83</v>
      </c>
      <c r="F87" s="157" t="s">
        <v>84</v>
      </c>
      <c r="G87" s="157" t="s">
        <v>85</v>
      </c>
      <c r="H87" s="157" t="s">
        <v>86</v>
      </c>
      <c r="I87" s="165" t="s">
        <v>87</v>
      </c>
      <c r="J87" s="166" t="s">
        <v>88</v>
      </c>
      <c r="K87" s="158" t="s">
        <v>19</v>
      </c>
      <c r="L87" s="32"/>
      <c r="N87" s="157" t="s">
        <v>82</v>
      </c>
      <c r="O87" s="157" t="s">
        <v>11</v>
      </c>
      <c r="P87" s="157" t="s">
        <v>83</v>
      </c>
      <c r="Q87" s="157" t="s">
        <v>84</v>
      </c>
      <c r="R87" s="157" t="s">
        <v>576</v>
      </c>
      <c r="S87" s="157" t="s">
        <v>577</v>
      </c>
      <c r="T87" s="165" t="s">
        <v>87</v>
      </c>
      <c r="U87" s="166" t="s">
        <v>88</v>
      </c>
      <c r="V87" s="158" t="s">
        <v>19</v>
      </c>
      <c r="W87" s="158" t="s">
        <v>578</v>
      </c>
      <c r="X87" s="158" t="s">
        <v>579</v>
      </c>
      <c r="Y87" s="158" t="s">
        <v>580</v>
      </c>
      <c r="Z87" s="354" t="s">
        <v>581</v>
      </c>
      <c r="AA87" s="354" t="s">
        <v>89</v>
      </c>
    </row>
    <row r="88" spans="1:27" ht="127.5" customHeight="1" thickBot="1" x14ac:dyDescent="0.3">
      <c r="A88" s="91"/>
      <c r="B88" s="14">
        <v>1</v>
      </c>
      <c r="C88" s="246" t="s">
        <v>582</v>
      </c>
      <c r="D88" s="247" t="s">
        <v>583</v>
      </c>
      <c r="E88" s="246" t="s">
        <v>584</v>
      </c>
      <c r="F88" s="255" t="s">
        <v>585</v>
      </c>
      <c r="G88" s="272">
        <v>37501</v>
      </c>
      <c r="H88" s="272">
        <v>38352</v>
      </c>
      <c r="I88" s="38">
        <f>H88-G88+1</f>
        <v>852</v>
      </c>
      <c r="J88" s="39">
        <f t="shared" ref="J88:J99" si="7">+I88/30</f>
        <v>28.4</v>
      </c>
      <c r="K88" s="111"/>
      <c r="L88" s="91"/>
      <c r="M88" s="104">
        <v>1</v>
      </c>
      <c r="N88" s="37"/>
      <c r="O88" s="36"/>
      <c r="P88" s="37"/>
      <c r="Q88" s="105"/>
      <c r="R88" s="345"/>
      <c r="S88" s="345"/>
      <c r="T88" s="355"/>
      <c r="U88" s="356"/>
      <c r="V88" s="105"/>
      <c r="W88" s="345"/>
      <c r="X88" s="345"/>
      <c r="Y88" s="105"/>
      <c r="Z88" s="592">
        <v>4</v>
      </c>
      <c r="AA88" s="357" t="s">
        <v>96</v>
      </c>
    </row>
    <row r="89" spans="1:27" ht="129" customHeight="1" x14ac:dyDescent="0.25">
      <c r="A89" s="91"/>
      <c r="B89" s="14">
        <v>2</v>
      </c>
      <c r="C89" s="246" t="s">
        <v>586</v>
      </c>
      <c r="D89" s="247" t="s">
        <v>583</v>
      </c>
      <c r="E89" s="246" t="s">
        <v>587</v>
      </c>
      <c r="F89" s="255" t="s">
        <v>588</v>
      </c>
      <c r="G89" s="272">
        <v>38353</v>
      </c>
      <c r="H89" s="272">
        <v>40025</v>
      </c>
      <c r="I89" s="38">
        <f t="shared" ref="I89:I90" si="8">H89-G89+1</f>
        <v>1673</v>
      </c>
      <c r="J89" s="39">
        <f t="shared" si="7"/>
        <v>55.766666666666666</v>
      </c>
      <c r="K89" s="111"/>
      <c r="L89" s="91"/>
      <c r="M89" s="104">
        <v>2</v>
      </c>
      <c r="N89" s="37"/>
      <c r="O89" s="36"/>
      <c r="P89" s="37"/>
      <c r="Q89" s="344"/>
      <c r="R89" s="345"/>
      <c r="S89" s="345"/>
      <c r="T89" s="355"/>
      <c r="U89" s="356"/>
      <c r="V89" s="105"/>
      <c r="W89" s="345"/>
      <c r="X89" s="345"/>
      <c r="Y89" s="105"/>
      <c r="Z89" s="663">
        <v>1</v>
      </c>
      <c r="AA89" s="239" t="s">
        <v>102</v>
      </c>
    </row>
    <row r="90" spans="1:27" ht="225" customHeight="1" x14ac:dyDescent="0.25">
      <c r="A90" s="91"/>
      <c r="B90" s="14">
        <v>3</v>
      </c>
      <c r="C90" s="246" t="s">
        <v>589</v>
      </c>
      <c r="D90" s="247" t="s">
        <v>583</v>
      </c>
      <c r="E90" s="246" t="s">
        <v>587</v>
      </c>
      <c r="F90" s="255" t="s">
        <v>590</v>
      </c>
      <c r="G90" s="272">
        <v>40909</v>
      </c>
      <c r="H90" s="272">
        <v>42323</v>
      </c>
      <c r="I90" s="38">
        <f t="shared" si="8"/>
        <v>1415</v>
      </c>
      <c r="J90" s="39">
        <f t="shared" si="7"/>
        <v>47.166666666666664</v>
      </c>
      <c r="K90" s="111"/>
      <c r="L90" s="91"/>
      <c r="M90" s="104">
        <v>3</v>
      </c>
      <c r="N90" s="37"/>
      <c r="O90" s="37"/>
      <c r="P90" s="37"/>
      <c r="Q90" s="344"/>
      <c r="R90" s="345"/>
      <c r="S90" s="345"/>
      <c r="T90" s="355"/>
      <c r="U90" s="356"/>
      <c r="V90" s="105"/>
      <c r="W90" s="345"/>
      <c r="X90" s="345"/>
      <c r="Y90" s="358"/>
      <c r="Z90" s="664"/>
      <c r="AA90" s="239" t="s">
        <v>107</v>
      </c>
    </row>
    <row r="91" spans="1:27" ht="192.75" customHeight="1" x14ac:dyDescent="0.25">
      <c r="A91" s="91"/>
      <c r="B91" s="14">
        <v>4</v>
      </c>
      <c r="C91" s="40"/>
      <c r="D91" s="40"/>
      <c r="E91" s="40"/>
      <c r="F91" s="40"/>
      <c r="G91" s="15"/>
      <c r="H91" s="15"/>
      <c r="I91" s="38">
        <f t="shared" ref="I91:I99" si="9">H91-G91</f>
        <v>0</v>
      </c>
      <c r="J91" s="39">
        <f t="shared" si="7"/>
        <v>0</v>
      </c>
      <c r="K91" s="111"/>
      <c r="L91" s="91"/>
      <c r="M91" s="104">
        <v>4</v>
      </c>
      <c r="N91" s="37"/>
      <c r="O91" s="37"/>
      <c r="P91" s="37"/>
      <c r="Q91" s="344"/>
      <c r="R91" s="345"/>
      <c r="S91" s="345"/>
      <c r="T91" s="355"/>
      <c r="U91" s="356"/>
      <c r="V91" s="105"/>
      <c r="W91" s="345"/>
      <c r="X91" s="345"/>
      <c r="Y91" s="358"/>
      <c r="Z91" s="664"/>
      <c r="AA91" s="239" t="s">
        <v>112</v>
      </c>
    </row>
    <row r="92" spans="1:27" ht="42" customHeight="1" x14ac:dyDescent="0.25">
      <c r="A92" s="91"/>
      <c r="B92" s="14">
        <v>5</v>
      </c>
      <c r="C92" s="40"/>
      <c r="D92" s="40"/>
      <c r="E92" s="40"/>
      <c r="F92" s="40"/>
      <c r="G92" s="15"/>
      <c r="H92" s="15"/>
      <c r="I92" s="38">
        <f t="shared" si="9"/>
        <v>0</v>
      </c>
      <c r="J92" s="39">
        <f t="shared" si="7"/>
        <v>0</v>
      </c>
      <c r="K92" s="111"/>
      <c r="L92" s="91"/>
      <c r="M92" s="104">
        <v>5</v>
      </c>
      <c r="N92" s="109"/>
      <c r="O92" s="109"/>
      <c r="P92" s="109"/>
      <c r="Q92" s="109"/>
      <c r="R92" s="108"/>
      <c r="S92" s="108"/>
      <c r="T92" s="38">
        <f t="shared" ref="T92:T100" si="10">X92-W92</f>
        <v>0</v>
      </c>
      <c r="U92" s="39">
        <f t="shared" ref="U92:U100" si="11">+T92/30</f>
        <v>0</v>
      </c>
      <c r="V92" s="111"/>
      <c r="W92" s="111"/>
      <c r="X92" s="111"/>
      <c r="Y92" s="111"/>
      <c r="Z92" s="664"/>
      <c r="AA92" s="240" t="s">
        <v>591</v>
      </c>
    </row>
    <row r="93" spans="1:27" ht="47.5" customHeight="1" x14ac:dyDescent="0.25">
      <c r="A93" s="91"/>
      <c r="B93" s="14">
        <v>6</v>
      </c>
      <c r="C93" s="40"/>
      <c r="D93" s="40"/>
      <c r="E93" s="40"/>
      <c r="F93" s="40"/>
      <c r="G93" s="15"/>
      <c r="H93" s="15"/>
      <c r="I93" s="38">
        <f t="shared" si="9"/>
        <v>0</v>
      </c>
      <c r="J93" s="39">
        <f t="shared" si="7"/>
        <v>0</v>
      </c>
      <c r="K93" s="111"/>
      <c r="L93" s="91"/>
      <c r="M93" s="104">
        <v>6</v>
      </c>
      <c r="N93" s="109"/>
      <c r="O93" s="109"/>
      <c r="P93" s="109"/>
      <c r="Q93" s="109"/>
      <c r="R93" s="108"/>
      <c r="S93" s="108"/>
      <c r="T93" s="38">
        <f t="shared" si="10"/>
        <v>0</v>
      </c>
      <c r="U93" s="39">
        <f t="shared" si="11"/>
        <v>0</v>
      </c>
      <c r="V93" s="111"/>
      <c r="W93" s="111"/>
      <c r="X93" s="111"/>
      <c r="Y93" s="111"/>
      <c r="Z93" s="664"/>
      <c r="AA93" s="239" t="s">
        <v>116</v>
      </c>
    </row>
    <row r="94" spans="1:27" ht="42.65" customHeight="1" x14ac:dyDescent="0.25">
      <c r="A94" s="91"/>
      <c r="B94" s="14">
        <v>7</v>
      </c>
      <c r="C94" s="40"/>
      <c r="D94" s="40"/>
      <c r="E94" s="40"/>
      <c r="F94" s="40"/>
      <c r="G94" s="15"/>
      <c r="H94" s="15"/>
      <c r="I94" s="38">
        <f t="shared" si="9"/>
        <v>0</v>
      </c>
      <c r="J94" s="39">
        <f t="shared" si="7"/>
        <v>0</v>
      </c>
      <c r="K94" s="111"/>
      <c r="L94" s="91"/>
      <c r="M94" s="104">
        <v>7</v>
      </c>
      <c r="N94" s="109"/>
      <c r="O94" s="109"/>
      <c r="P94" s="109"/>
      <c r="Q94" s="109"/>
      <c r="R94" s="108"/>
      <c r="S94" s="108"/>
      <c r="T94" s="38">
        <f t="shared" si="10"/>
        <v>0</v>
      </c>
      <c r="U94" s="39">
        <f t="shared" si="11"/>
        <v>0</v>
      </c>
      <c r="V94" s="111"/>
      <c r="W94" s="111"/>
      <c r="X94" s="111"/>
      <c r="Y94" s="111"/>
      <c r="Z94" s="664"/>
      <c r="AA94" s="239" t="s">
        <v>118</v>
      </c>
    </row>
    <row r="95" spans="1:27" ht="39" customHeight="1" x14ac:dyDescent="0.25">
      <c r="A95" s="91"/>
      <c r="B95" s="14">
        <v>8</v>
      </c>
      <c r="C95" s="40"/>
      <c r="D95" s="40"/>
      <c r="E95" s="40"/>
      <c r="F95" s="40"/>
      <c r="G95" s="15"/>
      <c r="H95" s="15"/>
      <c r="I95" s="38">
        <f t="shared" si="9"/>
        <v>0</v>
      </c>
      <c r="J95" s="39">
        <f t="shared" si="7"/>
        <v>0</v>
      </c>
      <c r="K95" s="111"/>
      <c r="L95" s="91"/>
      <c r="M95" s="104">
        <v>8</v>
      </c>
      <c r="N95" s="109"/>
      <c r="O95" s="109"/>
      <c r="P95" s="109"/>
      <c r="Q95" s="109"/>
      <c r="R95" s="108"/>
      <c r="S95" s="108"/>
      <c r="T95" s="38">
        <f t="shared" si="10"/>
        <v>0</v>
      </c>
      <c r="U95" s="39">
        <f t="shared" si="11"/>
        <v>0</v>
      </c>
      <c r="V95" s="111"/>
      <c r="W95" s="111"/>
      <c r="X95" s="111"/>
      <c r="Y95" s="111"/>
      <c r="Z95" s="664"/>
      <c r="AA95" s="239" t="s">
        <v>120</v>
      </c>
    </row>
    <row r="96" spans="1:27" ht="41.5" customHeight="1" thickBot="1" x14ac:dyDescent="0.3">
      <c r="A96" s="91"/>
      <c r="B96" s="14">
        <v>9</v>
      </c>
      <c r="C96" s="40"/>
      <c r="D96" s="40"/>
      <c r="E96" s="40"/>
      <c r="F96" s="40"/>
      <c r="G96" s="15"/>
      <c r="H96" s="15"/>
      <c r="I96" s="38">
        <f t="shared" si="9"/>
        <v>0</v>
      </c>
      <c r="J96" s="39">
        <f t="shared" si="7"/>
        <v>0</v>
      </c>
      <c r="K96" s="111"/>
      <c r="L96" s="91"/>
      <c r="M96" s="104">
        <v>9</v>
      </c>
      <c r="N96" s="109"/>
      <c r="O96" s="109"/>
      <c r="P96" s="109"/>
      <c r="Q96" s="109"/>
      <c r="R96" s="108"/>
      <c r="S96" s="108"/>
      <c r="T96" s="38">
        <f t="shared" si="10"/>
        <v>0</v>
      </c>
      <c r="U96" s="39">
        <f t="shared" si="11"/>
        <v>0</v>
      </c>
      <c r="V96" s="111"/>
      <c r="W96" s="111"/>
      <c r="X96" s="111"/>
      <c r="Y96" s="111"/>
      <c r="Z96" s="665"/>
      <c r="AA96" s="241" t="s">
        <v>592</v>
      </c>
    </row>
    <row r="97" spans="1:28" x14ac:dyDescent="0.25">
      <c r="A97" s="91"/>
      <c r="B97" s="14">
        <v>10</v>
      </c>
      <c r="C97" s="40"/>
      <c r="D97" s="40"/>
      <c r="E97" s="40"/>
      <c r="F97" s="40"/>
      <c r="G97" s="15"/>
      <c r="H97" s="15"/>
      <c r="I97" s="38">
        <f t="shared" si="9"/>
        <v>0</v>
      </c>
      <c r="J97" s="39">
        <f t="shared" si="7"/>
        <v>0</v>
      </c>
      <c r="K97" s="111"/>
      <c r="L97" s="91"/>
      <c r="M97" s="104">
        <v>10</v>
      </c>
      <c r="N97" s="109"/>
      <c r="O97" s="109"/>
      <c r="P97" s="109"/>
      <c r="Q97" s="109"/>
      <c r="R97" s="108"/>
      <c r="S97" s="108"/>
      <c r="T97" s="38">
        <f t="shared" si="10"/>
        <v>0</v>
      </c>
      <c r="U97" s="39">
        <f t="shared" si="11"/>
        <v>0</v>
      </c>
      <c r="V97" s="111"/>
      <c r="W97" s="111"/>
      <c r="X97" s="111"/>
      <c r="Y97" s="111"/>
    </row>
    <row r="98" spans="1:28" x14ac:dyDescent="0.25">
      <c r="A98" s="91"/>
      <c r="B98" s="14">
        <v>11</v>
      </c>
      <c r="C98" s="40"/>
      <c r="D98" s="40"/>
      <c r="E98" s="40"/>
      <c r="F98" s="40"/>
      <c r="G98" s="15"/>
      <c r="H98" s="15"/>
      <c r="I98" s="38">
        <f t="shared" si="9"/>
        <v>0</v>
      </c>
      <c r="J98" s="39">
        <f t="shared" si="7"/>
        <v>0</v>
      </c>
      <c r="K98" s="111"/>
      <c r="L98" s="91"/>
      <c r="M98" s="104">
        <v>11</v>
      </c>
      <c r="N98" s="109"/>
      <c r="O98" s="109"/>
      <c r="P98" s="109"/>
      <c r="Q98" s="109"/>
      <c r="R98" s="108"/>
      <c r="S98" s="108"/>
      <c r="T98" s="38">
        <f t="shared" si="10"/>
        <v>0</v>
      </c>
      <c r="U98" s="39">
        <f t="shared" si="11"/>
        <v>0</v>
      </c>
      <c r="V98" s="111"/>
      <c r="W98" s="111"/>
      <c r="X98" s="111"/>
      <c r="Y98" s="111"/>
    </row>
    <row r="99" spans="1:28" x14ac:dyDescent="0.25">
      <c r="A99" s="91"/>
      <c r="B99" s="14">
        <v>12</v>
      </c>
      <c r="C99" s="40"/>
      <c r="D99" s="40"/>
      <c r="E99" s="40"/>
      <c r="F99" s="40"/>
      <c r="G99" s="15"/>
      <c r="H99" s="15"/>
      <c r="I99" s="38">
        <f t="shared" si="9"/>
        <v>0</v>
      </c>
      <c r="J99" s="39">
        <f t="shared" si="7"/>
        <v>0</v>
      </c>
      <c r="K99" s="111"/>
      <c r="L99" s="91"/>
      <c r="M99" s="104">
        <v>12</v>
      </c>
      <c r="N99" s="109"/>
      <c r="O99" s="109"/>
      <c r="P99" s="109"/>
      <c r="Q99" s="109"/>
      <c r="R99" s="108"/>
      <c r="S99" s="108"/>
      <c r="T99" s="38">
        <f t="shared" si="10"/>
        <v>0</v>
      </c>
      <c r="U99" s="39">
        <f t="shared" si="11"/>
        <v>0</v>
      </c>
      <c r="V99" s="111"/>
      <c r="W99" s="111"/>
      <c r="X99" s="111"/>
      <c r="Y99" s="111"/>
    </row>
    <row r="100" spans="1:28" ht="15.75" customHeight="1" thickBot="1" x14ac:dyDescent="0.3">
      <c r="A100" s="32"/>
      <c r="C100" s="639" t="s">
        <v>128</v>
      </c>
      <c r="D100" s="640"/>
      <c r="E100" s="640"/>
      <c r="F100" s="640"/>
      <c r="G100" s="640"/>
      <c r="H100" s="641"/>
      <c r="I100" s="41">
        <f>SUM(I88:I99)</f>
        <v>3940</v>
      </c>
      <c r="J100" s="42">
        <f>SUM(J88:J99)</f>
        <v>131.33333333333331</v>
      </c>
      <c r="K100" s="111"/>
      <c r="L100" s="32"/>
      <c r="M100" s="110"/>
      <c r="N100" s="607" t="s">
        <v>128</v>
      </c>
      <c r="O100" s="608"/>
      <c r="P100" s="608"/>
      <c r="Q100" s="608"/>
      <c r="R100" s="608"/>
      <c r="S100" s="609"/>
      <c r="T100" s="38">
        <f t="shared" si="10"/>
        <v>0</v>
      </c>
      <c r="U100" s="39">
        <f t="shared" si="11"/>
        <v>0</v>
      </c>
      <c r="V100" s="111"/>
      <c r="W100" s="111"/>
      <c r="X100" s="111"/>
      <c r="Y100" s="111"/>
    </row>
    <row r="101" spans="1:28" ht="13.5" customHeight="1" thickBot="1" x14ac:dyDescent="0.3">
      <c r="M101" s="8"/>
      <c r="N101" s="1"/>
      <c r="O101" s="9"/>
      <c r="AB101" s="130" t="s">
        <v>19</v>
      </c>
    </row>
    <row r="102" spans="1:28" ht="25" customHeight="1" thickBot="1" x14ac:dyDescent="0.4">
      <c r="J102" s="92" t="str">
        <f>IF(J100&gt;=36,"HABILITADO","NO HABILITADO")</f>
        <v>HABILITADO</v>
      </c>
      <c r="M102" s="8"/>
      <c r="N102" s="1"/>
      <c r="O102" s="9"/>
      <c r="T102" s="586" t="s">
        <v>131</v>
      </c>
      <c r="U102" s="587">
        <f>IF(U100&gt;24,15,IF(U100&gt;=18,10,IF(U100&gt;=12,8,0)))</f>
        <v>0</v>
      </c>
      <c r="Y102" s="500"/>
      <c r="Z102" s="586"/>
      <c r="AA102" s="586" t="s">
        <v>131</v>
      </c>
      <c r="AB102" s="124"/>
    </row>
    <row r="103" spans="1:28" x14ac:dyDescent="0.25">
      <c r="M103" s="8"/>
      <c r="N103" s="1"/>
      <c r="O103" s="9"/>
    </row>
    <row r="104" spans="1:28" x14ac:dyDescent="0.25">
      <c r="M104" s="8"/>
      <c r="N104" s="1"/>
      <c r="O104" s="9"/>
    </row>
    <row r="105" spans="1:28" x14ac:dyDescent="0.25">
      <c r="M105" s="8"/>
      <c r="N105" s="1"/>
      <c r="O105" s="9"/>
    </row>
    <row r="106" spans="1:28" x14ac:dyDescent="0.25">
      <c r="M106" s="8"/>
      <c r="N106" s="1"/>
      <c r="O106" s="9"/>
    </row>
    <row r="107" spans="1:28" ht="13.5" customHeight="1" thickBot="1" x14ac:dyDescent="0.3">
      <c r="M107" s="8"/>
      <c r="N107" s="1"/>
      <c r="O107" s="9"/>
    </row>
    <row r="108" spans="1:28" ht="13.5" customHeight="1" thickBot="1" x14ac:dyDescent="0.3">
      <c r="A108" s="32"/>
      <c r="B108" s="32"/>
      <c r="C108" s="596" t="s">
        <v>74</v>
      </c>
      <c r="D108" s="596"/>
      <c r="E108" s="610" t="s">
        <v>593</v>
      </c>
      <c r="F108" s="610"/>
      <c r="G108" s="610"/>
      <c r="H108" s="610"/>
      <c r="I108" s="610"/>
      <c r="J108" s="35"/>
      <c r="K108" s="162"/>
      <c r="M108" s="8"/>
      <c r="N108" s="1"/>
      <c r="O108" s="9"/>
    </row>
    <row r="109" spans="1:28" ht="13" x14ac:dyDescent="0.25">
      <c r="A109" s="32"/>
      <c r="B109" s="32"/>
      <c r="C109" s="596" t="s">
        <v>76</v>
      </c>
      <c r="D109" s="596"/>
      <c r="E109" s="597" t="s">
        <v>279</v>
      </c>
      <c r="F109" s="597"/>
      <c r="G109" s="597"/>
      <c r="H109" s="597"/>
      <c r="I109" s="597"/>
      <c r="J109" s="35"/>
      <c r="M109" s="8"/>
      <c r="N109" s="1"/>
      <c r="O109" s="9"/>
    </row>
    <row r="110" spans="1:28" x14ac:dyDescent="0.25">
      <c r="A110" s="32"/>
      <c r="B110" s="32"/>
      <c r="C110" s="32"/>
      <c r="D110" s="32"/>
      <c r="E110" s="32"/>
      <c r="F110" s="32"/>
      <c r="G110" s="33"/>
      <c r="H110" s="32"/>
      <c r="I110" s="34"/>
      <c r="J110" s="35"/>
      <c r="M110" s="8"/>
      <c r="N110" s="1"/>
      <c r="O110" s="9"/>
    </row>
    <row r="111" spans="1:28" ht="13" x14ac:dyDescent="0.25">
      <c r="A111" s="32"/>
      <c r="B111" s="32"/>
      <c r="C111" s="598" t="s">
        <v>135</v>
      </c>
      <c r="D111" s="598"/>
      <c r="E111" s="598"/>
      <c r="F111" s="598"/>
      <c r="G111" s="598"/>
      <c r="H111" s="598"/>
      <c r="I111" s="598"/>
      <c r="J111" s="598"/>
      <c r="M111" s="8"/>
      <c r="N111" s="1"/>
      <c r="O111" s="9"/>
    </row>
    <row r="112" spans="1:28" ht="13" x14ac:dyDescent="0.25">
      <c r="A112" s="32"/>
      <c r="B112" s="32"/>
      <c r="C112" s="584"/>
      <c r="D112" s="598" t="s">
        <v>136</v>
      </c>
      <c r="E112" s="598"/>
      <c r="F112" s="598"/>
      <c r="G112" s="598"/>
      <c r="H112" s="598"/>
      <c r="I112" s="584"/>
      <c r="J112" s="584"/>
      <c r="M112" s="8"/>
      <c r="N112" s="1"/>
      <c r="O112" s="9"/>
    </row>
    <row r="113" spans="1:27" ht="13" customHeight="1" thickBot="1" x14ac:dyDescent="0.3">
      <c r="A113" s="32"/>
      <c r="B113" s="32"/>
      <c r="C113" s="603"/>
      <c r="D113" s="603"/>
      <c r="E113" s="584"/>
      <c r="F113" s="584"/>
      <c r="G113" s="584"/>
      <c r="H113" s="584"/>
      <c r="I113" s="584"/>
      <c r="J113" s="584"/>
      <c r="M113" s="8"/>
      <c r="N113" s="1"/>
      <c r="O113" s="9"/>
    </row>
    <row r="114" spans="1:27" ht="24" customHeight="1" thickBot="1" x14ac:dyDescent="0.55000000000000004">
      <c r="A114" s="32"/>
      <c r="B114" s="32"/>
      <c r="C114" s="611" t="s">
        <v>137</v>
      </c>
      <c r="D114" s="612"/>
      <c r="E114" s="612"/>
      <c r="F114" s="612"/>
      <c r="G114" s="612"/>
      <c r="H114" s="612"/>
      <c r="I114" s="612"/>
      <c r="J114" s="612"/>
      <c r="K114" s="613"/>
      <c r="M114" s="8"/>
      <c r="N114" s="656" t="s">
        <v>594</v>
      </c>
      <c r="O114" s="657"/>
      <c r="P114" s="657"/>
      <c r="Q114" s="657"/>
      <c r="R114" s="657"/>
      <c r="S114" s="657"/>
      <c r="T114" s="657"/>
      <c r="U114" s="657"/>
      <c r="V114" s="657"/>
      <c r="W114" s="657"/>
      <c r="X114" s="657"/>
      <c r="Y114" s="658"/>
    </row>
    <row r="115" spans="1:27" ht="64.5" customHeight="1" thickBot="1" x14ac:dyDescent="0.3">
      <c r="A115" s="32"/>
      <c r="B115" s="32"/>
      <c r="C115" s="155" t="s">
        <v>82</v>
      </c>
      <c r="D115" s="155" t="s">
        <v>11</v>
      </c>
      <c r="E115" s="155" t="s">
        <v>83</v>
      </c>
      <c r="F115" s="156" t="s">
        <v>84</v>
      </c>
      <c r="G115" s="156" t="s">
        <v>85</v>
      </c>
      <c r="H115" s="156" t="s">
        <v>86</v>
      </c>
      <c r="I115" s="93" t="s">
        <v>87</v>
      </c>
      <c r="J115" s="94" t="s">
        <v>88</v>
      </c>
      <c r="K115" s="154" t="s">
        <v>19</v>
      </c>
      <c r="M115" s="32"/>
      <c r="N115" s="157" t="s">
        <v>82</v>
      </c>
      <c r="O115" s="157" t="s">
        <v>11</v>
      </c>
      <c r="P115" s="157" t="s">
        <v>83</v>
      </c>
      <c r="Q115" s="157" t="s">
        <v>84</v>
      </c>
      <c r="R115" s="157" t="s">
        <v>576</v>
      </c>
      <c r="S115" s="157" t="s">
        <v>577</v>
      </c>
      <c r="T115" s="165" t="s">
        <v>87</v>
      </c>
      <c r="U115" s="166" t="s">
        <v>88</v>
      </c>
      <c r="V115" s="158" t="s">
        <v>19</v>
      </c>
      <c r="W115" s="158" t="s">
        <v>578</v>
      </c>
      <c r="X115" s="158" t="s">
        <v>579</v>
      </c>
      <c r="Y115" s="158" t="s">
        <v>580</v>
      </c>
      <c r="Z115" s="242" t="s">
        <v>581</v>
      </c>
      <c r="AA115" s="242" t="s">
        <v>138</v>
      </c>
    </row>
    <row r="116" spans="1:27" ht="126.75" customHeight="1" thickBot="1" x14ac:dyDescent="0.3">
      <c r="A116" s="91"/>
      <c r="B116" s="95">
        <v>1</v>
      </c>
      <c r="C116" s="572" t="s">
        <v>595</v>
      </c>
      <c r="D116" s="572" t="s">
        <v>596</v>
      </c>
      <c r="E116" s="572" t="s">
        <v>99</v>
      </c>
      <c r="F116" s="573" t="s">
        <v>597</v>
      </c>
      <c r="G116" s="574">
        <v>42794</v>
      </c>
      <c r="H116" s="574">
        <v>43132</v>
      </c>
      <c r="I116" s="99">
        <f>H116-G116+1</f>
        <v>339</v>
      </c>
      <c r="J116" s="100">
        <v>0</v>
      </c>
      <c r="K116" s="575" t="s">
        <v>598</v>
      </c>
      <c r="M116" s="95">
        <v>1</v>
      </c>
      <c r="N116" s="96"/>
      <c r="O116" s="96"/>
      <c r="P116" s="97"/>
      <c r="Q116" s="222"/>
      <c r="R116" s="15"/>
      <c r="S116" s="15"/>
      <c r="T116" s="359"/>
      <c r="U116" s="360"/>
      <c r="V116" s="105"/>
      <c r="W116" s="15"/>
      <c r="X116" s="15"/>
      <c r="Y116" s="105"/>
      <c r="Z116" s="592">
        <v>2</v>
      </c>
      <c r="AA116" s="237" t="s">
        <v>143</v>
      </c>
    </row>
    <row r="117" spans="1:27" ht="218.5" x14ac:dyDescent="0.25">
      <c r="A117" s="91"/>
      <c r="B117" s="95">
        <v>2</v>
      </c>
      <c r="C117" s="572" t="s">
        <v>599</v>
      </c>
      <c r="D117" s="572" t="s">
        <v>596</v>
      </c>
      <c r="E117" s="572" t="s">
        <v>99</v>
      </c>
      <c r="F117" s="573" t="s">
        <v>600</v>
      </c>
      <c r="G117" s="574">
        <v>43039</v>
      </c>
      <c r="H117" s="574">
        <v>43040</v>
      </c>
      <c r="I117" s="99">
        <f t="shared" ref="I117:I123" si="12">H117-G117+1</f>
        <v>2</v>
      </c>
      <c r="J117" s="100">
        <v>0</v>
      </c>
      <c r="K117" s="575" t="s">
        <v>598</v>
      </c>
      <c r="M117" s="95">
        <v>2</v>
      </c>
      <c r="N117" s="96"/>
      <c r="O117" s="96"/>
      <c r="P117" s="97"/>
      <c r="Q117" s="98"/>
      <c r="R117" s="15"/>
      <c r="S117" s="15"/>
      <c r="T117" s="99">
        <f t="shared" ref="T117:T127" si="13">X117-W117</f>
        <v>0</v>
      </c>
      <c r="U117" s="100">
        <f t="shared" ref="U117:U127" si="14">+T117/30</f>
        <v>0</v>
      </c>
      <c r="V117" s="107"/>
      <c r="W117" s="107"/>
      <c r="X117" s="107"/>
      <c r="Y117" s="107"/>
      <c r="Z117" s="663">
        <v>1</v>
      </c>
      <c r="AA117" s="238" t="s">
        <v>147</v>
      </c>
    </row>
    <row r="118" spans="1:27" ht="43.5" customHeight="1" x14ac:dyDescent="0.25">
      <c r="A118" s="91"/>
      <c r="B118" s="95">
        <v>3</v>
      </c>
      <c r="C118" s="572" t="s">
        <v>601</v>
      </c>
      <c r="D118" s="572" t="s">
        <v>596</v>
      </c>
      <c r="E118" s="572" t="s">
        <v>99</v>
      </c>
      <c r="F118" s="573" t="s">
        <v>602</v>
      </c>
      <c r="G118" s="574">
        <v>42855</v>
      </c>
      <c r="H118" s="574">
        <v>42917</v>
      </c>
      <c r="I118" s="99">
        <f t="shared" si="12"/>
        <v>63</v>
      </c>
      <c r="J118" s="100">
        <v>0</v>
      </c>
      <c r="K118" s="575" t="s">
        <v>598</v>
      </c>
      <c r="M118" s="95">
        <v>3</v>
      </c>
      <c r="N118" s="96"/>
      <c r="O118" s="96"/>
      <c r="P118" s="97"/>
      <c r="Q118" s="98"/>
      <c r="R118" s="15"/>
      <c r="S118" s="15"/>
      <c r="T118" s="99">
        <f t="shared" si="13"/>
        <v>0</v>
      </c>
      <c r="U118" s="100">
        <f t="shared" si="14"/>
        <v>0</v>
      </c>
      <c r="V118" s="111"/>
      <c r="W118" s="111"/>
      <c r="X118" s="111"/>
      <c r="Y118" s="111"/>
      <c r="Z118" s="664"/>
      <c r="AA118" s="240" t="s">
        <v>603</v>
      </c>
    </row>
    <row r="119" spans="1:27" ht="43.5" customHeight="1" x14ac:dyDescent="0.25">
      <c r="A119" s="91"/>
      <c r="B119" s="95">
        <v>4</v>
      </c>
      <c r="C119" s="572" t="s">
        <v>604</v>
      </c>
      <c r="D119" s="572" t="s">
        <v>596</v>
      </c>
      <c r="E119" s="572" t="s">
        <v>99</v>
      </c>
      <c r="F119" s="573" t="s">
        <v>605</v>
      </c>
      <c r="G119" s="574">
        <v>42916</v>
      </c>
      <c r="H119" s="574">
        <v>42917</v>
      </c>
      <c r="I119" s="99">
        <f t="shared" si="12"/>
        <v>2</v>
      </c>
      <c r="J119" s="100">
        <v>0</v>
      </c>
      <c r="K119" s="575" t="s">
        <v>598</v>
      </c>
      <c r="M119" s="95">
        <v>4</v>
      </c>
      <c r="N119" s="101"/>
      <c r="O119" s="101"/>
      <c r="P119" s="101"/>
      <c r="Q119" s="101"/>
      <c r="R119" s="15"/>
      <c r="S119" s="15"/>
      <c r="T119" s="99">
        <f t="shared" si="13"/>
        <v>0</v>
      </c>
      <c r="U119" s="100">
        <f t="shared" si="14"/>
        <v>0</v>
      </c>
      <c r="V119" s="111"/>
      <c r="W119" s="111"/>
      <c r="X119" s="111"/>
      <c r="Y119" s="111"/>
      <c r="Z119" s="664"/>
      <c r="AA119" s="240" t="s">
        <v>606</v>
      </c>
    </row>
    <row r="120" spans="1:27" ht="29.25" customHeight="1" x14ac:dyDescent="0.25">
      <c r="A120" s="91"/>
      <c r="B120" s="95">
        <v>5</v>
      </c>
      <c r="C120" s="572" t="s">
        <v>607</v>
      </c>
      <c r="D120" s="572" t="s">
        <v>596</v>
      </c>
      <c r="E120" s="572" t="s">
        <v>99</v>
      </c>
      <c r="F120" s="573" t="s">
        <v>608</v>
      </c>
      <c r="G120" s="574">
        <v>42766</v>
      </c>
      <c r="H120" s="574">
        <v>42767</v>
      </c>
      <c r="I120" s="99">
        <f t="shared" si="12"/>
        <v>2</v>
      </c>
      <c r="J120" s="100">
        <v>0</v>
      </c>
      <c r="K120" s="575" t="s">
        <v>609</v>
      </c>
      <c r="M120" s="95">
        <v>5</v>
      </c>
      <c r="N120" s="101"/>
      <c r="O120" s="101"/>
      <c r="P120" s="101"/>
      <c r="Q120" s="101"/>
      <c r="R120" s="15"/>
      <c r="S120" s="15"/>
      <c r="T120" s="99">
        <f t="shared" si="13"/>
        <v>0</v>
      </c>
      <c r="U120" s="100">
        <f t="shared" si="14"/>
        <v>0</v>
      </c>
      <c r="V120" s="111"/>
      <c r="W120" s="111"/>
      <c r="X120" s="111"/>
      <c r="Y120" s="111"/>
      <c r="Z120" s="664"/>
      <c r="AA120" s="240" t="s">
        <v>610</v>
      </c>
    </row>
    <row r="121" spans="1:27" ht="43.5" customHeight="1" x14ac:dyDescent="0.25">
      <c r="A121" s="91"/>
      <c r="B121" s="95">
        <v>6</v>
      </c>
      <c r="C121" s="572" t="s">
        <v>611</v>
      </c>
      <c r="D121" s="572" t="s">
        <v>596</v>
      </c>
      <c r="E121" s="572" t="s">
        <v>99</v>
      </c>
      <c r="F121" s="573" t="s">
        <v>612</v>
      </c>
      <c r="G121" s="574">
        <v>42794</v>
      </c>
      <c r="H121" s="574">
        <v>42979</v>
      </c>
      <c r="I121" s="99">
        <f t="shared" si="12"/>
        <v>186</v>
      </c>
      <c r="J121" s="100">
        <v>0</v>
      </c>
      <c r="K121" s="575" t="s">
        <v>598</v>
      </c>
      <c r="M121" s="95">
        <v>6</v>
      </c>
      <c r="N121" s="101"/>
      <c r="O121" s="101"/>
      <c r="P121" s="101"/>
      <c r="Q121" s="101"/>
      <c r="R121" s="15"/>
      <c r="S121" s="15"/>
      <c r="T121" s="99">
        <f t="shared" si="13"/>
        <v>0</v>
      </c>
      <c r="U121" s="100">
        <f t="shared" si="14"/>
        <v>0</v>
      </c>
      <c r="V121" s="111"/>
      <c r="W121" s="111"/>
      <c r="X121" s="111"/>
      <c r="Y121" s="111"/>
      <c r="Z121" s="664"/>
      <c r="AA121" s="240" t="s">
        <v>613</v>
      </c>
    </row>
    <row r="122" spans="1:27" ht="29.25" customHeight="1" x14ac:dyDescent="0.25">
      <c r="A122" s="91"/>
      <c r="B122" s="95">
        <v>7</v>
      </c>
      <c r="C122" s="572" t="s">
        <v>614</v>
      </c>
      <c r="D122" s="572" t="s">
        <v>596</v>
      </c>
      <c r="E122" s="572" t="s">
        <v>615</v>
      </c>
      <c r="F122" s="573" t="s">
        <v>616</v>
      </c>
      <c r="G122" s="574">
        <v>42277</v>
      </c>
      <c r="H122" s="574">
        <v>42339</v>
      </c>
      <c r="I122" s="99">
        <f t="shared" si="12"/>
        <v>63</v>
      </c>
      <c r="J122" s="100">
        <v>0</v>
      </c>
      <c r="K122" s="575" t="s">
        <v>617</v>
      </c>
      <c r="M122" s="95">
        <v>7</v>
      </c>
      <c r="N122" s="101"/>
      <c r="O122" s="101"/>
      <c r="P122" s="101"/>
      <c r="Q122" s="101"/>
      <c r="R122" s="15"/>
      <c r="S122" s="15"/>
      <c r="T122" s="99">
        <f t="shared" si="13"/>
        <v>0</v>
      </c>
      <c r="U122" s="100">
        <f t="shared" si="14"/>
        <v>0</v>
      </c>
      <c r="V122" s="111"/>
      <c r="W122" s="111"/>
      <c r="X122" s="111"/>
      <c r="Y122" s="111"/>
      <c r="Z122" s="664"/>
      <c r="AA122" s="240" t="s">
        <v>618</v>
      </c>
    </row>
    <row r="123" spans="1:27" ht="15" customHeight="1" x14ac:dyDescent="0.25">
      <c r="A123" s="91"/>
      <c r="B123" s="95">
        <v>8</v>
      </c>
      <c r="C123" s="490" t="s">
        <v>619</v>
      </c>
      <c r="D123" s="572" t="s">
        <v>596</v>
      </c>
      <c r="E123" s="572" t="s">
        <v>620</v>
      </c>
      <c r="F123" s="573" t="s">
        <v>621</v>
      </c>
      <c r="G123" s="574">
        <v>42767</v>
      </c>
      <c r="H123" s="574">
        <v>43963</v>
      </c>
      <c r="I123" s="99">
        <f t="shared" si="12"/>
        <v>1197</v>
      </c>
      <c r="J123" s="100">
        <v>0</v>
      </c>
      <c r="K123" s="575" t="s">
        <v>622</v>
      </c>
      <c r="M123" s="95">
        <v>8</v>
      </c>
      <c r="N123" s="101"/>
      <c r="O123" s="101"/>
      <c r="P123" s="101"/>
      <c r="Q123" s="101"/>
      <c r="R123" s="15"/>
      <c r="S123" s="15"/>
      <c r="T123" s="99">
        <f t="shared" si="13"/>
        <v>0</v>
      </c>
      <c r="U123" s="100">
        <f t="shared" si="14"/>
        <v>0</v>
      </c>
      <c r="V123" s="111"/>
      <c r="W123" s="111"/>
      <c r="X123" s="111"/>
      <c r="Y123" s="111"/>
      <c r="Z123" s="664"/>
      <c r="AA123" s="240" t="s">
        <v>623</v>
      </c>
    </row>
    <row r="124" spans="1:27" ht="44.25" customHeight="1" thickBot="1" x14ac:dyDescent="0.3">
      <c r="A124" s="91"/>
      <c r="B124" s="95">
        <v>9</v>
      </c>
      <c r="C124" s="101"/>
      <c r="D124" s="101"/>
      <c r="E124" s="101"/>
      <c r="F124" s="101"/>
      <c r="G124" s="15"/>
      <c r="H124" s="15"/>
      <c r="I124" s="99">
        <f t="shared" ref="I124:I127" si="15">H124-G124</f>
        <v>0</v>
      </c>
      <c r="J124" s="100">
        <v>0</v>
      </c>
      <c r="K124" s="111"/>
      <c r="M124" s="95">
        <v>9</v>
      </c>
      <c r="N124" s="101"/>
      <c r="O124" s="101"/>
      <c r="P124" s="101"/>
      <c r="Q124" s="101"/>
      <c r="R124" s="15"/>
      <c r="S124" s="15"/>
      <c r="T124" s="99">
        <f t="shared" si="13"/>
        <v>0</v>
      </c>
      <c r="U124" s="100">
        <f t="shared" si="14"/>
        <v>0</v>
      </c>
      <c r="V124" s="111"/>
      <c r="W124" s="111"/>
      <c r="X124" s="111"/>
      <c r="Y124" s="111"/>
      <c r="Z124" s="665"/>
      <c r="AA124" s="241" t="s">
        <v>624</v>
      </c>
    </row>
    <row r="125" spans="1:27" x14ac:dyDescent="0.25">
      <c r="A125" s="91"/>
      <c r="B125" s="95">
        <v>10</v>
      </c>
      <c r="C125" s="101"/>
      <c r="D125" s="101"/>
      <c r="E125" s="101"/>
      <c r="F125" s="101"/>
      <c r="G125" s="15"/>
      <c r="H125" s="15"/>
      <c r="I125" s="99">
        <f t="shared" si="15"/>
        <v>0</v>
      </c>
      <c r="J125" s="100">
        <f t="shared" ref="J125:J127" si="16">+I125/30</f>
        <v>0</v>
      </c>
      <c r="K125" s="111"/>
      <c r="M125" s="95">
        <v>10</v>
      </c>
      <c r="N125" s="101"/>
      <c r="O125" s="101"/>
      <c r="P125" s="101"/>
      <c r="Q125" s="101"/>
      <c r="R125" s="15"/>
      <c r="S125" s="15"/>
      <c r="T125" s="99">
        <f t="shared" si="13"/>
        <v>0</v>
      </c>
      <c r="U125" s="100">
        <f t="shared" si="14"/>
        <v>0</v>
      </c>
      <c r="V125" s="111"/>
      <c r="W125" s="111"/>
      <c r="X125" s="111"/>
      <c r="Y125" s="111"/>
    </row>
    <row r="126" spans="1:27" x14ac:dyDescent="0.25">
      <c r="A126" s="91"/>
      <c r="B126" s="95">
        <v>11</v>
      </c>
      <c r="C126" s="101"/>
      <c r="D126" s="101"/>
      <c r="E126" s="101"/>
      <c r="F126" s="101"/>
      <c r="G126" s="15"/>
      <c r="H126" s="15"/>
      <c r="I126" s="99">
        <f t="shared" si="15"/>
        <v>0</v>
      </c>
      <c r="J126" s="100">
        <f t="shared" si="16"/>
        <v>0</v>
      </c>
      <c r="K126" s="111"/>
      <c r="M126" s="95">
        <v>11</v>
      </c>
      <c r="N126" s="101"/>
      <c r="O126" s="101"/>
      <c r="P126" s="101"/>
      <c r="Q126" s="101"/>
      <c r="R126" s="15"/>
      <c r="S126" s="15"/>
      <c r="T126" s="99">
        <f t="shared" si="13"/>
        <v>0</v>
      </c>
      <c r="U126" s="100">
        <f t="shared" si="14"/>
        <v>0</v>
      </c>
      <c r="V126" s="111"/>
      <c r="W126" s="111"/>
      <c r="X126" s="111"/>
      <c r="Y126" s="111"/>
    </row>
    <row r="127" spans="1:27" x14ac:dyDescent="0.25">
      <c r="A127" s="91"/>
      <c r="B127" s="95">
        <v>12</v>
      </c>
      <c r="C127" s="101"/>
      <c r="D127" s="101"/>
      <c r="E127" s="101"/>
      <c r="F127" s="101"/>
      <c r="G127" s="15"/>
      <c r="H127" s="15"/>
      <c r="I127" s="99">
        <f t="shared" si="15"/>
        <v>0</v>
      </c>
      <c r="J127" s="100">
        <f t="shared" si="16"/>
        <v>0</v>
      </c>
      <c r="K127" s="111"/>
      <c r="M127" s="95">
        <v>12</v>
      </c>
      <c r="N127" s="101"/>
      <c r="O127" s="101"/>
      <c r="P127" s="101"/>
      <c r="Q127" s="101"/>
      <c r="R127" s="15"/>
      <c r="S127" s="15"/>
      <c r="T127" s="99">
        <f t="shared" si="13"/>
        <v>0</v>
      </c>
      <c r="U127" s="100">
        <f t="shared" si="14"/>
        <v>0</v>
      </c>
      <c r="V127" s="111"/>
      <c r="W127" s="111"/>
      <c r="X127" s="111"/>
      <c r="Y127" s="111"/>
    </row>
    <row r="128" spans="1:27" ht="15.75" customHeight="1" thickBot="1" x14ac:dyDescent="0.3">
      <c r="A128" s="32"/>
      <c r="B128" s="32"/>
      <c r="C128" s="593" t="s">
        <v>128</v>
      </c>
      <c r="D128" s="594"/>
      <c r="E128" s="594"/>
      <c r="F128" s="594"/>
      <c r="G128" s="594"/>
      <c r="H128" s="595"/>
      <c r="I128" s="102">
        <f>SUM(I116:I127)</f>
        <v>1854</v>
      </c>
      <c r="J128" s="103">
        <f>SUM(J116:J127)</f>
        <v>0</v>
      </c>
      <c r="K128" s="111"/>
      <c r="M128" s="32"/>
      <c r="N128" s="593" t="s">
        <v>128</v>
      </c>
      <c r="O128" s="594"/>
      <c r="P128" s="594"/>
      <c r="Q128" s="594"/>
      <c r="R128" s="594"/>
      <c r="S128" s="595"/>
      <c r="T128" s="102">
        <f>SUM(T116:T127)</f>
        <v>0</v>
      </c>
      <c r="U128" s="103">
        <f>SUM(U116:U127)</f>
        <v>0</v>
      </c>
      <c r="V128" s="111"/>
      <c r="W128" s="111"/>
      <c r="X128" s="111"/>
      <c r="Y128" s="111"/>
    </row>
    <row r="129" spans="10:28" ht="13.5" customHeight="1" thickBot="1" x14ac:dyDescent="0.3">
      <c r="M129" s="8"/>
      <c r="N129" s="1"/>
      <c r="O129" s="9"/>
      <c r="AB129" s="130" t="s">
        <v>19</v>
      </c>
    </row>
    <row r="130" spans="10:28" ht="79.5" customHeight="1" thickBot="1" x14ac:dyDescent="0.3">
      <c r="J130" s="92" t="str">
        <f>IF(J128&gt;=36,"HABILITADO","NO HABILITADO")</f>
        <v>NO HABILITADO</v>
      </c>
      <c r="K130" s="1" t="s">
        <v>625</v>
      </c>
      <c r="M130" s="8"/>
      <c r="N130" s="1"/>
      <c r="O130" s="9"/>
      <c r="T130" s="586" t="s">
        <v>131</v>
      </c>
      <c r="U130" s="587">
        <f>IF(U128&gt;12,13,IF(U128&gt;6,8,0))</f>
        <v>0</v>
      </c>
      <c r="Z130" s="586">
        <v>0</v>
      </c>
      <c r="AA130" s="586" t="s">
        <v>131</v>
      </c>
      <c r="AB130" s="237"/>
    </row>
    <row r="131" spans="10:28" x14ac:dyDescent="0.25">
      <c r="M131" s="8"/>
      <c r="N131" s="1"/>
      <c r="O131" s="9"/>
    </row>
    <row r="132" spans="10:28" x14ac:dyDescent="0.25">
      <c r="M132" s="8"/>
      <c r="N132" s="1"/>
      <c r="O132" s="9"/>
    </row>
    <row r="133" spans="10:28" x14ac:dyDescent="0.25">
      <c r="M133" s="8"/>
      <c r="N133" s="1"/>
      <c r="O133" s="9"/>
    </row>
    <row r="134" spans="10:28" x14ac:dyDescent="0.25">
      <c r="M134" s="8"/>
      <c r="N134" s="1"/>
      <c r="O134" s="9"/>
    </row>
    <row r="135" spans="10:28" x14ac:dyDescent="0.25">
      <c r="M135" s="8"/>
      <c r="N135" s="1"/>
      <c r="O135" s="9"/>
    </row>
    <row r="136" spans="10:28" x14ac:dyDescent="0.25">
      <c r="M136" s="8"/>
      <c r="N136" s="1"/>
      <c r="O136" s="9"/>
    </row>
  </sheetData>
  <mergeCells count="43">
    <mergeCell ref="AV11:AW11"/>
    <mergeCell ref="AO13:AX13"/>
    <mergeCell ref="AB13:AJ13"/>
    <mergeCell ref="A57:A59"/>
    <mergeCell ref="AA69:AF69"/>
    <mergeCell ref="D112:H112"/>
    <mergeCell ref="C86:K86"/>
    <mergeCell ref="C114:K114"/>
    <mergeCell ref="C100:H100"/>
    <mergeCell ref="C108:D108"/>
    <mergeCell ref="E108:I108"/>
    <mergeCell ref="C128:H128"/>
    <mergeCell ref="H6:N6"/>
    <mergeCell ref="C11:H11"/>
    <mergeCell ref="C13:L13"/>
    <mergeCell ref="N128:S128"/>
    <mergeCell ref="C113:D113"/>
    <mergeCell ref="J11:K11"/>
    <mergeCell ref="D76:O77"/>
    <mergeCell ref="C79:D79"/>
    <mergeCell ref="E79:I79"/>
    <mergeCell ref="Q13:Z13"/>
    <mergeCell ref="Z117:Z124"/>
    <mergeCell ref="N114:Y114"/>
    <mergeCell ref="Z89:Z96"/>
    <mergeCell ref="C80:D80"/>
    <mergeCell ref="C111:J111"/>
    <mergeCell ref="C2:O3"/>
    <mergeCell ref="C109:D109"/>
    <mergeCell ref="E109:I109"/>
    <mergeCell ref="N100:S100"/>
    <mergeCell ref="C83:J83"/>
    <mergeCell ref="N86:Y86"/>
    <mergeCell ref="B69:G69"/>
    <mergeCell ref="P69:U69"/>
    <mergeCell ref="C81:D81"/>
    <mergeCell ref="E81:I81"/>
    <mergeCell ref="D84:H84"/>
    <mergeCell ref="C85:D85"/>
    <mergeCell ref="C5:F5"/>
    <mergeCell ref="H5:M5"/>
    <mergeCell ref="C6:F6"/>
    <mergeCell ref="C7:F7"/>
  </mergeCells>
  <conditionalFormatting sqref="K28:K68">
    <cfRule type="containsText" dxfId="38" priority="21" operator="containsText" text="NO HABILITADO">
      <formula>NOT(ISERROR(SEARCH("NO HABILITADO",K28)))</formula>
    </cfRule>
  </conditionalFormatting>
  <conditionalFormatting sqref="K28:K69">
    <cfRule type="containsText" dxfId="37" priority="19" operator="containsText" text="NO">
      <formula>NOT(ISERROR(SEARCH("NO",K28)))</formula>
    </cfRule>
    <cfRule type="containsText" dxfId="36" priority="20" operator="containsText" text="HABILITADO">
      <formula>NOT(ISERROR(SEARCH("HABILITADO",K28)))</formula>
    </cfRule>
  </conditionalFormatting>
  <conditionalFormatting sqref="J130">
    <cfRule type="cellIs" dxfId="35" priority="15" operator="equal">
      <formula>"HABILITADO"</formula>
    </cfRule>
    <cfRule type="containsText" dxfId="34" priority="16" operator="containsText" text="NO">
      <formula>NOT(ISERROR(SEARCH("NO",J130)))</formula>
    </cfRule>
  </conditionalFormatting>
  <conditionalFormatting sqref="K15:K27">
    <cfRule type="containsText" dxfId="33" priority="11" operator="containsText" text="NO HABILITADO">
      <formula>NOT(ISERROR(SEARCH(("NO HABILITADO"),(K15))))</formula>
    </cfRule>
  </conditionalFormatting>
  <conditionalFormatting sqref="K15:K27">
    <cfRule type="containsText" dxfId="32" priority="12" operator="containsText" text="NO HABILITADO">
      <formula>NOT(ISERROR(SEARCH(("NO HABILITADO"),(K15))))</formula>
    </cfRule>
  </conditionalFormatting>
  <conditionalFormatting sqref="K15:K27">
    <cfRule type="containsText" dxfId="31" priority="13" operator="containsText" text="NO">
      <formula>NOT(ISERROR(SEARCH(("NO"),(K15))))</formula>
    </cfRule>
  </conditionalFormatting>
  <conditionalFormatting sqref="K15:K27">
    <cfRule type="containsText" dxfId="30" priority="14" operator="containsText" text="HABILITADO">
      <formula>NOT(ISERROR(SEARCH(("HABILITADO"),(K15))))</formula>
    </cfRule>
  </conditionalFormatting>
  <conditionalFormatting sqref="AW15:AW27">
    <cfRule type="containsText" dxfId="29" priority="7" operator="containsText" text="NO HABILITADO">
      <formula>NOT(ISERROR(SEARCH(("NO HABILITADO"),(AW15))))</formula>
    </cfRule>
  </conditionalFormatting>
  <conditionalFormatting sqref="AW15:AW27">
    <cfRule type="containsText" dxfId="28" priority="8" operator="containsText" text="NO HABILITADO">
      <formula>NOT(ISERROR(SEARCH(("NO HABILITADO"),(AW15))))</formula>
    </cfRule>
  </conditionalFormatting>
  <conditionalFormatting sqref="AW15:AW27">
    <cfRule type="containsText" dxfId="27" priority="9" operator="containsText" text="NO">
      <formula>NOT(ISERROR(SEARCH(("NO"),(AW15))))</formula>
    </cfRule>
  </conditionalFormatting>
  <conditionalFormatting sqref="AW15:AW27">
    <cfRule type="containsText" dxfId="26" priority="10" operator="containsText" text="HABILITADO">
      <formula>NOT(ISERROR(SEARCH(("HABILITADO"),(AW15))))</formula>
    </cfRule>
  </conditionalFormatting>
  <conditionalFormatting sqref="AV11:AW11">
    <cfRule type="containsText" dxfId="25" priority="5" operator="containsText" text="NO">
      <formula>NOT(ISERROR(SEARCH(("NO"),(AV11))))</formula>
    </cfRule>
  </conditionalFormatting>
  <conditionalFormatting sqref="AV11:AW11">
    <cfRule type="containsText" dxfId="24" priority="6" operator="containsText" text="CUENTA CON MÁS DE 5 AÑOS">
      <formula>NOT(ISERROR(SEARCH(("CUENTA CON MÁS DE 5 AÑOS"),(AV11))))</formula>
    </cfRule>
  </conditionalFormatting>
  <conditionalFormatting sqref="J11:K11">
    <cfRule type="containsText" dxfId="23" priority="3" operator="containsText" text="NO">
      <formula>NOT(ISERROR(SEARCH(("NO"),(J11))))</formula>
    </cfRule>
  </conditionalFormatting>
  <conditionalFormatting sqref="J11:K11">
    <cfRule type="containsText" dxfId="22" priority="4" operator="containsText" text="CUENTA CON MÁS DE 5 AÑOS">
      <formula>NOT(ISERROR(SEARCH(("CUENTA CON MÁS DE 5 AÑOS"),(J11))))</formula>
    </cfRule>
  </conditionalFormatting>
  <conditionalFormatting sqref="J102">
    <cfRule type="cellIs" dxfId="21" priority="1" operator="equal">
      <formula>"HABILITADO"</formula>
    </cfRule>
    <cfRule type="containsText" dxfId="20" priority="2" operator="containsText" text="NO">
      <formula>NOT(ISERROR(SEARCH("NO",J102)))</formula>
    </cfRule>
  </conditionalFormatting>
  <hyperlinks>
    <hyperlink ref="AX17" r:id="rId1" xr:uid="{B4784B88-5B96-4902-AF66-B8D04E0009F3}"/>
    <hyperlink ref="L17" r:id="rId2" xr:uid="{351DB521-259B-41AC-B2DE-63F146D5EFC7}"/>
  </hyperlinks>
  <pageMargins left="0.7" right="0.7" top="0.75" bottom="0.75" header="0.3" footer="0.3"/>
  <pageSetup orientation="portrait" horizontalDpi="90" verticalDpi="90"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2104A-3575-4FBC-B945-914DD11F0A03}">
  <sheetPr>
    <tabColor theme="9"/>
  </sheetPr>
  <dimension ref="A1:BB136"/>
  <sheetViews>
    <sheetView topLeftCell="A50" zoomScale="23" zoomScaleNormal="40" workbookViewId="0">
      <selection activeCell="V152" sqref="V152"/>
    </sheetView>
  </sheetViews>
  <sheetFormatPr defaultColWidth="10.81640625" defaultRowHeight="12.5" x14ac:dyDescent="0.25"/>
  <cols>
    <col min="1" max="1" width="10.81640625" style="1"/>
    <col min="2" max="2" width="3.453125" style="1" customWidth="1"/>
    <col min="3" max="3" width="45.54296875" style="1" customWidth="1"/>
    <col min="4" max="4" width="25.26953125" style="1" customWidth="1"/>
    <col min="5" max="5" width="23.81640625" style="6" customWidth="1"/>
    <col min="6" max="6" width="31.453125" style="1" customWidth="1"/>
    <col min="7" max="7" width="15.81640625" style="1" customWidth="1"/>
    <col min="8" max="8" width="24.453125" style="1" customWidth="1"/>
    <col min="9" max="9" width="19.1796875" style="1" customWidth="1"/>
    <col min="10" max="10" width="27.26953125" style="1" customWidth="1"/>
    <col min="11" max="11" width="19.1796875" style="1" customWidth="1"/>
    <col min="12" max="12" width="45.26953125" style="8" customWidth="1"/>
    <col min="13" max="13" width="14.81640625" style="1" customWidth="1"/>
    <col min="14" max="14" width="33.54296875" style="9" customWidth="1"/>
    <col min="15" max="15" width="25" style="1" customWidth="1"/>
    <col min="16" max="16" width="48.81640625" style="1" customWidth="1"/>
    <col min="17" max="17" width="28" style="1" customWidth="1"/>
    <col min="18" max="18" width="22.54296875" style="1" customWidth="1"/>
    <col min="19" max="19" width="23.54296875" style="1" customWidth="1"/>
    <col min="20" max="20" width="28.1796875" style="1" customWidth="1"/>
    <col min="21" max="21" width="20.1796875" style="1" customWidth="1"/>
    <col min="22" max="22" width="17.81640625" style="1" customWidth="1"/>
    <col min="23" max="23" width="17.7265625" style="1" customWidth="1"/>
    <col min="24" max="24" width="20.26953125" style="1" customWidth="1"/>
    <col min="25" max="25" width="33" style="1" customWidth="1"/>
    <col min="26" max="26" width="10.81640625" style="1" bestFit="1" customWidth="1"/>
    <col min="27" max="27" width="44" style="1" customWidth="1"/>
    <col min="28" max="28" width="36.26953125" style="1" customWidth="1"/>
    <col min="29" max="29" width="27.1796875" style="1" customWidth="1"/>
    <col min="30" max="30" width="29.54296875" style="1" customWidth="1"/>
    <col min="31" max="31" width="31.81640625" style="1" customWidth="1"/>
    <col min="32" max="32" width="23.1796875" style="1" customWidth="1"/>
    <col min="33" max="33" width="22.7265625" style="1" customWidth="1"/>
    <col min="34" max="34" width="19.7265625" style="1" customWidth="1"/>
    <col min="35" max="35" width="23.1796875" style="1" customWidth="1"/>
    <col min="36" max="36" width="32.54296875" style="1" customWidth="1"/>
    <col min="37" max="38" width="10.81640625" style="1"/>
    <col min="39" max="39" width="10.81640625" style="1" bestFit="1" customWidth="1"/>
    <col min="40" max="43" width="10.81640625" style="1"/>
    <col min="44" max="44" width="23.7265625" style="1" bestFit="1" customWidth="1"/>
    <col min="45" max="45" width="14.54296875" style="1" bestFit="1" customWidth="1"/>
    <col min="46" max="46" width="10.81640625" style="1" bestFit="1" customWidth="1"/>
    <col min="47" max="47" width="14.54296875" style="1" bestFit="1" customWidth="1"/>
    <col min="48" max="49" width="10.81640625" style="1"/>
    <col min="50" max="50" width="29.1796875" style="1" bestFit="1" customWidth="1"/>
    <col min="51" max="51" width="28.26953125" style="1" bestFit="1" customWidth="1"/>
    <col min="52" max="52" width="29.1796875" style="1" bestFit="1" customWidth="1"/>
    <col min="53" max="53" width="28.26953125" style="1" bestFit="1" customWidth="1"/>
    <col min="54" max="54" width="13.7265625" style="1" bestFit="1" customWidth="1"/>
    <col min="55" max="16384" width="10.81640625" style="1"/>
  </cols>
  <sheetData>
    <row r="1" spans="2:54" x14ac:dyDescent="0.25">
      <c r="M1" s="8"/>
      <c r="N1" s="1"/>
      <c r="O1" s="9"/>
    </row>
    <row r="2" spans="2:54" x14ac:dyDescent="0.25">
      <c r="C2" s="617" t="s">
        <v>0</v>
      </c>
      <c r="D2" s="617"/>
      <c r="E2" s="617"/>
      <c r="F2" s="617"/>
      <c r="G2" s="617"/>
      <c r="H2" s="617"/>
      <c r="I2" s="617"/>
      <c r="J2" s="617"/>
      <c r="K2" s="617"/>
      <c r="L2" s="617"/>
      <c r="M2" s="617"/>
      <c r="N2" s="617"/>
      <c r="O2" s="617"/>
    </row>
    <row r="3" spans="2:54" ht="51" customHeight="1" x14ac:dyDescent="0.25">
      <c r="C3" s="617"/>
      <c r="D3" s="617"/>
      <c r="E3" s="617"/>
      <c r="F3" s="617"/>
      <c r="G3" s="617"/>
      <c r="H3" s="617"/>
      <c r="I3" s="617"/>
      <c r="J3" s="617"/>
      <c r="K3" s="617"/>
      <c r="L3" s="617"/>
      <c r="M3" s="617"/>
      <c r="N3" s="617"/>
      <c r="O3" s="617"/>
    </row>
    <row r="5" spans="2:54" ht="15.5" x14ac:dyDescent="0.25">
      <c r="C5" s="636" t="s">
        <v>1</v>
      </c>
      <c r="D5" s="636"/>
      <c r="E5" s="636"/>
      <c r="F5" s="636"/>
      <c r="G5" s="588"/>
      <c r="H5" s="642" t="s">
        <v>626</v>
      </c>
      <c r="I5" s="642"/>
      <c r="J5" s="642"/>
      <c r="K5" s="642"/>
      <c r="L5" s="642"/>
      <c r="M5" s="642"/>
      <c r="N5" s="2"/>
    </row>
    <row r="6" spans="2:54" ht="13.5" thickBot="1" x14ac:dyDescent="0.35">
      <c r="C6" s="638"/>
      <c r="D6" s="638"/>
      <c r="E6" s="638"/>
      <c r="F6" s="638"/>
      <c r="G6" s="589"/>
      <c r="H6" s="618"/>
      <c r="I6" s="618"/>
      <c r="J6" s="618"/>
      <c r="K6" s="618"/>
      <c r="L6" s="619"/>
      <c r="M6" s="619"/>
      <c r="N6" s="619"/>
      <c r="O6" s="3"/>
    </row>
    <row r="7" spans="2:54" ht="13.5" thickBot="1" x14ac:dyDescent="0.35">
      <c r="C7" s="636" t="s">
        <v>3</v>
      </c>
      <c r="D7" s="636"/>
      <c r="E7" s="636"/>
      <c r="F7" s="636"/>
      <c r="G7" s="588"/>
      <c r="H7" s="43">
        <v>1453.2903282399354</v>
      </c>
      <c r="I7" s="83"/>
      <c r="J7" s="83"/>
      <c r="K7" s="83"/>
      <c r="L7" s="4"/>
      <c r="M7" s="4"/>
      <c r="N7" s="4"/>
      <c r="O7" s="3"/>
    </row>
    <row r="8" spans="2:54" ht="13" x14ac:dyDescent="0.3">
      <c r="C8" s="588" t="s">
        <v>4</v>
      </c>
      <c r="D8" s="588"/>
      <c r="E8" s="588"/>
      <c r="F8" s="588"/>
      <c r="G8" s="588"/>
      <c r="H8" s="243">
        <f>H7*0.3</f>
        <v>435.98709847198063</v>
      </c>
      <c r="I8" s="83"/>
      <c r="J8" s="145"/>
      <c r="K8" s="145"/>
      <c r="L8" s="5"/>
      <c r="M8" s="5"/>
      <c r="N8" s="5"/>
      <c r="O8" s="3"/>
    </row>
    <row r="9" spans="2:54" ht="16" x14ac:dyDescent="0.5">
      <c r="C9" s="3" t="s">
        <v>5</v>
      </c>
      <c r="H9" s="7"/>
      <c r="I9" s="7"/>
      <c r="J9" s="7"/>
      <c r="K9" s="7"/>
      <c r="M9" s="8"/>
      <c r="N9" s="1"/>
      <c r="O9" s="9"/>
    </row>
    <row r="10" spans="2:54" ht="16" x14ac:dyDescent="0.5">
      <c r="C10" s="3"/>
      <c r="H10" s="7"/>
      <c r="I10" s="7"/>
      <c r="J10" s="7"/>
      <c r="K10" s="7"/>
      <c r="M10" s="8"/>
      <c r="N10" s="1"/>
      <c r="O10" s="9"/>
    </row>
    <row r="11" spans="2:54" ht="63" customHeight="1" x14ac:dyDescent="0.5">
      <c r="C11" s="620" t="s">
        <v>6</v>
      </c>
      <c r="D11" s="620"/>
      <c r="E11" s="620"/>
      <c r="F11" s="620"/>
      <c r="G11" s="620"/>
      <c r="H11" s="620"/>
      <c r="I11" s="7"/>
      <c r="J11" s="7"/>
      <c r="K11" s="627" t="str">
        <f>IF(BB20&gt;=5,"HABILITA: CUENTA CON MÁS DE 5 AÑOS","NO HABILITA POR TIEMPO")</f>
        <v>HABILITA: CUENTA CON MÁS DE 5 AÑOS</v>
      </c>
      <c r="L11" s="628"/>
      <c r="M11" s="8"/>
      <c r="N11" s="1"/>
      <c r="O11" s="9"/>
      <c r="AV11" s="627" t="str">
        <f>IF(BB20&gt;=5,"HABILITA: CUENTA CON MÁS DE 5 AÑOS","NO HABILITA POR TIEMPO")</f>
        <v>HABILITA: CUENTA CON MÁS DE 5 AÑOS</v>
      </c>
      <c r="AW11" s="628"/>
    </row>
    <row r="12" spans="2:54" ht="13" thickBot="1" x14ac:dyDescent="0.3">
      <c r="M12" s="8"/>
      <c r="N12" s="1"/>
      <c r="O12" s="9"/>
    </row>
    <row r="13" spans="2:54" ht="23.5" thickBot="1" x14ac:dyDescent="0.55000000000000004">
      <c r="C13" s="621" t="s">
        <v>7</v>
      </c>
      <c r="D13" s="622"/>
      <c r="E13" s="622"/>
      <c r="F13" s="622"/>
      <c r="G13" s="622"/>
      <c r="H13" s="622"/>
      <c r="I13" s="622"/>
      <c r="J13" s="622"/>
      <c r="K13" s="622"/>
      <c r="L13" s="623"/>
      <c r="M13" s="244"/>
      <c r="N13" s="1"/>
      <c r="O13" s="9"/>
      <c r="Q13" s="629" t="s">
        <v>8</v>
      </c>
      <c r="R13" s="630"/>
      <c r="S13" s="630"/>
      <c r="T13" s="630"/>
      <c r="U13" s="630"/>
      <c r="V13" s="630"/>
      <c r="W13" s="630"/>
      <c r="X13" s="630"/>
      <c r="Y13" s="631"/>
      <c r="AB13" s="629" t="s">
        <v>9</v>
      </c>
      <c r="AC13" s="630"/>
      <c r="AD13" s="630"/>
      <c r="AE13" s="630"/>
      <c r="AF13" s="630"/>
      <c r="AG13" s="630"/>
      <c r="AH13" s="630"/>
      <c r="AI13" s="630"/>
      <c r="AJ13" s="631"/>
      <c r="AN13" s="621" t="s">
        <v>7</v>
      </c>
      <c r="AO13" s="622"/>
      <c r="AP13" s="622"/>
      <c r="AQ13" s="622"/>
      <c r="AR13" s="622"/>
      <c r="AS13" s="622"/>
      <c r="AT13" s="622"/>
      <c r="AU13" s="622"/>
      <c r="AV13" s="622"/>
      <c r="AW13" s="623"/>
    </row>
    <row r="14" spans="2:54" ht="54.65" customHeight="1" thickBot="1" x14ac:dyDescent="0.3">
      <c r="C14" s="157" t="s">
        <v>10</v>
      </c>
      <c r="D14" s="157" t="s">
        <v>11</v>
      </c>
      <c r="E14" s="157" t="s">
        <v>12</v>
      </c>
      <c r="F14" s="163" t="s">
        <v>13</v>
      </c>
      <c r="G14" s="163" t="s">
        <v>14</v>
      </c>
      <c r="H14" s="163" t="s">
        <v>15</v>
      </c>
      <c r="I14" s="163" t="s">
        <v>16</v>
      </c>
      <c r="J14" s="164" t="s">
        <v>17</v>
      </c>
      <c r="K14" s="164" t="s">
        <v>18</v>
      </c>
      <c r="L14" s="157" t="s">
        <v>19</v>
      </c>
      <c r="M14" s="20" t="s">
        <v>20</v>
      </c>
      <c r="N14" s="21" t="s">
        <v>21</v>
      </c>
      <c r="O14" s="11"/>
      <c r="Q14" s="152" t="s">
        <v>10</v>
      </c>
      <c r="R14" s="152" t="s">
        <v>11</v>
      </c>
      <c r="S14" s="152" t="s">
        <v>12</v>
      </c>
      <c r="T14" s="153" t="s">
        <v>13</v>
      </c>
      <c r="U14" s="153" t="s">
        <v>14</v>
      </c>
      <c r="V14" s="153" t="s">
        <v>15</v>
      </c>
      <c r="W14" s="153" t="s">
        <v>16</v>
      </c>
      <c r="X14" s="10" t="s">
        <v>17</v>
      </c>
      <c r="Y14" s="152" t="s">
        <v>19</v>
      </c>
      <c r="AB14" s="152" t="s">
        <v>10</v>
      </c>
      <c r="AC14" s="152" t="s">
        <v>11</v>
      </c>
      <c r="AD14" s="152" t="s">
        <v>12</v>
      </c>
      <c r="AE14" s="153" t="s">
        <v>13</v>
      </c>
      <c r="AF14" s="153" t="s">
        <v>14</v>
      </c>
      <c r="AG14" s="153" t="s">
        <v>15</v>
      </c>
      <c r="AH14" s="153" t="s">
        <v>16</v>
      </c>
      <c r="AI14" s="10" t="s">
        <v>17</v>
      </c>
      <c r="AJ14" s="152" t="s">
        <v>19</v>
      </c>
      <c r="AN14" s="157" t="s">
        <v>10</v>
      </c>
      <c r="AO14" s="157" t="s">
        <v>11</v>
      </c>
      <c r="AP14" s="157" t="s">
        <v>12</v>
      </c>
      <c r="AQ14" s="163" t="s">
        <v>13</v>
      </c>
      <c r="AR14" s="163" t="s">
        <v>14</v>
      </c>
      <c r="AS14" s="163" t="s">
        <v>15</v>
      </c>
      <c r="AT14" s="163" t="s">
        <v>16</v>
      </c>
      <c r="AU14" s="164" t="s">
        <v>17</v>
      </c>
      <c r="AV14" s="164" t="s">
        <v>18</v>
      </c>
      <c r="AW14" s="157" t="s">
        <v>19</v>
      </c>
      <c r="AX14" s="361" t="s">
        <v>22</v>
      </c>
      <c r="AY14" s="361" t="s">
        <v>23</v>
      </c>
      <c r="AZ14" s="361" t="s">
        <v>24</v>
      </c>
      <c r="BA14" s="361" t="s">
        <v>25</v>
      </c>
      <c r="BB14" s="362" t="s">
        <v>26</v>
      </c>
    </row>
    <row r="15" spans="2:54" ht="91.5" customHeight="1" thickBot="1" x14ac:dyDescent="0.3">
      <c r="B15" s="295">
        <v>1</v>
      </c>
      <c r="C15" s="245" t="s">
        <v>627</v>
      </c>
      <c r="D15" s="247" t="s">
        <v>628</v>
      </c>
      <c r="E15" s="363" t="s">
        <v>629</v>
      </c>
      <c r="F15" s="246" t="s">
        <v>630</v>
      </c>
      <c r="G15" s="364">
        <v>1661382604</v>
      </c>
      <c r="H15" s="250">
        <v>2818.29</v>
      </c>
      <c r="I15" s="251">
        <v>0</v>
      </c>
      <c r="J15" s="70">
        <f>H15*I15</f>
        <v>0</v>
      </c>
      <c r="K15" s="296" t="str">
        <f>IF(H15*I15&gt;0,"HABILITADO", "NO HABILITADO")</f>
        <v>NO HABILITADO</v>
      </c>
      <c r="L15" s="365" t="s">
        <v>631</v>
      </c>
      <c r="M15" s="22">
        <v>80101500</v>
      </c>
      <c r="N15" s="23" t="s">
        <v>31</v>
      </c>
      <c r="O15" s="11"/>
      <c r="P15" s="295">
        <v>1</v>
      </c>
      <c r="Q15" s="65" t="s">
        <v>632</v>
      </c>
      <c r="R15" s="37" t="s">
        <v>633</v>
      </c>
      <c r="S15" s="73" t="s">
        <v>634</v>
      </c>
      <c r="T15" s="72" t="s">
        <v>635</v>
      </c>
      <c r="U15" s="63" t="s">
        <v>636</v>
      </c>
      <c r="V15" s="82">
        <v>244.78</v>
      </c>
      <c r="W15" s="69">
        <v>1</v>
      </c>
      <c r="X15" s="64">
        <f>V15*W15</f>
        <v>244.78</v>
      </c>
      <c r="Y15" s="268"/>
      <c r="AA15" s="68">
        <v>1</v>
      </c>
      <c r="AB15" s="65"/>
      <c r="AC15" s="36"/>
      <c r="AD15" s="73"/>
      <c r="AE15" s="72"/>
      <c r="AF15" s="63"/>
      <c r="AG15" s="80"/>
      <c r="AH15" s="69"/>
      <c r="AI15" s="64">
        <f>AG15*AH15</f>
        <v>0</v>
      </c>
      <c r="AJ15" s="267"/>
      <c r="AM15" s="295">
        <v>1</v>
      </c>
      <c r="AN15" s="245" t="s">
        <v>627</v>
      </c>
      <c r="AO15" s="247" t="s">
        <v>628</v>
      </c>
      <c r="AP15" s="363" t="s">
        <v>629</v>
      </c>
      <c r="AQ15" s="246" t="s">
        <v>630</v>
      </c>
      <c r="AR15" s="364">
        <v>1661382604</v>
      </c>
      <c r="AS15" s="250">
        <v>2818.29</v>
      </c>
      <c r="AT15" s="251">
        <v>0</v>
      </c>
      <c r="AU15" s="70">
        <f>AS15*AT15</f>
        <v>0</v>
      </c>
      <c r="AV15" s="296" t="str">
        <f>IF(AS15*AT15&gt;0,"HABILITADO", "NO HABILITADO")</f>
        <v>NO HABILITADO</v>
      </c>
      <c r="AW15" s="365" t="s">
        <v>631</v>
      </c>
      <c r="AX15" s="366">
        <v>41356</v>
      </c>
      <c r="AY15" s="366">
        <v>43182</v>
      </c>
      <c r="AZ15" s="366"/>
      <c r="BA15" s="366"/>
      <c r="BB15" s="367">
        <f>+(BA15-AZ15)/365</f>
        <v>0</v>
      </c>
    </row>
    <row r="16" spans="2:54" ht="83.5" customHeight="1" thickBot="1" x14ac:dyDescent="0.3">
      <c r="B16" s="295">
        <v>2</v>
      </c>
      <c r="C16" s="245" t="s">
        <v>637</v>
      </c>
      <c r="D16" s="248" t="s">
        <v>638</v>
      </c>
      <c r="E16" s="363" t="s">
        <v>639</v>
      </c>
      <c r="F16" s="248" t="s">
        <v>640</v>
      </c>
      <c r="G16" s="249">
        <v>1095479000</v>
      </c>
      <c r="H16" s="252">
        <v>1588.91</v>
      </c>
      <c r="I16" s="251">
        <v>1</v>
      </c>
      <c r="J16" s="70">
        <f>J15+H16*I16</f>
        <v>1588.91</v>
      </c>
      <c r="K16" s="296" t="str">
        <f>IF(H16*I16&gt;0,"HABILITADO", "NO HABILITADO")</f>
        <v>HABILITADO</v>
      </c>
      <c r="L16" s="268"/>
      <c r="M16" s="22">
        <v>80101600</v>
      </c>
      <c r="N16" s="23" t="s">
        <v>31</v>
      </c>
      <c r="O16" s="11"/>
      <c r="P16" s="295">
        <v>2</v>
      </c>
      <c r="Q16" s="79" t="s">
        <v>641</v>
      </c>
      <c r="R16" s="72" t="s">
        <v>642</v>
      </c>
      <c r="S16" s="73" t="s">
        <v>643</v>
      </c>
      <c r="T16" s="72" t="s">
        <v>644</v>
      </c>
      <c r="U16" s="63" t="s">
        <v>645</v>
      </c>
      <c r="V16" s="82">
        <v>663.64</v>
      </c>
      <c r="W16" s="69">
        <v>1</v>
      </c>
      <c r="X16" s="64">
        <f>X15+V16*W16</f>
        <v>908.42</v>
      </c>
      <c r="Y16" s="268"/>
      <c r="AA16" s="68">
        <v>2</v>
      </c>
      <c r="AB16" s="71"/>
      <c r="AC16" s="72"/>
      <c r="AD16" s="73"/>
      <c r="AE16" s="72"/>
      <c r="AF16" s="74"/>
      <c r="AG16" s="70"/>
      <c r="AH16" s="69"/>
      <c r="AI16" s="64">
        <f>AI15+AG16*AH16</f>
        <v>0</v>
      </c>
      <c r="AJ16" s="172"/>
      <c r="AM16" s="295">
        <v>2</v>
      </c>
      <c r="AN16" s="245" t="s">
        <v>637</v>
      </c>
      <c r="AO16" s="248" t="s">
        <v>638</v>
      </c>
      <c r="AP16" s="363" t="s">
        <v>639</v>
      </c>
      <c r="AQ16" s="248" t="s">
        <v>640</v>
      </c>
      <c r="AR16" s="249">
        <v>1095479000</v>
      </c>
      <c r="AS16" s="252">
        <v>1588.91</v>
      </c>
      <c r="AT16" s="251">
        <v>1</v>
      </c>
      <c r="AU16" s="70">
        <f>AU15+AS16*AT16</f>
        <v>1588.91</v>
      </c>
      <c r="AV16" s="296" t="str">
        <f t="shared" ref="AV16:AV19" si="0">IF(AS16*AT16&gt;0,"HABILITADO", "NO HABILITADO")</f>
        <v>HABILITADO</v>
      </c>
      <c r="AW16" s="268"/>
      <c r="AX16" s="366">
        <v>40679</v>
      </c>
      <c r="AY16" s="366">
        <v>42506</v>
      </c>
      <c r="AZ16" s="366">
        <v>40679</v>
      </c>
      <c r="BA16" s="366">
        <v>42506</v>
      </c>
      <c r="BB16" s="367">
        <f>+(BA16-AZ16+1)/365</f>
        <v>5.0082191780821921</v>
      </c>
    </row>
    <row r="17" spans="2:54" ht="88.5" customHeight="1" thickBot="1" x14ac:dyDescent="0.3">
      <c r="B17" s="295">
        <v>3</v>
      </c>
      <c r="C17" s="245" t="s">
        <v>646</v>
      </c>
      <c r="D17" s="248" t="s">
        <v>647</v>
      </c>
      <c r="E17" s="363" t="s">
        <v>648</v>
      </c>
      <c r="F17" s="248" t="s">
        <v>649</v>
      </c>
      <c r="G17" s="249">
        <v>239976100</v>
      </c>
      <c r="H17" s="252">
        <v>325.29000000000002</v>
      </c>
      <c r="I17" s="251">
        <v>1</v>
      </c>
      <c r="J17" s="70">
        <f>J16+H17*I17</f>
        <v>1914.2</v>
      </c>
      <c r="K17" s="296" t="str">
        <f>IF(H17*I17&gt;0,"HABILITADO", "NO HABILITADO")</f>
        <v>HABILITADO</v>
      </c>
      <c r="L17" s="268"/>
      <c r="M17" s="22">
        <v>81101500</v>
      </c>
      <c r="N17" s="23" t="s">
        <v>37</v>
      </c>
      <c r="O17" s="11"/>
      <c r="P17" s="295">
        <v>3</v>
      </c>
      <c r="Q17" s="71" t="s">
        <v>650</v>
      </c>
      <c r="R17" s="72" t="s">
        <v>651</v>
      </c>
      <c r="S17" s="73" t="s">
        <v>652</v>
      </c>
      <c r="T17" s="72" t="s">
        <v>635</v>
      </c>
      <c r="U17" s="74" t="s">
        <v>653</v>
      </c>
      <c r="V17" s="70">
        <v>127.4</v>
      </c>
      <c r="W17" s="69">
        <v>1</v>
      </c>
      <c r="X17" s="64">
        <f t="shared" ref="X17:X68" si="1">X16+V17*W17</f>
        <v>1035.82</v>
      </c>
      <c r="Y17" s="268"/>
      <c r="AA17" s="68">
        <v>3</v>
      </c>
      <c r="AB17" s="71"/>
      <c r="AC17" s="72"/>
      <c r="AD17" s="73"/>
      <c r="AE17" s="72"/>
      <c r="AF17" s="74"/>
      <c r="AG17" s="70"/>
      <c r="AH17" s="69"/>
      <c r="AI17" s="64">
        <f t="shared" ref="AI17:AI68" si="2">AI16+AG17*AH17</f>
        <v>0</v>
      </c>
      <c r="AJ17" s="173"/>
      <c r="AM17" s="295">
        <v>3</v>
      </c>
      <c r="AN17" s="245" t="s">
        <v>646</v>
      </c>
      <c r="AO17" s="248" t="s">
        <v>647</v>
      </c>
      <c r="AP17" s="363" t="s">
        <v>648</v>
      </c>
      <c r="AQ17" s="248" t="s">
        <v>649</v>
      </c>
      <c r="AR17" s="249">
        <v>239976100</v>
      </c>
      <c r="AS17" s="252">
        <v>325.29000000000002</v>
      </c>
      <c r="AT17" s="251">
        <v>1</v>
      </c>
      <c r="AU17" s="70">
        <f t="shared" ref="AU17:AU19" si="3">AU16+AS17*AT17</f>
        <v>1914.2</v>
      </c>
      <c r="AV17" s="296" t="str">
        <f t="shared" si="0"/>
        <v>HABILITADO</v>
      </c>
      <c r="AW17" s="268"/>
      <c r="AX17" s="368">
        <v>42692</v>
      </c>
      <c r="AY17" s="366">
        <v>42833</v>
      </c>
      <c r="AZ17" s="368">
        <v>42692</v>
      </c>
      <c r="BA17" s="366">
        <v>42833</v>
      </c>
      <c r="BB17" s="367">
        <f>+(BA17-AZ17+1)/365</f>
        <v>0.38904109589041097</v>
      </c>
    </row>
    <row r="18" spans="2:54" ht="56.15" customHeight="1" thickBot="1" x14ac:dyDescent="0.4">
      <c r="B18" s="295">
        <v>4</v>
      </c>
      <c r="C18" s="245" t="s">
        <v>654</v>
      </c>
      <c r="D18" s="248" t="s">
        <v>655</v>
      </c>
      <c r="E18" s="363" t="s">
        <v>656</v>
      </c>
      <c r="F18" s="248" t="s">
        <v>657</v>
      </c>
      <c r="G18" s="249">
        <v>627150068</v>
      </c>
      <c r="H18" s="252">
        <v>802.76</v>
      </c>
      <c r="I18" s="251">
        <v>1</v>
      </c>
      <c r="J18" s="70">
        <f>J17+H18*I18</f>
        <v>2716.96</v>
      </c>
      <c r="K18" s="296" t="str">
        <f>IF(H18*I18&gt;0,"HABILITADO", "NO HABILITADO")</f>
        <v>HABILITADO</v>
      </c>
      <c r="L18" s="268"/>
      <c r="M18" s="22">
        <v>81101700</v>
      </c>
      <c r="N18" s="23" t="s">
        <v>41</v>
      </c>
      <c r="O18" s="11"/>
      <c r="P18" s="295">
        <v>4</v>
      </c>
      <c r="Q18" s="71" t="s">
        <v>658</v>
      </c>
      <c r="R18" s="72" t="s">
        <v>659</v>
      </c>
      <c r="S18" s="73" t="s">
        <v>660</v>
      </c>
      <c r="T18" s="72" t="s">
        <v>649</v>
      </c>
      <c r="U18" s="74" t="s">
        <v>661</v>
      </c>
      <c r="V18" s="70">
        <v>202.04</v>
      </c>
      <c r="W18" s="69">
        <v>1</v>
      </c>
      <c r="X18" s="64">
        <f t="shared" si="1"/>
        <v>1237.8599999999999</v>
      </c>
      <c r="Y18" s="268"/>
      <c r="AA18" s="68">
        <v>4</v>
      </c>
      <c r="AB18" s="71"/>
      <c r="AC18" s="72"/>
      <c r="AD18" s="73"/>
      <c r="AE18" s="72"/>
      <c r="AF18" s="74"/>
      <c r="AG18" s="70"/>
      <c r="AH18" s="69"/>
      <c r="AI18" s="64">
        <f t="shared" si="2"/>
        <v>0</v>
      </c>
      <c r="AJ18" s="267"/>
      <c r="AM18" s="295">
        <v>4</v>
      </c>
      <c r="AN18" s="245" t="s">
        <v>654</v>
      </c>
      <c r="AO18" s="248" t="s">
        <v>655</v>
      </c>
      <c r="AP18" s="500" t="s">
        <v>656</v>
      </c>
      <c r="AQ18" s="248" t="s">
        <v>657</v>
      </c>
      <c r="AR18" s="249">
        <v>627150068</v>
      </c>
      <c r="AS18" s="252">
        <v>802.76</v>
      </c>
      <c r="AT18" s="251">
        <v>1</v>
      </c>
      <c r="AU18" s="70">
        <f t="shared" si="3"/>
        <v>2716.96</v>
      </c>
      <c r="AV18" s="296" t="str">
        <f t="shared" si="0"/>
        <v>HABILITADO</v>
      </c>
      <c r="AW18" s="268"/>
      <c r="AX18" s="366">
        <v>42989</v>
      </c>
      <c r="AY18" s="366">
        <v>43243</v>
      </c>
      <c r="AZ18" s="366">
        <v>42989</v>
      </c>
      <c r="BA18" s="366">
        <v>43243</v>
      </c>
      <c r="BB18" s="367">
        <f>+(BA18-AZ18+1)/365</f>
        <v>0.69863013698630139</v>
      </c>
    </row>
    <row r="19" spans="2:54" ht="60.65" customHeight="1" thickBot="1" x14ac:dyDescent="0.4">
      <c r="B19" s="295">
        <v>5</v>
      </c>
      <c r="C19" s="245" t="s">
        <v>662</v>
      </c>
      <c r="D19" s="246" t="s">
        <v>663</v>
      </c>
      <c r="E19" s="369" t="s">
        <v>664</v>
      </c>
      <c r="F19" s="246" t="s">
        <v>665</v>
      </c>
      <c r="G19" s="254">
        <v>4313429221.4700003</v>
      </c>
      <c r="H19" s="250">
        <v>8082.22</v>
      </c>
      <c r="I19" s="251">
        <v>0.5</v>
      </c>
      <c r="J19" s="70">
        <f>J18+H19*I19</f>
        <v>6758.07</v>
      </c>
      <c r="K19" s="296" t="str">
        <f>IF(H19*I19&gt;0,"HABILITADO", "NO HABILITADO")</f>
        <v>HABILITADO</v>
      </c>
      <c r="L19" s="268"/>
      <c r="M19" s="22">
        <v>83101800</v>
      </c>
      <c r="N19" s="23" t="s">
        <v>44</v>
      </c>
      <c r="O19" s="11"/>
      <c r="P19" s="68">
        <v>5</v>
      </c>
      <c r="Q19" s="71"/>
      <c r="R19" s="37"/>
      <c r="S19" s="62"/>
      <c r="T19" s="37"/>
      <c r="U19" s="63"/>
      <c r="V19" s="64"/>
      <c r="W19" s="69"/>
      <c r="X19" s="64">
        <f t="shared" si="1"/>
        <v>1237.8599999999999</v>
      </c>
      <c r="Y19" s="268"/>
      <c r="AA19" s="68">
        <v>5</v>
      </c>
      <c r="AB19" s="71"/>
      <c r="AC19" s="37"/>
      <c r="AD19" s="62"/>
      <c r="AE19" s="37"/>
      <c r="AF19" s="63"/>
      <c r="AG19" s="64"/>
      <c r="AH19" s="69"/>
      <c r="AI19" s="64">
        <f t="shared" si="2"/>
        <v>0</v>
      </c>
      <c r="AJ19" s="172"/>
      <c r="AM19" s="295">
        <v>5</v>
      </c>
      <c r="AN19" s="245" t="s">
        <v>662</v>
      </c>
      <c r="AO19" s="246" t="s">
        <v>663</v>
      </c>
      <c r="AP19" s="500" t="s">
        <v>664</v>
      </c>
      <c r="AQ19" s="246" t="s">
        <v>665</v>
      </c>
      <c r="AR19" s="254">
        <v>4313429221.4700003</v>
      </c>
      <c r="AS19" s="250">
        <v>8082.22</v>
      </c>
      <c r="AT19" s="251">
        <v>0.5</v>
      </c>
      <c r="AU19" s="70">
        <f t="shared" si="3"/>
        <v>6758.07</v>
      </c>
      <c r="AV19" s="296" t="str">
        <f t="shared" si="0"/>
        <v>HABILITADO</v>
      </c>
      <c r="AW19" s="268"/>
      <c r="AX19" s="368">
        <v>43033</v>
      </c>
      <c r="AY19" s="366">
        <v>43585</v>
      </c>
      <c r="AZ19" s="366">
        <v>43244</v>
      </c>
      <c r="BA19" s="366">
        <v>43585</v>
      </c>
      <c r="BB19" s="367">
        <f>+(BA19-AZ19+1)/365</f>
        <v>0.93698630136986305</v>
      </c>
    </row>
    <row r="20" spans="2:54" ht="45.65" customHeight="1" x14ac:dyDescent="0.25">
      <c r="B20" s="68">
        <v>6</v>
      </c>
      <c r="C20" s="105"/>
      <c r="D20" s="37"/>
      <c r="E20" s="62"/>
      <c r="F20" s="37"/>
      <c r="G20" s="66"/>
      <c r="H20" s="64"/>
      <c r="I20" s="77"/>
      <c r="J20" s="64"/>
      <c r="K20" s="64"/>
      <c r="L20" s="105"/>
      <c r="M20" s="257"/>
      <c r="N20" s="1"/>
      <c r="O20" s="11"/>
      <c r="P20" s="68">
        <v>6</v>
      </c>
      <c r="Q20" s="105"/>
      <c r="R20" s="37"/>
      <c r="S20" s="62"/>
      <c r="T20" s="37"/>
      <c r="U20" s="66"/>
      <c r="V20" s="64"/>
      <c r="W20" s="77"/>
      <c r="X20" s="64">
        <f t="shared" si="1"/>
        <v>1237.8599999999999</v>
      </c>
      <c r="Y20" s="268"/>
      <c r="AA20" s="68">
        <v>6</v>
      </c>
      <c r="AB20" s="105"/>
      <c r="AC20" s="37"/>
      <c r="AD20" s="62"/>
      <c r="AE20" s="37"/>
      <c r="AF20" s="66"/>
      <c r="AG20" s="64"/>
      <c r="AH20" s="77"/>
      <c r="AI20" s="64">
        <f t="shared" si="2"/>
        <v>0</v>
      </c>
      <c r="AJ20" s="173"/>
      <c r="AX20" s="370"/>
      <c r="AY20" s="370"/>
      <c r="AZ20" s="370"/>
      <c r="BA20" s="371" t="s">
        <v>70</v>
      </c>
      <c r="BB20" s="372">
        <f>SUM(BB15:BB19)</f>
        <v>7.0328767123287674</v>
      </c>
    </row>
    <row r="21" spans="2:54" ht="46.5" customHeight="1" x14ac:dyDescent="0.25">
      <c r="B21" s="68">
        <v>7</v>
      </c>
      <c r="C21" s="105"/>
      <c r="D21" s="37"/>
      <c r="E21" s="62"/>
      <c r="F21" s="37"/>
      <c r="G21" s="66"/>
      <c r="H21" s="64"/>
      <c r="I21" s="77"/>
      <c r="J21" s="64"/>
      <c r="K21" s="64"/>
      <c r="L21" s="105"/>
      <c r="M21" s="257"/>
      <c r="N21" s="1"/>
      <c r="O21" s="11"/>
      <c r="P21" s="68">
        <v>7</v>
      </c>
      <c r="Q21" s="105"/>
      <c r="R21" s="37"/>
      <c r="S21" s="62"/>
      <c r="T21" s="37"/>
      <c r="U21" s="66"/>
      <c r="V21" s="64"/>
      <c r="W21" s="77"/>
      <c r="X21" s="64">
        <f t="shared" si="1"/>
        <v>1237.8599999999999</v>
      </c>
      <c r="Y21" s="268"/>
      <c r="AA21" s="68">
        <v>7</v>
      </c>
      <c r="AB21" s="105"/>
      <c r="AC21" s="37"/>
      <c r="AD21" s="62"/>
      <c r="AE21" s="37"/>
      <c r="AF21" s="66"/>
      <c r="AG21" s="64"/>
      <c r="AH21" s="77"/>
      <c r="AI21" s="64">
        <f t="shared" si="2"/>
        <v>0</v>
      </c>
      <c r="AJ21" s="267"/>
      <c r="AX21" s="370"/>
      <c r="AY21" s="370"/>
      <c r="AZ21" s="370"/>
      <c r="BA21" s="370"/>
      <c r="BB21" s="373"/>
    </row>
    <row r="22" spans="2:54" ht="38.5" customHeight="1" x14ac:dyDescent="0.25">
      <c r="B22" s="68">
        <v>8</v>
      </c>
      <c r="C22" s="105"/>
      <c r="D22" s="36"/>
      <c r="E22" s="62"/>
      <c r="F22" s="36"/>
      <c r="G22" s="66"/>
      <c r="H22" s="64"/>
      <c r="I22" s="77"/>
      <c r="J22" s="64"/>
      <c r="K22" s="64"/>
      <c r="L22" s="105"/>
      <c r="M22" s="257"/>
      <c r="N22" s="1"/>
      <c r="O22" s="11"/>
      <c r="P22" s="68">
        <v>8</v>
      </c>
      <c r="Q22" s="105"/>
      <c r="R22" s="36"/>
      <c r="S22" s="62"/>
      <c r="T22" s="36"/>
      <c r="U22" s="66"/>
      <c r="V22" s="64"/>
      <c r="W22" s="77"/>
      <c r="X22" s="64">
        <f t="shared" si="1"/>
        <v>1237.8599999999999</v>
      </c>
      <c r="Y22" s="268"/>
      <c r="AA22" s="68">
        <v>8</v>
      </c>
      <c r="AB22" s="105"/>
      <c r="AC22" s="36"/>
      <c r="AD22" s="62"/>
      <c r="AE22" s="36"/>
      <c r="AF22" s="66"/>
      <c r="AG22" s="64"/>
      <c r="AH22" s="77"/>
      <c r="AI22" s="64">
        <f t="shared" si="2"/>
        <v>0</v>
      </c>
      <c r="AJ22" s="172"/>
      <c r="AX22" s="370"/>
      <c r="AY22" s="370"/>
      <c r="AZ22" s="370"/>
      <c r="BA22" s="370"/>
      <c r="BB22" s="373"/>
    </row>
    <row r="23" spans="2:54" ht="53.5" customHeight="1" x14ac:dyDescent="0.25">
      <c r="B23" s="68">
        <v>9</v>
      </c>
      <c r="C23" s="105"/>
      <c r="D23" s="36"/>
      <c r="E23" s="62"/>
      <c r="F23" s="37"/>
      <c r="G23" s="66"/>
      <c r="H23" s="64"/>
      <c r="I23" s="77"/>
      <c r="J23" s="64"/>
      <c r="K23" s="64"/>
      <c r="L23" s="105"/>
      <c r="M23" s="257"/>
      <c r="N23" s="1"/>
      <c r="O23" s="11"/>
      <c r="P23" s="68">
        <v>9</v>
      </c>
      <c r="Q23" s="105"/>
      <c r="R23" s="36"/>
      <c r="S23" s="62"/>
      <c r="T23" s="37"/>
      <c r="U23" s="66"/>
      <c r="V23" s="64"/>
      <c r="W23" s="77"/>
      <c r="X23" s="64">
        <f t="shared" si="1"/>
        <v>1237.8599999999999</v>
      </c>
      <c r="Y23" s="268"/>
      <c r="AA23" s="68">
        <v>9</v>
      </c>
      <c r="AB23" s="105"/>
      <c r="AC23" s="36"/>
      <c r="AD23" s="62"/>
      <c r="AE23" s="37"/>
      <c r="AF23" s="66"/>
      <c r="AG23" s="64"/>
      <c r="AH23" s="77"/>
      <c r="AI23" s="64">
        <f t="shared" si="2"/>
        <v>0</v>
      </c>
      <c r="AJ23" s="173"/>
      <c r="AX23" s="370"/>
      <c r="AY23" s="370"/>
      <c r="AZ23" s="370"/>
      <c r="BA23" s="370"/>
      <c r="BB23" s="373"/>
    </row>
    <row r="24" spans="2:54" ht="69" customHeight="1" x14ac:dyDescent="0.25">
      <c r="B24" s="68">
        <v>10</v>
      </c>
      <c r="C24" s="105"/>
      <c r="D24" s="37"/>
      <c r="E24" s="62"/>
      <c r="F24" s="37"/>
      <c r="G24" s="66"/>
      <c r="H24" s="64"/>
      <c r="I24" s="77"/>
      <c r="J24" s="64"/>
      <c r="K24" s="64"/>
      <c r="L24" s="105"/>
      <c r="M24" s="259"/>
      <c r="N24" s="1"/>
      <c r="O24" s="11"/>
      <c r="P24" s="68">
        <v>10</v>
      </c>
      <c r="Q24" s="105"/>
      <c r="R24" s="37"/>
      <c r="S24" s="62"/>
      <c r="T24" s="37"/>
      <c r="U24" s="66"/>
      <c r="V24" s="64"/>
      <c r="W24" s="77"/>
      <c r="X24" s="64">
        <f t="shared" si="1"/>
        <v>1237.8599999999999</v>
      </c>
      <c r="Y24" s="68"/>
      <c r="AA24" s="68">
        <v>10</v>
      </c>
      <c r="AB24" s="105"/>
      <c r="AC24" s="37"/>
      <c r="AD24" s="62"/>
      <c r="AE24" s="37"/>
      <c r="AF24" s="66"/>
      <c r="AG24" s="64"/>
      <c r="AH24" s="77"/>
      <c r="AI24" s="64">
        <f t="shared" si="2"/>
        <v>0</v>
      </c>
      <c r="AJ24" s="44"/>
      <c r="AX24" s="370"/>
      <c r="AY24" s="370"/>
      <c r="AZ24" s="370"/>
      <c r="BA24" s="370"/>
      <c r="BB24" s="373"/>
    </row>
    <row r="25" spans="2:54" ht="57.65" customHeight="1" x14ac:dyDescent="0.25">
      <c r="B25" s="68">
        <v>11</v>
      </c>
      <c r="C25" s="105"/>
      <c r="D25" s="37"/>
      <c r="E25" s="62"/>
      <c r="F25" s="37"/>
      <c r="G25" s="66"/>
      <c r="H25" s="64"/>
      <c r="I25" s="77"/>
      <c r="J25" s="64"/>
      <c r="K25" s="64"/>
      <c r="L25" s="105"/>
      <c r="M25" s="259"/>
      <c r="N25" s="1"/>
      <c r="O25" s="11"/>
      <c r="P25" s="68">
        <v>11</v>
      </c>
      <c r="Q25" s="105"/>
      <c r="R25" s="37"/>
      <c r="S25" s="62"/>
      <c r="T25" s="37"/>
      <c r="U25" s="66"/>
      <c r="V25" s="64"/>
      <c r="W25" s="77"/>
      <c r="X25" s="64">
        <f t="shared" si="1"/>
        <v>1237.8599999999999</v>
      </c>
      <c r="Y25" s="68"/>
      <c r="AA25" s="68">
        <v>11</v>
      </c>
      <c r="AB25" s="105"/>
      <c r="AC25" s="37"/>
      <c r="AD25" s="62"/>
      <c r="AE25" s="37"/>
      <c r="AF25" s="66"/>
      <c r="AG25" s="64"/>
      <c r="AH25" s="77"/>
      <c r="AI25" s="64">
        <f t="shared" si="2"/>
        <v>0</v>
      </c>
      <c r="AJ25" s="45"/>
      <c r="AX25" s="370"/>
      <c r="AY25" s="370"/>
      <c r="AZ25" s="370"/>
      <c r="BA25" s="370"/>
      <c r="BB25" s="373"/>
    </row>
    <row r="26" spans="2:54" ht="82.5" customHeight="1" x14ac:dyDescent="0.25">
      <c r="B26" s="68">
        <v>12</v>
      </c>
      <c r="C26" s="105"/>
      <c r="D26" s="37"/>
      <c r="E26" s="62"/>
      <c r="F26" s="37"/>
      <c r="G26" s="66"/>
      <c r="H26" s="64"/>
      <c r="I26" s="77"/>
      <c r="J26" s="64"/>
      <c r="K26" s="64"/>
      <c r="L26" s="105"/>
      <c r="M26" s="259"/>
      <c r="N26" s="1"/>
      <c r="O26" s="11"/>
      <c r="P26" s="68">
        <v>12</v>
      </c>
      <c r="Q26" s="105"/>
      <c r="R26" s="37"/>
      <c r="S26" s="62"/>
      <c r="T26" s="37"/>
      <c r="U26" s="66"/>
      <c r="V26" s="64"/>
      <c r="W26" s="77"/>
      <c r="X26" s="64">
        <f t="shared" si="1"/>
        <v>1237.8599999999999</v>
      </c>
      <c r="Y26" s="68"/>
      <c r="AA26" s="68">
        <v>12</v>
      </c>
      <c r="AB26" s="105"/>
      <c r="AC26" s="37"/>
      <c r="AD26" s="62"/>
      <c r="AE26" s="37"/>
      <c r="AF26" s="66"/>
      <c r="AG26" s="64"/>
      <c r="AH26" s="77"/>
      <c r="AI26" s="64">
        <f t="shared" si="2"/>
        <v>0</v>
      </c>
      <c r="AJ26" s="46"/>
      <c r="AX26" s="370"/>
      <c r="AY26" s="370"/>
      <c r="AZ26" s="370"/>
      <c r="BA26" s="370"/>
      <c r="BB26" s="373"/>
    </row>
    <row r="27" spans="2:54" ht="69" customHeight="1" x14ac:dyDescent="0.25">
      <c r="B27" s="68">
        <v>13</v>
      </c>
      <c r="C27" s="105"/>
      <c r="D27" s="36"/>
      <c r="E27" s="62"/>
      <c r="F27" s="37"/>
      <c r="G27" s="66"/>
      <c r="H27" s="64"/>
      <c r="I27" s="77"/>
      <c r="J27" s="64"/>
      <c r="K27" s="64"/>
      <c r="L27" s="105"/>
      <c r="M27" s="259"/>
      <c r="N27" s="1"/>
      <c r="O27" s="11"/>
      <c r="P27" s="68">
        <v>13</v>
      </c>
      <c r="Q27" s="105"/>
      <c r="R27" s="36"/>
      <c r="S27" s="62"/>
      <c r="T27" s="37"/>
      <c r="U27" s="66"/>
      <c r="V27" s="64"/>
      <c r="W27" s="77"/>
      <c r="X27" s="64">
        <f t="shared" si="1"/>
        <v>1237.8599999999999</v>
      </c>
      <c r="Y27" s="68"/>
      <c r="AA27" s="68">
        <v>13</v>
      </c>
      <c r="AB27" s="105"/>
      <c r="AC27" s="36"/>
      <c r="AD27" s="62"/>
      <c r="AE27" s="37"/>
      <c r="AF27" s="66"/>
      <c r="AG27" s="64"/>
      <c r="AH27" s="77"/>
      <c r="AI27" s="64">
        <f t="shared" si="2"/>
        <v>0</v>
      </c>
      <c r="AJ27" s="44"/>
      <c r="AX27" s="370"/>
      <c r="AY27" s="370"/>
      <c r="AZ27" s="370"/>
      <c r="BA27" s="370"/>
      <c r="BB27" s="373"/>
    </row>
    <row r="28" spans="2:54" ht="46" customHeight="1" x14ac:dyDescent="0.25">
      <c r="B28" s="68">
        <v>14</v>
      </c>
      <c r="C28" s="105"/>
      <c r="D28" s="37"/>
      <c r="E28" s="62"/>
      <c r="F28" s="37"/>
      <c r="G28" s="66"/>
      <c r="H28" s="64"/>
      <c r="I28" s="77"/>
      <c r="J28" s="64"/>
      <c r="K28" s="64"/>
      <c r="L28" s="105"/>
      <c r="M28" s="259"/>
      <c r="N28" s="1"/>
      <c r="O28" s="11"/>
      <c r="P28" s="68">
        <v>14</v>
      </c>
      <c r="Q28" s="105"/>
      <c r="R28" s="37"/>
      <c r="S28" s="62"/>
      <c r="T28" s="37"/>
      <c r="U28" s="66"/>
      <c r="V28" s="64"/>
      <c r="W28" s="77"/>
      <c r="X28" s="64">
        <f t="shared" si="1"/>
        <v>1237.8599999999999</v>
      </c>
      <c r="Y28" s="68"/>
      <c r="AA28" s="68">
        <v>14</v>
      </c>
      <c r="AB28" s="105"/>
      <c r="AC28" s="37"/>
      <c r="AD28" s="62"/>
      <c r="AE28" s="37"/>
      <c r="AF28" s="66"/>
      <c r="AG28" s="64"/>
      <c r="AH28" s="77"/>
      <c r="AI28" s="64">
        <f t="shared" si="2"/>
        <v>0</v>
      </c>
      <c r="AJ28" s="45"/>
      <c r="AX28" s="370"/>
      <c r="AY28" s="370"/>
      <c r="AZ28" s="370"/>
      <c r="BA28" s="370"/>
      <c r="BB28" s="373"/>
    </row>
    <row r="29" spans="2:54" ht="46" customHeight="1" x14ac:dyDescent="0.25">
      <c r="B29" s="68">
        <v>15</v>
      </c>
      <c r="C29" s="105"/>
      <c r="D29" s="37"/>
      <c r="E29" s="62"/>
      <c r="F29" s="37"/>
      <c r="G29" s="66"/>
      <c r="H29" s="64"/>
      <c r="I29" s="77"/>
      <c r="J29" s="64"/>
      <c r="K29" s="64"/>
      <c r="L29" s="105"/>
      <c r="M29" s="259"/>
      <c r="N29" s="1"/>
      <c r="O29" s="11"/>
      <c r="P29" s="68">
        <v>15</v>
      </c>
      <c r="Q29" s="105"/>
      <c r="R29" s="37"/>
      <c r="S29" s="62"/>
      <c r="T29" s="37"/>
      <c r="U29" s="66"/>
      <c r="V29" s="64"/>
      <c r="W29" s="77"/>
      <c r="X29" s="64">
        <f t="shared" si="1"/>
        <v>1237.8599999999999</v>
      </c>
      <c r="Y29" s="68"/>
      <c r="AA29" s="68">
        <v>15</v>
      </c>
      <c r="AB29" s="105"/>
      <c r="AC29" s="37"/>
      <c r="AD29" s="62"/>
      <c r="AE29" s="37"/>
      <c r="AF29" s="66"/>
      <c r="AG29" s="64"/>
      <c r="AH29" s="77"/>
      <c r="AI29" s="64">
        <f t="shared" si="2"/>
        <v>0</v>
      </c>
      <c r="AJ29" s="46"/>
      <c r="AX29" s="370"/>
      <c r="AY29" s="370"/>
      <c r="AZ29" s="370"/>
      <c r="BA29" s="370"/>
      <c r="BB29" s="373"/>
    </row>
    <row r="30" spans="2:54" ht="69" customHeight="1" x14ac:dyDescent="0.25">
      <c r="B30" s="68">
        <v>16</v>
      </c>
      <c r="C30" s="105"/>
      <c r="D30" s="37"/>
      <c r="E30" s="62"/>
      <c r="F30" s="37"/>
      <c r="G30" s="66"/>
      <c r="H30" s="64"/>
      <c r="I30" s="77"/>
      <c r="J30" s="64"/>
      <c r="K30" s="64"/>
      <c r="L30" s="105"/>
      <c r="M30" s="259"/>
      <c r="N30" s="1"/>
      <c r="O30" s="11"/>
      <c r="P30" s="68">
        <v>16</v>
      </c>
      <c r="Q30" s="105"/>
      <c r="R30" s="37"/>
      <c r="S30" s="62"/>
      <c r="T30" s="37"/>
      <c r="U30" s="66"/>
      <c r="V30" s="64"/>
      <c r="W30" s="77"/>
      <c r="X30" s="64">
        <f t="shared" si="1"/>
        <v>1237.8599999999999</v>
      </c>
      <c r="Y30" s="68"/>
      <c r="AA30" s="68">
        <v>16</v>
      </c>
      <c r="AB30" s="105"/>
      <c r="AC30" s="37"/>
      <c r="AD30" s="62"/>
      <c r="AE30" s="37"/>
      <c r="AF30" s="66"/>
      <c r="AG30" s="64"/>
      <c r="AH30" s="77"/>
      <c r="AI30" s="64">
        <f t="shared" si="2"/>
        <v>0</v>
      </c>
      <c r="AJ30" s="44"/>
      <c r="AX30" s="370"/>
      <c r="AY30" s="370"/>
      <c r="AZ30" s="370"/>
      <c r="BA30" s="370"/>
      <c r="BB30" s="373"/>
    </row>
    <row r="31" spans="2:54" ht="34.5" customHeight="1" x14ac:dyDescent="0.25">
      <c r="B31" s="68">
        <v>17</v>
      </c>
      <c r="C31" s="71"/>
      <c r="D31" s="37"/>
      <c r="E31" s="62"/>
      <c r="F31" s="37"/>
      <c r="G31" s="66"/>
      <c r="H31" s="64"/>
      <c r="I31" s="69"/>
      <c r="J31" s="70"/>
      <c r="K31" s="70"/>
      <c r="L31" s="68"/>
      <c r="M31" s="259"/>
      <c r="N31" s="1"/>
      <c r="O31" s="11"/>
      <c r="P31" s="68">
        <v>17</v>
      </c>
      <c r="Q31" s="71"/>
      <c r="R31" s="37"/>
      <c r="S31" s="62"/>
      <c r="T31" s="37"/>
      <c r="U31" s="66"/>
      <c r="V31" s="64"/>
      <c r="W31" s="69"/>
      <c r="X31" s="64">
        <f t="shared" si="1"/>
        <v>1237.8599999999999</v>
      </c>
      <c r="Y31" s="68"/>
      <c r="AA31" s="68">
        <v>17</v>
      </c>
      <c r="AB31" s="71"/>
      <c r="AC31" s="37"/>
      <c r="AD31" s="62"/>
      <c r="AE31" s="37"/>
      <c r="AF31" s="66"/>
      <c r="AG31" s="64"/>
      <c r="AH31" s="69"/>
      <c r="AI31" s="64">
        <f t="shared" si="2"/>
        <v>0</v>
      </c>
      <c r="AJ31" s="45"/>
      <c r="AX31" s="370"/>
      <c r="AY31" s="370"/>
      <c r="AZ31" s="370"/>
      <c r="BA31" s="370"/>
      <c r="BB31" s="373"/>
    </row>
    <row r="32" spans="2:54" ht="14.5" x14ac:dyDescent="0.35">
      <c r="B32" s="68">
        <v>18</v>
      </c>
      <c r="C32" s="46"/>
      <c r="D32" s="46"/>
      <c r="E32" s="46"/>
      <c r="F32" s="46"/>
      <c r="G32" s="173"/>
      <c r="H32" s="46"/>
      <c r="I32" s="46"/>
      <c r="J32" s="70"/>
      <c r="K32" s="70"/>
      <c r="L32" s="46"/>
      <c r="M32" s="259"/>
      <c r="N32" s="1"/>
      <c r="O32" s="11"/>
      <c r="P32" s="68">
        <v>18</v>
      </c>
      <c r="Q32" s="46"/>
      <c r="R32" s="46"/>
      <c r="S32" s="46"/>
      <c r="T32" s="46"/>
      <c r="U32" s="173"/>
      <c r="V32" s="46"/>
      <c r="W32" s="46"/>
      <c r="X32" s="64">
        <f t="shared" si="1"/>
        <v>1237.8599999999999</v>
      </c>
      <c r="Y32" s="68"/>
      <c r="AA32" s="68">
        <v>18</v>
      </c>
      <c r="AB32" s="46"/>
      <c r="AC32" s="46"/>
      <c r="AD32" s="46"/>
      <c r="AE32" s="46"/>
      <c r="AF32" s="173"/>
      <c r="AG32" s="46"/>
      <c r="AH32" s="46"/>
      <c r="AI32" s="64">
        <f t="shared" si="2"/>
        <v>0</v>
      </c>
      <c r="AJ32" s="46"/>
      <c r="AX32" s="500"/>
      <c r="AY32" s="500"/>
      <c r="AZ32" s="500"/>
    </row>
    <row r="33" spans="2:36" ht="13" x14ac:dyDescent="0.25">
      <c r="B33" s="68">
        <v>19</v>
      </c>
      <c r="C33" s="44"/>
      <c r="D33" s="44"/>
      <c r="E33" s="44"/>
      <c r="F33" s="44"/>
      <c r="G33" s="267"/>
      <c r="H33" s="44"/>
      <c r="I33" s="44"/>
      <c r="J33" s="70"/>
      <c r="K33" s="70"/>
      <c r="L33" s="44"/>
      <c r="M33" s="259"/>
      <c r="N33" s="1"/>
      <c r="O33" s="11"/>
      <c r="P33" s="68">
        <v>19</v>
      </c>
      <c r="Q33" s="44"/>
      <c r="R33" s="44"/>
      <c r="S33" s="44"/>
      <c r="T33" s="44"/>
      <c r="U33" s="267"/>
      <c r="V33" s="44"/>
      <c r="W33" s="44"/>
      <c r="X33" s="64">
        <f t="shared" si="1"/>
        <v>1237.8599999999999</v>
      </c>
      <c r="Y33" s="68"/>
      <c r="AA33" s="68">
        <v>19</v>
      </c>
      <c r="AB33" s="44"/>
      <c r="AC33" s="44"/>
      <c r="AD33" s="44"/>
      <c r="AE33" s="44"/>
      <c r="AF33" s="267"/>
      <c r="AG33" s="44"/>
      <c r="AH33" s="44"/>
      <c r="AI33" s="64">
        <f t="shared" si="2"/>
        <v>0</v>
      </c>
      <c r="AJ33" s="44"/>
    </row>
    <row r="34" spans="2:36" ht="13" x14ac:dyDescent="0.25">
      <c r="B34" s="68">
        <v>20</v>
      </c>
      <c r="C34" s="45"/>
      <c r="D34" s="45"/>
      <c r="E34" s="45"/>
      <c r="F34" s="45"/>
      <c r="G34" s="172"/>
      <c r="H34" s="45"/>
      <c r="I34" s="45"/>
      <c r="J34" s="70"/>
      <c r="K34" s="70"/>
      <c r="L34" s="45"/>
      <c r="M34" s="259"/>
      <c r="N34" s="1"/>
      <c r="O34" s="11"/>
      <c r="P34" s="68">
        <v>20</v>
      </c>
      <c r="Q34" s="45"/>
      <c r="R34" s="45"/>
      <c r="S34" s="45"/>
      <c r="T34" s="45"/>
      <c r="U34" s="172"/>
      <c r="V34" s="45"/>
      <c r="W34" s="45"/>
      <c r="X34" s="64">
        <f t="shared" si="1"/>
        <v>1237.8599999999999</v>
      </c>
      <c r="Y34" s="68"/>
      <c r="AA34" s="68">
        <v>20</v>
      </c>
      <c r="AB34" s="45"/>
      <c r="AC34" s="45"/>
      <c r="AD34" s="45"/>
      <c r="AE34" s="45"/>
      <c r="AF34" s="172"/>
      <c r="AG34" s="45"/>
      <c r="AH34" s="45"/>
      <c r="AI34" s="64">
        <f t="shared" si="2"/>
        <v>0</v>
      </c>
      <c r="AJ34" s="45"/>
    </row>
    <row r="35" spans="2:36" ht="13" x14ac:dyDescent="0.25">
      <c r="B35" s="68">
        <v>21</v>
      </c>
      <c r="C35" s="46"/>
      <c r="D35" s="46"/>
      <c r="E35" s="46"/>
      <c r="F35" s="46"/>
      <c r="G35" s="173"/>
      <c r="H35" s="46"/>
      <c r="I35" s="46"/>
      <c r="J35" s="70"/>
      <c r="K35" s="70"/>
      <c r="L35" s="46"/>
      <c r="M35" s="259"/>
      <c r="N35" s="1"/>
      <c r="O35" s="11"/>
      <c r="P35" s="68">
        <v>21</v>
      </c>
      <c r="Q35" s="46"/>
      <c r="R35" s="46"/>
      <c r="S35" s="46"/>
      <c r="T35" s="46"/>
      <c r="U35" s="173"/>
      <c r="V35" s="46"/>
      <c r="W35" s="46"/>
      <c r="X35" s="64">
        <f t="shared" si="1"/>
        <v>1237.8599999999999</v>
      </c>
      <c r="Y35" s="68"/>
      <c r="AA35" s="68">
        <v>21</v>
      </c>
      <c r="AB35" s="46"/>
      <c r="AC35" s="46"/>
      <c r="AD35" s="46"/>
      <c r="AE35" s="46"/>
      <c r="AF35" s="173"/>
      <c r="AG35" s="46"/>
      <c r="AH35" s="46"/>
      <c r="AI35" s="64">
        <f t="shared" si="2"/>
        <v>0</v>
      </c>
      <c r="AJ35" s="46"/>
    </row>
    <row r="36" spans="2:36" ht="13" x14ac:dyDescent="0.25">
      <c r="B36" s="68">
        <v>22</v>
      </c>
      <c r="C36" s="44"/>
      <c r="D36" s="44"/>
      <c r="E36" s="44"/>
      <c r="F36" s="44"/>
      <c r="G36" s="267"/>
      <c r="H36" s="44"/>
      <c r="I36" s="44"/>
      <c r="J36" s="70"/>
      <c r="K36" s="70"/>
      <c r="L36" s="44"/>
      <c r="M36" s="259"/>
      <c r="N36" s="1"/>
      <c r="O36" s="11"/>
      <c r="P36" s="68">
        <v>22</v>
      </c>
      <c r="Q36" s="44"/>
      <c r="R36" s="44"/>
      <c r="S36" s="44"/>
      <c r="T36" s="44"/>
      <c r="U36" s="267"/>
      <c r="V36" s="44"/>
      <c r="W36" s="44"/>
      <c r="X36" s="64">
        <f t="shared" si="1"/>
        <v>1237.8599999999999</v>
      </c>
      <c r="Y36" s="68"/>
      <c r="AA36" s="68">
        <v>22</v>
      </c>
      <c r="AB36" s="44"/>
      <c r="AC36" s="44"/>
      <c r="AD36" s="44"/>
      <c r="AE36" s="44"/>
      <c r="AF36" s="267"/>
      <c r="AG36" s="44"/>
      <c r="AH36" s="44"/>
      <c r="AI36" s="64">
        <f t="shared" si="2"/>
        <v>0</v>
      </c>
      <c r="AJ36" s="44"/>
    </row>
    <row r="37" spans="2:36" ht="13" x14ac:dyDescent="0.25">
      <c r="B37" s="68">
        <v>23</v>
      </c>
      <c r="C37" s="45"/>
      <c r="D37" s="45"/>
      <c r="E37" s="45"/>
      <c r="F37" s="45"/>
      <c r="G37" s="172"/>
      <c r="H37" s="45"/>
      <c r="I37" s="45"/>
      <c r="J37" s="70"/>
      <c r="K37" s="70"/>
      <c r="L37" s="45"/>
      <c r="M37" s="259"/>
      <c r="N37" s="1"/>
      <c r="O37" s="11"/>
      <c r="P37" s="68">
        <v>23</v>
      </c>
      <c r="Q37" s="45"/>
      <c r="R37" s="45"/>
      <c r="S37" s="45"/>
      <c r="T37" s="45"/>
      <c r="U37" s="172"/>
      <c r="V37" s="45"/>
      <c r="W37" s="45"/>
      <c r="X37" s="64">
        <f t="shared" si="1"/>
        <v>1237.8599999999999</v>
      </c>
      <c r="Y37" s="68"/>
      <c r="AA37" s="68">
        <v>23</v>
      </c>
      <c r="AB37" s="45"/>
      <c r="AC37" s="45"/>
      <c r="AD37" s="45"/>
      <c r="AE37" s="45"/>
      <c r="AF37" s="172"/>
      <c r="AG37" s="45"/>
      <c r="AH37" s="45"/>
      <c r="AI37" s="64">
        <f t="shared" si="2"/>
        <v>0</v>
      </c>
      <c r="AJ37" s="45"/>
    </row>
    <row r="38" spans="2:36" ht="13" x14ac:dyDescent="0.25">
      <c r="B38" s="68">
        <v>24</v>
      </c>
      <c r="C38" s="46"/>
      <c r="D38" s="46"/>
      <c r="E38" s="46"/>
      <c r="F38" s="46"/>
      <c r="G38" s="173"/>
      <c r="H38" s="46"/>
      <c r="I38" s="46"/>
      <c r="J38" s="70"/>
      <c r="K38" s="70"/>
      <c r="L38" s="46"/>
      <c r="M38" s="259"/>
      <c r="N38" s="1"/>
      <c r="O38" s="11"/>
      <c r="P38" s="68">
        <v>24</v>
      </c>
      <c r="Q38" s="46"/>
      <c r="R38" s="46"/>
      <c r="S38" s="46"/>
      <c r="T38" s="46"/>
      <c r="U38" s="173"/>
      <c r="V38" s="46"/>
      <c r="W38" s="46"/>
      <c r="X38" s="64">
        <f t="shared" si="1"/>
        <v>1237.8599999999999</v>
      </c>
      <c r="Y38" s="68"/>
      <c r="AA38" s="68">
        <v>24</v>
      </c>
      <c r="AB38" s="46"/>
      <c r="AC38" s="46"/>
      <c r="AD38" s="46"/>
      <c r="AE38" s="46"/>
      <c r="AF38" s="173"/>
      <c r="AG38" s="46"/>
      <c r="AH38" s="46"/>
      <c r="AI38" s="64">
        <f t="shared" si="2"/>
        <v>0</v>
      </c>
      <c r="AJ38" s="46"/>
    </row>
    <row r="39" spans="2:36" ht="13" x14ac:dyDescent="0.25">
      <c r="B39" s="68">
        <v>25</v>
      </c>
      <c r="C39" s="44"/>
      <c r="D39" s="44"/>
      <c r="E39" s="44"/>
      <c r="F39" s="44"/>
      <c r="G39" s="267"/>
      <c r="H39" s="44"/>
      <c r="I39" s="44"/>
      <c r="J39" s="70"/>
      <c r="K39" s="70"/>
      <c r="L39" s="44"/>
      <c r="M39" s="259"/>
      <c r="N39" s="1"/>
      <c r="O39" s="11"/>
      <c r="P39" s="68">
        <v>25</v>
      </c>
      <c r="Q39" s="44"/>
      <c r="R39" s="44"/>
      <c r="S39" s="44"/>
      <c r="T39" s="44"/>
      <c r="U39" s="267"/>
      <c r="V39" s="44"/>
      <c r="W39" s="44"/>
      <c r="X39" s="64">
        <f t="shared" si="1"/>
        <v>1237.8599999999999</v>
      </c>
      <c r="Y39" s="68"/>
      <c r="AA39" s="68">
        <v>25</v>
      </c>
      <c r="AB39" s="44"/>
      <c r="AC39" s="44"/>
      <c r="AD39" s="44"/>
      <c r="AE39" s="44"/>
      <c r="AF39" s="267"/>
      <c r="AG39" s="44"/>
      <c r="AH39" s="44"/>
      <c r="AI39" s="64">
        <f t="shared" si="2"/>
        <v>0</v>
      </c>
      <c r="AJ39" s="44"/>
    </row>
    <row r="40" spans="2:36" ht="13" x14ac:dyDescent="0.25">
      <c r="B40" s="68">
        <v>26</v>
      </c>
      <c r="C40" s="45"/>
      <c r="D40" s="45"/>
      <c r="E40" s="45"/>
      <c r="F40" s="45"/>
      <c r="G40" s="172"/>
      <c r="H40" s="45"/>
      <c r="I40" s="45"/>
      <c r="J40" s="70"/>
      <c r="K40" s="70"/>
      <c r="L40" s="45"/>
      <c r="M40" s="259"/>
      <c r="N40" s="1"/>
      <c r="O40" s="11"/>
      <c r="P40" s="68">
        <v>26</v>
      </c>
      <c r="Q40" s="45"/>
      <c r="R40" s="45"/>
      <c r="S40" s="45"/>
      <c r="T40" s="45"/>
      <c r="U40" s="172"/>
      <c r="V40" s="45"/>
      <c r="W40" s="45"/>
      <c r="X40" s="64">
        <f t="shared" si="1"/>
        <v>1237.8599999999999</v>
      </c>
      <c r="Y40" s="68"/>
      <c r="AA40" s="68">
        <v>26</v>
      </c>
      <c r="AB40" s="45"/>
      <c r="AC40" s="45"/>
      <c r="AD40" s="45"/>
      <c r="AE40" s="45"/>
      <c r="AF40" s="172"/>
      <c r="AG40" s="45"/>
      <c r="AH40" s="45"/>
      <c r="AI40" s="64">
        <f t="shared" si="2"/>
        <v>0</v>
      </c>
      <c r="AJ40" s="45"/>
    </row>
    <row r="41" spans="2:36" ht="13" x14ac:dyDescent="0.25">
      <c r="B41" s="68">
        <v>27</v>
      </c>
      <c r="C41" s="46"/>
      <c r="D41" s="46"/>
      <c r="E41" s="46"/>
      <c r="F41" s="46"/>
      <c r="G41" s="173"/>
      <c r="H41" s="46"/>
      <c r="I41" s="46"/>
      <c r="J41" s="70"/>
      <c r="K41" s="70"/>
      <c r="L41" s="46"/>
      <c r="M41" s="259"/>
      <c r="N41" s="1"/>
      <c r="O41" s="11"/>
      <c r="P41" s="68">
        <v>27</v>
      </c>
      <c r="Q41" s="46"/>
      <c r="R41" s="46"/>
      <c r="S41" s="46"/>
      <c r="T41" s="46"/>
      <c r="U41" s="173"/>
      <c r="V41" s="46"/>
      <c r="W41" s="46"/>
      <c r="X41" s="64">
        <f t="shared" si="1"/>
        <v>1237.8599999999999</v>
      </c>
      <c r="Y41" s="68"/>
      <c r="AA41" s="68">
        <v>27</v>
      </c>
      <c r="AB41" s="46"/>
      <c r="AC41" s="46"/>
      <c r="AD41" s="46"/>
      <c r="AE41" s="46"/>
      <c r="AF41" s="173"/>
      <c r="AG41" s="46"/>
      <c r="AH41" s="46"/>
      <c r="AI41" s="64">
        <f t="shared" si="2"/>
        <v>0</v>
      </c>
      <c r="AJ41" s="46"/>
    </row>
    <row r="42" spans="2:36" ht="13" x14ac:dyDescent="0.25">
      <c r="B42" s="68">
        <v>28</v>
      </c>
      <c r="C42" s="44"/>
      <c r="D42" s="44"/>
      <c r="E42" s="44"/>
      <c r="F42" s="44"/>
      <c r="G42" s="267"/>
      <c r="H42" s="44"/>
      <c r="I42" s="44"/>
      <c r="J42" s="70"/>
      <c r="K42" s="70"/>
      <c r="L42" s="44"/>
      <c r="M42" s="259"/>
      <c r="N42" s="1"/>
      <c r="O42" s="11"/>
      <c r="P42" s="68">
        <v>28</v>
      </c>
      <c r="Q42" s="44"/>
      <c r="R42" s="44"/>
      <c r="S42" s="44"/>
      <c r="T42" s="44"/>
      <c r="U42" s="267"/>
      <c r="V42" s="44"/>
      <c r="W42" s="44"/>
      <c r="X42" s="64">
        <f t="shared" si="1"/>
        <v>1237.8599999999999</v>
      </c>
      <c r="Y42" s="68"/>
      <c r="AA42" s="68">
        <v>28</v>
      </c>
      <c r="AB42" s="44"/>
      <c r="AC42" s="44"/>
      <c r="AD42" s="44"/>
      <c r="AE42" s="44"/>
      <c r="AF42" s="267"/>
      <c r="AG42" s="44"/>
      <c r="AH42" s="44"/>
      <c r="AI42" s="64">
        <f t="shared" si="2"/>
        <v>0</v>
      </c>
      <c r="AJ42" s="44"/>
    </row>
    <row r="43" spans="2:36" ht="13" x14ac:dyDescent="0.25">
      <c r="B43" s="68">
        <v>29</v>
      </c>
      <c r="C43" s="45"/>
      <c r="D43" s="45"/>
      <c r="E43" s="45"/>
      <c r="F43" s="45"/>
      <c r="G43" s="172"/>
      <c r="H43" s="45"/>
      <c r="I43" s="45"/>
      <c r="J43" s="70"/>
      <c r="K43" s="70"/>
      <c r="L43" s="45"/>
      <c r="M43" s="259"/>
      <c r="N43" s="1"/>
      <c r="O43" s="11"/>
      <c r="P43" s="68">
        <v>29</v>
      </c>
      <c r="Q43" s="45"/>
      <c r="R43" s="45"/>
      <c r="S43" s="45"/>
      <c r="T43" s="45"/>
      <c r="U43" s="172"/>
      <c r="V43" s="45"/>
      <c r="W43" s="45"/>
      <c r="X43" s="64">
        <f t="shared" si="1"/>
        <v>1237.8599999999999</v>
      </c>
      <c r="Y43" s="68"/>
      <c r="AA43" s="68">
        <v>29</v>
      </c>
      <c r="AB43" s="45"/>
      <c r="AC43" s="45"/>
      <c r="AD43" s="45"/>
      <c r="AE43" s="45"/>
      <c r="AF43" s="172"/>
      <c r="AG43" s="45"/>
      <c r="AH43" s="45"/>
      <c r="AI43" s="64">
        <f t="shared" si="2"/>
        <v>0</v>
      </c>
      <c r="AJ43" s="45"/>
    </row>
    <row r="44" spans="2:36" ht="13" x14ac:dyDescent="0.25">
      <c r="B44" s="68">
        <v>30</v>
      </c>
      <c r="C44" s="46"/>
      <c r="D44" s="46"/>
      <c r="E44" s="46"/>
      <c r="F44" s="46"/>
      <c r="G44" s="173"/>
      <c r="H44" s="46"/>
      <c r="I44" s="46"/>
      <c r="J44" s="70"/>
      <c r="K44" s="70"/>
      <c r="L44" s="46"/>
      <c r="M44" s="259"/>
      <c r="N44" s="1"/>
      <c r="O44" s="11"/>
      <c r="P44" s="68">
        <v>30</v>
      </c>
      <c r="Q44" s="46"/>
      <c r="R44" s="46"/>
      <c r="S44" s="46"/>
      <c r="T44" s="46"/>
      <c r="U44" s="173"/>
      <c r="V44" s="46"/>
      <c r="W44" s="46"/>
      <c r="X44" s="64">
        <f t="shared" si="1"/>
        <v>1237.8599999999999</v>
      </c>
      <c r="Y44" s="68"/>
      <c r="AA44" s="68">
        <v>30</v>
      </c>
      <c r="AB44" s="46"/>
      <c r="AC44" s="46"/>
      <c r="AD44" s="46"/>
      <c r="AE44" s="46"/>
      <c r="AF44" s="173"/>
      <c r="AG44" s="46"/>
      <c r="AH44" s="46"/>
      <c r="AI44" s="64">
        <f t="shared" si="2"/>
        <v>0</v>
      </c>
      <c r="AJ44" s="46"/>
    </row>
    <row r="45" spans="2:36" ht="13" x14ac:dyDescent="0.25">
      <c r="B45" s="68">
        <v>31</v>
      </c>
      <c r="C45" s="267"/>
      <c r="D45" s="267"/>
      <c r="E45" s="267"/>
      <c r="F45" s="267"/>
      <c r="G45" s="267"/>
      <c r="H45" s="267"/>
      <c r="I45" s="267"/>
      <c r="J45" s="70"/>
      <c r="K45" s="70"/>
      <c r="L45" s="267"/>
      <c r="M45" s="257"/>
      <c r="N45" s="1"/>
      <c r="O45" s="11"/>
      <c r="P45" s="68">
        <v>31</v>
      </c>
      <c r="Q45" s="267"/>
      <c r="R45" s="267"/>
      <c r="S45" s="267"/>
      <c r="T45" s="267"/>
      <c r="U45" s="267"/>
      <c r="V45" s="267"/>
      <c r="W45" s="267"/>
      <c r="X45" s="64">
        <f t="shared" si="1"/>
        <v>1237.8599999999999</v>
      </c>
      <c r="Y45" s="268"/>
      <c r="AA45" s="68">
        <v>31</v>
      </c>
      <c r="AB45" s="267"/>
      <c r="AC45" s="267"/>
      <c r="AD45" s="267"/>
      <c r="AE45" s="267"/>
      <c r="AF45" s="267"/>
      <c r="AG45" s="267"/>
      <c r="AH45" s="267"/>
      <c r="AI45" s="64">
        <f t="shared" si="2"/>
        <v>0</v>
      </c>
      <c r="AJ45" s="267"/>
    </row>
    <row r="46" spans="2:36" ht="13" x14ac:dyDescent="0.25">
      <c r="B46" s="68">
        <v>32</v>
      </c>
      <c r="C46" s="172"/>
      <c r="D46" s="172"/>
      <c r="E46" s="172"/>
      <c r="F46" s="172"/>
      <c r="G46" s="172"/>
      <c r="H46" s="172"/>
      <c r="I46" s="172"/>
      <c r="J46" s="70"/>
      <c r="K46" s="70"/>
      <c r="L46" s="172"/>
      <c r="M46" s="257"/>
      <c r="N46" s="1"/>
      <c r="O46" s="11"/>
      <c r="P46" s="68">
        <v>32</v>
      </c>
      <c r="Q46" s="172"/>
      <c r="R46" s="172"/>
      <c r="S46" s="172"/>
      <c r="T46" s="172"/>
      <c r="U46" s="172"/>
      <c r="V46" s="172"/>
      <c r="W46" s="172"/>
      <c r="X46" s="64">
        <f t="shared" si="1"/>
        <v>1237.8599999999999</v>
      </c>
      <c r="Y46" s="268"/>
      <c r="AA46" s="68">
        <v>32</v>
      </c>
      <c r="AB46" s="172"/>
      <c r="AC46" s="172"/>
      <c r="AD46" s="172"/>
      <c r="AE46" s="172"/>
      <c r="AF46" s="172"/>
      <c r="AG46" s="172"/>
      <c r="AH46" s="172"/>
      <c r="AI46" s="64">
        <f t="shared" si="2"/>
        <v>0</v>
      </c>
      <c r="AJ46" s="172"/>
    </row>
    <row r="47" spans="2:36" ht="13" x14ac:dyDescent="0.25">
      <c r="B47" s="68">
        <v>33</v>
      </c>
      <c r="C47" s="173"/>
      <c r="D47" s="173"/>
      <c r="E47" s="173"/>
      <c r="F47" s="173"/>
      <c r="G47" s="173"/>
      <c r="H47" s="173"/>
      <c r="I47" s="173"/>
      <c r="J47" s="70"/>
      <c r="K47" s="70"/>
      <c r="L47" s="173"/>
      <c r="M47" s="257"/>
      <c r="N47" s="1"/>
      <c r="O47" s="11"/>
      <c r="P47" s="68">
        <v>33</v>
      </c>
      <c r="Q47" s="173"/>
      <c r="R47" s="173"/>
      <c r="S47" s="173"/>
      <c r="T47" s="173"/>
      <c r="U47" s="173"/>
      <c r="V47" s="173"/>
      <c r="W47" s="173"/>
      <c r="X47" s="64">
        <f t="shared" si="1"/>
        <v>1237.8599999999999</v>
      </c>
      <c r="Y47" s="268"/>
      <c r="AA47" s="68">
        <v>33</v>
      </c>
      <c r="AB47" s="173"/>
      <c r="AC47" s="173"/>
      <c r="AD47" s="173"/>
      <c r="AE47" s="173"/>
      <c r="AF47" s="173"/>
      <c r="AG47" s="173"/>
      <c r="AH47" s="173"/>
      <c r="AI47" s="64">
        <f t="shared" si="2"/>
        <v>0</v>
      </c>
      <c r="AJ47" s="173"/>
    </row>
    <row r="48" spans="2:36" ht="13" x14ac:dyDescent="0.25">
      <c r="B48" s="68">
        <v>34</v>
      </c>
      <c r="C48" s="267"/>
      <c r="D48" s="267"/>
      <c r="E48" s="267"/>
      <c r="F48" s="267"/>
      <c r="G48" s="267"/>
      <c r="H48" s="267"/>
      <c r="I48" s="267"/>
      <c r="J48" s="70"/>
      <c r="K48" s="70"/>
      <c r="L48" s="267"/>
      <c r="M48" s="257"/>
      <c r="N48" s="1"/>
      <c r="O48" s="11"/>
      <c r="P48" s="68">
        <v>34</v>
      </c>
      <c r="Q48" s="267"/>
      <c r="R48" s="267"/>
      <c r="S48" s="267"/>
      <c r="T48" s="267"/>
      <c r="U48" s="267"/>
      <c r="V48" s="267"/>
      <c r="W48" s="267"/>
      <c r="X48" s="64">
        <f t="shared" si="1"/>
        <v>1237.8599999999999</v>
      </c>
      <c r="Y48" s="268"/>
      <c r="AA48" s="68">
        <v>34</v>
      </c>
      <c r="AB48" s="267"/>
      <c r="AC48" s="267"/>
      <c r="AD48" s="267"/>
      <c r="AE48" s="267"/>
      <c r="AF48" s="267"/>
      <c r="AG48" s="267"/>
      <c r="AH48" s="267"/>
      <c r="AI48" s="64">
        <f t="shared" si="2"/>
        <v>0</v>
      </c>
      <c r="AJ48" s="267"/>
    </row>
    <row r="49" spans="1:36" ht="13" x14ac:dyDescent="0.25">
      <c r="B49" s="68">
        <v>35</v>
      </c>
      <c r="C49" s="172"/>
      <c r="D49" s="172"/>
      <c r="E49" s="172"/>
      <c r="F49" s="172"/>
      <c r="G49" s="172"/>
      <c r="H49" s="172"/>
      <c r="I49" s="172"/>
      <c r="J49" s="70"/>
      <c r="K49" s="70"/>
      <c r="L49" s="172"/>
      <c r="M49" s="257"/>
      <c r="N49" s="1"/>
      <c r="O49" s="11"/>
      <c r="P49" s="68">
        <v>35</v>
      </c>
      <c r="Q49" s="172"/>
      <c r="R49" s="172"/>
      <c r="S49" s="172"/>
      <c r="T49" s="172"/>
      <c r="U49" s="172"/>
      <c r="V49" s="172"/>
      <c r="W49" s="172"/>
      <c r="X49" s="64">
        <f t="shared" si="1"/>
        <v>1237.8599999999999</v>
      </c>
      <c r="Y49" s="268"/>
      <c r="AA49" s="68">
        <v>35</v>
      </c>
      <c r="AB49" s="172"/>
      <c r="AC49" s="172"/>
      <c r="AD49" s="172"/>
      <c r="AE49" s="172"/>
      <c r="AF49" s="172"/>
      <c r="AG49" s="172"/>
      <c r="AH49" s="172"/>
      <c r="AI49" s="64">
        <f t="shared" si="2"/>
        <v>0</v>
      </c>
      <c r="AJ49" s="172"/>
    </row>
    <row r="50" spans="1:36" ht="13" x14ac:dyDescent="0.25">
      <c r="B50" s="68">
        <v>36</v>
      </c>
      <c r="C50" s="173"/>
      <c r="D50" s="173"/>
      <c r="E50" s="173"/>
      <c r="F50" s="173"/>
      <c r="G50" s="173"/>
      <c r="H50" s="173"/>
      <c r="I50" s="173"/>
      <c r="J50" s="70"/>
      <c r="K50" s="70"/>
      <c r="L50" s="173"/>
      <c r="M50" s="257"/>
      <c r="N50" s="1"/>
      <c r="O50" s="11"/>
      <c r="P50" s="68">
        <v>36</v>
      </c>
      <c r="Q50" s="173"/>
      <c r="R50" s="173"/>
      <c r="S50" s="173"/>
      <c r="T50" s="173"/>
      <c r="U50" s="173"/>
      <c r="V50" s="173"/>
      <c r="W50" s="173"/>
      <c r="X50" s="64">
        <f t="shared" si="1"/>
        <v>1237.8599999999999</v>
      </c>
      <c r="Y50" s="268"/>
      <c r="AA50" s="68">
        <v>36</v>
      </c>
      <c r="AB50" s="173"/>
      <c r="AC50" s="173"/>
      <c r="AD50" s="173"/>
      <c r="AE50" s="173"/>
      <c r="AF50" s="173"/>
      <c r="AG50" s="173"/>
      <c r="AH50" s="173"/>
      <c r="AI50" s="64">
        <f t="shared" si="2"/>
        <v>0</v>
      </c>
      <c r="AJ50" s="173"/>
    </row>
    <row r="51" spans="1:36" s="12" customFormat="1" x14ac:dyDescent="0.25">
      <c r="B51" s="68">
        <v>37</v>
      </c>
      <c r="C51" s="267"/>
      <c r="D51" s="56"/>
      <c r="E51" s="53"/>
      <c r="F51" s="56"/>
      <c r="G51" s="267"/>
      <c r="H51" s="59"/>
      <c r="I51" s="59"/>
      <c r="J51" s="70"/>
      <c r="K51" s="70"/>
      <c r="L51" s="50"/>
      <c r="M51" s="84"/>
      <c r="O51" s="13"/>
      <c r="P51" s="68">
        <v>37</v>
      </c>
      <c r="Q51" s="267"/>
      <c r="R51" s="56"/>
      <c r="S51" s="53"/>
      <c r="T51" s="56"/>
      <c r="U51" s="267"/>
      <c r="V51" s="59"/>
      <c r="W51" s="59"/>
      <c r="X51" s="64">
        <f t="shared" si="1"/>
        <v>1237.8599999999999</v>
      </c>
      <c r="Y51" s="81"/>
      <c r="AA51" s="68">
        <v>37</v>
      </c>
      <c r="AB51" s="267"/>
      <c r="AC51" s="56"/>
      <c r="AD51" s="53"/>
      <c r="AE51" s="56"/>
      <c r="AF51" s="267"/>
      <c r="AG51" s="59"/>
      <c r="AH51" s="59"/>
      <c r="AI51" s="64">
        <f t="shared" si="2"/>
        <v>0</v>
      </c>
      <c r="AJ51" s="50"/>
    </row>
    <row r="52" spans="1:36" s="12" customFormat="1" x14ac:dyDescent="0.25">
      <c r="B52" s="68">
        <v>38</v>
      </c>
      <c r="C52" s="172"/>
      <c r="D52" s="57"/>
      <c r="E52" s="54"/>
      <c r="F52" s="57"/>
      <c r="G52" s="172"/>
      <c r="H52" s="60"/>
      <c r="I52" s="60"/>
      <c r="J52" s="70"/>
      <c r="K52" s="70"/>
      <c r="L52" s="51"/>
      <c r="M52" s="84"/>
      <c r="O52" s="13"/>
      <c r="P52" s="68">
        <v>38</v>
      </c>
      <c r="Q52" s="172"/>
      <c r="R52" s="57"/>
      <c r="S52" s="54"/>
      <c r="T52" s="57"/>
      <c r="U52" s="172"/>
      <c r="V52" s="60"/>
      <c r="W52" s="60"/>
      <c r="X52" s="64">
        <f t="shared" si="1"/>
        <v>1237.8599999999999</v>
      </c>
      <c r="Y52" s="81"/>
      <c r="AA52" s="68">
        <v>38</v>
      </c>
      <c r="AB52" s="172"/>
      <c r="AC52" s="57"/>
      <c r="AD52" s="54"/>
      <c r="AE52" s="57"/>
      <c r="AF52" s="172"/>
      <c r="AG52" s="60"/>
      <c r="AH52" s="60"/>
      <c r="AI52" s="64">
        <f t="shared" si="2"/>
        <v>0</v>
      </c>
      <c r="AJ52" s="51"/>
    </row>
    <row r="53" spans="1:36" s="12" customFormat="1" x14ac:dyDescent="0.25">
      <c r="B53" s="68">
        <v>39</v>
      </c>
      <c r="C53" s="173"/>
      <c r="D53" s="58"/>
      <c r="E53" s="55"/>
      <c r="F53" s="58"/>
      <c r="G53" s="173"/>
      <c r="H53" s="61"/>
      <c r="I53" s="61"/>
      <c r="J53" s="70"/>
      <c r="K53" s="70"/>
      <c r="L53" s="52"/>
      <c r="M53" s="84"/>
      <c r="O53" s="13"/>
      <c r="P53" s="68">
        <v>39</v>
      </c>
      <c r="Q53" s="173"/>
      <c r="R53" s="58"/>
      <c r="S53" s="55"/>
      <c r="T53" s="58"/>
      <c r="U53" s="173"/>
      <c r="V53" s="61"/>
      <c r="W53" s="61"/>
      <c r="X53" s="64">
        <f t="shared" si="1"/>
        <v>1237.8599999999999</v>
      </c>
      <c r="Y53" s="81"/>
      <c r="AA53" s="68">
        <v>39</v>
      </c>
      <c r="AB53" s="173"/>
      <c r="AC53" s="58"/>
      <c r="AD53" s="55"/>
      <c r="AE53" s="58"/>
      <c r="AF53" s="173"/>
      <c r="AG53" s="61"/>
      <c r="AH53" s="61"/>
      <c r="AI53" s="64">
        <f t="shared" si="2"/>
        <v>0</v>
      </c>
      <c r="AJ53" s="52"/>
    </row>
    <row r="54" spans="1:36" s="12" customFormat="1" x14ac:dyDescent="0.25">
      <c r="B54" s="68">
        <v>40</v>
      </c>
      <c r="C54" s="267"/>
      <c r="D54" s="267"/>
      <c r="E54" s="53"/>
      <c r="F54" s="267"/>
      <c r="G54" s="267"/>
      <c r="H54" s="47"/>
      <c r="I54" s="47"/>
      <c r="J54" s="70"/>
      <c r="K54" s="70"/>
      <c r="L54" s="50"/>
      <c r="M54" s="84"/>
      <c r="O54" s="13"/>
      <c r="P54" s="68">
        <v>40</v>
      </c>
      <c r="Q54" s="267"/>
      <c r="R54" s="267"/>
      <c r="S54" s="53"/>
      <c r="T54" s="267"/>
      <c r="U54" s="267"/>
      <c r="V54" s="47"/>
      <c r="W54" s="47"/>
      <c r="X54" s="64">
        <f t="shared" si="1"/>
        <v>1237.8599999999999</v>
      </c>
      <c r="Y54" s="81"/>
      <c r="AA54" s="68">
        <v>40</v>
      </c>
      <c r="AB54" s="267"/>
      <c r="AC54" s="267"/>
      <c r="AD54" s="53"/>
      <c r="AE54" s="267"/>
      <c r="AF54" s="267"/>
      <c r="AG54" s="47"/>
      <c r="AH54" s="47"/>
      <c r="AI54" s="64">
        <f t="shared" si="2"/>
        <v>0</v>
      </c>
      <c r="AJ54" s="50"/>
    </row>
    <row r="55" spans="1:36" s="12" customFormat="1" x14ac:dyDescent="0.25">
      <c r="B55" s="68">
        <v>41</v>
      </c>
      <c r="C55" s="172"/>
      <c r="D55" s="172"/>
      <c r="E55" s="54"/>
      <c r="F55" s="172"/>
      <c r="G55" s="172"/>
      <c r="H55" s="48"/>
      <c r="I55" s="48"/>
      <c r="J55" s="70"/>
      <c r="K55" s="70"/>
      <c r="L55" s="51"/>
      <c r="M55" s="84"/>
      <c r="O55" s="13"/>
      <c r="P55" s="68">
        <v>41</v>
      </c>
      <c r="Q55" s="172"/>
      <c r="R55" s="172"/>
      <c r="S55" s="54"/>
      <c r="T55" s="172"/>
      <c r="U55" s="172"/>
      <c r="V55" s="48"/>
      <c r="W55" s="48"/>
      <c r="X55" s="64">
        <f t="shared" si="1"/>
        <v>1237.8599999999999</v>
      </c>
      <c r="Y55" s="81"/>
      <c r="AA55" s="68">
        <v>41</v>
      </c>
      <c r="AB55" s="172"/>
      <c r="AC55" s="172"/>
      <c r="AD55" s="54"/>
      <c r="AE55" s="172"/>
      <c r="AF55" s="172"/>
      <c r="AG55" s="48"/>
      <c r="AH55" s="48"/>
      <c r="AI55" s="64">
        <f t="shared" si="2"/>
        <v>0</v>
      </c>
      <c r="AJ55" s="51"/>
    </row>
    <row r="56" spans="1:36" s="12" customFormat="1" x14ac:dyDescent="0.25">
      <c r="B56" s="68">
        <v>42</v>
      </c>
      <c r="C56" s="173"/>
      <c r="D56" s="173"/>
      <c r="E56" s="55"/>
      <c r="F56" s="173"/>
      <c r="G56" s="173"/>
      <c r="H56" s="49"/>
      <c r="I56" s="49"/>
      <c r="J56" s="70"/>
      <c r="K56" s="70"/>
      <c r="L56" s="52"/>
      <c r="M56" s="84"/>
      <c r="O56" s="13"/>
      <c r="P56" s="68">
        <v>42</v>
      </c>
      <c r="Q56" s="173"/>
      <c r="R56" s="173"/>
      <c r="S56" s="55"/>
      <c r="T56" s="173"/>
      <c r="U56" s="173"/>
      <c r="V56" s="49"/>
      <c r="W56" s="49"/>
      <c r="X56" s="64">
        <f t="shared" si="1"/>
        <v>1237.8599999999999</v>
      </c>
      <c r="Y56" s="81"/>
      <c r="AA56" s="68">
        <v>42</v>
      </c>
      <c r="AB56" s="173"/>
      <c r="AC56" s="173"/>
      <c r="AD56" s="55"/>
      <c r="AE56" s="173"/>
      <c r="AF56" s="173"/>
      <c r="AG56" s="49"/>
      <c r="AH56" s="49"/>
      <c r="AI56" s="64">
        <f t="shared" si="2"/>
        <v>0</v>
      </c>
      <c r="AJ56" s="52"/>
    </row>
    <row r="57" spans="1:36" s="12" customFormat="1" x14ac:dyDescent="0.25">
      <c r="A57" s="633"/>
      <c r="B57" s="68">
        <v>43</v>
      </c>
      <c r="C57" s="267"/>
      <c r="D57" s="267"/>
      <c r="E57" s="267"/>
      <c r="F57" s="267"/>
      <c r="G57" s="267"/>
      <c r="H57" s="267"/>
      <c r="I57" s="267"/>
      <c r="J57" s="70"/>
      <c r="K57" s="70"/>
      <c r="L57" s="267"/>
      <c r="M57" s="257"/>
      <c r="O57" s="13"/>
      <c r="P57" s="68">
        <v>43</v>
      </c>
      <c r="Q57" s="267"/>
      <c r="R57" s="267"/>
      <c r="S57" s="267"/>
      <c r="T57" s="267"/>
      <c r="U57" s="267"/>
      <c r="V57" s="267"/>
      <c r="W57" s="267"/>
      <c r="X57" s="64">
        <f t="shared" si="1"/>
        <v>1237.8599999999999</v>
      </c>
      <c r="Y57" s="268"/>
      <c r="AA57" s="68">
        <v>43</v>
      </c>
      <c r="AB57" s="267"/>
      <c r="AC57" s="267"/>
      <c r="AD57" s="267"/>
      <c r="AE57" s="267"/>
      <c r="AF57" s="267"/>
      <c r="AG57" s="267"/>
      <c r="AH57" s="267"/>
      <c r="AI57" s="64">
        <f t="shared" si="2"/>
        <v>0</v>
      </c>
      <c r="AJ57" s="267"/>
    </row>
    <row r="58" spans="1:36" s="12" customFormat="1" x14ac:dyDescent="0.25">
      <c r="A58" s="634"/>
      <c r="B58" s="68">
        <v>44</v>
      </c>
      <c r="C58" s="172"/>
      <c r="D58" s="172"/>
      <c r="E58" s="172"/>
      <c r="F58" s="172"/>
      <c r="G58" s="172"/>
      <c r="H58" s="172"/>
      <c r="I58" s="172"/>
      <c r="J58" s="70"/>
      <c r="K58" s="70"/>
      <c r="L58" s="172"/>
      <c r="M58" s="257"/>
      <c r="O58" s="13"/>
      <c r="P58" s="68">
        <v>44</v>
      </c>
      <c r="Q58" s="172"/>
      <c r="R58" s="172"/>
      <c r="S58" s="172"/>
      <c r="T58" s="172"/>
      <c r="U58" s="172"/>
      <c r="V58" s="172"/>
      <c r="W58" s="172"/>
      <c r="X58" s="64">
        <f t="shared" si="1"/>
        <v>1237.8599999999999</v>
      </c>
      <c r="Y58" s="268"/>
      <c r="AA58" s="68">
        <v>44</v>
      </c>
      <c r="AB58" s="172"/>
      <c r="AC58" s="172"/>
      <c r="AD58" s="172"/>
      <c r="AE58" s="172"/>
      <c r="AF58" s="172"/>
      <c r="AG58" s="172"/>
      <c r="AH58" s="172"/>
      <c r="AI58" s="64">
        <f t="shared" si="2"/>
        <v>0</v>
      </c>
      <c r="AJ58" s="172"/>
    </row>
    <row r="59" spans="1:36" s="12" customFormat="1" x14ac:dyDescent="0.25">
      <c r="A59" s="635"/>
      <c r="B59" s="68">
        <v>45</v>
      </c>
      <c r="C59" s="173"/>
      <c r="D59" s="173"/>
      <c r="E59" s="173"/>
      <c r="F59" s="173"/>
      <c r="G59" s="173"/>
      <c r="H59" s="173"/>
      <c r="I59" s="173"/>
      <c r="J59" s="70"/>
      <c r="K59" s="70"/>
      <c r="L59" s="173"/>
      <c r="M59" s="257"/>
      <c r="O59" s="13"/>
      <c r="P59" s="68">
        <v>45</v>
      </c>
      <c r="Q59" s="173"/>
      <c r="R59" s="173"/>
      <c r="S59" s="173"/>
      <c r="T59" s="173"/>
      <c r="U59" s="173"/>
      <c r="V59" s="173"/>
      <c r="W59" s="173"/>
      <c r="X59" s="64">
        <f t="shared" si="1"/>
        <v>1237.8599999999999</v>
      </c>
      <c r="Y59" s="268"/>
      <c r="AA59" s="68">
        <v>45</v>
      </c>
      <c r="AB59" s="173"/>
      <c r="AC59" s="173"/>
      <c r="AD59" s="173"/>
      <c r="AE59" s="173"/>
      <c r="AF59" s="173"/>
      <c r="AG59" s="173"/>
      <c r="AH59" s="173"/>
      <c r="AI59" s="64">
        <f t="shared" si="2"/>
        <v>0</v>
      </c>
      <c r="AJ59" s="173"/>
    </row>
    <row r="60" spans="1:36" s="12" customFormat="1" x14ac:dyDescent="0.25">
      <c r="B60" s="68">
        <v>46</v>
      </c>
      <c r="C60" s="267"/>
      <c r="D60" s="267"/>
      <c r="E60" s="53"/>
      <c r="F60" s="267"/>
      <c r="G60" s="267"/>
      <c r="H60" s="47"/>
      <c r="I60" s="47"/>
      <c r="J60" s="70"/>
      <c r="K60" s="70"/>
      <c r="L60" s="50"/>
      <c r="M60" s="84"/>
      <c r="O60" s="13"/>
      <c r="P60" s="68">
        <v>46</v>
      </c>
      <c r="Q60" s="267"/>
      <c r="R60" s="267"/>
      <c r="S60" s="53"/>
      <c r="T60" s="267"/>
      <c r="U60" s="267"/>
      <c r="V60" s="47"/>
      <c r="W60" s="47"/>
      <c r="X60" s="64">
        <f t="shared" si="1"/>
        <v>1237.8599999999999</v>
      </c>
      <c r="Y60" s="81"/>
      <c r="AA60" s="68">
        <v>46</v>
      </c>
      <c r="AB60" s="267"/>
      <c r="AC60" s="267"/>
      <c r="AD60" s="53"/>
      <c r="AE60" s="267"/>
      <c r="AF60" s="267"/>
      <c r="AG60" s="47"/>
      <c r="AH60" s="47"/>
      <c r="AI60" s="64">
        <f t="shared" si="2"/>
        <v>0</v>
      </c>
      <c r="AJ60" s="50"/>
    </row>
    <row r="61" spans="1:36" s="12" customFormat="1" x14ac:dyDescent="0.25">
      <c r="B61" s="68">
        <v>47</v>
      </c>
      <c r="C61" s="172"/>
      <c r="D61" s="172"/>
      <c r="E61" s="54"/>
      <c r="F61" s="172"/>
      <c r="G61" s="172"/>
      <c r="H61" s="48"/>
      <c r="I61" s="48"/>
      <c r="J61" s="70"/>
      <c r="K61" s="70"/>
      <c r="L61" s="51"/>
      <c r="M61" s="84"/>
      <c r="O61" s="13"/>
      <c r="P61" s="68">
        <v>47</v>
      </c>
      <c r="Q61" s="172"/>
      <c r="R61" s="172"/>
      <c r="S61" s="54"/>
      <c r="T61" s="172"/>
      <c r="U61" s="172"/>
      <c r="V61" s="48"/>
      <c r="W61" s="48"/>
      <c r="X61" s="64">
        <f t="shared" si="1"/>
        <v>1237.8599999999999</v>
      </c>
      <c r="Y61" s="81"/>
      <c r="AA61" s="68">
        <v>47</v>
      </c>
      <c r="AB61" s="172"/>
      <c r="AC61" s="172"/>
      <c r="AD61" s="54"/>
      <c r="AE61" s="172"/>
      <c r="AF61" s="172"/>
      <c r="AG61" s="48"/>
      <c r="AH61" s="48"/>
      <c r="AI61" s="64">
        <f t="shared" si="2"/>
        <v>0</v>
      </c>
      <c r="AJ61" s="51"/>
    </row>
    <row r="62" spans="1:36" s="12" customFormat="1" x14ac:dyDescent="0.25">
      <c r="B62" s="68">
        <v>48</v>
      </c>
      <c r="C62" s="173"/>
      <c r="D62" s="173"/>
      <c r="E62" s="55"/>
      <c r="F62" s="173"/>
      <c r="G62" s="173"/>
      <c r="H62" s="49"/>
      <c r="I62" s="49"/>
      <c r="J62" s="70"/>
      <c r="K62" s="70"/>
      <c r="L62" s="52"/>
      <c r="M62" s="84"/>
      <c r="O62" s="13"/>
      <c r="P62" s="68">
        <v>48</v>
      </c>
      <c r="Q62" s="173"/>
      <c r="R62" s="173"/>
      <c r="S62" s="55"/>
      <c r="T62" s="173"/>
      <c r="U62" s="173"/>
      <c r="V62" s="49"/>
      <c r="W62" s="49"/>
      <c r="X62" s="64">
        <f t="shared" si="1"/>
        <v>1237.8599999999999</v>
      </c>
      <c r="Y62" s="81"/>
      <c r="AA62" s="68">
        <v>48</v>
      </c>
      <c r="AB62" s="173"/>
      <c r="AC62" s="173"/>
      <c r="AD62" s="55"/>
      <c r="AE62" s="173"/>
      <c r="AF62" s="173"/>
      <c r="AG62" s="49"/>
      <c r="AH62" s="49"/>
      <c r="AI62" s="64">
        <f t="shared" si="2"/>
        <v>0</v>
      </c>
      <c r="AJ62" s="52"/>
    </row>
    <row r="63" spans="1:36" s="12" customFormat="1" x14ac:dyDescent="0.25">
      <c r="B63" s="68">
        <v>49</v>
      </c>
      <c r="C63" s="267"/>
      <c r="D63" s="267"/>
      <c r="E63" s="53"/>
      <c r="F63" s="267"/>
      <c r="G63" s="267"/>
      <c r="H63" s="47"/>
      <c r="I63" s="47"/>
      <c r="J63" s="70"/>
      <c r="K63" s="70"/>
      <c r="L63" s="50"/>
      <c r="M63" s="84"/>
      <c r="O63" s="13"/>
      <c r="P63" s="68">
        <v>49</v>
      </c>
      <c r="Q63" s="267"/>
      <c r="R63" s="267"/>
      <c r="S63" s="53"/>
      <c r="T63" s="267"/>
      <c r="U63" s="267"/>
      <c r="V63" s="47"/>
      <c r="W63" s="47"/>
      <c r="X63" s="64">
        <f t="shared" si="1"/>
        <v>1237.8599999999999</v>
      </c>
      <c r="Y63" s="81"/>
      <c r="AA63" s="68">
        <v>49</v>
      </c>
      <c r="AB63" s="267"/>
      <c r="AC63" s="267"/>
      <c r="AD63" s="53"/>
      <c r="AE63" s="267"/>
      <c r="AF63" s="267"/>
      <c r="AG63" s="47"/>
      <c r="AH63" s="47"/>
      <c r="AI63" s="64">
        <f t="shared" si="2"/>
        <v>0</v>
      </c>
      <c r="AJ63" s="50"/>
    </row>
    <row r="64" spans="1:36" s="12" customFormat="1" x14ac:dyDescent="0.25">
      <c r="B64" s="68">
        <v>50</v>
      </c>
      <c r="C64" s="172"/>
      <c r="D64" s="172"/>
      <c r="E64" s="54"/>
      <c r="F64" s="172"/>
      <c r="G64" s="172"/>
      <c r="H64" s="48"/>
      <c r="I64" s="48"/>
      <c r="J64" s="70"/>
      <c r="K64" s="70"/>
      <c r="L64" s="51"/>
      <c r="M64" s="84"/>
      <c r="O64" s="13"/>
      <c r="P64" s="68">
        <v>50</v>
      </c>
      <c r="Q64" s="172"/>
      <c r="R64" s="172"/>
      <c r="S64" s="54"/>
      <c r="T64" s="172"/>
      <c r="U64" s="172"/>
      <c r="V64" s="48"/>
      <c r="W64" s="48"/>
      <c r="X64" s="64">
        <f t="shared" si="1"/>
        <v>1237.8599999999999</v>
      </c>
      <c r="Y64" s="81"/>
      <c r="AA64" s="68">
        <v>50</v>
      </c>
      <c r="AB64" s="172"/>
      <c r="AC64" s="172"/>
      <c r="AD64" s="54"/>
      <c r="AE64" s="172"/>
      <c r="AF64" s="172"/>
      <c r="AG64" s="48"/>
      <c r="AH64" s="48"/>
      <c r="AI64" s="64">
        <f t="shared" si="2"/>
        <v>0</v>
      </c>
      <c r="AJ64" s="51"/>
    </row>
    <row r="65" spans="1:36" s="12" customFormat="1" x14ac:dyDescent="0.25">
      <c r="B65" s="68">
        <v>51</v>
      </c>
      <c r="C65" s="173"/>
      <c r="D65" s="173"/>
      <c r="E65" s="55"/>
      <c r="F65" s="173"/>
      <c r="G65" s="173"/>
      <c r="H65" s="49"/>
      <c r="I65" s="49"/>
      <c r="J65" s="70"/>
      <c r="K65" s="70"/>
      <c r="L65" s="52"/>
      <c r="M65" s="84"/>
      <c r="O65" s="13"/>
      <c r="P65" s="68">
        <v>51</v>
      </c>
      <c r="Q65" s="173"/>
      <c r="R65" s="173"/>
      <c r="S65" s="55"/>
      <c r="T65" s="173"/>
      <c r="U65" s="173"/>
      <c r="V65" s="49"/>
      <c r="W65" s="49"/>
      <c r="X65" s="64">
        <f t="shared" si="1"/>
        <v>1237.8599999999999</v>
      </c>
      <c r="Y65" s="81"/>
      <c r="AA65" s="68">
        <v>51</v>
      </c>
      <c r="AB65" s="173"/>
      <c r="AC65" s="173"/>
      <c r="AD65" s="55"/>
      <c r="AE65" s="173"/>
      <c r="AF65" s="173"/>
      <c r="AG65" s="49"/>
      <c r="AH65" s="49"/>
      <c r="AI65" s="64">
        <f t="shared" si="2"/>
        <v>0</v>
      </c>
      <c r="AJ65" s="52"/>
    </row>
    <row r="66" spans="1:36" s="12" customFormat="1" x14ac:dyDescent="0.25">
      <c r="B66" s="68">
        <v>52</v>
      </c>
      <c r="C66" s="267"/>
      <c r="D66" s="267"/>
      <c r="E66" s="53"/>
      <c r="F66" s="267"/>
      <c r="G66" s="267"/>
      <c r="H66" s="47"/>
      <c r="I66" s="47"/>
      <c r="J66" s="70"/>
      <c r="K66" s="70"/>
      <c r="L66" s="50"/>
      <c r="M66" s="84"/>
      <c r="O66" s="13"/>
      <c r="P66" s="68">
        <v>52</v>
      </c>
      <c r="Q66" s="267"/>
      <c r="R66" s="267"/>
      <c r="S66" s="53"/>
      <c r="T66" s="267"/>
      <c r="U66" s="267"/>
      <c r="V66" s="47"/>
      <c r="W66" s="47"/>
      <c r="X66" s="64">
        <f t="shared" si="1"/>
        <v>1237.8599999999999</v>
      </c>
      <c r="Y66" s="81"/>
      <c r="AA66" s="68">
        <v>52</v>
      </c>
      <c r="AB66" s="267"/>
      <c r="AC66" s="267"/>
      <c r="AD66" s="53"/>
      <c r="AE66" s="267"/>
      <c r="AF66" s="267"/>
      <c r="AG66" s="47"/>
      <c r="AH66" s="47"/>
      <c r="AI66" s="64">
        <f t="shared" si="2"/>
        <v>0</v>
      </c>
      <c r="AJ66" s="50"/>
    </row>
    <row r="67" spans="1:36" s="12" customFormat="1" x14ac:dyDescent="0.25">
      <c r="B67" s="68">
        <v>53</v>
      </c>
      <c r="C67" s="172"/>
      <c r="D67" s="172"/>
      <c r="E67" s="54"/>
      <c r="F67" s="172"/>
      <c r="G67" s="172"/>
      <c r="H67" s="48"/>
      <c r="I67" s="48"/>
      <c r="J67" s="70"/>
      <c r="K67" s="70"/>
      <c r="L67" s="51"/>
      <c r="M67" s="84"/>
      <c r="O67" s="13"/>
      <c r="P67" s="68">
        <v>53</v>
      </c>
      <c r="Q67" s="172"/>
      <c r="R67" s="172"/>
      <c r="S67" s="54"/>
      <c r="T67" s="172"/>
      <c r="U67" s="172"/>
      <c r="V67" s="48"/>
      <c r="W67" s="48"/>
      <c r="X67" s="64">
        <f t="shared" si="1"/>
        <v>1237.8599999999999</v>
      </c>
      <c r="Y67" s="81"/>
      <c r="AA67" s="68">
        <v>53</v>
      </c>
      <c r="AB67" s="172"/>
      <c r="AC67" s="172"/>
      <c r="AD67" s="54"/>
      <c r="AE67" s="172"/>
      <c r="AF67" s="172"/>
      <c r="AG67" s="48"/>
      <c r="AH67" s="48"/>
      <c r="AI67" s="64">
        <f t="shared" si="2"/>
        <v>0</v>
      </c>
      <c r="AJ67" s="51"/>
    </row>
    <row r="68" spans="1:36" s="12" customFormat="1" x14ac:dyDescent="0.25">
      <c r="B68" s="68">
        <v>54</v>
      </c>
      <c r="C68" s="173"/>
      <c r="D68" s="173"/>
      <c r="E68" s="55"/>
      <c r="F68" s="173"/>
      <c r="G68" s="173"/>
      <c r="H68" s="49"/>
      <c r="I68" s="49"/>
      <c r="J68" s="70"/>
      <c r="K68" s="70"/>
      <c r="L68" s="52"/>
      <c r="M68" s="84"/>
      <c r="O68" s="13"/>
      <c r="P68" s="68">
        <v>54</v>
      </c>
      <c r="Q68" s="173"/>
      <c r="R68" s="173"/>
      <c r="S68" s="55"/>
      <c r="T68" s="173"/>
      <c r="U68" s="173"/>
      <c r="V68" s="49"/>
      <c r="W68" s="49"/>
      <c r="X68" s="64">
        <f t="shared" si="1"/>
        <v>1237.8599999999999</v>
      </c>
      <c r="Y68" s="81"/>
      <c r="AA68" s="68">
        <v>54</v>
      </c>
      <c r="AB68" s="173"/>
      <c r="AC68" s="173"/>
      <c r="AD68" s="55"/>
      <c r="AE68" s="173"/>
      <c r="AF68" s="173"/>
      <c r="AG68" s="49"/>
      <c r="AH68" s="49"/>
      <c r="AI68" s="64">
        <f t="shared" si="2"/>
        <v>0</v>
      </c>
      <c r="AJ68" s="52"/>
    </row>
    <row r="69" spans="1:36" s="12" customFormat="1" ht="23" x14ac:dyDescent="0.4">
      <c r="B69" s="624" t="s">
        <v>71</v>
      </c>
      <c r="C69" s="625"/>
      <c r="D69" s="625"/>
      <c r="E69" s="625"/>
      <c r="F69" s="625"/>
      <c r="G69" s="626"/>
      <c r="H69" s="24"/>
      <c r="I69" s="24"/>
      <c r="J69" s="24"/>
      <c r="K69" s="24"/>
      <c r="L69" s="15"/>
      <c r="M69" s="19"/>
      <c r="O69" s="13"/>
      <c r="P69" s="624" t="s">
        <v>71</v>
      </c>
      <c r="Q69" s="625"/>
      <c r="R69" s="625"/>
      <c r="S69" s="625"/>
      <c r="T69" s="625"/>
      <c r="U69" s="626"/>
      <c r="V69" s="24">
        <f>SUM(V15:V68)</f>
        <v>1237.8599999999999</v>
      </c>
      <c r="W69" s="24"/>
      <c r="X69" s="112">
        <f>IF(MAX(X15:X68)&gt;=H7*0.5,MAX(X15:X68),0)</f>
        <v>1237.8599999999999</v>
      </c>
      <c r="Y69" s="15"/>
      <c r="AA69" s="624" t="s">
        <v>71</v>
      </c>
      <c r="AB69" s="625"/>
      <c r="AC69" s="625"/>
      <c r="AD69" s="625"/>
      <c r="AE69" s="625"/>
      <c r="AF69" s="626"/>
      <c r="AG69" s="24">
        <f>SUM(AG15:AG68)</f>
        <v>0</v>
      </c>
      <c r="AH69" s="24"/>
      <c r="AI69" s="113">
        <f>IF(MAX(AI15:AI68)&gt;=H7*0.5,MAX(AI15:AI68),0)</f>
        <v>0</v>
      </c>
      <c r="AJ69" s="15"/>
    </row>
    <row r="70" spans="1:36" s="12" customFormat="1" ht="18" x14ac:dyDescent="0.25">
      <c r="B70" s="269"/>
      <c r="C70" s="269"/>
      <c r="D70" s="269"/>
      <c r="E70" s="269"/>
      <c r="F70" s="269"/>
      <c r="G70" s="269"/>
      <c r="H70" s="85"/>
      <c r="I70" s="85"/>
      <c r="J70" s="85"/>
      <c r="K70" s="85"/>
      <c r="L70" s="19"/>
      <c r="M70" s="19"/>
      <c r="O70" s="13"/>
      <c r="P70" s="269"/>
      <c r="Q70" s="269"/>
      <c r="R70" s="269"/>
      <c r="S70" s="269"/>
      <c r="T70" s="269"/>
      <c r="U70" s="269"/>
      <c r="V70" s="85"/>
      <c r="W70" s="85"/>
      <c r="X70" s="85"/>
      <c r="Y70" s="19"/>
      <c r="AA70" s="269"/>
      <c r="AB70" s="269"/>
      <c r="AC70" s="269"/>
      <c r="AD70" s="269"/>
      <c r="AE70" s="269"/>
      <c r="AF70" s="269"/>
      <c r="AG70" s="85"/>
      <c r="AH70" s="85"/>
      <c r="AI70" s="85"/>
      <c r="AJ70" s="19"/>
    </row>
    <row r="71" spans="1:36" s="12" customFormat="1" ht="18" x14ac:dyDescent="0.25">
      <c r="B71" s="269"/>
      <c r="C71" s="269"/>
      <c r="D71" s="269"/>
      <c r="E71" s="269"/>
      <c r="F71" s="269"/>
      <c r="G71" s="269"/>
      <c r="H71" s="85"/>
      <c r="I71" s="85"/>
      <c r="J71" s="85"/>
      <c r="K71" s="85"/>
      <c r="L71" s="19"/>
      <c r="M71" s="19"/>
      <c r="O71" s="13"/>
      <c r="P71" s="269"/>
      <c r="Q71" s="269"/>
      <c r="R71" s="269"/>
      <c r="S71" s="269"/>
      <c r="T71" s="269"/>
      <c r="U71" s="269"/>
      <c r="V71" s="85"/>
      <c r="W71" s="85"/>
      <c r="X71" s="85"/>
      <c r="Y71" s="19"/>
      <c r="AA71" s="269"/>
      <c r="AB71" s="269"/>
      <c r="AC71" s="269"/>
      <c r="AD71" s="269"/>
      <c r="AE71" s="269"/>
      <c r="AF71" s="269"/>
      <c r="AG71" s="85"/>
      <c r="AH71" s="85"/>
      <c r="AI71" s="85"/>
      <c r="AJ71" s="19"/>
    </row>
    <row r="72" spans="1:36" s="86" customFormat="1" ht="18" x14ac:dyDescent="0.25">
      <c r="B72" s="87"/>
      <c r="C72" s="87"/>
      <c r="D72" s="87"/>
      <c r="E72" s="87"/>
      <c r="F72" s="87"/>
      <c r="G72" s="87"/>
      <c r="H72" s="88"/>
      <c r="I72" s="88"/>
      <c r="J72" s="88"/>
      <c r="K72" s="88"/>
      <c r="L72" s="89"/>
      <c r="M72" s="89"/>
      <c r="O72" s="90"/>
      <c r="P72" s="87"/>
      <c r="Q72" s="87"/>
      <c r="R72" s="87"/>
      <c r="S72" s="87"/>
      <c r="T72" s="87"/>
      <c r="U72" s="87"/>
      <c r="V72" s="88"/>
      <c r="W72" s="88"/>
      <c r="X72" s="88"/>
      <c r="Y72" s="89"/>
      <c r="AA72" s="87"/>
      <c r="AB72" s="87"/>
      <c r="AC72" s="87"/>
      <c r="AD72" s="87"/>
      <c r="AE72" s="87"/>
      <c r="AF72" s="87"/>
      <c r="AG72" s="88"/>
      <c r="AH72" s="88"/>
      <c r="AI72" s="88"/>
      <c r="AJ72" s="89"/>
    </row>
    <row r="73" spans="1:36" s="12" customFormat="1" x14ac:dyDescent="0.25">
      <c r="B73" s="16"/>
      <c r="C73" s="17"/>
      <c r="D73" s="17"/>
      <c r="E73" s="18"/>
      <c r="F73" s="17"/>
      <c r="G73" s="17"/>
      <c r="H73" s="17"/>
      <c r="I73" s="17"/>
      <c r="J73" s="17"/>
      <c r="K73" s="17"/>
      <c r="L73" s="19"/>
      <c r="M73" s="19"/>
      <c r="N73" s="19"/>
      <c r="O73" s="13"/>
    </row>
    <row r="74" spans="1:36" x14ac:dyDescent="0.25">
      <c r="M74" s="8"/>
      <c r="N74" s="1"/>
      <c r="O74" s="9"/>
    </row>
    <row r="75" spans="1:36" x14ac:dyDescent="0.25">
      <c r="M75" s="8"/>
      <c r="N75" s="1"/>
      <c r="O75" s="9"/>
    </row>
    <row r="76" spans="1:36" ht="14.5" customHeight="1" x14ac:dyDescent="0.35">
      <c r="C76" s="32"/>
      <c r="D76" s="617" t="s">
        <v>72</v>
      </c>
      <c r="E76" s="617"/>
      <c r="F76" s="617"/>
      <c r="G76" s="617"/>
      <c r="H76" s="617"/>
      <c r="I76" s="617"/>
      <c r="J76" s="617"/>
      <c r="K76" s="617"/>
      <c r="L76" s="617"/>
      <c r="M76" s="617"/>
      <c r="N76" s="617"/>
      <c r="O76" s="617"/>
      <c r="P76" s="32"/>
      <c r="Q76" s="500"/>
      <c r="R76" s="500"/>
      <c r="S76" s="500"/>
    </row>
    <row r="77" spans="1:36" ht="47.15" customHeight="1" x14ac:dyDescent="0.35">
      <c r="C77" s="32"/>
      <c r="D77" s="617"/>
      <c r="E77" s="617"/>
      <c r="F77" s="617"/>
      <c r="G77" s="617"/>
      <c r="H77" s="617"/>
      <c r="I77" s="617"/>
      <c r="J77" s="617"/>
      <c r="K77" s="617"/>
      <c r="L77" s="617"/>
      <c r="M77" s="617"/>
      <c r="N77" s="617"/>
      <c r="O77" s="617"/>
      <c r="P77" s="32"/>
      <c r="Q77" s="500"/>
      <c r="R77" s="500"/>
      <c r="S77" s="500"/>
    </row>
    <row r="78" spans="1:36" ht="14.5" x14ac:dyDescent="0.35">
      <c r="C78" s="32"/>
      <c r="D78" s="32"/>
      <c r="E78" s="32"/>
      <c r="F78" s="32"/>
      <c r="G78" s="32"/>
      <c r="H78" s="33"/>
      <c r="I78" s="33"/>
      <c r="J78" s="33"/>
      <c r="K78" s="33"/>
      <c r="L78" s="32"/>
      <c r="M78" s="32"/>
      <c r="N78" s="34"/>
      <c r="O78" s="35"/>
      <c r="P78" s="32"/>
      <c r="Q78" s="500"/>
      <c r="R78" s="500"/>
      <c r="S78" s="500"/>
    </row>
    <row r="79" spans="1:36" ht="14.5" x14ac:dyDescent="0.35">
      <c r="A79" s="32"/>
      <c r="B79" s="32"/>
      <c r="C79" s="596" t="s">
        <v>73</v>
      </c>
      <c r="D79" s="643"/>
      <c r="E79" s="644" t="str">
        <f>H5</f>
        <v>CONSORCIO FAZNI INTEGRAL</v>
      </c>
      <c r="F79" s="645"/>
      <c r="G79" s="645"/>
      <c r="H79" s="645"/>
      <c r="I79" s="645"/>
      <c r="J79" s="35"/>
      <c r="K79" s="32"/>
      <c r="M79" s="8"/>
      <c r="N79" s="1"/>
      <c r="O79" s="9"/>
    </row>
    <row r="80" spans="1:36" ht="14.5" x14ac:dyDescent="0.35">
      <c r="A80" s="32"/>
      <c r="B80" s="32"/>
      <c r="C80" s="596" t="s">
        <v>74</v>
      </c>
      <c r="D80" s="643"/>
      <c r="E80" s="646" t="s">
        <v>666</v>
      </c>
      <c r="F80" s="647"/>
      <c r="G80" s="647"/>
      <c r="H80" s="647"/>
      <c r="I80" s="647"/>
      <c r="J80" s="35"/>
      <c r="K80" s="32"/>
      <c r="M80" s="8"/>
      <c r="N80" s="1"/>
      <c r="O80" s="9"/>
    </row>
    <row r="81" spans="1:26" ht="14.5" x14ac:dyDescent="0.35">
      <c r="A81" s="32"/>
      <c r="B81" s="32"/>
      <c r="C81" s="596" t="s">
        <v>76</v>
      </c>
      <c r="D81" s="643"/>
      <c r="E81" s="648" t="s">
        <v>77</v>
      </c>
      <c r="F81" s="647"/>
      <c r="G81" s="647"/>
      <c r="H81" s="647"/>
      <c r="I81" s="647"/>
      <c r="J81" s="35"/>
      <c r="K81" s="32"/>
      <c r="M81" s="8"/>
      <c r="N81" s="1"/>
      <c r="O81" s="9"/>
    </row>
    <row r="82" spans="1:26" x14ac:dyDescent="0.25">
      <c r="A82" s="32"/>
      <c r="B82" s="32"/>
      <c r="C82" s="32"/>
      <c r="D82" s="32"/>
      <c r="E82" s="32"/>
      <c r="F82" s="32"/>
      <c r="G82" s="33"/>
      <c r="H82" s="32"/>
      <c r="I82" s="34"/>
      <c r="J82" s="35"/>
      <c r="K82" s="32"/>
      <c r="M82" s="8"/>
      <c r="N82" s="1"/>
      <c r="O82" s="9"/>
    </row>
    <row r="83" spans="1:26" ht="14.5" x14ac:dyDescent="0.35">
      <c r="A83" s="32"/>
      <c r="B83" s="32"/>
      <c r="C83" s="598" t="s">
        <v>78</v>
      </c>
      <c r="D83" s="643"/>
      <c r="E83" s="643"/>
      <c r="F83" s="643"/>
      <c r="G83" s="643"/>
      <c r="H83" s="643"/>
      <c r="I83" s="643"/>
      <c r="J83" s="643"/>
      <c r="K83" s="32"/>
      <c r="M83" s="8"/>
      <c r="N83" s="1"/>
      <c r="O83" s="9"/>
    </row>
    <row r="84" spans="1:26" ht="14.5" x14ac:dyDescent="0.35">
      <c r="A84" s="32"/>
      <c r="B84" s="32"/>
      <c r="C84" s="584"/>
      <c r="D84" s="598" t="s">
        <v>79</v>
      </c>
      <c r="E84" s="643"/>
      <c r="F84" s="643"/>
      <c r="G84" s="643"/>
      <c r="H84" s="643"/>
      <c r="I84" s="584"/>
      <c r="J84" s="584"/>
      <c r="K84" s="32"/>
      <c r="M84" s="8"/>
      <c r="N84" s="1"/>
      <c r="O84" s="9"/>
    </row>
    <row r="85" spans="1:26" ht="43" customHeight="1" thickBot="1" x14ac:dyDescent="0.4">
      <c r="A85" s="32"/>
      <c r="B85" s="32"/>
      <c r="C85" s="603"/>
      <c r="D85" s="643"/>
      <c r="E85" s="584"/>
      <c r="F85" s="584"/>
      <c r="G85" s="584"/>
      <c r="H85" s="584"/>
      <c r="I85" s="584"/>
      <c r="J85" s="584"/>
      <c r="K85" s="32"/>
      <c r="M85" s="8"/>
      <c r="N85" s="1"/>
      <c r="O85" s="270"/>
      <c r="P85" s="270"/>
      <c r="Q85" s="270"/>
      <c r="R85" s="270"/>
      <c r="S85" s="270"/>
      <c r="T85" s="270"/>
      <c r="U85" s="270"/>
      <c r="V85" s="270"/>
    </row>
    <row r="86" spans="1:26" ht="23.5" thickBot="1" x14ac:dyDescent="0.55000000000000004">
      <c r="A86" s="32"/>
      <c r="B86" s="32"/>
      <c r="C86" s="649" t="s">
        <v>80</v>
      </c>
      <c r="D86" s="650"/>
      <c r="E86" s="650"/>
      <c r="F86" s="650"/>
      <c r="G86" s="650"/>
      <c r="H86" s="650"/>
      <c r="I86" s="650"/>
      <c r="J86" s="650"/>
      <c r="K86" s="651"/>
      <c r="M86" s="8"/>
      <c r="N86" s="614" t="s">
        <v>81</v>
      </c>
      <c r="O86" s="615"/>
      <c r="P86" s="615"/>
      <c r="Q86" s="615"/>
      <c r="R86" s="615"/>
      <c r="S86" s="615"/>
      <c r="T86" s="615"/>
      <c r="U86" s="615"/>
      <c r="V86" s="616"/>
    </row>
    <row r="87" spans="1:26" ht="26.5" thickBot="1" x14ac:dyDescent="0.3">
      <c r="A87" s="32"/>
      <c r="B87" s="32"/>
      <c r="C87" s="401" t="s">
        <v>82</v>
      </c>
      <c r="D87" s="401" t="s">
        <v>11</v>
      </c>
      <c r="E87" s="401" t="s">
        <v>83</v>
      </c>
      <c r="F87" s="401" t="s">
        <v>84</v>
      </c>
      <c r="G87" s="401" t="s">
        <v>85</v>
      </c>
      <c r="H87" s="401" t="s">
        <v>86</v>
      </c>
      <c r="I87" s="402" t="s">
        <v>87</v>
      </c>
      <c r="J87" s="403" t="s">
        <v>88</v>
      </c>
      <c r="K87" s="404" t="s">
        <v>19</v>
      </c>
      <c r="L87" s="32"/>
      <c r="N87" s="157" t="s">
        <v>82</v>
      </c>
      <c r="O87" s="157" t="s">
        <v>11</v>
      </c>
      <c r="P87" s="157" t="s">
        <v>83</v>
      </c>
      <c r="Q87" s="157" t="s">
        <v>84</v>
      </c>
      <c r="R87" s="157" t="s">
        <v>85</v>
      </c>
      <c r="S87" s="157" t="s">
        <v>86</v>
      </c>
      <c r="T87" s="165" t="s">
        <v>87</v>
      </c>
      <c r="U87" s="166" t="s">
        <v>88</v>
      </c>
      <c r="V87" s="158" t="s">
        <v>19</v>
      </c>
      <c r="Y87" s="122" t="s">
        <v>89</v>
      </c>
      <c r="Z87" s="123" t="s">
        <v>90</v>
      </c>
    </row>
    <row r="88" spans="1:26" ht="83.15" customHeight="1" thickBot="1" x14ac:dyDescent="0.3">
      <c r="A88" s="91"/>
      <c r="B88" s="405">
        <v>1</v>
      </c>
      <c r="C88" s="247" t="s">
        <v>667</v>
      </c>
      <c r="D88" s="247" t="s">
        <v>668</v>
      </c>
      <c r="E88" s="247" t="s">
        <v>669</v>
      </c>
      <c r="F88" s="246" t="s">
        <v>670</v>
      </c>
      <c r="G88" s="272">
        <v>40545</v>
      </c>
      <c r="H88" s="272">
        <v>42735</v>
      </c>
      <c r="I88" s="406">
        <f>H88-G88+1</f>
        <v>2191</v>
      </c>
      <c r="J88" s="407">
        <f>+I88/30</f>
        <v>73.033333333333331</v>
      </c>
      <c r="K88" s="280"/>
      <c r="L88" s="91"/>
      <c r="M88" s="104">
        <v>1</v>
      </c>
      <c r="N88" s="105" t="s">
        <v>667</v>
      </c>
      <c r="O88" s="106" t="s">
        <v>671</v>
      </c>
      <c r="P88" s="105" t="s">
        <v>669</v>
      </c>
      <c r="Q88" s="105" t="s">
        <v>670</v>
      </c>
      <c r="R88" s="15">
        <v>42736</v>
      </c>
      <c r="S88" s="15">
        <v>43945</v>
      </c>
      <c r="T88" s="38">
        <f>S88-R88+1</f>
        <v>1210</v>
      </c>
      <c r="U88" s="39">
        <f>+T88/30</f>
        <v>40.333333333333336</v>
      </c>
      <c r="V88" s="111"/>
      <c r="Y88" s="124" t="s">
        <v>96</v>
      </c>
      <c r="Z88" s="125">
        <v>4</v>
      </c>
    </row>
    <row r="89" spans="1:26" ht="123.65" customHeight="1" x14ac:dyDescent="0.25">
      <c r="A89" s="91"/>
      <c r="B89" s="405">
        <v>2</v>
      </c>
      <c r="C89" s="408"/>
      <c r="D89" s="408"/>
      <c r="E89" s="408"/>
      <c r="F89" s="409"/>
      <c r="G89" s="410"/>
      <c r="H89" s="410"/>
      <c r="I89" s="411"/>
      <c r="J89" s="412"/>
      <c r="K89" s="413"/>
      <c r="L89" s="91"/>
      <c r="M89" s="104">
        <v>2</v>
      </c>
      <c r="N89" s="106"/>
      <c r="O89" s="106"/>
      <c r="P89" s="106"/>
      <c r="Q89" s="107"/>
      <c r="R89" s="108"/>
      <c r="S89" s="108"/>
      <c r="T89" s="38">
        <f t="shared" ref="T89:T99" si="4">S89-R89</f>
        <v>0</v>
      </c>
      <c r="U89" s="39">
        <v>0</v>
      </c>
      <c r="V89" s="107"/>
      <c r="Y89" s="126" t="s">
        <v>102</v>
      </c>
      <c r="Z89" s="604">
        <v>1</v>
      </c>
    </row>
    <row r="90" spans="1:26" ht="100" customHeight="1" x14ac:dyDescent="0.25">
      <c r="A90" s="91"/>
      <c r="B90" s="405">
        <v>3</v>
      </c>
      <c r="C90" s="414"/>
      <c r="D90" s="414"/>
      <c r="E90" s="414"/>
      <c r="F90" s="414"/>
      <c r="G90" s="272"/>
      <c r="H90" s="272"/>
      <c r="I90" s="278">
        <f t="shared" ref="I90:I99" si="5">H90-G90</f>
        <v>0</v>
      </c>
      <c r="J90" s="279">
        <f t="shared" ref="J90:J99" si="6">+I90/30</f>
        <v>0</v>
      </c>
      <c r="K90" s="415"/>
      <c r="L90" s="91"/>
      <c r="M90" s="104">
        <v>3</v>
      </c>
      <c r="N90" s="106"/>
      <c r="O90" s="105"/>
      <c r="P90" s="106"/>
      <c r="Q90" s="107"/>
      <c r="R90" s="108"/>
      <c r="S90" s="108"/>
      <c r="T90" s="38">
        <f t="shared" si="4"/>
        <v>0</v>
      </c>
      <c r="U90" s="39">
        <f t="shared" ref="U90:U99" si="7">+T90/30</f>
        <v>0</v>
      </c>
      <c r="V90" s="111"/>
      <c r="Y90" s="129" t="s">
        <v>107</v>
      </c>
      <c r="Z90" s="605"/>
    </row>
    <row r="91" spans="1:26" ht="62.15" customHeight="1" x14ac:dyDescent="0.25">
      <c r="A91" s="91"/>
      <c r="B91" s="405">
        <v>4</v>
      </c>
      <c r="C91" s="414"/>
      <c r="D91" s="414"/>
      <c r="E91" s="414"/>
      <c r="F91" s="414"/>
      <c r="G91" s="272"/>
      <c r="H91" s="272"/>
      <c r="I91" s="278">
        <f t="shared" si="5"/>
        <v>0</v>
      </c>
      <c r="J91" s="279">
        <f t="shared" si="6"/>
        <v>0</v>
      </c>
      <c r="K91" s="415"/>
      <c r="L91" s="91"/>
      <c r="M91" s="104">
        <v>4</v>
      </c>
      <c r="N91" s="109"/>
      <c r="O91" s="109"/>
      <c r="P91" s="109"/>
      <c r="Q91" s="109"/>
      <c r="R91" s="108"/>
      <c r="S91" s="108"/>
      <c r="T91" s="38">
        <f t="shared" si="4"/>
        <v>0</v>
      </c>
      <c r="U91" s="39">
        <f t="shared" si="7"/>
        <v>0</v>
      </c>
      <c r="V91" s="111"/>
      <c r="Y91" s="129" t="s">
        <v>112</v>
      </c>
      <c r="Z91" s="605"/>
    </row>
    <row r="92" spans="1:26" ht="50.15" customHeight="1" x14ac:dyDescent="0.25">
      <c r="A92" s="91"/>
      <c r="B92" s="405">
        <v>5</v>
      </c>
      <c r="C92" s="414"/>
      <c r="D92" s="414"/>
      <c r="E92" s="414"/>
      <c r="F92" s="414"/>
      <c r="G92" s="272"/>
      <c r="H92" s="272"/>
      <c r="I92" s="278">
        <f t="shared" si="5"/>
        <v>0</v>
      </c>
      <c r="J92" s="279">
        <f t="shared" si="6"/>
        <v>0</v>
      </c>
      <c r="K92" s="415"/>
      <c r="L92" s="91"/>
      <c r="M92" s="104">
        <v>5</v>
      </c>
      <c r="N92" s="109"/>
      <c r="O92" s="109"/>
      <c r="P92" s="109"/>
      <c r="Q92" s="109"/>
      <c r="R92" s="108"/>
      <c r="S92" s="108"/>
      <c r="T92" s="38">
        <f t="shared" si="4"/>
        <v>0</v>
      </c>
      <c r="U92" s="39">
        <f t="shared" si="7"/>
        <v>0</v>
      </c>
      <c r="V92" s="111"/>
      <c r="Y92" s="127" t="s">
        <v>114</v>
      </c>
      <c r="Z92" s="605"/>
    </row>
    <row r="93" spans="1:26" ht="20" x14ac:dyDescent="0.25">
      <c r="A93" s="91"/>
      <c r="B93" s="405">
        <v>6</v>
      </c>
      <c r="C93" s="414"/>
      <c r="D93" s="414"/>
      <c r="E93" s="414"/>
      <c r="F93" s="414"/>
      <c r="G93" s="272"/>
      <c r="H93" s="272"/>
      <c r="I93" s="278">
        <f t="shared" si="5"/>
        <v>0</v>
      </c>
      <c r="J93" s="279">
        <f t="shared" si="6"/>
        <v>0</v>
      </c>
      <c r="K93" s="415"/>
      <c r="L93" s="91"/>
      <c r="M93" s="104">
        <v>6</v>
      </c>
      <c r="N93" s="109"/>
      <c r="O93" s="109"/>
      <c r="P93" s="109"/>
      <c r="Q93" s="109"/>
      <c r="R93" s="108"/>
      <c r="S93" s="108"/>
      <c r="T93" s="38">
        <f t="shared" si="4"/>
        <v>0</v>
      </c>
      <c r="U93" s="39">
        <f t="shared" si="7"/>
        <v>0</v>
      </c>
      <c r="V93" s="111"/>
      <c r="Y93" s="129" t="s">
        <v>116</v>
      </c>
      <c r="Z93" s="605"/>
    </row>
    <row r="94" spans="1:26" ht="20" x14ac:dyDescent="0.25">
      <c r="A94" s="91"/>
      <c r="B94" s="405">
        <v>7</v>
      </c>
      <c r="C94" s="414"/>
      <c r="D94" s="414"/>
      <c r="E94" s="414"/>
      <c r="F94" s="414"/>
      <c r="G94" s="272"/>
      <c r="H94" s="272"/>
      <c r="I94" s="278">
        <f t="shared" si="5"/>
        <v>0</v>
      </c>
      <c r="J94" s="279">
        <f t="shared" si="6"/>
        <v>0</v>
      </c>
      <c r="K94" s="415"/>
      <c r="L94" s="91"/>
      <c r="M94" s="104">
        <v>7</v>
      </c>
      <c r="N94" s="109"/>
      <c r="O94" s="109"/>
      <c r="P94" s="109"/>
      <c r="Q94" s="109"/>
      <c r="R94" s="108"/>
      <c r="S94" s="108"/>
      <c r="T94" s="38">
        <f t="shared" si="4"/>
        <v>0</v>
      </c>
      <c r="U94" s="39">
        <f t="shared" si="7"/>
        <v>0</v>
      </c>
      <c r="V94" s="111"/>
      <c r="Y94" s="129" t="s">
        <v>118</v>
      </c>
      <c r="Z94" s="605"/>
    </row>
    <row r="95" spans="1:26" ht="25" customHeight="1" x14ac:dyDescent="0.25">
      <c r="A95" s="91"/>
      <c r="B95" s="405">
        <v>8</v>
      </c>
      <c r="C95" s="414"/>
      <c r="D95" s="414"/>
      <c r="E95" s="414"/>
      <c r="F95" s="414"/>
      <c r="G95" s="272"/>
      <c r="H95" s="272"/>
      <c r="I95" s="278">
        <f t="shared" si="5"/>
        <v>0</v>
      </c>
      <c r="J95" s="279">
        <f t="shared" si="6"/>
        <v>0</v>
      </c>
      <c r="K95" s="415"/>
      <c r="L95" s="91"/>
      <c r="M95" s="104">
        <v>8</v>
      </c>
      <c r="N95" s="109"/>
      <c r="O95" s="109"/>
      <c r="P95" s="109"/>
      <c r="Q95" s="109"/>
      <c r="R95" s="108"/>
      <c r="S95" s="108"/>
      <c r="T95" s="38">
        <f t="shared" si="4"/>
        <v>0</v>
      </c>
      <c r="U95" s="39">
        <f t="shared" si="7"/>
        <v>0</v>
      </c>
      <c r="V95" s="111"/>
      <c r="Y95" s="129" t="s">
        <v>120</v>
      </c>
      <c r="Z95" s="605"/>
    </row>
    <row r="96" spans="1:26" ht="30" customHeight="1" thickBot="1" x14ac:dyDescent="0.3">
      <c r="A96" s="91"/>
      <c r="B96" s="405">
        <v>9</v>
      </c>
      <c r="C96" s="414"/>
      <c r="D96" s="414"/>
      <c r="E96" s="414"/>
      <c r="F96" s="414"/>
      <c r="G96" s="272"/>
      <c r="H96" s="272"/>
      <c r="I96" s="278">
        <f t="shared" si="5"/>
        <v>0</v>
      </c>
      <c r="J96" s="279">
        <f t="shared" si="6"/>
        <v>0</v>
      </c>
      <c r="K96" s="415"/>
      <c r="L96" s="91"/>
      <c r="M96" s="104">
        <v>9</v>
      </c>
      <c r="N96" s="109"/>
      <c r="O96" s="109"/>
      <c r="P96" s="109"/>
      <c r="Q96" s="109"/>
      <c r="R96" s="108"/>
      <c r="S96" s="108"/>
      <c r="T96" s="38">
        <f t="shared" si="4"/>
        <v>0</v>
      </c>
      <c r="U96" s="39">
        <f t="shared" si="7"/>
        <v>0</v>
      </c>
      <c r="V96" s="111"/>
      <c r="Y96" s="128" t="s">
        <v>122</v>
      </c>
      <c r="Z96" s="606"/>
    </row>
    <row r="97" spans="1:28" x14ac:dyDescent="0.25">
      <c r="A97" s="91"/>
      <c r="B97" s="405">
        <v>10</v>
      </c>
      <c r="C97" s="414"/>
      <c r="D97" s="414"/>
      <c r="E97" s="414"/>
      <c r="F97" s="414"/>
      <c r="G97" s="272"/>
      <c r="H97" s="272"/>
      <c r="I97" s="278">
        <f t="shared" si="5"/>
        <v>0</v>
      </c>
      <c r="J97" s="279">
        <f t="shared" si="6"/>
        <v>0</v>
      </c>
      <c r="K97" s="415"/>
      <c r="L97" s="91"/>
      <c r="M97" s="104">
        <v>10</v>
      </c>
      <c r="N97" s="109"/>
      <c r="O97" s="109"/>
      <c r="P97" s="109"/>
      <c r="Q97" s="109"/>
      <c r="R97" s="108"/>
      <c r="S97" s="108"/>
      <c r="T97" s="38">
        <f t="shared" si="4"/>
        <v>0</v>
      </c>
      <c r="U97" s="39">
        <f t="shared" si="7"/>
        <v>0</v>
      </c>
      <c r="V97" s="111"/>
    </row>
    <row r="98" spans="1:28" x14ac:dyDescent="0.25">
      <c r="A98" s="91"/>
      <c r="B98" s="405">
        <v>11</v>
      </c>
      <c r="C98" s="414"/>
      <c r="D98" s="414"/>
      <c r="E98" s="414"/>
      <c r="F98" s="414"/>
      <c r="G98" s="272"/>
      <c r="H98" s="272"/>
      <c r="I98" s="278">
        <f t="shared" si="5"/>
        <v>0</v>
      </c>
      <c r="J98" s="279">
        <f t="shared" si="6"/>
        <v>0</v>
      </c>
      <c r="K98" s="415"/>
      <c r="L98" s="91"/>
      <c r="M98" s="104">
        <v>11</v>
      </c>
      <c r="N98" s="109"/>
      <c r="O98" s="109"/>
      <c r="P98" s="109"/>
      <c r="Q98" s="109"/>
      <c r="R98" s="108"/>
      <c r="S98" s="108"/>
      <c r="T98" s="38">
        <f t="shared" si="4"/>
        <v>0</v>
      </c>
      <c r="U98" s="39">
        <f t="shared" si="7"/>
        <v>0</v>
      </c>
      <c r="V98" s="111"/>
    </row>
    <row r="99" spans="1:28" x14ac:dyDescent="0.25">
      <c r="A99" s="91"/>
      <c r="B99" s="14">
        <v>12</v>
      </c>
      <c r="C99" s="40"/>
      <c r="D99" s="40"/>
      <c r="E99" s="40"/>
      <c r="F99" s="40"/>
      <c r="G99" s="15"/>
      <c r="H99" s="15"/>
      <c r="I99" s="38">
        <f t="shared" si="5"/>
        <v>0</v>
      </c>
      <c r="J99" s="39">
        <f t="shared" si="6"/>
        <v>0</v>
      </c>
      <c r="K99" s="111"/>
      <c r="L99" s="91"/>
      <c r="M99" s="104">
        <v>12</v>
      </c>
      <c r="N99" s="109"/>
      <c r="O99" s="109"/>
      <c r="P99" s="109"/>
      <c r="Q99" s="109"/>
      <c r="R99" s="108"/>
      <c r="S99" s="108"/>
      <c r="T99" s="38">
        <f t="shared" si="4"/>
        <v>0</v>
      </c>
      <c r="U99" s="39">
        <f t="shared" si="7"/>
        <v>0</v>
      </c>
      <c r="V99" s="111"/>
    </row>
    <row r="100" spans="1:28" ht="14.5" thickBot="1" x14ac:dyDescent="0.3">
      <c r="A100" s="32"/>
      <c r="C100" s="639" t="s">
        <v>128</v>
      </c>
      <c r="D100" s="640"/>
      <c r="E100" s="640"/>
      <c r="F100" s="640"/>
      <c r="G100" s="640"/>
      <c r="H100" s="641"/>
      <c r="I100" s="41">
        <f>SUM(I88:I99)</f>
        <v>2191</v>
      </c>
      <c r="J100" s="42">
        <f>SUM(J88:J99)</f>
        <v>73.033333333333331</v>
      </c>
      <c r="K100" s="111"/>
      <c r="L100" s="32"/>
      <c r="M100" s="110"/>
      <c r="N100" s="607" t="s">
        <v>128</v>
      </c>
      <c r="O100" s="608"/>
      <c r="P100" s="608"/>
      <c r="Q100" s="608"/>
      <c r="R100" s="608"/>
      <c r="S100" s="609"/>
      <c r="T100" s="41">
        <f>SUM(T88:T99)</f>
        <v>1210</v>
      </c>
      <c r="U100" s="42">
        <f>SUM(U88:U99)</f>
        <v>40.333333333333336</v>
      </c>
      <c r="V100" s="111"/>
    </row>
    <row r="101" spans="1:28" ht="13.5" thickBot="1" x14ac:dyDescent="0.3">
      <c r="M101" s="8"/>
      <c r="N101" s="1"/>
      <c r="O101" s="9"/>
      <c r="AB101" s="130" t="s">
        <v>19</v>
      </c>
    </row>
    <row r="102" spans="1:28" ht="56.5" customHeight="1" thickBot="1" x14ac:dyDescent="0.3">
      <c r="J102" s="92" t="str">
        <f>IF(J100&gt;=36,"HABILITADO","NO HABILITADO")</f>
        <v>HABILITADO</v>
      </c>
      <c r="M102" s="8"/>
      <c r="N102" s="1"/>
      <c r="O102" s="9"/>
      <c r="T102" s="586" t="s">
        <v>131</v>
      </c>
      <c r="U102" s="587">
        <f>IF(U100&gt;24,15,IF(U100&gt;=18,10,IF(U100&gt;=12,8,0)))</f>
        <v>15</v>
      </c>
      <c r="Y102" s="586" t="s">
        <v>131</v>
      </c>
      <c r="Z102" s="587">
        <v>1</v>
      </c>
      <c r="AB102" s="416" t="s">
        <v>672</v>
      </c>
    </row>
    <row r="103" spans="1:28" x14ac:dyDescent="0.25">
      <c r="M103" s="8"/>
      <c r="N103" s="1"/>
      <c r="O103" s="9"/>
    </row>
    <row r="104" spans="1:28" x14ac:dyDescent="0.25">
      <c r="M104" s="8"/>
      <c r="N104" s="1"/>
      <c r="O104" s="9"/>
    </row>
    <row r="105" spans="1:28" x14ac:dyDescent="0.25">
      <c r="M105" s="8"/>
      <c r="N105" s="1"/>
      <c r="O105" s="9"/>
    </row>
    <row r="106" spans="1:28" x14ac:dyDescent="0.25">
      <c r="M106" s="8"/>
      <c r="N106" s="1"/>
      <c r="O106" s="9"/>
    </row>
    <row r="107" spans="1:28" x14ac:dyDescent="0.25">
      <c r="M107" s="8"/>
      <c r="N107" s="1"/>
      <c r="O107" s="9"/>
    </row>
    <row r="108" spans="1:28" ht="14.5" x14ac:dyDescent="0.35">
      <c r="A108" s="32"/>
      <c r="C108" s="596" t="s">
        <v>73</v>
      </c>
      <c r="D108" s="643"/>
      <c r="E108" s="6" t="s">
        <v>626</v>
      </c>
      <c r="M108" s="8"/>
      <c r="N108" s="1"/>
      <c r="O108" s="9"/>
    </row>
    <row r="109" spans="1:28" ht="14.5" x14ac:dyDescent="0.35">
      <c r="A109" s="32"/>
      <c r="B109" s="32"/>
      <c r="C109" s="583" t="s">
        <v>74</v>
      </c>
      <c r="D109" s="500"/>
      <c r="E109" s="590" t="s">
        <v>673</v>
      </c>
      <c r="F109" s="501"/>
      <c r="G109" s="501"/>
      <c r="H109" s="501"/>
      <c r="I109" s="501"/>
      <c r="J109" s="35"/>
      <c r="K109" s="32"/>
      <c r="M109" s="8"/>
      <c r="N109" s="1"/>
      <c r="O109" s="9"/>
    </row>
    <row r="110" spans="1:28" ht="14.5" x14ac:dyDescent="0.35">
      <c r="A110" s="32"/>
      <c r="B110" s="32"/>
      <c r="C110" s="583" t="s">
        <v>76</v>
      </c>
      <c r="D110" s="500"/>
      <c r="E110" s="32" t="s">
        <v>674</v>
      </c>
      <c r="F110" s="32"/>
      <c r="G110" s="33"/>
      <c r="H110" s="32"/>
      <c r="I110" s="34"/>
      <c r="J110" s="35"/>
      <c r="K110" s="32"/>
      <c r="M110" s="8"/>
      <c r="N110" s="1"/>
      <c r="O110" s="9"/>
    </row>
    <row r="111" spans="1:28" ht="14.5" x14ac:dyDescent="0.35">
      <c r="A111" s="32"/>
      <c r="B111" s="32"/>
      <c r="C111" s="584"/>
      <c r="D111" s="500"/>
      <c r="E111" s="500"/>
      <c r="F111" s="500"/>
      <c r="G111" s="500"/>
      <c r="H111" s="500"/>
      <c r="I111" s="500"/>
      <c r="J111" s="500"/>
      <c r="K111" s="32"/>
      <c r="M111" s="8"/>
      <c r="N111" s="1"/>
      <c r="O111" s="9"/>
    </row>
    <row r="112" spans="1:28" ht="14.5" x14ac:dyDescent="0.35">
      <c r="A112" s="32"/>
      <c r="B112" s="32"/>
      <c r="C112" s="584"/>
      <c r="D112" s="584" t="s">
        <v>136</v>
      </c>
      <c r="E112" s="500"/>
      <c r="F112" s="500"/>
      <c r="G112" s="500"/>
      <c r="H112" s="500"/>
      <c r="I112" s="584"/>
      <c r="J112" s="584"/>
      <c r="K112" s="32"/>
      <c r="M112" s="8"/>
      <c r="N112" s="1"/>
      <c r="O112" s="9"/>
    </row>
    <row r="113" spans="1:26" ht="29.5" customHeight="1" thickBot="1" x14ac:dyDescent="0.4">
      <c r="A113" s="32"/>
      <c r="B113" s="32"/>
      <c r="C113" s="585"/>
      <c r="D113" s="500"/>
      <c r="E113" s="584"/>
      <c r="F113" s="584"/>
      <c r="G113" s="584"/>
      <c r="H113" s="584"/>
      <c r="I113" s="584"/>
      <c r="J113" s="584"/>
      <c r="K113" s="32"/>
      <c r="M113" s="8"/>
      <c r="N113" s="1"/>
      <c r="O113" s="9"/>
    </row>
    <row r="114" spans="1:26" ht="51.65" customHeight="1" thickBot="1" x14ac:dyDescent="0.55000000000000004">
      <c r="A114" s="32"/>
      <c r="B114" s="32"/>
      <c r="C114" s="649" t="s">
        <v>137</v>
      </c>
      <c r="D114" s="668"/>
      <c r="E114" s="668"/>
      <c r="F114" s="668"/>
      <c r="G114" s="668"/>
      <c r="H114" s="668"/>
      <c r="I114" s="668"/>
      <c r="J114" s="668"/>
      <c r="K114" s="669"/>
      <c r="M114" s="8"/>
      <c r="N114" s="614" t="s">
        <v>594</v>
      </c>
      <c r="O114" s="615"/>
      <c r="P114" s="615"/>
      <c r="Q114" s="615"/>
      <c r="R114" s="615"/>
      <c r="S114" s="615"/>
      <c r="T114" s="615"/>
      <c r="U114" s="615"/>
      <c r="V114" s="616"/>
    </row>
    <row r="115" spans="1:26" ht="46.5" customHeight="1" thickBot="1" x14ac:dyDescent="0.3">
      <c r="A115" s="32"/>
      <c r="B115" s="32"/>
      <c r="C115" s="417" t="s">
        <v>82</v>
      </c>
      <c r="D115" s="417" t="s">
        <v>11</v>
      </c>
      <c r="E115" s="417" t="s">
        <v>83</v>
      </c>
      <c r="F115" s="418" t="s">
        <v>84</v>
      </c>
      <c r="G115" s="418" t="s">
        <v>85</v>
      </c>
      <c r="H115" s="418" t="s">
        <v>86</v>
      </c>
      <c r="I115" s="419" t="s">
        <v>87</v>
      </c>
      <c r="J115" s="420" t="s">
        <v>88</v>
      </c>
      <c r="K115" s="421" t="s">
        <v>19</v>
      </c>
      <c r="M115" s="32"/>
      <c r="N115" s="155" t="s">
        <v>82</v>
      </c>
      <c r="O115" s="155" t="s">
        <v>11</v>
      </c>
      <c r="P115" s="155" t="s">
        <v>83</v>
      </c>
      <c r="Q115" s="156" t="s">
        <v>84</v>
      </c>
      <c r="R115" s="156" t="s">
        <v>85</v>
      </c>
      <c r="S115" s="156" t="s">
        <v>86</v>
      </c>
      <c r="T115" s="93" t="s">
        <v>87</v>
      </c>
      <c r="U115" s="94" t="s">
        <v>88</v>
      </c>
      <c r="V115" s="154" t="s">
        <v>19</v>
      </c>
      <c r="Y115" s="115" t="s">
        <v>138</v>
      </c>
      <c r="Z115" s="116" t="s">
        <v>90</v>
      </c>
    </row>
    <row r="116" spans="1:26" ht="57.65" customHeight="1" thickBot="1" x14ac:dyDescent="0.3">
      <c r="A116" s="91"/>
      <c r="B116" s="405">
        <v>1</v>
      </c>
      <c r="C116" s="96"/>
      <c r="D116" s="96" t="s">
        <v>675</v>
      </c>
      <c r="E116" s="97" t="s">
        <v>676</v>
      </c>
      <c r="F116" s="97" t="s">
        <v>677</v>
      </c>
      <c r="G116" s="15">
        <v>42005</v>
      </c>
      <c r="H116" s="15">
        <v>43465</v>
      </c>
      <c r="I116" s="278">
        <f>H116-G116+1</f>
        <v>1461</v>
      </c>
      <c r="J116" s="279">
        <f t="shared" ref="J116:J117" si="8">+I116/30</f>
        <v>48.7</v>
      </c>
      <c r="K116" s="415"/>
      <c r="M116" s="95">
        <v>1</v>
      </c>
      <c r="N116" s="96"/>
      <c r="O116" s="96" t="s">
        <v>675</v>
      </c>
      <c r="P116" s="97" t="s">
        <v>676</v>
      </c>
      <c r="Q116" s="97" t="s">
        <v>677</v>
      </c>
      <c r="R116" s="15">
        <v>43466</v>
      </c>
      <c r="S116" s="15">
        <v>43888</v>
      </c>
      <c r="T116" s="99">
        <f>S116-R116+1</f>
        <v>423</v>
      </c>
      <c r="U116" s="100">
        <f>T116/30</f>
        <v>14.1</v>
      </c>
      <c r="V116" s="111"/>
      <c r="Y116" s="117" t="s">
        <v>143</v>
      </c>
      <c r="Z116" s="118">
        <v>2</v>
      </c>
    </row>
    <row r="117" spans="1:26" ht="42" x14ac:dyDescent="0.25">
      <c r="A117" s="91"/>
      <c r="B117" s="405">
        <v>2</v>
      </c>
      <c r="C117" s="255"/>
      <c r="D117" s="246"/>
      <c r="E117" s="246"/>
      <c r="F117" s="255"/>
      <c r="G117" s="272"/>
      <c r="H117" s="272"/>
      <c r="I117" s="278">
        <f>H117-G117</f>
        <v>0</v>
      </c>
      <c r="J117" s="279">
        <f t="shared" si="8"/>
        <v>0</v>
      </c>
      <c r="K117" s="415"/>
      <c r="M117" s="95">
        <v>2</v>
      </c>
      <c r="N117" s="96"/>
      <c r="O117" s="96"/>
      <c r="P117" s="97"/>
      <c r="Q117" s="98"/>
      <c r="R117" s="15"/>
      <c r="S117" s="15"/>
      <c r="T117" s="99">
        <f t="shared" ref="T117:T127" si="9">S117-R117</f>
        <v>0</v>
      </c>
      <c r="U117" s="100">
        <f t="shared" ref="U117:U127" si="10">+T117/30</f>
        <v>0</v>
      </c>
      <c r="V117" s="114"/>
      <c r="Y117" s="119" t="s">
        <v>147</v>
      </c>
      <c r="Z117" s="600">
        <v>1</v>
      </c>
    </row>
    <row r="118" spans="1:26" ht="42" x14ac:dyDescent="0.25">
      <c r="A118" s="91"/>
      <c r="B118" s="95">
        <v>2</v>
      </c>
      <c r="C118" s="96"/>
      <c r="D118" s="96"/>
      <c r="E118" s="97"/>
      <c r="F118" s="98"/>
      <c r="G118" s="15"/>
      <c r="H118" s="15"/>
      <c r="I118" s="99">
        <f>H118-G118</f>
        <v>0</v>
      </c>
      <c r="J118" s="100">
        <f>+I118/30</f>
        <v>0</v>
      </c>
      <c r="K118" s="111"/>
      <c r="M118" s="95">
        <v>3</v>
      </c>
      <c r="N118" s="96"/>
      <c r="O118" s="96"/>
      <c r="P118" s="97"/>
      <c r="Q118" s="98"/>
      <c r="R118" s="15"/>
      <c r="S118" s="15"/>
      <c r="T118" s="99">
        <f t="shared" si="9"/>
        <v>0</v>
      </c>
      <c r="U118" s="100">
        <f t="shared" si="10"/>
        <v>0</v>
      </c>
      <c r="V118" s="111"/>
      <c r="Y118" s="120" t="s">
        <v>152</v>
      </c>
      <c r="Z118" s="601"/>
    </row>
    <row r="119" spans="1:26" ht="42" customHeight="1" x14ac:dyDescent="0.25">
      <c r="A119" s="91"/>
      <c r="B119" s="95">
        <v>3</v>
      </c>
      <c r="C119" s="96"/>
      <c r="D119" s="96"/>
      <c r="E119" s="97"/>
      <c r="F119" s="98"/>
      <c r="G119" s="15"/>
      <c r="H119" s="15"/>
      <c r="I119" s="99">
        <f>H119-G119</f>
        <v>0</v>
      </c>
      <c r="J119" s="100">
        <f>+I119/30</f>
        <v>0</v>
      </c>
      <c r="K119" s="111"/>
      <c r="M119" s="95">
        <v>4</v>
      </c>
      <c r="N119" s="101"/>
      <c r="O119" s="101"/>
      <c r="P119" s="101"/>
      <c r="Q119" s="101"/>
      <c r="R119" s="15"/>
      <c r="S119" s="15"/>
      <c r="T119" s="99">
        <f t="shared" si="9"/>
        <v>0</v>
      </c>
      <c r="U119" s="100">
        <f t="shared" si="10"/>
        <v>0</v>
      </c>
      <c r="V119" s="111"/>
      <c r="Y119" s="120" t="s">
        <v>154</v>
      </c>
      <c r="Z119" s="601"/>
    </row>
    <row r="120" spans="1:26" ht="42" x14ac:dyDescent="0.25">
      <c r="A120" s="91"/>
      <c r="B120" s="95">
        <v>5</v>
      </c>
      <c r="C120" s="101"/>
      <c r="D120" s="101"/>
      <c r="E120" s="101"/>
      <c r="F120" s="101"/>
      <c r="G120" s="15"/>
      <c r="H120" s="15"/>
      <c r="I120" s="99">
        <f t="shared" ref="I120:I127" si="11">H120-G120</f>
        <v>0</v>
      </c>
      <c r="J120" s="100">
        <f t="shared" ref="J120:J127" si="12">+I120/30</f>
        <v>0</v>
      </c>
      <c r="K120" s="111"/>
      <c r="M120" s="95">
        <v>5</v>
      </c>
      <c r="N120" s="101"/>
      <c r="O120" s="101"/>
      <c r="P120" s="101"/>
      <c r="Q120" s="101"/>
      <c r="R120" s="15"/>
      <c r="S120" s="15"/>
      <c r="T120" s="99">
        <f t="shared" si="9"/>
        <v>0</v>
      </c>
      <c r="U120" s="100">
        <f t="shared" si="10"/>
        <v>0</v>
      </c>
      <c r="V120" s="111"/>
      <c r="Y120" s="120" t="s">
        <v>158</v>
      </c>
      <c r="Z120" s="601"/>
    </row>
    <row r="121" spans="1:26" ht="42" x14ac:dyDescent="0.25">
      <c r="A121" s="91"/>
      <c r="B121" s="95">
        <v>6</v>
      </c>
      <c r="C121" s="101"/>
      <c r="D121" s="101"/>
      <c r="E121" s="101"/>
      <c r="F121" s="101"/>
      <c r="G121" s="15"/>
      <c r="H121" s="15"/>
      <c r="I121" s="99">
        <f t="shared" si="11"/>
        <v>0</v>
      </c>
      <c r="J121" s="100">
        <f t="shared" si="12"/>
        <v>0</v>
      </c>
      <c r="K121" s="111"/>
      <c r="M121" s="95">
        <v>6</v>
      </c>
      <c r="N121" s="101"/>
      <c r="O121" s="101"/>
      <c r="P121" s="101"/>
      <c r="Q121" s="101"/>
      <c r="R121" s="15"/>
      <c r="S121" s="15"/>
      <c r="T121" s="99">
        <f t="shared" si="9"/>
        <v>0</v>
      </c>
      <c r="U121" s="100">
        <f t="shared" si="10"/>
        <v>0</v>
      </c>
      <c r="V121" s="111"/>
      <c r="Y121" s="120" t="s">
        <v>161</v>
      </c>
      <c r="Z121" s="601"/>
    </row>
    <row r="122" spans="1:26" ht="42" x14ac:dyDescent="0.25">
      <c r="A122" s="91"/>
      <c r="B122" s="95">
        <v>7</v>
      </c>
      <c r="C122" s="101"/>
      <c r="D122" s="101"/>
      <c r="E122" s="101"/>
      <c r="F122" s="101"/>
      <c r="G122" s="15"/>
      <c r="H122" s="15"/>
      <c r="I122" s="99">
        <f t="shared" si="11"/>
        <v>0</v>
      </c>
      <c r="J122" s="100">
        <f t="shared" si="12"/>
        <v>0</v>
      </c>
      <c r="K122" s="111"/>
      <c r="M122" s="95">
        <v>7</v>
      </c>
      <c r="N122" s="101"/>
      <c r="O122" s="101"/>
      <c r="P122" s="101"/>
      <c r="Q122" s="101"/>
      <c r="R122" s="15"/>
      <c r="S122" s="15"/>
      <c r="T122" s="99">
        <f t="shared" si="9"/>
        <v>0</v>
      </c>
      <c r="U122" s="100">
        <f t="shared" si="10"/>
        <v>0</v>
      </c>
      <c r="V122" s="111"/>
      <c r="Y122" s="120" t="s">
        <v>164</v>
      </c>
      <c r="Z122" s="601"/>
    </row>
    <row r="123" spans="1:26" ht="28" x14ac:dyDescent="0.25">
      <c r="A123" s="91"/>
      <c r="B123" s="95">
        <v>8</v>
      </c>
      <c r="C123" s="101"/>
      <c r="D123" s="101"/>
      <c r="E123" s="101"/>
      <c r="F123" s="101"/>
      <c r="G123" s="15"/>
      <c r="H123" s="15"/>
      <c r="I123" s="99">
        <f t="shared" si="11"/>
        <v>0</v>
      </c>
      <c r="J123" s="100">
        <f t="shared" si="12"/>
        <v>0</v>
      </c>
      <c r="K123" s="111"/>
      <c r="M123" s="95">
        <v>8</v>
      </c>
      <c r="N123" s="101"/>
      <c r="O123" s="101"/>
      <c r="P123" s="101"/>
      <c r="Q123" s="101"/>
      <c r="R123" s="15"/>
      <c r="S123" s="15"/>
      <c r="T123" s="99">
        <f t="shared" si="9"/>
        <v>0</v>
      </c>
      <c r="U123" s="100">
        <f t="shared" si="10"/>
        <v>0</v>
      </c>
      <c r="V123" s="111"/>
      <c r="Y123" s="120" t="s">
        <v>167</v>
      </c>
      <c r="Z123" s="601"/>
    </row>
    <row r="124" spans="1:26" ht="42.5" thickBot="1" x14ac:dyDescent="0.3">
      <c r="A124" s="91"/>
      <c r="B124" s="95">
        <v>9</v>
      </c>
      <c r="C124" s="101"/>
      <c r="D124" s="101"/>
      <c r="E124" s="101"/>
      <c r="F124" s="101"/>
      <c r="G124" s="15"/>
      <c r="H124" s="15"/>
      <c r="I124" s="99">
        <f t="shared" si="11"/>
        <v>0</v>
      </c>
      <c r="J124" s="100">
        <f t="shared" si="12"/>
        <v>0</v>
      </c>
      <c r="K124" s="111"/>
      <c r="M124" s="95">
        <v>9</v>
      </c>
      <c r="N124" s="101"/>
      <c r="O124" s="101"/>
      <c r="P124" s="101"/>
      <c r="Q124" s="101"/>
      <c r="R124" s="15"/>
      <c r="S124" s="15"/>
      <c r="T124" s="99">
        <f t="shared" si="9"/>
        <v>0</v>
      </c>
      <c r="U124" s="100">
        <f t="shared" si="10"/>
        <v>0</v>
      </c>
      <c r="V124" s="111"/>
      <c r="Y124" s="121" t="s">
        <v>172</v>
      </c>
      <c r="Z124" s="602"/>
    </row>
    <row r="125" spans="1:26" x14ac:dyDescent="0.25">
      <c r="A125" s="91"/>
      <c r="B125" s="95">
        <v>10</v>
      </c>
      <c r="C125" s="101"/>
      <c r="D125" s="101"/>
      <c r="E125" s="101"/>
      <c r="F125" s="101"/>
      <c r="G125" s="15"/>
      <c r="H125" s="15"/>
      <c r="I125" s="99">
        <f t="shared" si="11"/>
        <v>0</v>
      </c>
      <c r="J125" s="100">
        <f t="shared" si="12"/>
        <v>0</v>
      </c>
      <c r="K125" s="111"/>
      <c r="M125" s="95">
        <v>10</v>
      </c>
      <c r="N125" s="101"/>
      <c r="O125" s="101"/>
      <c r="P125" s="101"/>
      <c r="Q125" s="101"/>
      <c r="R125" s="15"/>
      <c r="S125" s="15"/>
      <c r="T125" s="99">
        <f t="shared" si="9"/>
        <v>0</v>
      </c>
      <c r="U125" s="100">
        <f t="shared" si="10"/>
        <v>0</v>
      </c>
      <c r="V125" s="111"/>
    </row>
    <row r="126" spans="1:26" x14ac:dyDescent="0.25">
      <c r="A126" s="91"/>
      <c r="B126" s="95">
        <v>11</v>
      </c>
      <c r="C126" s="101"/>
      <c r="D126" s="101"/>
      <c r="E126" s="101"/>
      <c r="F126" s="101"/>
      <c r="G126" s="15"/>
      <c r="H126" s="15"/>
      <c r="I126" s="99">
        <f t="shared" si="11"/>
        <v>0</v>
      </c>
      <c r="J126" s="100">
        <f t="shared" si="12"/>
        <v>0</v>
      </c>
      <c r="K126" s="111"/>
      <c r="M126" s="95">
        <v>11</v>
      </c>
      <c r="N126" s="101"/>
      <c r="O126" s="101"/>
      <c r="P126" s="101"/>
      <c r="Q126" s="101"/>
      <c r="R126" s="15"/>
      <c r="S126" s="15"/>
      <c r="T126" s="99">
        <f t="shared" si="9"/>
        <v>0</v>
      </c>
      <c r="U126" s="100">
        <f t="shared" si="10"/>
        <v>0</v>
      </c>
      <c r="V126" s="111"/>
    </row>
    <row r="127" spans="1:26" x14ac:dyDescent="0.25">
      <c r="A127" s="91"/>
      <c r="B127" s="95">
        <v>12</v>
      </c>
      <c r="C127" s="101"/>
      <c r="D127" s="101"/>
      <c r="E127" s="101"/>
      <c r="F127" s="101"/>
      <c r="G127" s="15"/>
      <c r="H127" s="15"/>
      <c r="I127" s="99">
        <f t="shared" si="11"/>
        <v>0</v>
      </c>
      <c r="J127" s="100">
        <f t="shared" si="12"/>
        <v>0</v>
      </c>
      <c r="K127" s="111"/>
      <c r="M127" s="95">
        <v>12</v>
      </c>
      <c r="N127" s="101"/>
      <c r="O127" s="101"/>
      <c r="P127" s="101"/>
      <c r="Q127" s="101"/>
      <c r="R127" s="15"/>
      <c r="S127" s="15"/>
      <c r="T127" s="99">
        <f t="shared" si="9"/>
        <v>0</v>
      </c>
      <c r="U127" s="100">
        <f t="shared" si="10"/>
        <v>0</v>
      </c>
      <c r="V127" s="111"/>
    </row>
    <row r="128" spans="1:26" ht="14.5" thickBot="1" x14ac:dyDescent="0.3">
      <c r="A128" s="32"/>
      <c r="B128" s="32"/>
      <c r="C128" s="593" t="s">
        <v>128</v>
      </c>
      <c r="D128" s="594"/>
      <c r="E128" s="594"/>
      <c r="F128" s="594"/>
      <c r="G128" s="594"/>
      <c r="H128" s="595"/>
      <c r="I128" s="102">
        <f>SUM(I117:I127)</f>
        <v>0</v>
      </c>
      <c r="J128" s="103">
        <f>SUM(J116:J127)</f>
        <v>48.7</v>
      </c>
      <c r="K128" s="111"/>
      <c r="M128" s="32"/>
      <c r="N128" s="593" t="s">
        <v>128</v>
      </c>
      <c r="O128" s="594"/>
      <c r="P128" s="594"/>
      <c r="Q128" s="594"/>
      <c r="R128" s="594"/>
      <c r="S128" s="595"/>
      <c r="T128" s="102">
        <f>SUM(T116:T127)</f>
        <v>423</v>
      </c>
      <c r="U128" s="103">
        <f>SUM(U116:U127)</f>
        <v>14.1</v>
      </c>
      <c r="V128" s="111"/>
    </row>
    <row r="129" spans="10:28" ht="13.5" thickBot="1" x14ac:dyDescent="0.3">
      <c r="M129" s="8"/>
      <c r="N129" s="1"/>
      <c r="O129" s="9"/>
      <c r="AB129" s="130" t="s">
        <v>19</v>
      </c>
    </row>
    <row r="130" spans="10:28" ht="20.5" thickBot="1" x14ac:dyDescent="0.3">
      <c r="J130" s="92" t="str">
        <f>IF(J128&gt;=36,"HABILITADO","NO HABILITADO")</f>
        <v>HABILITADO</v>
      </c>
      <c r="M130" s="8"/>
      <c r="N130" s="1"/>
      <c r="O130" s="9"/>
      <c r="T130" s="586" t="s">
        <v>131</v>
      </c>
      <c r="U130" s="587">
        <f>IF(U128&gt;12,13,IF(U128&gt;6,8,0))</f>
        <v>13</v>
      </c>
      <c r="Y130" s="586" t="s">
        <v>131</v>
      </c>
      <c r="Z130" s="587">
        <v>0</v>
      </c>
      <c r="AB130" s="167"/>
    </row>
    <row r="131" spans="10:28" x14ac:dyDescent="0.25">
      <c r="M131" s="8"/>
      <c r="N131" s="1"/>
      <c r="O131" s="9"/>
    </row>
    <row r="132" spans="10:28" x14ac:dyDescent="0.25">
      <c r="M132" s="8"/>
      <c r="N132" s="1"/>
      <c r="O132" s="9"/>
    </row>
    <row r="133" spans="10:28" x14ac:dyDescent="0.25">
      <c r="M133" s="8"/>
      <c r="N133" s="1"/>
      <c r="O133" s="9"/>
    </row>
    <row r="134" spans="10:28" x14ac:dyDescent="0.25">
      <c r="M134" s="8"/>
      <c r="N134" s="1"/>
      <c r="O134" s="9"/>
    </row>
    <row r="135" spans="10:28" x14ac:dyDescent="0.25">
      <c r="M135" s="8"/>
      <c r="N135" s="1"/>
      <c r="O135" s="9"/>
    </row>
    <row r="136" spans="10:28" x14ac:dyDescent="0.25">
      <c r="M136" s="8"/>
      <c r="N136" s="1"/>
      <c r="O136" s="9"/>
    </row>
  </sheetData>
  <mergeCells count="38">
    <mergeCell ref="AB13:AJ13"/>
    <mergeCell ref="A57:A59"/>
    <mergeCell ref="C5:F5"/>
    <mergeCell ref="H5:M5"/>
    <mergeCell ref="C6:F6"/>
    <mergeCell ref="C7:F7"/>
    <mergeCell ref="K11:L11"/>
    <mergeCell ref="N114:V114"/>
    <mergeCell ref="AA69:AF69"/>
    <mergeCell ref="D76:O77"/>
    <mergeCell ref="C79:D79"/>
    <mergeCell ref="E79:I79"/>
    <mergeCell ref="C80:D80"/>
    <mergeCell ref="E80:I80"/>
    <mergeCell ref="B69:G69"/>
    <mergeCell ref="C108:D108"/>
    <mergeCell ref="C2:O3"/>
    <mergeCell ref="P69:U69"/>
    <mergeCell ref="H6:N6"/>
    <mergeCell ref="C11:H11"/>
    <mergeCell ref="C13:L13"/>
    <mergeCell ref="Q13:Y13"/>
    <mergeCell ref="AV11:AW11"/>
    <mergeCell ref="AN13:AW13"/>
    <mergeCell ref="C128:H128"/>
    <mergeCell ref="N128:S128"/>
    <mergeCell ref="C81:D81"/>
    <mergeCell ref="E81:I81"/>
    <mergeCell ref="C83:J83"/>
    <mergeCell ref="Z117:Z124"/>
    <mergeCell ref="D84:H84"/>
    <mergeCell ref="C85:D85"/>
    <mergeCell ref="Z89:Z96"/>
    <mergeCell ref="C100:H100"/>
    <mergeCell ref="N100:S100"/>
    <mergeCell ref="C86:K86"/>
    <mergeCell ref="N86:V86"/>
    <mergeCell ref="C114:K114"/>
  </mergeCells>
  <conditionalFormatting sqref="J130">
    <cfRule type="cellIs" dxfId="19" priority="18" operator="equal">
      <formula>"HABILITADO"</formula>
    </cfRule>
    <cfRule type="containsText" dxfId="18" priority="19" operator="containsText" text="NO">
      <formula>NOT(ISERROR(SEARCH("NO",J130)))</formula>
    </cfRule>
  </conditionalFormatting>
  <conditionalFormatting sqref="K20:K68">
    <cfRule type="containsText" dxfId="17" priority="17" operator="containsText" text="NO HABILITADO">
      <formula>NOT(ISERROR(SEARCH("NO HABILITADO",K20)))</formula>
    </cfRule>
  </conditionalFormatting>
  <conditionalFormatting sqref="K20:K69">
    <cfRule type="containsText" dxfId="16" priority="15" operator="containsText" text="NO">
      <formula>NOT(ISERROR(SEARCH("NO",K20)))</formula>
    </cfRule>
    <cfRule type="containsText" dxfId="15" priority="16" operator="containsText" text="HABILITADO">
      <formula>NOT(ISERROR(SEARCH("HABILITADO",K20)))</formula>
    </cfRule>
  </conditionalFormatting>
  <conditionalFormatting sqref="AV15:AV19">
    <cfRule type="containsText" dxfId="14" priority="11" operator="containsText" text="NO HABILITADO">
      <formula>NOT(ISERROR(SEARCH(("NO HABILITADO"),(AV15))))</formula>
    </cfRule>
  </conditionalFormatting>
  <conditionalFormatting sqref="AV15:AV19">
    <cfRule type="containsText" dxfId="13" priority="12" operator="containsText" text="NO HABILITADO">
      <formula>NOT(ISERROR(SEARCH(("NO HABILITADO"),(AV15))))</formula>
    </cfRule>
  </conditionalFormatting>
  <conditionalFormatting sqref="AV15:AV19">
    <cfRule type="containsText" dxfId="12" priority="13" operator="containsText" text="NO">
      <formula>NOT(ISERROR(SEARCH(("NO"),(AV15))))</formula>
    </cfRule>
  </conditionalFormatting>
  <conditionalFormatting sqref="AV15:AV19">
    <cfRule type="containsText" dxfId="11" priority="14" operator="containsText" text="HABILITADO">
      <formula>NOT(ISERROR(SEARCH(("HABILITADO"),(AV15))))</formula>
    </cfRule>
  </conditionalFormatting>
  <conditionalFormatting sqref="AV11:AW11">
    <cfRule type="containsText" dxfId="10" priority="9" operator="containsText" text="NO">
      <formula>NOT(ISERROR(SEARCH(("NO"),(AV11))))</formula>
    </cfRule>
  </conditionalFormatting>
  <conditionalFormatting sqref="AV11:AW11">
    <cfRule type="containsText" dxfId="9" priority="10" operator="containsText" text="CUENTA CON MÁS DE 5 AÑOS">
      <formula>NOT(ISERROR(SEARCH(("CUENTA CON MÁS DE 5 AÑOS"),(AV11))))</formula>
    </cfRule>
  </conditionalFormatting>
  <conditionalFormatting sqref="K11:L11">
    <cfRule type="containsText" dxfId="8" priority="7" operator="containsText" text="NO">
      <formula>NOT(ISERROR(SEARCH(("NO"),(K11))))</formula>
    </cfRule>
  </conditionalFormatting>
  <conditionalFormatting sqref="K11:L11">
    <cfRule type="containsText" dxfId="7" priority="8" operator="containsText" text="CUENTA CON MÁS DE 5 AÑOS">
      <formula>NOT(ISERROR(SEARCH(("CUENTA CON MÁS DE 5 AÑOS"),(K11))))</formula>
    </cfRule>
  </conditionalFormatting>
  <conditionalFormatting sqref="K15:K19">
    <cfRule type="containsText" dxfId="6" priority="3" operator="containsText" text="NO HABILITADO">
      <formula>NOT(ISERROR(SEARCH(("NO HABILITADO"),(K15))))</formula>
    </cfRule>
  </conditionalFormatting>
  <conditionalFormatting sqref="K15:K19">
    <cfRule type="containsText" dxfId="5" priority="4" operator="containsText" text="NO HABILITADO">
      <formula>NOT(ISERROR(SEARCH(("NO HABILITADO"),(K15))))</formula>
    </cfRule>
  </conditionalFormatting>
  <conditionalFormatting sqref="K15:K19">
    <cfRule type="containsText" dxfId="4" priority="5" operator="containsText" text="NO">
      <formula>NOT(ISERROR(SEARCH(("NO"),(K15))))</formula>
    </cfRule>
  </conditionalFormatting>
  <conditionalFormatting sqref="K15:K19">
    <cfRule type="containsText" dxfId="3" priority="6" operator="containsText" text="HABILITADO">
      <formula>NOT(ISERROR(SEARCH(("HABILITADO"),(K15))))</formula>
    </cfRule>
  </conditionalFormatting>
  <conditionalFormatting sqref="J102">
    <cfRule type="cellIs" dxfId="2" priority="1" operator="equal">
      <formula>"HABILITADO"</formula>
    </cfRule>
    <cfRule type="containsText" dxfId="1" priority="2" operator="containsText" text="NO">
      <formula>NOT(ISERROR(SEARCH("NO",J102)))</formula>
    </cfRule>
  </conditionalFormatting>
  <pageMargins left="0.7" right="0.7" top="0.75" bottom="0.75" header="0.3" footer="0.3"/>
  <pageSetup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64A03-6832-4081-81A8-CE05120D2919}">
  <dimension ref="B1:L37"/>
  <sheetViews>
    <sheetView tabSelected="1" zoomScale="45" workbookViewId="0">
      <selection activeCell="J43" sqref="J43"/>
    </sheetView>
  </sheetViews>
  <sheetFormatPr defaultColWidth="9.1796875" defaultRowHeight="14.5" x14ac:dyDescent="0.35"/>
  <cols>
    <col min="2" max="2" width="49.81640625" customWidth="1"/>
    <col min="3" max="3" width="13.81640625" customWidth="1"/>
    <col min="4" max="4" width="17.1796875" customWidth="1"/>
    <col min="5" max="5" width="19.453125" customWidth="1"/>
    <col min="6" max="6" width="14.81640625" customWidth="1"/>
    <col min="7" max="7" width="29.26953125" customWidth="1"/>
    <col min="8" max="8" width="33.1796875" customWidth="1"/>
    <col min="9" max="10" width="32.453125" customWidth="1"/>
    <col min="11" max="11" width="42.54296875" customWidth="1"/>
    <col min="12" max="12" width="29.453125" customWidth="1"/>
  </cols>
  <sheetData>
    <row r="1" spans="2:11" ht="15" thickBot="1" x14ac:dyDescent="0.4">
      <c r="B1" s="500"/>
      <c r="C1" s="500"/>
      <c r="D1" s="500"/>
      <c r="E1" s="500"/>
      <c r="F1" s="500"/>
      <c r="G1" s="500"/>
      <c r="H1" s="500"/>
      <c r="I1" s="500"/>
      <c r="J1" s="500"/>
      <c r="K1" s="500"/>
    </row>
    <row r="2" spans="2:11" ht="31.5" thickBot="1" x14ac:dyDescent="0.4">
      <c r="B2" s="146" t="s">
        <v>678</v>
      </c>
      <c r="C2" s="147" t="s">
        <v>679</v>
      </c>
      <c r="D2" s="147" t="s">
        <v>680</v>
      </c>
      <c r="E2" s="147" t="s">
        <v>681</v>
      </c>
      <c r="F2" s="148" t="s">
        <v>682</v>
      </c>
      <c r="G2" s="149" t="s">
        <v>683</v>
      </c>
      <c r="H2" s="500"/>
      <c r="I2" s="500"/>
      <c r="J2" s="500"/>
      <c r="K2" s="500"/>
    </row>
    <row r="3" spans="2:11" hidden="1" x14ac:dyDescent="0.35">
      <c r="B3" s="29"/>
      <c r="C3" s="150"/>
      <c r="D3" s="30"/>
      <c r="E3" s="30"/>
      <c r="F3" s="26"/>
      <c r="G3" s="28"/>
      <c r="H3" s="500"/>
      <c r="I3" s="500"/>
      <c r="J3" s="500"/>
      <c r="K3" s="500"/>
    </row>
    <row r="4" spans="2:11" hidden="1" x14ac:dyDescent="0.35">
      <c r="B4" s="422"/>
      <c r="C4" s="423"/>
      <c r="D4" s="424"/>
      <c r="E4" s="424"/>
      <c r="F4" s="425"/>
      <c r="G4" s="426"/>
      <c r="H4" s="500"/>
      <c r="I4" s="500"/>
      <c r="J4" s="500"/>
      <c r="K4" s="500"/>
    </row>
    <row r="5" spans="2:11" x14ac:dyDescent="0.35">
      <c r="B5" s="578" t="str">
        <f>'Oferente 3'!H5</f>
        <v>SECOB LTDA</v>
      </c>
      <c r="C5" s="579">
        <f>'Oferente 3'!H7*0.5</f>
        <v>536.40171541906329</v>
      </c>
      <c r="D5" s="580">
        <f>'Oferente 3'!X69+'Oferente 3'!AI69</f>
        <v>0</v>
      </c>
      <c r="E5" s="580">
        <f>'Oferente 3'!X69</f>
        <v>0</v>
      </c>
      <c r="F5" s="581">
        <f>IF(C5&gt;0,D5/C5,0)</f>
        <v>0</v>
      </c>
      <c r="G5" s="582">
        <f>IF(C5&gt;0,E5/C5,0)</f>
        <v>0</v>
      </c>
      <c r="H5" s="500"/>
      <c r="I5" s="500"/>
      <c r="J5" s="500"/>
      <c r="K5" s="500"/>
    </row>
    <row r="6" spans="2:11" hidden="1" x14ac:dyDescent="0.35">
      <c r="B6" s="29"/>
      <c r="C6" s="151"/>
      <c r="D6" s="25"/>
      <c r="E6" s="25"/>
      <c r="F6" s="26">
        <f t="shared" ref="F6:F16" si="0">IF(C6&gt;0,D6/C6,0)</f>
        <v>0</v>
      </c>
      <c r="G6" s="28">
        <f t="shared" ref="G6:G16" si="1">IF(C6&gt;0,E6/C6,0)</f>
        <v>0</v>
      </c>
      <c r="H6" s="500"/>
      <c r="I6" s="500"/>
      <c r="J6" s="500"/>
      <c r="K6" s="500"/>
    </row>
    <row r="7" spans="2:11" hidden="1" x14ac:dyDescent="0.35">
      <c r="B7" s="27"/>
      <c r="C7" s="151"/>
      <c r="D7" s="25"/>
      <c r="E7" s="25"/>
      <c r="F7" s="26">
        <f t="shared" si="0"/>
        <v>0</v>
      </c>
      <c r="G7" s="28">
        <f t="shared" si="1"/>
        <v>0</v>
      </c>
      <c r="H7" s="500"/>
      <c r="I7" s="500"/>
      <c r="J7" s="500"/>
      <c r="K7" s="500"/>
    </row>
    <row r="8" spans="2:11" hidden="1" x14ac:dyDescent="0.35">
      <c r="B8" s="27"/>
      <c r="C8" s="151"/>
      <c r="D8" s="25"/>
      <c r="E8" s="25"/>
      <c r="F8" s="26">
        <f t="shared" si="0"/>
        <v>0</v>
      </c>
      <c r="G8" s="28">
        <f t="shared" si="1"/>
        <v>0</v>
      </c>
      <c r="H8" s="500"/>
      <c r="I8" s="500"/>
      <c r="J8" s="500"/>
      <c r="K8" s="500"/>
    </row>
    <row r="9" spans="2:11" x14ac:dyDescent="0.35">
      <c r="B9" s="29" t="str">
        <f>'Oferente 7'!H5</f>
        <v>SEGEN INGENIERIA S.A.S.</v>
      </c>
      <c r="C9" s="151">
        <f>'Oferente 7'!H7*0.5</f>
        <v>726.64516411996772</v>
      </c>
      <c r="D9" s="25">
        <f>'Oferente 7'!X69+'Oferente 7'!AI69</f>
        <v>4118.7098647997518</v>
      </c>
      <c r="E9" s="25">
        <f>'Oferente 7'!X69</f>
        <v>993.67336479975211</v>
      </c>
      <c r="F9" s="26">
        <f t="shared" si="0"/>
        <v>5.6681170785576995</v>
      </c>
      <c r="G9" s="28">
        <f t="shared" si="1"/>
        <v>1.3674808749373284</v>
      </c>
      <c r="H9" s="500"/>
      <c r="I9" s="500"/>
      <c r="J9" s="500"/>
      <c r="K9" s="500"/>
    </row>
    <row r="10" spans="2:11" x14ac:dyDescent="0.35">
      <c r="B10" s="434" t="str">
        <f>'Oferente 8'!H5</f>
        <v>DESARROLLADORA DE PROYECTOS SAS</v>
      </c>
      <c r="C10" s="496">
        <f>'Oferente 8'!H7*0.5</f>
        <v>726.64516411996772</v>
      </c>
      <c r="D10" s="442">
        <f>'Oferente 8'!X69+'Oferente 8'!AI69</f>
        <v>0</v>
      </c>
      <c r="E10" s="442">
        <f>'Oferente 8'!X69</f>
        <v>0</v>
      </c>
      <c r="F10" s="443">
        <f t="shared" si="0"/>
        <v>0</v>
      </c>
      <c r="G10" s="444">
        <f t="shared" si="1"/>
        <v>0</v>
      </c>
      <c r="H10" s="378"/>
      <c r="I10" s="378"/>
      <c r="J10" s="378"/>
      <c r="K10" s="378"/>
    </row>
    <row r="11" spans="2:11" x14ac:dyDescent="0.35">
      <c r="B11" s="379" t="str">
        <f>'Oferente 11'!H5</f>
        <v>CONSORCIO SOLAR ZNI</v>
      </c>
      <c r="C11" s="380">
        <f>'Oferente 11'!H7*0.5</f>
        <v>726.64516411996772</v>
      </c>
      <c r="D11" s="375">
        <f>'Oferente 11'!X69+'Oferente 11'!AJ69</f>
        <v>0</v>
      </c>
      <c r="E11" s="375">
        <f>'Oferente 11'!X69</f>
        <v>0</v>
      </c>
      <c r="F11" s="376">
        <f t="shared" si="0"/>
        <v>0</v>
      </c>
      <c r="G11" s="377">
        <f t="shared" si="1"/>
        <v>0</v>
      </c>
      <c r="H11" s="378"/>
      <c r="I11" s="378"/>
      <c r="J11" s="378"/>
      <c r="K11" s="378"/>
    </row>
    <row r="12" spans="2:11" x14ac:dyDescent="0.35">
      <c r="B12" s="379" t="str">
        <f>'Oferente 12'!H5</f>
        <v>INTERFAZNI E&amp;P</v>
      </c>
      <c r="C12" s="380">
        <f>'Oferente 12'!H7*0.5</f>
        <v>726.64516411996772</v>
      </c>
      <c r="D12" s="375">
        <f>'Oferente 12'!X69+'Oferente 12'!AI69</f>
        <v>64955.294999999998</v>
      </c>
      <c r="E12" s="375">
        <f>'Oferente 12'!X69</f>
        <v>0</v>
      </c>
      <c r="F12" s="376">
        <f t="shared" si="0"/>
        <v>89.390665771053008</v>
      </c>
      <c r="G12" s="377">
        <f t="shared" si="1"/>
        <v>0</v>
      </c>
      <c r="H12" s="378"/>
      <c r="I12" s="378"/>
      <c r="J12" s="378"/>
      <c r="K12" s="378"/>
    </row>
    <row r="13" spans="2:11" x14ac:dyDescent="0.35">
      <c r="B13" s="434" t="str">
        <f>'Oferente 13'!H5</f>
        <v>CONSORCIO MINMINAS JM-P&amp;P-SOL</v>
      </c>
      <c r="C13" s="441">
        <f>'Oferente 13'!H7*0.5</f>
        <v>526.02348135059913</v>
      </c>
      <c r="D13" s="442">
        <f>'Oferente 13'!X69+'Oferente 13'!AI69</f>
        <v>0</v>
      </c>
      <c r="E13" s="442">
        <f>'Oferente 13'!X69</f>
        <v>0</v>
      </c>
      <c r="F13" s="443">
        <f t="shared" si="0"/>
        <v>0</v>
      </c>
      <c r="G13" s="444">
        <f t="shared" si="1"/>
        <v>0</v>
      </c>
      <c r="H13" s="378"/>
      <c r="I13" s="378"/>
      <c r="J13" s="378"/>
      <c r="K13" s="378"/>
    </row>
    <row r="14" spans="2:11" hidden="1" x14ac:dyDescent="0.35">
      <c r="B14" s="379"/>
      <c r="C14" s="380"/>
      <c r="D14" s="375"/>
      <c r="E14" s="375"/>
      <c r="F14" s="376">
        <f t="shared" si="0"/>
        <v>0</v>
      </c>
      <c r="G14" s="377">
        <f t="shared" si="1"/>
        <v>0</v>
      </c>
      <c r="H14" s="378"/>
      <c r="I14" s="378"/>
      <c r="J14" s="378"/>
      <c r="K14" s="378"/>
    </row>
    <row r="15" spans="2:11" hidden="1" x14ac:dyDescent="0.35">
      <c r="B15" s="379"/>
      <c r="C15" s="380"/>
      <c r="D15" s="375"/>
      <c r="E15" s="375"/>
      <c r="F15" s="376">
        <f t="shared" si="0"/>
        <v>0</v>
      </c>
      <c r="G15" s="377">
        <f t="shared" si="1"/>
        <v>0</v>
      </c>
      <c r="H15" s="378"/>
      <c r="I15" s="378"/>
      <c r="J15" s="378"/>
      <c r="K15" s="378"/>
    </row>
    <row r="16" spans="2:11" ht="15" thickBot="1" x14ac:dyDescent="0.4">
      <c r="B16" s="427" t="str">
        <f>'Oferente 16'!H5</f>
        <v>CONSORCIO FAZNI INTEGRAL</v>
      </c>
      <c r="C16" s="381">
        <f>'Oferente 16'!H7*0.5</f>
        <v>726.64516411996772</v>
      </c>
      <c r="D16" s="382">
        <f>'Oferente 16'!X69+'Oferente 16'!AI69</f>
        <v>1237.8599999999999</v>
      </c>
      <c r="E16" s="382">
        <f>'Oferente 16'!X69</f>
        <v>1237.8599999999999</v>
      </c>
      <c r="F16" s="428">
        <f t="shared" si="0"/>
        <v>1.7035274727234428</v>
      </c>
      <c r="G16" s="429">
        <f t="shared" si="1"/>
        <v>1.7035274727234428</v>
      </c>
      <c r="H16" s="378"/>
      <c r="I16" s="378"/>
      <c r="J16" s="378"/>
      <c r="K16" s="378"/>
    </row>
    <row r="17" spans="2:12" ht="15" thickBot="1" x14ac:dyDescent="0.4">
      <c r="B17" s="378"/>
      <c r="C17" s="378"/>
      <c r="D17" s="378"/>
      <c r="E17" s="378"/>
      <c r="F17" s="383"/>
      <c r="G17" s="383"/>
      <c r="H17" s="378"/>
      <c r="I17" s="378"/>
      <c r="J17" s="378"/>
      <c r="K17" s="378"/>
      <c r="L17" s="500"/>
    </row>
    <row r="18" spans="2:12" ht="15" thickBot="1" x14ac:dyDescent="0.4">
      <c r="B18" s="378"/>
      <c r="C18" s="378"/>
      <c r="D18" s="378"/>
      <c r="E18" s="384" t="s">
        <v>684</v>
      </c>
      <c r="F18" s="385">
        <f>MAX(F3:F16)</f>
        <v>89.390665771053008</v>
      </c>
      <c r="G18" s="386">
        <f>MAX(G3:G16)</f>
        <v>1.7035274727234428</v>
      </c>
      <c r="H18" s="378"/>
      <c r="I18" s="378"/>
      <c r="J18" s="378"/>
      <c r="K18" s="378"/>
      <c r="L18" s="500"/>
    </row>
    <row r="19" spans="2:12" x14ac:dyDescent="0.35">
      <c r="B19" s="378"/>
      <c r="C19" s="378"/>
      <c r="D19" s="378"/>
      <c r="E19" s="378"/>
      <c r="F19" s="383"/>
      <c r="G19" s="383"/>
      <c r="H19" s="378"/>
      <c r="I19" s="378"/>
      <c r="J19" s="378"/>
      <c r="K19" s="378"/>
      <c r="L19" s="500"/>
    </row>
    <row r="20" spans="2:12" x14ac:dyDescent="0.35">
      <c r="B20" s="378"/>
      <c r="C20" s="378"/>
      <c r="D20" s="378"/>
      <c r="E20" s="378"/>
      <c r="F20" s="378"/>
      <c r="G20" s="378"/>
      <c r="H20" s="378"/>
      <c r="I20" s="378"/>
      <c r="J20" s="378"/>
      <c r="K20" s="378"/>
      <c r="L20" s="500"/>
    </row>
    <row r="21" spans="2:12" ht="15" thickBot="1" x14ac:dyDescent="0.4">
      <c r="B21" s="378"/>
      <c r="C21" s="378"/>
      <c r="D21" s="378"/>
      <c r="E21" s="378"/>
      <c r="F21" s="378"/>
      <c r="G21" s="378"/>
      <c r="H21" s="378"/>
      <c r="I21" s="378"/>
      <c r="J21" s="378"/>
      <c r="K21" s="378"/>
      <c r="L21" s="500"/>
    </row>
    <row r="22" spans="2:12" ht="24" thickBot="1" x14ac:dyDescent="0.6">
      <c r="B22" s="670" t="s">
        <v>685</v>
      </c>
      <c r="C22" s="671"/>
      <c r="D22" s="671"/>
      <c r="E22" s="672"/>
      <c r="F22" s="378"/>
      <c r="G22" s="670" t="s">
        <v>686</v>
      </c>
      <c r="H22" s="671"/>
      <c r="I22" s="672"/>
      <c r="J22" s="675" t="s">
        <v>687</v>
      </c>
      <c r="K22" s="673" t="s">
        <v>688</v>
      </c>
      <c r="L22" s="500"/>
    </row>
    <row r="23" spans="2:12" ht="16" customHeight="1" thickBot="1" x14ac:dyDescent="0.4">
      <c r="B23" s="136" t="s">
        <v>689</v>
      </c>
      <c r="C23" s="138" t="s">
        <v>690</v>
      </c>
      <c r="D23" s="138" t="s">
        <v>691</v>
      </c>
      <c r="E23" s="137" t="s">
        <v>692</v>
      </c>
      <c r="F23" s="378"/>
      <c r="G23" s="136" t="s">
        <v>693</v>
      </c>
      <c r="H23" s="138" t="s">
        <v>694</v>
      </c>
      <c r="I23" s="137" t="s">
        <v>695</v>
      </c>
      <c r="J23" s="676"/>
      <c r="K23" s="674"/>
      <c r="L23" s="500"/>
    </row>
    <row r="24" spans="2:12" ht="21.5" hidden="1" thickBot="1" x14ac:dyDescent="0.5">
      <c r="B24" s="387">
        <f t="shared" ref="B24:B31" si="2">B3</f>
        <v>0</v>
      </c>
      <c r="C24" s="388">
        <f t="shared" ref="C24:C31" si="3">(F3/$F$18)*34</f>
        <v>0</v>
      </c>
      <c r="D24" s="388">
        <f t="shared" ref="D24:D31" si="4">(G3/$G$18)*20</f>
        <v>0</v>
      </c>
      <c r="E24" s="389">
        <f>C24+D24</f>
        <v>0</v>
      </c>
      <c r="F24" s="378"/>
      <c r="G24" s="390"/>
      <c r="H24" s="391"/>
      <c r="I24" s="392"/>
      <c r="J24" s="393"/>
      <c r="K24" s="394"/>
      <c r="L24" s="170"/>
    </row>
    <row r="25" spans="2:12" ht="21.5" hidden="1" thickBot="1" x14ac:dyDescent="0.5">
      <c r="B25" s="374">
        <f t="shared" si="2"/>
        <v>0</v>
      </c>
      <c r="C25" s="395">
        <f t="shared" si="3"/>
        <v>0</v>
      </c>
      <c r="D25" s="395">
        <f t="shared" si="4"/>
        <v>0</v>
      </c>
      <c r="E25" s="396">
        <f t="shared" ref="E25:E37" si="5">C25+D25</f>
        <v>0</v>
      </c>
      <c r="F25" s="378"/>
      <c r="G25" s="397"/>
      <c r="H25" s="398"/>
      <c r="I25" s="392"/>
      <c r="J25" s="399"/>
      <c r="K25" s="394"/>
      <c r="L25" s="170"/>
    </row>
    <row r="26" spans="2:12" ht="21.5" thickBot="1" x14ac:dyDescent="0.5">
      <c r="B26" s="434" t="str">
        <f t="shared" si="2"/>
        <v>SECOB LTDA</v>
      </c>
      <c r="C26" s="435">
        <f t="shared" si="3"/>
        <v>0</v>
      </c>
      <c r="D26" s="435">
        <f t="shared" si="4"/>
        <v>0</v>
      </c>
      <c r="E26" s="436">
        <f t="shared" si="5"/>
        <v>0</v>
      </c>
      <c r="F26" s="577"/>
      <c r="G26" s="437">
        <f>'Oferente 3'!U102+'Oferente 3'!Z102</f>
        <v>0</v>
      </c>
      <c r="H26" s="438">
        <f>'Oferente 3'!V130+'Oferente 3'!AA130</f>
        <v>0</v>
      </c>
      <c r="I26" s="439">
        <f t="shared" ref="I26:I37" si="6">G26+H26</f>
        <v>0</v>
      </c>
      <c r="J26" s="440">
        <v>0</v>
      </c>
      <c r="K26" s="498">
        <f t="shared" ref="K26:K37" si="7">E26+I26+J26</f>
        <v>0</v>
      </c>
      <c r="L26" s="170"/>
    </row>
    <row r="27" spans="2:12" ht="21" hidden="1" x14ac:dyDescent="0.45">
      <c r="B27" s="374">
        <f t="shared" si="2"/>
        <v>0</v>
      </c>
      <c r="C27" s="395">
        <f t="shared" si="3"/>
        <v>0</v>
      </c>
      <c r="D27" s="395">
        <f t="shared" si="4"/>
        <v>0</v>
      </c>
      <c r="E27" s="396">
        <f t="shared" si="5"/>
        <v>0</v>
      </c>
      <c r="F27" s="378"/>
      <c r="G27" s="397"/>
      <c r="H27" s="398"/>
      <c r="I27" s="392"/>
      <c r="J27" s="400"/>
      <c r="K27" s="497">
        <f t="shared" si="7"/>
        <v>0</v>
      </c>
      <c r="L27" s="170"/>
    </row>
    <row r="28" spans="2:12" ht="21" hidden="1" x14ac:dyDescent="0.45">
      <c r="B28" s="374">
        <f t="shared" si="2"/>
        <v>0</v>
      </c>
      <c r="C28" s="395">
        <f t="shared" si="3"/>
        <v>0</v>
      </c>
      <c r="D28" s="395">
        <f t="shared" si="4"/>
        <v>0</v>
      </c>
      <c r="E28" s="396">
        <f t="shared" si="5"/>
        <v>0</v>
      </c>
      <c r="F28" s="378"/>
      <c r="G28" s="397"/>
      <c r="H28" s="398"/>
      <c r="I28" s="392"/>
      <c r="J28" s="400"/>
      <c r="K28" s="497">
        <f t="shared" si="7"/>
        <v>0</v>
      </c>
      <c r="L28" s="170"/>
    </row>
    <row r="29" spans="2:12" ht="21" hidden="1" x14ac:dyDescent="0.45">
      <c r="B29" s="374">
        <f t="shared" si="2"/>
        <v>0</v>
      </c>
      <c r="C29" s="395">
        <f t="shared" si="3"/>
        <v>0</v>
      </c>
      <c r="D29" s="395">
        <f t="shared" si="4"/>
        <v>0</v>
      </c>
      <c r="E29" s="396">
        <f t="shared" si="5"/>
        <v>0</v>
      </c>
      <c r="F29" s="378"/>
      <c r="G29" s="397"/>
      <c r="H29" s="398"/>
      <c r="I29" s="392"/>
      <c r="J29" s="400"/>
      <c r="K29" s="497">
        <f t="shared" si="7"/>
        <v>0</v>
      </c>
      <c r="L29" s="170"/>
    </row>
    <row r="30" spans="2:12" ht="21.5" thickBot="1" x14ac:dyDescent="0.5">
      <c r="B30" s="374" t="str">
        <f t="shared" si="2"/>
        <v>SEGEN INGENIERIA S.A.S.</v>
      </c>
      <c r="C30" s="395">
        <f t="shared" si="3"/>
        <v>2.1558848343801928</v>
      </c>
      <c r="D30" s="395">
        <f t="shared" si="4"/>
        <v>16.054697054590214</v>
      </c>
      <c r="E30" s="396">
        <f t="shared" si="5"/>
        <v>18.210581888970406</v>
      </c>
      <c r="F30" s="378"/>
      <c r="G30" s="397">
        <f>'Oferente 7'!U102+'Oferente 7'!Z102</f>
        <v>20</v>
      </c>
      <c r="H30" s="398">
        <f>'Oferente 7'!U130+'Oferente 7'!Z130</f>
        <v>0</v>
      </c>
      <c r="I30" s="392">
        <f t="shared" si="6"/>
        <v>20</v>
      </c>
      <c r="J30" s="400">
        <v>10</v>
      </c>
      <c r="K30" s="497">
        <f t="shared" si="7"/>
        <v>48.21058188897041</v>
      </c>
      <c r="L30" s="170"/>
    </row>
    <row r="31" spans="2:12" ht="21.5" thickBot="1" x14ac:dyDescent="0.5">
      <c r="B31" s="434" t="str">
        <f t="shared" si="2"/>
        <v>DESARROLLADORA DE PROYECTOS SAS</v>
      </c>
      <c r="C31" s="435">
        <f t="shared" si="3"/>
        <v>0</v>
      </c>
      <c r="D31" s="435">
        <f t="shared" si="4"/>
        <v>0</v>
      </c>
      <c r="E31" s="436">
        <f t="shared" si="5"/>
        <v>0</v>
      </c>
      <c r="F31" s="378"/>
      <c r="G31" s="437">
        <f>'Oferente 8'!U102+'Oferente 8'!Z102</f>
        <v>0</v>
      </c>
      <c r="H31" s="438">
        <f>'Oferente 8'!U130+'Oferente 8'!Z130</f>
        <v>0</v>
      </c>
      <c r="I31" s="439">
        <f t="shared" si="6"/>
        <v>0</v>
      </c>
      <c r="J31" s="440">
        <v>0</v>
      </c>
      <c r="K31" s="498">
        <f t="shared" si="7"/>
        <v>0</v>
      </c>
      <c r="L31" s="170"/>
    </row>
    <row r="32" spans="2:12" ht="21.5" thickBot="1" x14ac:dyDescent="0.5">
      <c r="B32" s="374" t="str">
        <f t="shared" ref="B32:B37" si="8">B11</f>
        <v>CONSORCIO SOLAR ZNI</v>
      </c>
      <c r="C32" s="395">
        <f t="shared" ref="C32:C37" si="9">(F11/$F$18)*34</f>
        <v>0</v>
      </c>
      <c r="D32" s="395">
        <f t="shared" ref="D32:D37" si="10">(G11/$G$18)*20</f>
        <v>0</v>
      </c>
      <c r="E32" s="396">
        <f t="shared" si="5"/>
        <v>0</v>
      </c>
      <c r="F32" s="378"/>
      <c r="G32" s="397">
        <f>'Oferente 11'!U102+'Oferente 11'!Z102</f>
        <v>16</v>
      </c>
      <c r="H32" s="398">
        <f>'Oferente 11'!U130+'Oferente 11'!Z130</f>
        <v>13</v>
      </c>
      <c r="I32" s="392">
        <f t="shared" si="6"/>
        <v>29</v>
      </c>
      <c r="J32" s="400">
        <v>10</v>
      </c>
      <c r="K32" s="497">
        <f t="shared" si="7"/>
        <v>39</v>
      </c>
      <c r="L32" s="170"/>
    </row>
    <row r="33" spans="2:12" ht="21.5" thickBot="1" x14ac:dyDescent="0.5">
      <c r="B33" s="374" t="str">
        <f t="shared" si="8"/>
        <v>INTERFAZNI E&amp;P</v>
      </c>
      <c r="C33" s="395">
        <f t="shared" si="9"/>
        <v>34</v>
      </c>
      <c r="D33" s="395">
        <f t="shared" si="10"/>
        <v>0</v>
      </c>
      <c r="E33" s="396">
        <f t="shared" si="5"/>
        <v>34</v>
      </c>
      <c r="F33" s="378"/>
      <c r="G33" s="397">
        <f>'Oferente 12'!U102+'Oferente 12'!Z102</f>
        <v>0</v>
      </c>
      <c r="H33" s="398">
        <f>'Oferente 12'!U130+'Oferente 12'!Z130</f>
        <v>0</v>
      </c>
      <c r="I33" s="392">
        <f t="shared" si="6"/>
        <v>0</v>
      </c>
      <c r="J33" s="400">
        <v>11</v>
      </c>
      <c r="K33" s="497">
        <f t="shared" si="7"/>
        <v>45</v>
      </c>
      <c r="L33" s="170"/>
    </row>
    <row r="34" spans="2:12" ht="21.5" thickBot="1" x14ac:dyDescent="0.5">
      <c r="B34" s="434" t="str">
        <f t="shared" si="8"/>
        <v>CONSORCIO MINMINAS JM-P&amp;P-SOL</v>
      </c>
      <c r="C34" s="435">
        <f t="shared" si="9"/>
        <v>0</v>
      </c>
      <c r="D34" s="435">
        <f t="shared" si="10"/>
        <v>0</v>
      </c>
      <c r="E34" s="436">
        <f t="shared" si="5"/>
        <v>0</v>
      </c>
      <c r="F34" s="500"/>
      <c r="G34" s="437">
        <f>'Oferente 13'!U102+'Oferente 13'!Z102</f>
        <v>0</v>
      </c>
      <c r="H34" s="438">
        <f>'Oferente 13'!U130+'Oferente 13'!Z130</f>
        <v>0</v>
      </c>
      <c r="I34" s="439">
        <f t="shared" si="6"/>
        <v>0</v>
      </c>
      <c r="J34" s="440">
        <v>0</v>
      </c>
      <c r="K34" s="498">
        <f t="shared" si="7"/>
        <v>0</v>
      </c>
      <c r="L34" s="170"/>
    </row>
    <row r="35" spans="2:12" ht="21" hidden="1" x14ac:dyDescent="0.45">
      <c r="B35" s="29">
        <f t="shared" si="8"/>
        <v>0</v>
      </c>
      <c r="C35" s="31">
        <f t="shared" si="9"/>
        <v>0</v>
      </c>
      <c r="D35" s="31">
        <f t="shared" si="10"/>
        <v>0</v>
      </c>
      <c r="E35" s="139">
        <f t="shared" si="5"/>
        <v>0</v>
      </c>
      <c r="F35" s="500"/>
      <c r="G35" s="141"/>
      <c r="H35" s="142"/>
      <c r="I35" s="168"/>
      <c r="J35" s="223"/>
      <c r="K35" s="499">
        <f t="shared" si="7"/>
        <v>0</v>
      </c>
      <c r="L35" s="170"/>
    </row>
    <row r="36" spans="2:12" ht="21" hidden="1" x14ac:dyDescent="0.45">
      <c r="B36" s="29">
        <f t="shared" si="8"/>
        <v>0</v>
      </c>
      <c r="C36" s="31">
        <f t="shared" si="9"/>
        <v>0</v>
      </c>
      <c r="D36" s="31">
        <f t="shared" si="10"/>
        <v>0</v>
      </c>
      <c r="E36" s="139">
        <f t="shared" si="5"/>
        <v>0</v>
      </c>
      <c r="F36" s="500"/>
      <c r="G36" s="141"/>
      <c r="H36" s="142"/>
      <c r="I36" s="168"/>
      <c r="J36" s="223"/>
      <c r="K36" s="499">
        <f t="shared" si="7"/>
        <v>0</v>
      </c>
      <c r="L36" s="170"/>
    </row>
    <row r="37" spans="2:12" ht="21.5" thickBot="1" x14ac:dyDescent="0.5">
      <c r="B37" s="134" t="str">
        <f t="shared" si="8"/>
        <v>CONSORCIO FAZNI INTEGRAL</v>
      </c>
      <c r="C37" s="135">
        <f t="shared" si="9"/>
        <v>0.6479416343194192</v>
      </c>
      <c r="D37" s="135">
        <f t="shared" si="10"/>
        <v>20</v>
      </c>
      <c r="E37" s="140">
        <f t="shared" si="5"/>
        <v>20.64794163431942</v>
      </c>
      <c r="F37" s="500"/>
      <c r="G37" s="143">
        <f>'Oferente 16'!U102+'Oferente 16'!Z102</f>
        <v>16</v>
      </c>
      <c r="H37" s="144">
        <f>'Oferente 16'!U130+'Oferente 16'!Z130</f>
        <v>13</v>
      </c>
      <c r="I37" s="169">
        <f t="shared" si="6"/>
        <v>29</v>
      </c>
      <c r="J37" s="223">
        <v>11</v>
      </c>
      <c r="K37" s="499">
        <f t="shared" si="7"/>
        <v>60.647941634319423</v>
      </c>
      <c r="L37" s="170"/>
    </row>
  </sheetData>
  <mergeCells count="4">
    <mergeCell ref="B22:E22"/>
    <mergeCell ref="G22:I22"/>
    <mergeCell ref="K22:K23"/>
    <mergeCell ref="J22:J23"/>
  </mergeCells>
  <conditionalFormatting sqref="L24:L37">
    <cfRule type="cellIs" dxfId="0" priority="1" operator="equal">
      <formula>"GANADOR"</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Oferente 3</vt:lpstr>
      <vt:lpstr>Oferente 7</vt:lpstr>
      <vt:lpstr>Oferente 8</vt:lpstr>
      <vt:lpstr>Oferente 11</vt:lpstr>
      <vt:lpstr>Oferente 12</vt:lpstr>
      <vt:lpstr>Oferente 13</vt:lpstr>
      <vt:lpstr>Oferente 16</vt:lpstr>
      <vt:lpstr>Calificación Lote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Ramirez Arjona</dc:creator>
  <cp:keywords/>
  <dc:description/>
  <cp:lastModifiedBy>Juan Camilo Ramirez Arjona</cp:lastModifiedBy>
  <cp:revision/>
  <dcterms:created xsi:type="dcterms:W3CDTF">2020-05-11T16:46:29Z</dcterms:created>
  <dcterms:modified xsi:type="dcterms:W3CDTF">2020-06-30T21:21:45Z</dcterms:modified>
  <cp:category/>
  <cp:contentStatus/>
</cp:coreProperties>
</file>