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3"/>
  <workbookPr defaultThemeVersion="166925"/>
  <mc:AlternateContent xmlns:mc="http://schemas.openxmlformats.org/markup-compatibility/2006">
    <mc:Choice Requires="x15">
      <x15ac:absPath xmlns:x15ac="http://schemas.microsoft.com/office/spreadsheetml/2010/11/ac" url="https://minenergiacol-my.sharepoint.com/personal/ypbetancourt_minenergia_gov_co/Documents/EVALUACION/Lotes Calificados Ponderable/"/>
    </mc:Choice>
  </mc:AlternateContent>
  <xr:revisionPtr revIDLastSave="1057" documentId="11_C37196020807017BF596619FE1ADAE88380DACBC" xr6:coauthVersionLast="45" xr6:coauthVersionMax="45" xr10:uidLastSave="{8300E3A9-1880-4033-AA99-4066E8CE0BE8}"/>
  <bookViews>
    <workbookView xWindow="-110" yWindow="-110" windowWidth="19420" windowHeight="10420" firstSheet="6" activeTab="6" xr2:uid="{00000000-000D-0000-FFFF-FFFF00000000}"/>
  </bookViews>
  <sheets>
    <sheet name="Oferente 1" sheetId="3" r:id="rId1"/>
    <sheet name="Oferente 2" sheetId="15" r:id="rId2"/>
    <sheet name="Oferente 7" sheetId="20" r:id="rId3"/>
    <sheet name="Oferente 8" sheetId="21" r:id="rId4"/>
    <sheet name="Oferente 9" sheetId="22" r:id="rId5"/>
    <sheet name="Oferente 11" sheetId="24" r:id="rId6"/>
    <sheet name="Oferente 12" sheetId="25" r:id="rId7"/>
    <sheet name="Oferente 13" sheetId="26" r:id="rId8"/>
    <sheet name="Oferente 14" sheetId="27" r:id="rId9"/>
    <sheet name="Oferente 15" sheetId="28" r:id="rId10"/>
    <sheet name="Oferente 16" sheetId="29" r:id="rId11"/>
    <sheet name="Calificación Lote" sheetId="1" r:id="rId12"/>
  </sheet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U127" i="25" l="1"/>
  <c r="T127" i="25"/>
  <c r="T126" i="25"/>
  <c r="U126" i="25" s="1"/>
  <c r="U125" i="25"/>
  <c r="T125" i="25"/>
  <c r="T124" i="25"/>
  <c r="U124" i="25" s="1"/>
  <c r="U123" i="25"/>
  <c r="T123" i="25"/>
  <c r="T122" i="25"/>
  <c r="U122" i="25" s="1"/>
  <c r="U121" i="25"/>
  <c r="T121" i="25"/>
  <c r="T120" i="25"/>
  <c r="U120" i="25" s="1"/>
  <c r="U119" i="25"/>
  <c r="T119" i="25"/>
  <c r="T118" i="25"/>
  <c r="U118" i="25" s="1"/>
  <c r="U117" i="25"/>
  <c r="T117" i="25"/>
  <c r="T116" i="25"/>
  <c r="U116" i="25" s="1"/>
  <c r="T99" i="25"/>
  <c r="U99" i="25" s="1"/>
  <c r="I99" i="25"/>
  <c r="J99" i="25" s="1"/>
  <c r="T98" i="25"/>
  <c r="U98" i="25" s="1"/>
  <c r="I98" i="25"/>
  <c r="J98" i="25" s="1"/>
  <c r="T97" i="25"/>
  <c r="U97" i="25" s="1"/>
  <c r="I97" i="25"/>
  <c r="J97" i="25" s="1"/>
  <c r="T96" i="25"/>
  <c r="U96" i="25" s="1"/>
  <c r="I96" i="25"/>
  <c r="J96" i="25" s="1"/>
  <c r="T95" i="25"/>
  <c r="U95" i="25" s="1"/>
  <c r="I95" i="25"/>
  <c r="J95" i="25" s="1"/>
  <c r="T94" i="25"/>
  <c r="U94" i="25" s="1"/>
  <c r="I94" i="25"/>
  <c r="J94" i="25" s="1"/>
  <c r="T93" i="25"/>
  <c r="U93" i="25" s="1"/>
  <c r="I93" i="25"/>
  <c r="J93" i="25" s="1"/>
  <c r="T92" i="25"/>
  <c r="U92" i="25" s="1"/>
  <c r="I92" i="25"/>
  <c r="J92" i="25" s="1"/>
  <c r="T91" i="25"/>
  <c r="U91" i="25" s="1"/>
  <c r="I91" i="25"/>
  <c r="J91" i="25" s="1"/>
  <c r="T90" i="25"/>
  <c r="U90" i="25" s="1"/>
  <c r="I90" i="25"/>
  <c r="J90" i="25" s="1"/>
  <c r="T89" i="25"/>
  <c r="U89" i="25" s="1"/>
  <c r="I89" i="25"/>
  <c r="J89" i="25" s="1"/>
  <c r="T88" i="25"/>
  <c r="U88" i="25" s="1"/>
  <c r="U100" i="25" s="1"/>
  <c r="U102" i="25" s="1"/>
  <c r="I88" i="25"/>
  <c r="J88" i="25" s="1"/>
  <c r="J100" i="25" s="1"/>
  <c r="J102" i="25" s="1"/>
  <c r="E79" i="25"/>
  <c r="AG69" i="25"/>
  <c r="V69" i="25"/>
  <c r="BB16" i="25"/>
  <c r="AV16" i="25"/>
  <c r="AU16" i="25"/>
  <c r="AI16" i="25"/>
  <c r="AI17" i="25" s="1"/>
  <c r="AI18" i="25" s="1"/>
  <c r="AI19" i="25" s="1"/>
  <c r="AI20" i="25" s="1"/>
  <c r="AI21" i="25" s="1"/>
  <c r="AI22" i="25" s="1"/>
  <c r="AI23" i="25" s="1"/>
  <c r="AI24" i="25" s="1"/>
  <c r="AI25" i="25" s="1"/>
  <c r="AI26" i="25" s="1"/>
  <c r="AI27" i="25" s="1"/>
  <c r="AI28" i="25" s="1"/>
  <c r="AI29" i="25" s="1"/>
  <c r="AI30" i="25" s="1"/>
  <c r="AI31" i="25" s="1"/>
  <c r="AI32" i="25" s="1"/>
  <c r="AI33" i="25" s="1"/>
  <c r="AI34" i="25" s="1"/>
  <c r="AI35" i="25" s="1"/>
  <c r="AI36" i="25" s="1"/>
  <c r="AI37" i="25" s="1"/>
  <c r="AI38" i="25" s="1"/>
  <c r="AI39" i="25" s="1"/>
  <c r="AI40" i="25" s="1"/>
  <c r="AI41" i="25" s="1"/>
  <c r="AI42" i="25" s="1"/>
  <c r="AI43" i="25" s="1"/>
  <c r="AI44" i="25" s="1"/>
  <c r="AI45" i="25" s="1"/>
  <c r="AI46" i="25" s="1"/>
  <c r="AI47" i="25" s="1"/>
  <c r="AI48" i="25" s="1"/>
  <c r="AI49" i="25" s="1"/>
  <c r="AI50" i="25" s="1"/>
  <c r="AI51" i="25" s="1"/>
  <c r="AI52" i="25" s="1"/>
  <c r="AI53" i="25" s="1"/>
  <c r="AI54" i="25" s="1"/>
  <c r="AI55" i="25" s="1"/>
  <c r="AI56" i="25" s="1"/>
  <c r="AI57" i="25" s="1"/>
  <c r="AI58" i="25" s="1"/>
  <c r="AI59" i="25" s="1"/>
  <c r="AI60" i="25" s="1"/>
  <c r="AI61" i="25" s="1"/>
  <c r="AI62" i="25" s="1"/>
  <c r="AI63" i="25" s="1"/>
  <c r="AI64" i="25" s="1"/>
  <c r="AI65" i="25" s="1"/>
  <c r="AI66" i="25" s="1"/>
  <c r="AI67" i="25" s="1"/>
  <c r="AI68" i="25" s="1"/>
  <c r="K16" i="25"/>
  <c r="J16" i="25"/>
  <c r="BB15" i="25"/>
  <c r="BB18" i="25" s="1"/>
  <c r="AV15" i="25"/>
  <c r="AU15" i="25"/>
  <c r="AI15" i="25"/>
  <c r="X15" i="25"/>
  <c r="X16" i="25" s="1"/>
  <c r="X17" i="25" s="1"/>
  <c r="X18" i="25" s="1"/>
  <c r="X19" i="25" s="1"/>
  <c r="X20" i="25" s="1"/>
  <c r="X21" i="25" s="1"/>
  <c r="X22" i="25" s="1"/>
  <c r="X23" i="25" s="1"/>
  <c r="X24" i="25" s="1"/>
  <c r="X25" i="25" s="1"/>
  <c r="X26" i="25" s="1"/>
  <c r="X27" i="25" s="1"/>
  <c r="X28" i="25" s="1"/>
  <c r="X29" i="25" s="1"/>
  <c r="X30" i="25" s="1"/>
  <c r="X31" i="25" s="1"/>
  <c r="X32" i="25" s="1"/>
  <c r="X33" i="25" s="1"/>
  <c r="X34" i="25" s="1"/>
  <c r="X35" i="25" s="1"/>
  <c r="X36" i="25" s="1"/>
  <c r="X37" i="25" s="1"/>
  <c r="X38" i="25" s="1"/>
  <c r="X39" i="25" s="1"/>
  <c r="X40" i="25" s="1"/>
  <c r="X41" i="25" s="1"/>
  <c r="X42" i="25" s="1"/>
  <c r="X43" i="25" s="1"/>
  <c r="X44" i="25" s="1"/>
  <c r="X45" i="25" s="1"/>
  <c r="X46" i="25" s="1"/>
  <c r="X47" i="25" s="1"/>
  <c r="X48" i="25" s="1"/>
  <c r="X49" i="25" s="1"/>
  <c r="X50" i="25" s="1"/>
  <c r="X51" i="25" s="1"/>
  <c r="X52" i="25" s="1"/>
  <c r="X53" i="25" s="1"/>
  <c r="X54" i="25" s="1"/>
  <c r="X55" i="25" s="1"/>
  <c r="X56" i="25" s="1"/>
  <c r="X57" i="25" s="1"/>
  <c r="X58" i="25" s="1"/>
  <c r="X59" i="25" s="1"/>
  <c r="X60" i="25" s="1"/>
  <c r="X61" i="25" s="1"/>
  <c r="X62" i="25" s="1"/>
  <c r="X63" i="25" s="1"/>
  <c r="X64" i="25" s="1"/>
  <c r="X65" i="25" s="1"/>
  <c r="X66" i="25" s="1"/>
  <c r="X67" i="25" s="1"/>
  <c r="X68" i="25" s="1"/>
  <c r="K15" i="25"/>
  <c r="J15" i="25"/>
  <c r="H8" i="25"/>
  <c r="U128" i="25" l="1"/>
  <c r="U130" i="25" s="1"/>
  <c r="T128" i="25"/>
  <c r="AV11" i="25"/>
  <c r="J11" i="25"/>
  <c r="T100" i="25"/>
  <c r="X69" i="25"/>
  <c r="I100" i="25"/>
  <c r="AI69" i="25"/>
  <c r="J120" i="25" l="1"/>
  <c r="J117" i="25"/>
  <c r="AG69" i="15" l="1"/>
  <c r="V69" i="15"/>
  <c r="AU20" i="15"/>
  <c r="K20" i="15"/>
  <c r="BA19" i="15"/>
  <c r="AU19" i="15"/>
  <c r="K19" i="15"/>
  <c r="AU18" i="15"/>
  <c r="K18" i="15"/>
  <c r="BA17" i="15"/>
  <c r="AU17" i="15"/>
  <c r="K17" i="15"/>
  <c r="BA16" i="15"/>
  <c r="AU16" i="15"/>
  <c r="AT16" i="15"/>
  <c r="AT17" i="15" s="1"/>
  <c r="AT18" i="15" s="1"/>
  <c r="AT19" i="15" s="1"/>
  <c r="AT20" i="15" s="1"/>
  <c r="AQ16" i="15"/>
  <c r="K16" i="15"/>
  <c r="G16" i="15"/>
  <c r="BA15" i="15"/>
  <c r="BA21" i="15" s="1"/>
  <c r="AU15" i="15"/>
  <c r="AT15" i="15"/>
  <c r="AI15" i="15"/>
  <c r="X15" i="15"/>
  <c r="X16" i="15" s="1"/>
  <c r="X17" i="15" s="1"/>
  <c r="X18" i="15" s="1"/>
  <c r="X19" i="15" s="1"/>
  <c r="X20" i="15" s="1"/>
  <c r="X21" i="15" s="1"/>
  <c r="X22" i="15" s="1"/>
  <c r="X23" i="15" s="1"/>
  <c r="X24" i="15" s="1"/>
  <c r="X25" i="15" s="1"/>
  <c r="X26" i="15" s="1"/>
  <c r="X27" i="15" s="1"/>
  <c r="X28" i="15" s="1"/>
  <c r="X29" i="15" s="1"/>
  <c r="X30" i="15" s="1"/>
  <c r="X31" i="15" s="1"/>
  <c r="X32" i="15" s="1"/>
  <c r="X33" i="15" s="1"/>
  <c r="X34" i="15" s="1"/>
  <c r="X35" i="15" s="1"/>
  <c r="X36" i="15" s="1"/>
  <c r="X37" i="15" s="1"/>
  <c r="X38" i="15" s="1"/>
  <c r="X39" i="15" s="1"/>
  <c r="X40" i="15" s="1"/>
  <c r="X41" i="15" s="1"/>
  <c r="X42" i="15" s="1"/>
  <c r="X43" i="15" s="1"/>
  <c r="X44" i="15" s="1"/>
  <c r="X45" i="15" s="1"/>
  <c r="X46" i="15" s="1"/>
  <c r="X47" i="15" s="1"/>
  <c r="X48" i="15" s="1"/>
  <c r="X49" i="15" s="1"/>
  <c r="X50" i="15" s="1"/>
  <c r="X51" i="15" s="1"/>
  <c r="X52" i="15" s="1"/>
  <c r="X53" i="15" s="1"/>
  <c r="X54" i="15" s="1"/>
  <c r="X55" i="15" s="1"/>
  <c r="X56" i="15" s="1"/>
  <c r="X57" i="15" s="1"/>
  <c r="X58" i="15" s="1"/>
  <c r="X59" i="15" s="1"/>
  <c r="X60" i="15" s="1"/>
  <c r="X61" i="15" s="1"/>
  <c r="X62" i="15" s="1"/>
  <c r="X63" i="15" s="1"/>
  <c r="X64" i="15" s="1"/>
  <c r="X65" i="15" s="1"/>
  <c r="X66" i="15" s="1"/>
  <c r="X67" i="15" s="1"/>
  <c r="X68" i="15" s="1"/>
  <c r="K15" i="15"/>
  <c r="J15" i="15"/>
  <c r="J16" i="15" s="1"/>
  <c r="J17" i="15" s="1"/>
  <c r="J18" i="15" s="1"/>
  <c r="J19" i="15" s="1"/>
  <c r="J20" i="15" s="1"/>
  <c r="J21" i="15" s="1"/>
  <c r="J22" i="15" s="1"/>
  <c r="J23" i="15" s="1"/>
  <c r="J24" i="15" s="1"/>
  <c r="J25" i="15" s="1"/>
  <c r="J26" i="15" s="1"/>
  <c r="J27" i="15" s="1"/>
  <c r="J28" i="15" s="1"/>
  <c r="J29" i="15" s="1"/>
  <c r="J30" i="15" s="1"/>
  <c r="J31" i="15" s="1"/>
  <c r="J32" i="15" s="1"/>
  <c r="J33" i="15" s="1"/>
  <c r="J34" i="15" s="1"/>
  <c r="J35" i="15" s="1"/>
  <c r="J36" i="15" s="1"/>
  <c r="J37" i="15" s="1"/>
  <c r="J38" i="15" s="1"/>
  <c r="J39" i="15" s="1"/>
  <c r="J40" i="15" s="1"/>
  <c r="J41" i="15" s="1"/>
  <c r="J42" i="15" s="1"/>
  <c r="J43" i="15" s="1"/>
  <c r="J44" i="15" s="1"/>
  <c r="J45" i="15" s="1"/>
  <c r="J46" i="15" s="1"/>
  <c r="J47" i="15" s="1"/>
  <c r="J48" i="15" s="1"/>
  <c r="J49" i="15" s="1"/>
  <c r="J50" i="15" s="1"/>
  <c r="J51" i="15" s="1"/>
  <c r="J52" i="15" s="1"/>
  <c r="J53" i="15" s="1"/>
  <c r="J54" i="15" s="1"/>
  <c r="J55" i="15" s="1"/>
  <c r="J56" i="15" s="1"/>
  <c r="J57" i="15" s="1"/>
  <c r="J58" i="15" s="1"/>
  <c r="J59" i="15" s="1"/>
  <c r="J60" i="15" s="1"/>
  <c r="J61" i="15" s="1"/>
  <c r="J62" i="15" s="1"/>
  <c r="J63" i="15" s="1"/>
  <c r="J64" i="15" s="1"/>
  <c r="J65" i="15" s="1"/>
  <c r="J66" i="15" s="1"/>
  <c r="J67" i="15" s="1"/>
  <c r="J68" i="15" s="1"/>
  <c r="H8" i="15"/>
  <c r="K11" i="15" l="1"/>
  <c r="AU11" i="15"/>
  <c r="X69" i="15"/>
  <c r="AI16" i="15"/>
  <c r="AI17" i="15" s="1"/>
  <c r="AI18" i="15" s="1"/>
  <c r="AI19" i="15" s="1"/>
  <c r="AI20" i="15" s="1"/>
  <c r="AI21" i="15" s="1"/>
  <c r="AI22" i="15" s="1"/>
  <c r="AI23" i="15" s="1"/>
  <c r="AI24" i="15" s="1"/>
  <c r="AI25" i="15" s="1"/>
  <c r="AI26" i="15" s="1"/>
  <c r="AI27" i="15" s="1"/>
  <c r="AI28" i="15" s="1"/>
  <c r="AI29" i="15" s="1"/>
  <c r="AI30" i="15" s="1"/>
  <c r="AI31" i="15" s="1"/>
  <c r="AI32" i="15" s="1"/>
  <c r="AI33" i="15" s="1"/>
  <c r="AI34" i="15" s="1"/>
  <c r="AI35" i="15" s="1"/>
  <c r="AI36" i="15" s="1"/>
  <c r="AI37" i="15" s="1"/>
  <c r="AI38" i="15" s="1"/>
  <c r="AI39" i="15" s="1"/>
  <c r="AI40" i="15" s="1"/>
  <c r="AI41" i="15" s="1"/>
  <c r="AI42" i="15" s="1"/>
  <c r="AI43" i="15" s="1"/>
  <c r="AI44" i="15" s="1"/>
  <c r="AI45" i="15" s="1"/>
  <c r="AI46" i="15" s="1"/>
  <c r="AI47" i="15" s="1"/>
  <c r="AI48" i="15" s="1"/>
  <c r="AI49" i="15" s="1"/>
  <c r="AI50" i="15" s="1"/>
  <c r="AI51" i="15" s="1"/>
  <c r="AI52" i="15" s="1"/>
  <c r="AI53" i="15" s="1"/>
  <c r="AI54" i="15" s="1"/>
  <c r="AI55" i="15" s="1"/>
  <c r="AI56" i="15" s="1"/>
  <c r="AI57" i="15" s="1"/>
  <c r="AI58" i="15" s="1"/>
  <c r="AI59" i="15" s="1"/>
  <c r="AI60" i="15" s="1"/>
  <c r="AI61" i="15" s="1"/>
  <c r="AI62" i="15" s="1"/>
  <c r="AI63" i="15" s="1"/>
  <c r="AI64" i="15" s="1"/>
  <c r="AI65" i="15" s="1"/>
  <c r="AI66" i="15" s="1"/>
  <c r="AI67" i="15" s="1"/>
  <c r="AI68" i="15" s="1"/>
  <c r="T88" i="27"/>
  <c r="T89" i="27"/>
  <c r="U89" i="27"/>
  <c r="T90" i="27"/>
  <c r="U90" i="27" s="1"/>
  <c r="U100" i="27" s="1"/>
  <c r="U102" i="27" s="1"/>
  <c r="T91" i="27"/>
  <c r="T92" i="27"/>
  <c r="U92" i="27"/>
  <c r="T93" i="27"/>
  <c r="U93" i="27"/>
  <c r="T94" i="27"/>
  <c r="U94" i="27"/>
  <c r="T95" i="27"/>
  <c r="U95" i="27"/>
  <c r="T96" i="27"/>
  <c r="U96" i="27"/>
  <c r="T97" i="27"/>
  <c r="U97" i="27"/>
  <c r="T98" i="27"/>
  <c r="U98" i="27"/>
  <c r="T99" i="27"/>
  <c r="U99" i="27"/>
  <c r="T116" i="27"/>
  <c r="T128" i="27" s="1"/>
  <c r="T119" i="27"/>
  <c r="U119" i="27"/>
  <c r="U128" i="27" s="1"/>
  <c r="U130" i="27" s="1"/>
  <c r="T120" i="27"/>
  <c r="U120" i="27"/>
  <c r="T121" i="27"/>
  <c r="U121" i="27"/>
  <c r="T122" i="27"/>
  <c r="U122" i="27"/>
  <c r="T123" i="27"/>
  <c r="U123" i="27"/>
  <c r="T124" i="27"/>
  <c r="U124" i="27"/>
  <c r="T125" i="27"/>
  <c r="U125" i="27"/>
  <c r="T126" i="27"/>
  <c r="U126" i="27"/>
  <c r="T127" i="27"/>
  <c r="U127" i="27"/>
  <c r="X15" i="27"/>
  <c r="AI15" i="27"/>
  <c r="AI16" i="27"/>
  <c r="AI17" i="27" s="1"/>
  <c r="V69" i="27"/>
  <c r="AG69" i="27"/>
  <c r="AU21" i="27"/>
  <c r="AI69" i="15" l="1"/>
  <c r="AI18" i="27"/>
  <c r="AI19" i="27" s="1"/>
  <c r="AI20" i="27" s="1"/>
  <c r="AI21" i="27" s="1"/>
  <c r="AI22" i="27" s="1"/>
  <c r="AI23" i="27" s="1"/>
  <c r="AI24" i="27" s="1"/>
  <c r="AI25" i="27" s="1"/>
  <c r="AI26" i="27" s="1"/>
  <c r="AI27" i="27" s="1"/>
  <c r="AI28" i="27" s="1"/>
  <c r="AI29" i="27" s="1"/>
  <c r="AI30" i="27" s="1"/>
  <c r="AI31" i="27" s="1"/>
  <c r="AI32" i="27" s="1"/>
  <c r="AI33" i="27" s="1"/>
  <c r="AI34" i="27" s="1"/>
  <c r="AI35" i="27" s="1"/>
  <c r="AI36" i="27" s="1"/>
  <c r="AI37" i="27" s="1"/>
  <c r="AI38" i="27" s="1"/>
  <c r="AI39" i="27" s="1"/>
  <c r="AI40" i="27" s="1"/>
  <c r="AI41" i="27" s="1"/>
  <c r="AI42" i="27" s="1"/>
  <c r="AI43" i="27" s="1"/>
  <c r="AI44" i="27" s="1"/>
  <c r="AI45" i="27" s="1"/>
  <c r="AI46" i="27" s="1"/>
  <c r="AI47" i="27" s="1"/>
  <c r="AI48" i="27" s="1"/>
  <c r="AI49" i="27" s="1"/>
  <c r="AI50" i="27" s="1"/>
  <c r="AI51" i="27" s="1"/>
  <c r="AI52" i="27" s="1"/>
  <c r="AI53" i="27" s="1"/>
  <c r="AI54" i="27" s="1"/>
  <c r="AI55" i="27" s="1"/>
  <c r="AI56" i="27" s="1"/>
  <c r="AI57" i="27" s="1"/>
  <c r="AI58" i="27" s="1"/>
  <c r="AI59" i="27" s="1"/>
  <c r="AI60" i="27" s="1"/>
  <c r="AI61" i="27" s="1"/>
  <c r="AI62" i="27" s="1"/>
  <c r="AI63" i="27" s="1"/>
  <c r="AI64" i="27" s="1"/>
  <c r="AI65" i="27" s="1"/>
  <c r="AI66" i="27" s="1"/>
  <c r="AI67" i="27" s="1"/>
  <c r="AI68" i="27" s="1"/>
  <c r="T100" i="27"/>
  <c r="X16" i="27"/>
  <c r="X17" i="27" s="1"/>
  <c r="X18" i="27" s="1"/>
  <c r="X19" i="27" s="1"/>
  <c r="X20" i="27" s="1"/>
  <c r="X21" i="27" s="1"/>
  <c r="X22" i="27" s="1"/>
  <c r="X23" i="27" s="1"/>
  <c r="X24" i="27" s="1"/>
  <c r="X25" i="27" s="1"/>
  <c r="X26" i="27" s="1"/>
  <c r="X27" i="27" s="1"/>
  <c r="X28" i="27" s="1"/>
  <c r="X29" i="27" s="1"/>
  <c r="X30" i="27" s="1"/>
  <c r="X31" i="27" s="1"/>
  <c r="X32" i="27" s="1"/>
  <c r="X33" i="27" s="1"/>
  <c r="X34" i="27" s="1"/>
  <c r="X35" i="27" s="1"/>
  <c r="X36" i="27" s="1"/>
  <c r="X37" i="27" s="1"/>
  <c r="X38" i="27" s="1"/>
  <c r="X39" i="27" s="1"/>
  <c r="X40" i="27" s="1"/>
  <c r="X41" i="27" s="1"/>
  <c r="X42" i="27" s="1"/>
  <c r="X43" i="27" s="1"/>
  <c r="X44" i="27" s="1"/>
  <c r="X45" i="27" s="1"/>
  <c r="X46" i="27" s="1"/>
  <c r="X47" i="27" s="1"/>
  <c r="X48" i="27" s="1"/>
  <c r="X49" i="27" s="1"/>
  <c r="X50" i="27" s="1"/>
  <c r="X51" i="27" s="1"/>
  <c r="X52" i="27" s="1"/>
  <c r="X53" i="27" s="1"/>
  <c r="X54" i="27" s="1"/>
  <c r="X55" i="27" s="1"/>
  <c r="X56" i="27" s="1"/>
  <c r="X57" i="27" s="1"/>
  <c r="X58" i="27" s="1"/>
  <c r="X59" i="27" s="1"/>
  <c r="X60" i="27" s="1"/>
  <c r="X61" i="27" s="1"/>
  <c r="X62" i="27" s="1"/>
  <c r="X63" i="27" s="1"/>
  <c r="X64" i="27" s="1"/>
  <c r="X65" i="27" s="1"/>
  <c r="X66" i="27" s="1"/>
  <c r="X67" i="27" s="1"/>
  <c r="X68" i="27" s="1"/>
  <c r="T88" i="28"/>
  <c r="U128" i="28"/>
  <c r="T116" i="28"/>
  <c r="I117" i="28"/>
  <c r="I118" i="28"/>
  <c r="I119" i="28"/>
  <c r="I120" i="28"/>
  <c r="I116" i="28"/>
  <c r="I120" i="25"/>
  <c r="I117" i="25"/>
  <c r="I118" i="25"/>
  <c r="I119" i="25"/>
  <c r="I116" i="25"/>
  <c r="J116" i="25" s="1"/>
  <c r="BB29" i="22"/>
  <c r="BB25" i="22"/>
  <c r="BB16" i="22"/>
  <c r="BB15" i="22"/>
  <c r="I89" i="22"/>
  <c r="I90" i="22"/>
  <c r="I88" i="22"/>
  <c r="I117" i="22"/>
  <c r="I116" i="22"/>
  <c r="I94" i="21"/>
  <c r="I93" i="21"/>
  <c r="I92" i="21"/>
  <c r="I91" i="21"/>
  <c r="I88" i="21"/>
  <c r="I120" i="21"/>
  <c r="I121" i="21"/>
  <c r="I117" i="21"/>
  <c r="I118" i="21"/>
  <c r="I119" i="21"/>
  <c r="J119" i="21" s="1"/>
  <c r="I116" i="21"/>
  <c r="J116" i="21" s="1"/>
  <c r="J127" i="21"/>
  <c r="I127" i="21"/>
  <c r="I126" i="21"/>
  <c r="J126" i="21" s="1"/>
  <c r="J125" i="21"/>
  <c r="I125" i="21"/>
  <c r="I124" i="21"/>
  <c r="J124" i="21" s="1"/>
  <c r="J123" i="21"/>
  <c r="I123" i="21"/>
  <c r="I122" i="21"/>
  <c r="J122" i="21" s="1"/>
  <c r="J121" i="21"/>
  <c r="J117" i="21"/>
  <c r="I128" i="21"/>
  <c r="J99" i="21"/>
  <c r="I99" i="21"/>
  <c r="I98" i="21"/>
  <c r="J98" i="21" s="1"/>
  <c r="J97" i="21"/>
  <c r="I97" i="21"/>
  <c r="I96" i="21"/>
  <c r="J96" i="21" s="1"/>
  <c r="J95" i="21"/>
  <c r="I95" i="21"/>
  <c r="J94" i="21"/>
  <c r="J93" i="21"/>
  <c r="J90" i="21"/>
  <c r="J89" i="21"/>
  <c r="AG68" i="21"/>
  <c r="V68" i="21"/>
  <c r="X19" i="21"/>
  <c r="X20" i="21" s="1"/>
  <c r="X21" i="21" s="1"/>
  <c r="X22" i="21" s="1"/>
  <c r="X23" i="21" s="1"/>
  <c r="X24" i="21" s="1"/>
  <c r="X25" i="21" s="1"/>
  <c r="X26" i="21" s="1"/>
  <c r="X27" i="21" s="1"/>
  <c r="X28" i="21" s="1"/>
  <c r="X29" i="21" s="1"/>
  <c r="X30" i="21" s="1"/>
  <c r="X31" i="21" s="1"/>
  <c r="X32" i="21" s="1"/>
  <c r="X33" i="21" s="1"/>
  <c r="X34" i="21" s="1"/>
  <c r="X35" i="21" s="1"/>
  <c r="X36" i="21" s="1"/>
  <c r="X37" i="21" s="1"/>
  <c r="X38" i="21" s="1"/>
  <c r="X39" i="21" s="1"/>
  <c r="X40" i="21" s="1"/>
  <c r="X41" i="21" s="1"/>
  <c r="X42" i="21" s="1"/>
  <c r="X43" i="21" s="1"/>
  <c r="X44" i="21" s="1"/>
  <c r="X45" i="21" s="1"/>
  <c r="X46" i="21" s="1"/>
  <c r="X47" i="21" s="1"/>
  <c r="X48" i="21" s="1"/>
  <c r="X49" i="21" s="1"/>
  <c r="X50" i="21" s="1"/>
  <c r="X51" i="21" s="1"/>
  <c r="X52" i="21" s="1"/>
  <c r="X53" i="21" s="1"/>
  <c r="X54" i="21" s="1"/>
  <c r="X55" i="21" s="1"/>
  <c r="X56" i="21" s="1"/>
  <c r="X57" i="21" s="1"/>
  <c r="X58" i="21" s="1"/>
  <c r="X59" i="21" s="1"/>
  <c r="X60" i="21" s="1"/>
  <c r="X61" i="21" s="1"/>
  <c r="X62" i="21" s="1"/>
  <c r="X63" i="21" s="1"/>
  <c r="X64" i="21" s="1"/>
  <c r="X65" i="21" s="1"/>
  <c r="X66" i="21" s="1"/>
  <c r="X67" i="21" s="1"/>
  <c r="AI18" i="21"/>
  <c r="AI19" i="21" s="1"/>
  <c r="AI20" i="21" s="1"/>
  <c r="AI21" i="21" s="1"/>
  <c r="AI22" i="21" s="1"/>
  <c r="AI23" i="21" s="1"/>
  <c r="AI24" i="21" s="1"/>
  <c r="AI25" i="21" s="1"/>
  <c r="AI26" i="21" s="1"/>
  <c r="AI27" i="21" s="1"/>
  <c r="AI28" i="21" s="1"/>
  <c r="AI29" i="21" s="1"/>
  <c r="AI30" i="21" s="1"/>
  <c r="AI31" i="21" s="1"/>
  <c r="AI32" i="21" s="1"/>
  <c r="AI33" i="21" s="1"/>
  <c r="AI34" i="21" s="1"/>
  <c r="AI35" i="21" s="1"/>
  <c r="AI36" i="21" s="1"/>
  <c r="AI37" i="21" s="1"/>
  <c r="AI38" i="21" s="1"/>
  <c r="AI39" i="21" s="1"/>
  <c r="AI40" i="21" s="1"/>
  <c r="AI41" i="21" s="1"/>
  <c r="AI42" i="21" s="1"/>
  <c r="AI43" i="21" s="1"/>
  <c r="AI44" i="21" s="1"/>
  <c r="AI45" i="21" s="1"/>
  <c r="AI46" i="21" s="1"/>
  <c r="AI47" i="21" s="1"/>
  <c r="AI48" i="21" s="1"/>
  <c r="AI49" i="21" s="1"/>
  <c r="AI50" i="21" s="1"/>
  <c r="AI51" i="21" s="1"/>
  <c r="AI52" i="21" s="1"/>
  <c r="AI53" i="21" s="1"/>
  <c r="AI54" i="21" s="1"/>
  <c r="AI55" i="21" s="1"/>
  <c r="AI56" i="21" s="1"/>
  <c r="AI57" i="21" s="1"/>
  <c r="AI58" i="21" s="1"/>
  <c r="AI59" i="21" s="1"/>
  <c r="AI60" i="21" s="1"/>
  <c r="AI61" i="21" s="1"/>
  <c r="AI62" i="21" s="1"/>
  <c r="AI63" i="21" s="1"/>
  <c r="AI64" i="21" s="1"/>
  <c r="AI65" i="21" s="1"/>
  <c r="AI66" i="21" s="1"/>
  <c r="AI67" i="21" s="1"/>
  <c r="X18" i="21"/>
  <c r="K18" i="21"/>
  <c r="BA17" i="21"/>
  <c r="AU17" i="21"/>
  <c r="AI17" i="21"/>
  <c r="K17" i="21"/>
  <c r="BA16" i="21"/>
  <c r="AU16" i="21"/>
  <c r="K16" i="21"/>
  <c r="BA15" i="21"/>
  <c r="AU15" i="21"/>
  <c r="K15" i="21"/>
  <c r="J15" i="21"/>
  <c r="J16" i="21" s="1"/>
  <c r="J17" i="21" s="1"/>
  <c r="J18" i="21" s="1"/>
  <c r="BA14" i="21"/>
  <c r="BA27" i="21" s="1"/>
  <c r="AU14" i="21"/>
  <c r="AT14" i="21"/>
  <c r="AT15" i="21" s="1"/>
  <c r="AT16" i="21" s="1"/>
  <c r="AT17" i="21" s="1"/>
  <c r="H8" i="21"/>
  <c r="I118" i="20"/>
  <c r="I117" i="20"/>
  <c r="I116" i="20"/>
  <c r="I89" i="20"/>
  <c r="X69" i="27" l="1"/>
  <c r="AI69" i="27"/>
  <c r="I100" i="21"/>
  <c r="J91" i="21"/>
  <c r="J128" i="21"/>
  <c r="J130" i="21" s="1"/>
  <c r="J88" i="21"/>
  <c r="J100" i="21" s="1"/>
  <c r="J102" i="21" s="1"/>
  <c r="AU11" i="21"/>
  <c r="J11" i="21"/>
  <c r="AI68" i="21"/>
  <c r="X68" i="21"/>
  <c r="G33" i="1"/>
  <c r="K36" i="22" l="1"/>
  <c r="K35" i="22"/>
  <c r="K34" i="22"/>
  <c r="K33" i="22"/>
  <c r="K32" i="22"/>
  <c r="K31" i="22"/>
  <c r="K30" i="22"/>
  <c r="K29" i="22"/>
  <c r="K28" i="22"/>
  <c r="K27" i="22"/>
  <c r="K26" i="22"/>
  <c r="K25" i="22"/>
  <c r="K24" i="22"/>
  <c r="K23" i="22"/>
  <c r="K22" i="22"/>
  <c r="K21" i="22"/>
  <c r="K20" i="22"/>
  <c r="K19" i="22"/>
  <c r="K18" i="22"/>
  <c r="K17" i="22"/>
  <c r="K16" i="22"/>
  <c r="K15" i="22"/>
  <c r="J15" i="22"/>
  <c r="J16" i="22" s="1"/>
  <c r="J17" i="22" s="1"/>
  <c r="AV16" i="22"/>
  <c r="AV17" i="22"/>
  <c r="AV18" i="22"/>
  <c r="AV19" i="22"/>
  <c r="AV20" i="22"/>
  <c r="AV21" i="22"/>
  <c r="AV22" i="22"/>
  <c r="AV23" i="22"/>
  <c r="AV24" i="22"/>
  <c r="AV25" i="22"/>
  <c r="AV26" i="22"/>
  <c r="AV27" i="22"/>
  <c r="AV28" i="22"/>
  <c r="AV29" i="22"/>
  <c r="AV30" i="22"/>
  <c r="AV31" i="22"/>
  <c r="AV32" i="22"/>
  <c r="AV33" i="22"/>
  <c r="AV34" i="22"/>
  <c r="AV35" i="22"/>
  <c r="AV36" i="22"/>
  <c r="AV15" i="22"/>
  <c r="J18" i="22" l="1"/>
  <c r="J20" i="22" s="1"/>
  <c r="J21" i="22" s="1"/>
  <c r="J22" i="22" s="1"/>
  <c r="J23" i="22" s="1"/>
  <c r="J19" i="22"/>
  <c r="I119" i="27"/>
  <c r="J119" i="27" s="1"/>
  <c r="I118" i="27"/>
  <c r="J118" i="27" s="1"/>
  <c r="I117" i="27"/>
  <c r="J117" i="27" s="1"/>
  <c r="I116" i="27"/>
  <c r="J116" i="27" s="1"/>
  <c r="E78" i="26"/>
  <c r="I126" i="26"/>
  <c r="J126" i="26" s="1"/>
  <c r="I125" i="26"/>
  <c r="J125" i="26" s="1"/>
  <c r="I124" i="26"/>
  <c r="J124" i="26" s="1"/>
  <c r="I123" i="26"/>
  <c r="J123" i="26" s="1"/>
  <c r="J122" i="26"/>
  <c r="J121" i="26"/>
  <c r="J120" i="26"/>
  <c r="I119" i="26"/>
  <c r="J119" i="26" s="1"/>
  <c r="I118" i="26"/>
  <c r="J118" i="26" s="1"/>
  <c r="I117" i="26"/>
  <c r="J117" i="26" s="1"/>
  <c r="I116" i="26"/>
  <c r="J116" i="26" s="1"/>
  <c r="I115" i="26"/>
  <c r="I127" i="26" s="1"/>
  <c r="J98" i="26"/>
  <c r="I98" i="26"/>
  <c r="I97" i="26"/>
  <c r="J97" i="26" s="1"/>
  <c r="J96" i="26"/>
  <c r="I96" i="26"/>
  <c r="I95" i="26"/>
  <c r="J95" i="26" s="1"/>
  <c r="I94" i="26"/>
  <c r="J94" i="26" s="1"/>
  <c r="I93" i="26"/>
  <c r="J93" i="26" s="1"/>
  <c r="I92" i="26"/>
  <c r="J92" i="26" s="1"/>
  <c r="I91" i="26"/>
  <c r="J91" i="26" s="1"/>
  <c r="J90" i="26"/>
  <c r="I90" i="26"/>
  <c r="I89" i="26"/>
  <c r="J89" i="26" s="1"/>
  <c r="I88" i="26"/>
  <c r="J88" i="26" s="1"/>
  <c r="I87" i="26"/>
  <c r="J87" i="26" s="1"/>
  <c r="J25" i="22" l="1"/>
  <c r="J24" i="22"/>
  <c r="J26" i="22" s="1"/>
  <c r="J99" i="26"/>
  <c r="J101" i="26" s="1"/>
  <c r="I99" i="26"/>
  <c r="J115" i="26"/>
  <c r="J127" i="26" s="1"/>
  <c r="J130" i="26" s="1"/>
  <c r="J27" i="22" l="1"/>
  <c r="J29" i="22"/>
  <c r="I99" i="27"/>
  <c r="J99" i="27" s="1"/>
  <c r="I98" i="27"/>
  <c r="J98" i="27" s="1"/>
  <c r="I97" i="27"/>
  <c r="J97" i="27" s="1"/>
  <c r="I96" i="27"/>
  <c r="J96" i="27" s="1"/>
  <c r="I95" i="27"/>
  <c r="J95" i="27" s="1"/>
  <c r="I94" i="27"/>
  <c r="J94" i="27" s="1"/>
  <c r="I93" i="27"/>
  <c r="J93" i="27" s="1"/>
  <c r="I92" i="27"/>
  <c r="J92" i="27" s="1"/>
  <c r="I91" i="27"/>
  <c r="J91" i="27" s="1"/>
  <c r="I90" i="27"/>
  <c r="J90" i="27" s="1"/>
  <c r="I89" i="27"/>
  <c r="J89" i="27" s="1"/>
  <c r="I88" i="27"/>
  <c r="J88" i="27" s="1"/>
  <c r="E79" i="27"/>
  <c r="J30" i="22" l="1"/>
  <c r="J31" i="22" s="1"/>
  <c r="J28" i="22"/>
  <c r="J100" i="27"/>
  <c r="J102" i="27" s="1"/>
  <c r="I100" i="27"/>
  <c r="J32" i="22" l="1"/>
  <c r="J33" i="22"/>
  <c r="J34" i="22" s="1"/>
  <c r="J35" i="22" s="1"/>
  <c r="J36" i="22" s="1"/>
  <c r="I117" i="29" l="1"/>
  <c r="I116" i="29"/>
  <c r="I126" i="29" l="1"/>
  <c r="J126" i="29" s="1"/>
  <c r="I125" i="29"/>
  <c r="J125" i="29" s="1"/>
  <c r="I124" i="29"/>
  <c r="J124" i="29" s="1"/>
  <c r="I123" i="29"/>
  <c r="J123" i="29" s="1"/>
  <c r="I122" i="29"/>
  <c r="J122" i="29" s="1"/>
  <c r="I121" i="29"/>
  <c r="J121" i="29" s="1"/>
  <c r="I120" i="29"/>
  <c r="J120" i="29" s="1"/>
  <c r="I119" i="29"/>
  <c r="J119" i="29" s="1"/>
  <c r="I118" i="29"/>
  <c r="J118" i="29" s="1"/>
  <c r="J117" i="29"/>
  <c r="J116" i="29"/>
  <c r="J89" i="29"/>
  <c r="I89" i="29"/>
  <c r="I88" i="29"/>
  <c r="T99" i="29" l="1"/>
  <c r="U99" i="29" s="1"/>
  <c r="I99" i="29"/>
  <c r="J99" i="29" s="1"/>
  <c r="T98" i="29"/>
  <c r="U98" i="29" s="1"/>
  <c r="I98" i="29"/>
  <c r="J98" i="29" s="1"/>
  <c r="T97" i="29"/>
  <c r="U97" i="29" s="1"/>
  <c r="I97" i="29"/>
  <c r="J97" i="29" s="1"/>
  <c r="T96" i="29"/>
  <c r="U96" i="29" s="1"/>
  <c r="I96" i="29"/>
  <c r="J96" i="29" s="1"/>
  <c r="T95" i="29"/>
  <c r="U95" i="29" s="1"/>
  <c r="I95" i="29"/>
  <c r="J95" i="29" s="1"/>
  <c r="T94" i="29"/>
  <c r="U94" i="29" s="1"/>
  <c r="I94" i="29"/>
  <c r="J94" i="29" s="1"/>
  <c r="T93" i="29"/>
  <c r="U93" i="29" s="1"/>
  <c r="I93" i="29"/>
  <c r="J93" i="29" s="1"/>
  <c r="T92" i="29"/>
  <c r="U92" i="29" s="1"/>
  <c r="I92" i="29"/>
  <c r="J92" i="29" s="1"/>
  <c r="T91" i="29"/>
  <c r="U91" i="29" s="1"/>
  <c r="I91" i="29"/>
  <c r="J91" i="29" s="1"/>
  <c r="T90" i="29"/>
  <c r="U90" i="29" s="1"/>
  <c r="I90" i="29"/>
  <c r="J90" i="29" s="1"/>
  <c r="T89" i="29"/>
  <c r="T88" i="29"/>
  <c r="U88" i="29" s="1"/>
  <c r="U100" i="29" s="1"/>
  <c r="U102" i="29" s="1"/>
  <c r="I100" i="29"/>
  <c r="E79" i="29"/>
  <c r="T100" i="29" l="1"/>
  <c r="J88" i="29"/>
  <c r="J100" i="29" s="1"/>
  <c r="J102" i="29" s="1"/>
  <c r="I88" i="28"/>
  <c r="I89" i="28"/>
  <c r="I90" i="28"/>
  <c r="J90" i="28" s="1"/>
  <c r="AG69" i="3" l="1"/>
  <c r="V69" i="3"/>
  <c r="BB26" i="3"/>
  <c r="AV26" i="3"/>
  <c r="K26" i="3"/>
  <c r="AV25" i="3"/>
  <c r="K25" i="3"/>
  <c r="BB24" i="3"/>
  <c r="AV24" i="3"/>
  <c r="K24" i="3"/>
  <c r="BB23" i="3"/>
  <c r="AV23" i="3"/>
  <c r="K23" i="3"/>
  <c r="BB22" i="3"/>
  <c r="AV22" i="3"/>
  <c r="K22" i="3"/>
  <c r="BB21" i="3"/>
  <c r="AV21" i="3"/>
  <c r="K21" i="3"/>
  <c r="BB20" i="3"/>
  <c r="AV20" i="3"/>
  <c r="K20" i="3"/>
  <c r="BB19" i="3"/>
  <c r="AV19" i="3"/>
  <c r="K19" i="3"/>
  <c r="BB18" i="3"/>
  <c r="AV18" i="3"/>
  <c r="K18" i="3"/>
  <c r="BB17" i="3"/>
  <c r="AV17" i="3"/>
  <c r="K17" i="3"/>
  <c r="BB16" i="3"/>
  <c r="AV16" i="3"/>
  <c r="K16" i="3"/>
  <c r="BB15" i="3"/>
  <c r="BB28" i="3" s="1"/>
  <c r="AV15" i="3"/>
  <c r="AU15" i="3"/>
  <c r="AU16" i="3" s="1"/>
  <c r="AU17" i="3" s="1"/>
  <c r="AU18" i="3" s="1"/>
  <c r="AU19" i="3" s="1"/>
  <c r="AU20" i="3" s="1"/>
  <c r="AU21" i="3" s="1"/>
  <c r="AU22" i="3" s="1"/>
  <c r="AU23" i="3" s="1"/>
  <c r="AU24" i="3" s="1"/>
  <c r="AU25" i="3" s="1"/>
  <c r="AU26" i="3" s="1"/>
  <c r="AI15" i="3"/>
  <c r="X15" i="3"/>
  <c r="K15" i="3"/>
  <c r="J15" i="3"/>
  <c r="J16" i="3" s="1"/>
  <c r="J17" i="3" s="1"/>
  <c r="J18" i="3" s="1"/>
  <c r="J19" i="3" s="1"/>
  <c r="J20" i="3" s="1"/>
  <c r="J21" i="3" s="1"/>
  <c r="J22" i="3" s="1"/>
  <c r="J23" i="3" s="1"/>
  <c r="J24" i="3" s="1"/>
  <c r="J25" i="3" s="1"/>
  <c r="J26" i="3" s="1"/>
  <c r="H8" i="3"/>
  <c r="AV11" i="3" l="1"/>
  <c r="K11" i="3"/>
  <c r="X16" i="3"/>
  <c r="X17" i="3" s="1"/>
  <c r="X18" i="3" s="1"/>
  <c r="X19" i="3" s="1"/>
  <c r="X20" i="3" s="1"/>
  <c r="X21" i="3" s="1"/>
  <c r="X22" i="3" s="1"/>
  <c r="X23" i="3" s="1"/>
  <c r="X24" i="3" s="1"/>
  <c r="X25" i="3" s="1"/>
  <c r="X26" i="3" s="1"/>
  <c r="X27" i="3" s="1"/>
  <c r="X28" i="3" s="1"/>
  <c r="X29" i="3" s="1"/>
  <c r="X30" i="3" s="1"/>
  <c r="X31" i="3" s="1"/>
  <c r="X32" i="3" s="1"/>
  <c r="X33" i="3" s="1"/>
  <c r="X34" i="3" s="1"/>
  <c r="X35" i="3" s="1"/>
  <c r="X36" i="3" s="1"/>
  <c r="X37" i="3" s="1"/>
  <c r="X38" i="3" s="1"/>
  <c r="X39" i="3" s="1"/>
  <c r="X40" i="3" s="1"/>
  <c r="X41" i="3" s="1"/>
  <c r="X42" i="3" s="1"/>
  <c r="X43" i="3" s="1"/>
  <c r="X44" i="3" s="1"/>
  <c r="X45" i="3" s="1"/>
  <c r="X46" i="3" s="1"/>
  <c r="X47" i="3" s="1"/>
  <c r="X48" i="3" s="1"/>
  <c r="X49" i="3" s="1"/>
  <c r="X50" i="3" s="1"/>
  <c r="X51" i="3" s="1"/>
  <c r="X52" i="3" s="1"/>
  <c r="X53" i="3" s="1"/>
  <c r="X54" i="3" s="1"/>
  <c r="X55" i="3" s="1"/>
  <c r="X56" i="3" s="1"/>
  <c r="X57" i="3" s="1"/>
  <c r="X58" i="3" s="1"/>
  <c r="X59" i="3" s="1"/>
  <c r="X60" i="3" s="1"/>
  <c r="X61" i="3" s="1"/>
  <c r="X62" i="3" s="1"/>
  <c r="X63" i="3" s="1"/>
  <c r="X64" i="3" s="1"/>
  <c r="X65" i="3" s="1"/>
  <c r="X66" i="3" s="1"/>
  <c r="X67" i="3" s="1"/>
  <c r="X68" i="3" s="1"/>
  <c r="AI16" i="3"/>
  <c r="AI17" i="3" s="1"/>
  <c r="AI18" i="3" s="1"/>
  <c r="AI19" i="3" s="1"/>
  <c r="AI20" i="3" s="1"/>
  <c r="AI21" i="3" s="1"/>
  <c r="AI22" i="3" s="1"/>
  <c r="AI23" i="3" s="1"/>
  <c r="AI24" i="3" s="1"/>
  <c r="AI25" i="3" s="1"/>
  <c r="AI26" i="3" s="1"/>
  <c r="AI27" i="3" s="1"/>
  <c r="AI28" i="3" s="1"/>
  <c r="AI29" i="3" s="1"/>
  <c r="AI30" i="3" s="1"/>
  <c r="AI31" i="3" s="1"/>
  <c r="AI32" i="3" s="1"/>
  <c r="AI33" i="3" s="1"/>
  <c r="AI34" i="3" s="1"/>
  <c r="AI35" i="3" s="1"/>
  <c r="AI36" i="3" s="1"/>
  <c r="AI37" i="3" s="1"/>
  <c r="AI38" i="3" s="1"/>
  <c r="AI39" i="3" s="1"/>
  <c r="AI40" i="3" s="1"/>
  <c r="AI41" i="3" s="1"/>
  <c r="AI42" i="3" s="1"/>
  <c r="AI43" i="3" s="1"/>
  <c r="AI44" i="3" s="1"/>
  <c r="AI45" i="3" s="1"/>
  <c r="AI46" i="3" s="1"/>
  <c r="AI47" i="3" s="1"/>
  <c r="AI48" i="3" s="1"/>
  <c r="AI49" i="3" s="1"/>
  <c r="AI50" i="3" s="1"/>
  <c r="AI51" i="3" s="1"/>
  <c r="AI52" i="3" s="1"/>
  <c r="AI53" i="3" s="1"/>
  <c r="AI54" i="3" s="1"/>
  <c r="AI55" i="3" s="1"/>
  <c r="AI56" i="3" s="1"/>
  <c r="AI57" i="3" s="1"/>
  <c r="AI58" i="3" s="1"/>
  <c r="AI59" i="3" s="1"/>
  <c r="AI60" i="3" s="1"/>
  <c r="AI61" i="3" s="1"/>
  <c r="AI62" i="3" s="1"/>
  <c r="AI63" i="3" s="1"/>
  <c r="AI64" i="3" s="1"/>
  <c r="AI65" i="3" s="1"/>
  <c r="AI66" i="3" s="1"/>
  <c r="AI67" i="3" s="1"/>
  <c r="AI68" i="3" s="1"/>
  <c r="X69" i="3" l="1"/>
  <c r="AI69" i="3"/>
  <c r="AG69" i="29" l="1"/>
  <c r="V69" i="29"/>
  <c r="BB19" i="29"/>
  <c r="AV19" i="29"/>
  <c r="K19" i="29"/>
  <c r="BB18" i="29"/>
  <c r="AV18" i="29"/>
  <c r="K18" i="29"/>
  <c r="BB17" i="29"/>
  <c r="AV17" i="29"/>
  <c r="K17" i="29"/>
  <c r="BB16" i="29"/>
  <c r="AV16" i="29"/>
  <c r="K16" i="29"/>
  <c r="BB15" i="29"/>
  <c r="BB20" i="29" s="1"/>
  <c r="AV15" i="29"/>
  <c r="AU15" i="29"/>
  <c r="AU16" i="29" s="1"/>
  <c r="AU17" i="29" s="1"/>
  <c r="AU18" i="29" s="1"/>
  <c r="AU19" i="29" s="1"/>
  <c r="AI15" i="29"/>
  <c r="AI16" i="29" s="1"/>
  <c r="AI17" i="29" s="1"/>
  <c r="AI18" i="29" s="1"/>
  <c r="AI19" i="29" s="1"/>
  <c r="AI20" i="29" s="1"/>
  <c r="AI21" i="29" s="1"/>
  <c r="AI22" i="29" s="1"/>
  <c r="AI23" i="29" s="1"/>
  <c r="AI24" i="29" s="1"/>
  <c r="AI25" i="29" s="1"/>
  <c r="AI26" i="29" s="1"/>
  <c r="AI27" i="29" s="1"/>
  <c r="AI28" i="29" s="1"/>
  <c r="AI29" i="29" s="1"/>
  <c r="AI30" i="29" s="1"/>
  <c r="AI31" i="29" s="1"/>
  <c r="AI32" i="29" s="1"/>
  <c r="AI33" i="29" s="1"/>
  <c r="AI34" i="29" s="1"/>
  <c r="AI35" i="29" s="1"/>
  <c r="AI36" i="29" s="1"/>
  <c r="AI37" i="29" s="1"/>
  <c r="AI38" i="29" s="1"/>
  <c r="AI39" i="29" s="1"/>
  <c r="AI40" i="29" s="1"/>
  <c r="AI41" i="29" s="1"/>
  <c r="AI42" i="29" s="1"/>
  <c r="AI43" i="29" s="1"/>
  <c r="AI44" i="29" s="1"/>
  <c r="AI45" i="29" s="1"/>
  <c r="AI46" i="29" s="1"/>
  <c r="AI47" i="29" s="1"/>
  <c r="AI48" i="29" s="1"/>
  <c r="AI49" i="29" s="1"/>
  <c r="AI50" i="29" s="1"/>
  <c r="AI51" i="29" s="1"/>
  <c r="AI52" i="29" s="1"/>
  <c r="AI53" i="29" s="1"/>
  <c r="AI54" i="29" s="1"/>
  <c r="AI55" i="29" s="1"/>
  <c r="AI56" i="29" s="1"/>
  <c r="AI57" i="29" s="1"/>
  <c r="AI58" i="29" s="1"/>
  <c r="AI59" i="29" s="1"/>
  <c r="AI60" i="29" s="1"/>
  <c r="AI61" i="29" s="1"/>
  <c r="AI62" i="29" s="1"/>
  <c r="AI63" i="29" s="1"/>
  <c r="AI64" i="29" s="1"/>
  <c r="AI65" i="29" s="1"/>
  <c r="AI66" i="29" s="1"/>
  <c r="AI67" i="29" s="1"/>
  <c r="AI68" i="29" s="1"/>
  <c r="X15" i="29"/>
  <c r="X16" i="29" s="1"/>
  <c r="X17" i="29" s="1"/>
  <c r="X18" i="29" s="1"/>
  <c r="X19" i="29" s="1"/>
  <c r="X20" i="29" s="1"/>
  <c r="X21" i="29" s="1"/>
  <c r="X22" i="29" s="1"/>
  <c r="X23" i="29" s="1"/>
  <c r="X24" i="29" s="1"/>
  <c r="X25" i="29" s="1"/>
  <c r="X26" i="29" s="1"/>
  <c r="X27" i="29" s="1"/>
  <c r="X28" i="29" s="1"/>
  <c r="X29" i="29" s="1"/>
  <c r="X30" i="29" s="1"/>
  <c r="X31" i="29" s="1"/>
  <c r="X32" i="29" s="1"/>
  <c r="X33" i="29" s="1"/>
  <c r="X34" i="29" s="1"/>
  <c r="X35" i="29" s="1"/>
  <c r="X36" i="29" s="1"/>
  <c r="X37" i="29" s="1"/>
  <c r="X38" i="29" s="1"/>
  <c r="X39" i="29" s="1"/>
  <c r="X40" i="29" s="1"/>
  <c r="X41" i="29" s="1"/>
  <c r="X42" i="29" s="1"/>
  <c r="X43" i="29" s="1"/>
  <c r="X44" i="29" s="1"/>
  <c r="X45" i="29" s="1"/>
  <c r="X46" i="29" s="1"/>
  <c r="X47" i="29" s="1"/>
  <c r="X48" i="29" s="1"/>
  <c r="X49" i="29" s="1"/>
  <c r="X50" i="29" s="1"/>
  <c r="X51" i="29" s="1"/>
  <c r="X52" i="29" s="1"/>
  <c r="X53" i="29" s="1"/>
  <c r="X54" i="29" s="1"/>
  <c r="X55" i="29" s="1"/>
  <c r="X56" i="29" s="1"/>
  <c r="X57" i="29" s="1"/>
  <c r="X58" i="29" s="1"/>
  <c r="X59" i="29" s="1"/>
  <c r="X60" i="29" s="1"/>
  <c r="X61" i="29" s="1"/>
  <c r="X62" i="29" s="1"/>
  <c r="X63" i="29" s="1"/>
  <c r="X64" i="29" s="1"/>
  <c r="X65" i="29" s="1"/>
  <c r="X66" i="29" s="1"/>
  <c r="X67" i="29" s="1"/>
  <c r="X68" i="29" s="1"/>
  <c r="K15" i="29"/>
  <c r="J15" i="29"/>
  <c r="J16" i="29" s="1"/>
  <c r="J17" i="29" s="1"/>
  <c r="J18" i="29" s="1"/>
  <c r="J19" i="29" s="1"/>
  <c r="H8" i="29"/>
  <c r="AV11" i="29" l="1"/>
  <c r="K11" i="29"/>
  <c r="AI69" i="29"/>
  <c r="X69" i="29"/>
  <c r="BA16" i="28" l="1"/>
  <c r="BA17" i="28"/>
  <c r="BA18" i="28"/>
  <c r="BA15" i="28"/>
  <c r="AU18" i="28"/>
  <c r="AU17" i="28"/>
  <c r="AU16" i="28"/>
  <c r="AU15" i="28"/>
  <c r="K18" i="28"/>
  <c r="H18" i="28"/>
  <c r="H17" i="28"/>
  <c r="K17" i="28" s="1"/>
  <c r="H16" i="28"/>
  <c r="K16" i="28" s="1"/>
  <c r="H15" i="28"/>
  <c r="J15" i="28" s="1"/>
  <c r="J16" i="28" s="1"/>
  <c r="J17" i="28" s="1"/>
  <c r="J18" i="28" s="1"/>
  <c r="K15" i="28" l="1"/>
  <c r="BA19" i="28"/>
  <c r="AT15" i="28"/>
  <c r="AT16" i="28" s="1"/>
  <c r="AT17" i="28" s="1"/>
  <c r="AT18" i="28" s="1"/>
  <c r="BB23" i="27"/>
  <c r="AV23" i="27"/>
  <c r="K23" i="27"/>
  <c r="BB22" i="27"/>
  <c r="AV22" i="27"/>
  <c r="K22" i="27"/>
  <c r="BB21" i="27"/>
  <c r="AV21" i="27"/>
  <c r="K21" i="27"/>
  <c r="BB20" i="27"/>
  <c r="AV20" i="27"/>
  <c r="K20" i="27"/>
  <c r="BA19" i="27"/>
  <c r="BB19" i="27" s="1"/>
  <c r="AV19" i="27"/>
  <c r="K19" i="27"/>
  <c r="BB18" i="27"/>
  <c r="AV18" i="27"/>
  <c r="K18" i="27"/>
  <c r="BB17" i="27"/>
  <c r="AV17" i="27"/>
  <c r="K17" i="27"/>
  <c r="BB16" i="27"/>
  <c r="AV16" i="27"/>
  <c r="K16" i="27"/>
  <c r="J16" i="27"/>
  <c r="J17" i="27" s="1"/>
  <c r="J18" i="27" s="1"/>
  <c r="J19" i="27" s="1"/>
  <c r="J20" i="27" s="1"/>
  <c r="J21" i="27" s="1"/>
  <c r="J22" i="27" s="1"/>
  <c r="J23" i="27" s="1"/>
  <c r="BB15" i="27"/>
  <c r="AV15" i="27"/>
  <c r="AU15" i="27"/>
  <c r="AU16" i="27" s="1"/>
  <c r="AU17" i="27" s="1"/>
  <c r="AU18" i="27" s="1"/>
  <c r="AU19" i="27" s="1"/>
  <c r="AU20" i="27" s="1"/>
  <c r="AU22" i="27" s="1"/>
  <c r="AU23" i="27" s="1"/>
  <c r="K15" i="27"/>
  <c r="J15" i="27"/>
  <c r="H8" i="27"/>
  <c r="K11" i="28" l="1"/>
  <c r="AU11" i="28"/>
  <c r="BB24" i="27"/>
  <c r="K11" i="27" s="1"/>
  <c r="T127" i="26"/>
  <c r="U127" i="26" s="1"/>
  <c r="T126" i="26"/>
  <c r="U126" i="26" s="1"/>
  <c r="T125" i="26"/>
  <c r="U125" i="26" s="1"/>
  <c r="T124" i="26"/>
  <c r="U124" i="26" s="1"/>
  <c r="T123" i="26"/>
  <c r="U123" i="26" s="1"/>
  <c r="T122" i="26"/>
  <c r="U122" i="26" s="1"/>
  <c r="T121" i="26"/>
  <c r="U121" i="26" s="1"/>
  <c r="T120" i="26"/>
  <c r="U120" i="26" s="1"/>
  <c r="T119" i="26"/>
  <c r="U119" i="26" s="1"/>
  <c r="T118" i="26"/>
  <c r="U118" i="26" s="1"/>
  <c r="T117" i="26"/>
  <c r="U117" i="26" s="1"/>
  <c r="T100" i="26"/>
  <c r="U100" i="26" s="1"/>
  <c r="U102" i="26" s="1"/>
  <c r="T99" i="26"/>
  <c r="U99" i="26" s="1"/>
  <c r="T98" i="26"/>
  <c r="U98" i="26" s="1"/>
  <c r="T97" i="26"/>
  <c r="U97" i="26" s="1"/>
  <c r="T96" i="26"/>
  <c r="U96" i="26" s="1"/>
  <c r="T95" i="26"/>
  <c r="U95" i="26" s="1"/>
  <c r="T94" i="26"/>
  <c r="U94" i="26" s="1"/>
  <c r="T93" i="26"/>
  <c r="U93" i="26" s="1"/>
  <c r="T92" i="26"/>
  <c r="U92" i="26" s="1"/>
  <c r="AG69" i="26"/>
  <c r="V69" i="26"/>
  <c r="BC27" i="26"/>
  <c r="AW27" i="26"/>
  <c r="K27" i="26"/>
  <c r="BC26" i="26"/>
  <c r="AW26" i="26"/>
  <c r="K26" i="26"/>
  <c r="BC25" i="26"/>
  <c r="AW25" i="26"/>
  <c r="K25" i="26"/>
  <c r="BC24" i="26"/>
  <c r="AW24" i="26"/>
  <c r="K24" i="26"/>
  <c r="AW23" i="26"/>
  <c r="K23" i="26"/>
  <c r="AW22" i="26"/>
  <c r="K22" i="26"/>
  <c r="AW21" i="26"/>
  <c r="K21" i="26"/>
  <c r="BC20" i="26"/>
  <c r="AW20" i="26"/>
  <c r="K20" i="26"/>
  <c r="BC19" i="26"/>
  <c r="AW19" i="26"/>
  <c r="K19" i="26"/>
  <c r="AW18" i="26"/>
  <c r="K18" i="26"/>
  <c r="BC17" i="26"/>
  <c r="AW17" i="26"/>
  <c r="X17" i="26"/>
  <c r="K17" i="26"/>
  <c r="BC16" i="26"/>
  <c r="AW16" i="26"/>
  <c r="K16" i="26"/>
  <c r="BC15" i="26"/>
  <c r="BC28" i="26" s="1"/>
  <c r="AW15" i="26"/>
  <c r="AV15" i="26"/>
  <c r="AV16" i="26" s="1"/>
  <c r="AV17" i="26" s="1"/>
  <c r="AV18" i="26" s="1"/>
  <c r="AV19" i="26" s="1"/>
  <c r="AV20" i="26" s="1"/>
  <c r="AV21" i="26" s="1"/>
  <c r="AV22" i="26" s="1"/>
  <c r="AV23" i="26" s="1"/>
  <c r="AV24" i="26" s="1"/>
  <c r="AV25" i="26" s="1"/>
  <c r="AV26" i="26" s="1"/>
  <c r="AV27" i="26" s="1"/>
  <c r="AI15" i="26"/>
  <c r="AI16" i="26" s="1"/>
  <c r="AI17" i="26" s="1"/>
  <c r="AI18" i="26" s="1"/>
  <c r="AI19" i="26" s="1"/>
  <c r="AI20" i="26" s="1"/>
  <c r="AI21" i="26" s="1"/>
  <c r="AI22" i="26" s="1"/>
  <c r="AI23" i="26" s="1"/>
  <c r="AI24" i="26" s="1"/>
  <c r="AI25" i="26" s="1"/>
  <c r="AI26" i="26" s="1"/>
  <c r="AI27" i="26" s="1"/>
  <c r="AI28" i="26" s="1"/>
  <c r="AI29" i="26" s="1"/>
  <c r="AI30" i="26" s="1"/>
  <c r="AI31" i="26" s="1"/>
  <c r="AI32" i="26" s="1"/>
  <c r="AI33" i="26" s="1"/>
  <c r="AI34" i="26" s="1"/>
  <c r="AI35" i="26" s="1"/>
  <c r="AI36" i="26" s="1"/>
  <c r="AI37" i="26" s="1"/>
  <c r="AI38" i="26" s="1"/>
  <c r="AI39" i="26" s="1"/>
  <c r="AI40" i="26" s="1"/>
  <c r="AI41" i="26" s="1"/>
  <c r="AI42" i="26" s="1"/>
  <c r="AI43" i="26" s="1"/>
  <c r="AI44" i="26" s="1"/>
  <c r="AI45" i="26" s="1"/>
  <c r="AI46" i="26" s="1"/>
  <c r="AI47" i="26" s="1"/>
  <c r="AI48" i="26" s="1"/>
  <c r="AI49" i="26" s="1"/>
  <c r="AI50" i="26" s="1"/>
  <c r="AI51" i="26" s="1"/>
  <c r="AI52" i="26" s="1"/>
  <c r="AI53" i="26" s="1"/>
  <c r="AI54" i="26" s="1"/>
  <c r="AI55" i="26" s="1"/>
  <c r="AI56" i="26" s="1"/>
  <c r="AI57" i="26" s="1"/>
  <c r="AI58" i="26" s="1"/>
  <c r="AI59" i="26" s="1"/>
  <c r="AI60" i="26" s="1"/>
  <c r="AI61" i="26" s="1"/>
  <c r="AI62" i="26" s="1"/>
  <c r="AI63" i="26" s="1"/>
  <c r="AI64" i="26" s="1"/>
  <c r="AI65" i="26" s="1"/>
  <c r="AI66" i="26" s="1"/>
  <c r="AI67" i="26" s="1"/>
  <c r="AI68" i="26" s="1"/>
  <c r="K15" i="26"/>
  <c r="J15" i="26"/>
  <c r="J16" i="26" s="1"/>
  <c r="J17" i="26" s="1"/>
  <c r="J18" i="26" s="1"/>
  <c r="J19" i="26" s="1"/>
  <c r="J20" i="26" s="1"/>
  <c r="J21" i="26" s="1"/>
  <c r="J22" i="26" s="1"/>
  <c r="J23" i="26" s="1"/>
  <c r="J24" i="26" s="1"/>
  <c r="J25" i="26" s="1"/>
  <c r="J26" i="26" s="1"/>
  <c r="J27" i="26" s="1"/>
  <c r="H8" i="26"/>
  <c r="U128" i="26" l="1"/>
  <c r="U130" i="26" s="1"/>
  <c r="AV11" i="27"/>
  <c r="J11" i="26"/>
  <c r="AV11" i="26"/>
  <c r="AI69" i="26"/>
  <c r="T128" i="26"/>
  <c r="X18" i="26"/>
  <c r="X19" i="26" s="1"/>
  <c r="X20" i="26" s="1"/>
  <c r="X21" i="26" s="1"/>
  <c r="X22" i="26" s="1"/>
  <c r="X23" i="26" s="1"/>
  <c r="X24" i="26" s="1"/>
  <c r="X25" i="26" s="1"/>
  <c r="X26" i="26" s="1"/>
  <c r="X27" i="26" s="1"/>
  <c r="X28" i="26" s="1"/>
  <c r="X29" i="26" s="1"/>
  <c r="X30" i="26" s="1"/>
  <c r="X31" i="26" s="1"/>
  <c r="X32" i="26" s="1"/>
  <c r="X33" i="26" s="1"/>
  <c r="X34" i="26" s="1"/>
  <c r="X35" i="26" s="1"/>
  <c r="X36" i="26" s="1"/>
  <c r="X37" i="26" s="1"/>
  <c r="X38" i="26" s="1"/>
  <c r="X39" i="26" s="1"/>
  <c r="X40" i="26" s="1"/>
  <c r="X41" i="26" s="1"/>
  <c r="X42" i="26" s="1"/>
  <c r="X43" i="26" s="1"/>
  <c r="X44" i="26" s="1"/>
  <c r="X45" i="26" s="1"/>
  <c r="X46" i="26" s="1"/>
  <c r="X47" i="26" s="1"/>
  <c r="X48" i="26" s="1"/>
  <c r="X49" i="26" s="1"/>
  <c r="X50" i="26" s="1"/>
  <c r="X51" i="26" s="1"/>
  <c r="X52" i="26" s="1"/>
  <c r="X53" i="26" s="1"/>
  <c r="X54" i="26" s="1"/>
  <c r="X55" i="26" s="1"/>
  <c r="X56" i="26" s="1"/>
  <c r="X57" i="26" s="1"/>
  <c r="X58" i="26" s="1"/>
  <c r="X59" i="26" s="1"/>
  <c r="X60" i="26" s="1"/>
  <c r="X61" i="26" s="1"/>
  <c r="X62" i="26" s="1"/>
  <c r="X63" i="26" s="1"/>
  <c r="X64" i="26" s="1"/>
  <c r="X65" i="26" s="1"/>
  <c r="X66" i="26" s="1"/>
  <c r="X67" i="26" s="1"/>
  <c r="X68" i="26" s="1"/>
  <c r="X69" i="26" l="1"/>
  <c r="AH69" i="24" l="1"/>
  <c r="V69" i="24"/>
  <c r="AW27" i="24"/>
  <c r="K27" i="24"/>
  <c r="AW26" i="24"/>
  <c r="K26" i="24"/>
  <c r="BC25" i="24"/>
  <c r="AW25" i="24"/>
  <c r="K25" i="24"/>
  <c r="AW24" i="24"/>
  <c r="K24" i="24"/>
  <c r="BC23" i="24"/>
  <c r="AW23" i="24"/>
  <c r="K23" i="24"/>
  <c r="AW22" i="24"/>
  <c r="K22" i="24"/>
  <c r="BC21" i="24"/>
  <c r="AW21" i="24"/>
  <c r="K21" i="24"/>
  <c r="AW20" i="24"/>
  <c r="K20" i="24"/>
  <c r="AW19" i="24"/>
  <c r="K19" i="24"/>
  <c r="BC18" i="24"/>
  <c r="AW18" i="24"/>
  <c r="K18" i="24"/>
  <c r="BC17" i="24"/>
  <c r="AW17" i="24"/>
  <c r="AJ17" i="24"/>
  <c r="AJ18" i="24" s="1"/>
  <c r="AJ19" i="24" s="1"/>
  <c r="K17" i="24"/>
  <c r="BC16" i="24"/>
  <c r="AW16" i="24"/>
  <c r="AV16" i="24"/>
  <c r="AV17" i="24" s="1"/>
  <c r="AV18" i="24" s="1"/>
  <c r="AV19" i="24" s="1"/>
  <c r="AV20" i="24" s="1"/>
  <c r="AV21" i="24" s="1"/>
  <c r="AV22" i="24" s="1"/>
  <c r="AV23" i="24" s="1"/>
  <c r="AV24" i="24" s="1"/>
  <c r="AV25" i="24" s="1"/>
  <c r="AV26" i="24" s="1"/>
  <c r="AV27" i="24" s="1"/>
  <c r="K16" i="24"/>
  <c r="BC15" i="24"/>
  <c r="AW15" i="24"/>
  <c r="AV15" i="24"/>
  <c r="X15" i="24"/>
  <c r="X16" i="24" s="1"/>
  <c r="X17" i="24" s="1"/>
  <c r="X18" i="24" s="1"/>
  <c r="X19" i="24" s="1"/>
  <c r="X20" i="24" s="1"/>
  <c r="X21" i="24" s="1"/>
  <c r="X22" i="24" s="1"/>
  <c r="X23" i="24" s="1"/>
  <c r="X24" i="24" s="1"/>
  <c r="X25" i="24" s="1"/>
  <c r="X26" i="24" s="1"/>
  <c r="X27" i="24" s="1"/>
  <c r="X28" i="24" s="1"/>
  <c r="X29" i="24" s="1"/>
  <c r="X30" i="24" s="1"/>
  <c r="X31" i="24" s="1"/>
  <c r="X32" i="24" s="1"/>
  <c r="X33" i="24" s="1"/>
  <c r="X34" i="24" s="1"/>
  <c r="X35" i="24" s="1"/>
  <c r="X36" i="24" s="1"/>
  <c r="X37" i="24" s="1"/>
  <c r="X38" i="24" s="1"/>
  <c r="X39" i="24" s="1"/>
  <c r="X40" i="24" s="1"/>
  <c r="X41" i="24" s="1"/>
  <c r="X42" i="24" s="1"/>
  <c r="X43" i="24" s="1"/>
  <c r="X44" i="24" s="1"/>
  <c r="X45" i="24" s="1"/>
  <c r="X46" i="24" s="1"/>
  <c r="X47" i="24" s="1"/>
  <c r="X48" i="24" s="1"/>
  <c r="X49" i="24" s="1"/>
  <c r="X50" i="24" s="1"/>
  <c r="X51" i="24" s="1"/>
  <c r="X52" i="24" s="1"/>
  <c r="X53" i="24" s="1"/>
  <c r="X54" i="24" s="1"/>
  <c r="X55" i="24" s="1"/>
  <c r="X56" i="24" s="1"/>
  <c r="X57" i="24" s="1"/>
  <c r="X58" i="24" s="1"/>
  <c r="X59" i="24" s="1"/>
  <c r="X60" i="24" s="1"/>
  <c r="X61" i="24" s="1"/>
  <c r="X62" i="24" s="1"/>
  <c r="X63" i="24" s="1"/>
  <c r="X64" i="24" s="1"/>
  <c r="X65" i="24" s="1"/>
  <c r="X66" i="24" s="1"/>
  <c r="X67" i="24" s="1"/>
  <c r="X68" i="24" s="1"/>
  <c r="K15" i="24"/>
  <c r="J15" i="24"/>
  <c r="J16" i="24" s="1"/>
  <c r="J17" i="24" s="1"/>
  <c r="J18" i="24" s="1"/>
  <c r="J19" i="24" s="1"/>
  <c r="J20" i="24" s="1"/>
  <c r="J21" i="24" s="1"/>
  <c r="J22" i="24" s="1"/>
  <c r="J23" i="24" s="1"/>
  <c r="J24" i="24" s="1"/>
  <c r="J25" i="24" s="1"/>
  <c r="J26" i="24" s="1"/>
  <c r="J27" i="24" s="1"/>
  <c r="H8" i="24"/>
  <c r="BC28" i="24" l="1"/>
  <c r="AV11" i="24" s="1"/>
  <c r="J11" i="24"/>
  <c r="AJ20" i="24"/>
  <c r="AJ21" i="24" s="1"/>
  <c r="AJ22" i="24" s="1"/>
  <c r="AJ23" i="24" s="1"/>
  <c r="AJ24" i="24" s="1"/>
  <c r="AJ25" i="24" s="1"/>
  <c r="AJ26" i="24" s="1"/>
  <c r="AJ27" i="24" s="1"/>
  <c r="AJ28" i="24" s="1"/>
  <c r="AJ29" i="24" s="1"/>
  <c r="AJ30" i="24" s="1"/>
  <c r="AJ31" i="24" s="1"/>
  <c r="AJ32" i="24" s="1"/>
  <c r="AJ33" i="24" s="1"/>
  <c r="AJ34" i="24" s="1"/>
  <c r="AJ35" i="24" s="1"/>
  <c r="AJ36" i="24" s="1"/>
  <c r="AJ37" i="24" s="1"/>
  <c r="AJ38" i="24" s="1"/>
  <c r="AJ39" i="24" s="1"/>
  <c r="AJ40" i="24" s="1"/>
  <c r="AJ41" i="24" s="1"/>
  <c r="AJ42" i="24" s="1"/>
  <c r="AJ43" i="24" s="1"/>
  <c r="AJ44" i="24" s="1"/>
  <c r="AJ45" i="24" s="1"/>
  <c r="AJ46" i="24" s="1"/>
  <c r="AJ47" i="24" s="1"/>
  <c r="AJ48" i="24" s="1"/>
  <c r="AJ49" i="24" s="1"/>
  <c r="AJ50" i="24" s="1"/>
  <c r="AJ51" i="24" s="1"/>
  <c r="AJ52" i="24" s="1"/>
  <c r="AJ53" i="24" s="1"/>
  <c r="AJ54" i="24" s="1"/>
  <c r="AJ55" i="24" s="1"/>
  <c r="AJ56" i="24" s="1"/>
  <c r="AJ57" i="24" s="1"/>
  <c r="AJ58" i="24" s="1"/>
  <c r="AJ59" i="24" s="1"/>
  <c r="AJ60" i="24" s="1"/>
  <c r="AJ61" i="24" s="1"/>
  <c r="AJ62" i="24" s="1"/>
  <c r="AJ63" i="24" s="1"/>
  <c r="AJ64" i="24" s="1"/>
  <c r="AJ65" i="24" s="1"/>
  <c r="AJ66" i="24" s="1"/>
  <c r="AJ67" i="24" s="1"/>
  <c r="AJ68" i="24" s="1"/>
  <c r="X69" i="24"/>
  <c r="AG69" i="22"/>
  <c r="V69" i="22"/>
  <c r="BB36" i="22"/>
  <c r="BB35" i="22"/>
  <c r="BB34" i="22"/>
  <c r="BB33" i="22"/>
  <c r="BB32" i="22"/>
  <c r="BB31" i="22"/>
  <c r="BB30" i="22"/>
  <c r="BB28" i="22"/>
  <c r="BB27" i="22"/>
  <c r="BB26" i="22"/>
  <c r="BB24" i="22"/>
  <c r="BB23" i="22"/>
  <c r="BB22" i="22"/>
  <c r="BB21" i="22"/>
  <c r="BB20" i="22"/>
  <c r="BB19" i="22"/>
  <c r="BB18" i="22"/>
  <c r="BB17" i="22"/>
  <c r="AU15" i="22"/>
  <c r="AU16" i="22" s="1"/>
  <c r="AU17" i="22" s="1"/>
  <c r="AI15" i="22"/>
  <c r="X15" i="22"/>
  <c r="H8" i="22"/>
  <c r="AJ69" i="24" l="1"/>
  <c r="BB37" i="22"/>
  <c r="AU19" i="22"/>
  <c r="AU18" i="22"/>
  <c r="AU20" i="22" s="1"/>
  <c r="AU21" i="22" s="1"/>
  <c r="AU22" i="22" s="1"/>
  <c r="AU23" i="22" s="1"/>
  <c r="X16" i="22"/>
  <c r="X17" i="22" s="1"/>
  <c r="X18" i="22" s="1"/>
  <c r="X19" i="22" s="1"/>
  <c r="X20" i="22" s="1"/>
  <c r="X21" i="22" s="1"/>
  <c r="X22" i="22" s="1"/>
  <c r="X23" i="22" s="1"/>
  <c r="X24" i="22" s="1"/>
  <c r="X25" i="22" s="1"/>
  <c r="X26" i="22" s="1"/>
  <c r="X27" i="22" s="1"/>
  <c r="X28" i="22" s="1"/>
  <c r="X29" i="22" s="1"/>
  <c r="X30" i="22" s="1"/>
  <c r="X31" i="22" s="1"/>
  <c r="X32" i="22" s="1"/>
  <c r="X33" i="22" s="1"/>
  <c r="X34" i="22" s="1"/>
  <c r="X35" i="22" s="1"/>
  <c r="X36" i="22" s="1"/>
  <c r="X37" i="22" s="1"/>
  <c r="X38" i="22" s="1"/>
  <c r="X39" i="22" s="1"/>
  <c r="X40" i="22" s="1"/>
  <c r="X41" i="22" s="1"/>
  <c r="X42" i="22" s="1"/>
  <c r="X43" i="22" s="1"/>
  <c r="X44" i="22" s="1"/>
  <c r="X45" i="22" s="1"/>
  <c r="X46" i="22" s="1"/>
  <c r="X47" i="22" s="1"/>
  <c r="X48" i="22" s="1"/>
  <c r="X49" i="22" s="1"/>
  <c r="X50" i="22" s="1"/>
  <c r="X51" i="22" s="1"/>
  <c r="X52" i="22" s="1"/>
  <c r="X53" i="22" s="1"/>
  <c r="X54" i="22" s="1"/>
  <c r="X55" i="22" s="1"/>
  <c r="X56" i="22" s="1"/>
  <c r="X57" i="22" s="1"/>
  <c r="X58" i="22" s="1"/>
  <c r="X59" i="22" s="1"/>
  <c r="X60" i="22" s="1"/>
  <c r="X61" i="22" s="1"/>
  <c r="X62" i="22" s="1"/>
  <c r="X63" i="22" s="1"/>
  <c r="X64" i="22" s="1"/>
  <c r="X65" i="22" s="1"/>
  <c r="X66" i="22" s="1"/>
  <c r="X67" i="22" s="1"/>
  <c r="X68" i="22" s="1"/>
  <c r="AI16" i="22"/>
  <c r="AI17" i="22" s="1"/>
  <c r="AI18" i="22" s="1"/>
  <c r="AI19" i="22" s="1"/>
  <c r="AI20" i="22" s="1"/>
  <c r="AI21" i="22" s="1"/>
  <c r="AI22" i="22" s="1"/>
  <c r="AI23" i="22" s="1"/>
  <c r="AI24" i="22" s="1"/>
  <c r="AI25" i="22" s="1"/>
  <c r="AI26" i="22" s="1"/>
  <c r="AI27" i="22" s="1"/>
  <c r="AI28" i="22" s="1"/>
  <c r="AI29" i="22" s="1"/>
  <c r="AI30" i="22" s="1"/>
  <c r="AI31" i="22" s="1"/>
  <c r="AI32" i="22" s="1"/>
  <c r="AI33" i="22" s="1"/>
  <c r="AI34" i="22" s="1"/>
  <c r="AI35" i="22" s="1"/>
  <c r="AI36" i="22" s="1"/>
  <c r="AI37" i="22" s="1"/>
  <c r="AI38" i="22" s="1"/>
  <c r="AI39" i="22" s="1"/>
  <c r="AI40" i="22" s="1"/>
  <c r="AI41" i="22" s="1"/>
  <c r="AI42" i="22" s="1"/>
  <c r="AI43" i="22" s="1"/>
  <c r="AI44" i="22" s="1"/>
  <c r="AI45" i="22" s="1"/>
  <c r="AI46" i="22" s="1"/>
  <c r="AI47" i="22" s="1"/>
  <c r="AI48" i="22" s="1"/>
  <c r="AI49" i="22" s="1"/>
  <c r="AI50" i="22" s="1"/>
  <c r="AI51" i="22" s="1"/>
  <c r="AI52" i="22" s="1"/>
  <c r="AI53" i="22" s="1"/>
  <c r="AI54" i="22" s="1"/>
  <c r="AI55" i="22" s="1"/>
  <c r="AI56" i="22" s="1"/>
  <c r="AI57" i="22" s="1"/>
  <c r="AI58" i="22" s="1"/>
  <c r="AI59" i="22" s="1"/>
  <c r="AI60" i="22" s="1"/>
  <c r="AI61" i="22" s="1"/>
  <c r="AI62" i="22" s="1"/>
  <c r="AI63" i="22" s="1"/>
  <c r="AI64" i="22" s="1"/>
  <c r="AI65" i="22" s="1"/>
  <c r="AI66" i="22" s="1"/>
  <c r="AI67" i="22" s="1"/>
  <c r="AI68" i="22" s="1"/>
  <c r="AV11" i="22" l="1"/>
  <c r="J11" i="22"/>
  <c r="AU24" i="22"/>
  <c r="AU26" i="22" s="1"/>
  <c r="AU25" i="22"/>
  <c r="AI69" i="22"/>
  <c r="X69" i="22"/>
  <c r="AU27" i="22" l="1"/>
  <c r="AU29" i="22"/>
  <c r="AU28" i="22" l="1"/>
  <c r="AU30" i="22"/>
  <c r="AU31" i="22" s="1"/>
  <c r="AU32" i="22" l="1"/>
  <c r="AU33" i="22"/>
  <c r="AU34" i="22" s="1"/>
  <c r="AU35" i="22" s="1"/>
  <c r="AU36" i="22" s="1"/>
  <c r="AG69" i="20" l="1"/>
  <c r="V69" i="20"/>
  <c r="BA24" i="20"/>
  <c r="AU24" i="20"/>
  <c r="K24" i="20"/>
  <c r="BA23" i="20"/>
  <c r="AU23" i="20"/>
  <c r="K23" i="20"/>
  <c r="BA22" i="20"/>
  <c r="AU22" i="20"/>
  <c r="K22" i="20"/>
  <c r="BA21" i="20"/>
  <c r="AU21" i="20"/>
  <c r="K21" i="20"/>
  <c r="BA20" i="20"/>
  <c r="AU20" i="20"/>
  <c r="K20" i="20"/>
  <c r="BA19" i="20"/>
  <c r="AU19" i="20"/>
  <c r="K19" i="20"/>
  <c r="BA18" i="20"/>
  <c r="AU18" i="20"/>
  <c r="K18" i="20"/>
  <c r="BA17" i="20"/>
  <c r="AU17" i="20"/>
  <c r="K17" i="20"/>
  <c r="BA16" i="20"/>
  <c r="AU16" i="20"/>
  <c r="AT16" i="20"/>
  <c r="AT17" i="20" s="1"/>
  <c r="AT18" i="20" s="1"/>
  <c r="AT19" i="20" s="1"/>
  <c r="AT20" i="20" s="1"/>
  <c r="AT21" i="20" s="1"/>
  <c r="AT22" i="20" s="1"/>
  <c r="AT23" i="20" s="1"/>
  <c r="AT24" i="20" s="1"/>
  <c r="K16" i="20"/>
  <c r="BA15" i="20"/>
  <c r="AU15" i="20"/>
  <c r="AT15" i="20"/>
  <c r="AI15" i="20"/>
  <c r="X15" i="20"/>
  <c r="X16" i="20" s="1"/>
  <c r="X17" i="20" s="1"/>
  <c r="X18" i="20" s="1"/>
  <c r="X19" i="20" s="1"/>
  <c r="X20" i="20" s="1"/>
  <c r="X21" i="20" s="1"/>
  <c r="X22" i="20" s="1"/>
  <c r="X23" i="20" s="1"/>
  <c r="X24" i="20" s="1"/>
  <c r="X25" i="20" s="1"/>
  <c r="X26" i="20" s="1"/>
  <c r="X27" i="20" s="1"/>
  <c r="X28" i="20" s="1"/>
  <c r="X29" i="20" s="1"/>
  <c r="X30" i="20" s="1"/>
  <c r="X31" i="20" s="1"/>
  <c r="X32" i="20" s="1"/>
  <c r="X33" i="20" s="1"/>
  <c r="X34" i="20" s="1"/>
  <c r="X35" i="20" s="1"/>
  <c r="X36" i="20" s="1"/>
  <c r="X37" i="20" s="1"/>
  <c r="X38" i="20" s="1"/>
  <c r="X39" i="20" s="1"/>
  <c r="X40" i="20" s="1"/>
  <c r="X41" i="20" s="1"/>
  <c r="X42" i="20" s="1"/>
  <c r="X43" i="20" s="1"/>
  <c r="X44" i="20" s="1"/>
  <c r="X45" i="20" s="1"/>
  <c r="X46" i="20" s="1"/>
  <c r="X47" i="20" s="1"/>
  <c r="X48" i="20" s="1"/>
  <c r="X49" i="20" s="1"/>
  <c r="X50" i="20" s="1"/>
  <c r="X51" i="20" s="1"/>
  <c r="X52" i="20" s="1"/>
  <c r="X53" i="20" s="1"/>
  <c r="X54" i="20" s="1"/>
  <c r="X55" i="20" s="1"/>
  <c r="X56" i="20" s="1"/>
  <c r="X57" i="20" s="1"/>
  <c r="X58" i="20" s="1"/>
  <c r="X59" i="20" s="1"/>
  <c r="X60" i="20" s="1"/>
  <c r="X61" i="20" s="1"/>
  <c r="X62" i="20" s="1"/>
  <c r="X63" i="20" s="1"/>
  <c r="X64" i="20" s="1"/>
  <c r="X65" i="20" s="1"/>
  <c r="X66" i="20" s="1"/>
  <c r="X67" i="20" s="1"/>
  <c r="X68" i="20" s="1"/>
  <c r="K15" i="20"/>
  <c r="J15" i="20"/>
  <c r="J16" i="20" s="1"/>
  <c r="J17" i="20" s="1"/>
  <c r="J18" i="20" s="1"/>
  <c r="J19" i="20" s="1"/>
  <c r="J20" i="20" s="1"/>
  <c r="J21" i="20" s="1"/>
  <c r="J22" i="20" s="1"/>
  <c r="J23" i="20" s="1"/>
  <c r="J24" i="20" s="1"/>
  <c r="H8" i="20"/>
  <c r="BA28" i="20" l="1"/>
  <c r="X69" i="20"/>
  <c r="AI16" i="20"/>
  <c r="AI17" i="20" s="1"/>
  <c r="AI18" i="20" s="1"/>
  <c r="AI19" i="20" s="1"/>
  <c r="AI20" i="20" s="1"/>
  <c r="AI21" i="20" s="1"/>
  <c r="AI22" i="20" s="1"/>
  <c r="AI23" i="20" s="1"/>
  <c r="AI24" i="20" s="1"/>
  <c r="AI25" i="20" s="1"/>
  <c r="AI26" i="20" s="1"/>
  <c r="AI27" i="20" s="1"/>
  <c r="AI28" i="20" s="1"/>
  <c r="AI29" i="20" s="1"/>
  <c r="AI30" i="20" s="1"/>
  <c r="AI31" i="20" s="1"/>
  <c r="AI32" i="20" s="1"/>
  <c r="AI33" i="20" s="1"/>
  <c r="AI34" i="20" s="1"/>
  <c r="AI35" i="20" s="1"/>
  <c r="AI36" i="20" s="1"/>
  <c r="AI37" i="20" s="1"/>
  <c r="AI38" i="20" s="1"/>
  <c r="AI39" i="20" s="1"/>
  <c r="AI40" i="20" s="1"/>
  <c r="AI41" i="20" s="1"/>
  <c r="AI42" i="20" s="1"/>
  <c r="AI43" i="20" s="1"/>
  <c r="AI44" i="20" s="1"/>
  <c r="AI45" i="20" s="1"/>
  <c r="AI46" i="20" s="1"/>
  <c r="AI47" i="20" s="1"/>
  <c r="AI48" i="20" s="1"/>
  <c r="AI49" i="20" s="1"/>
  <c r="AI50" i="20" s="1"/>
  <c r="AI51" i="20" s="1"/>
  <c r="AI52" i="20" s="1"/>
  <c r="AI53" i="20" s="1"/>
  <c r="AI54" i="20" s="1"/>
  <c r="AI55" i="20" s="1"/>
  <c r="AI56" i="20" s="1"/>
  <c r="AI57" i="20" s="1"/>
  <c r="AI58" i="20" s="1"/>
  <c r="AI59" i="20" s="1"/>
  <c r="AI60" i="20" s="1"/>
  <c r="AI61" i="20" s="1"/>
  <c r="AI62" i="20" s="1"/>
  <c r="AI63" i="20" s="1"/>
  <c r="AI64" i="20" s="1"/>
  <c r="AI65" i="20" s="1"/>
  <c r="AI66" i="20" s="1"/>
  <c r="AI67" i="20" s="1"/>
  <c r="AI68" i="20" s="1"/>
  <c r="AI69" i="20" l="1"/>
  <c r="T117" i="15" l="1"/>
  <c r="I117" i="15"/>
  <c r="J117" i="15" s="1"/>
  <c r="I118" i="15"/>
  <c r="J118" i="15" s="1"/>
  <c r="I116" i="15"/>
  <c r="J116" i="15" s="1"/>
  <c r="U89" i="15"/>
  <c r="T88" i="15"/>
  <c r="T99" i="15" l="1"/>
  <c r="U99" i="15" s="1"/>
  <c r="I99" i="15"/>
  <c r="J99" i="15" s="1"/>
  <c r="T98" i="15"/>
  <c r="U98" i="15" s="1"/>
  <c r="I98" i="15"/>
  <c r="J98" i="15" s="1"/>
  <c r="T97" i="15"/>
  <c r="U97" i="15" s="1"/>
  <c r="I97" i="15"/>
  <c r="J97" i="15" s="1"/>
  <c r="T96" i="15"/>
  <c r="U96" i="15" s="1"/>
  <c r="I96" i="15"/>
  <c r="J96" i="15" s="1"/>
  <c r="T95" i="15"/>
  <c r="U95" i="15" s="1"/>
  <c r="I95" i="15"/>
  <c r="J95" i="15" s="1"/>
  <c r="T94" i="15"/>
  <c r="U94" i="15" s="1"/>
  <c r="I94" i="15"/>
  <c r="J94" i="15" s="1"/>
  <c r="T93" i="15"/>
  <c r="U93" i="15" s="1"/>
  <c r="I93" i="15"/>
  <c r="J93" i="15" s="1"/>
  <c r="T92" i="15"/>
  <c r="U92" i="15" s="1"/>
  <c r="I92" i="15"/>
  <c r="J92" i="15" s="1"/>
  <c r="T91" i="15"/>
  <c r="U91" i="15" s="1"/>
  <c r="I91" i="15"/>
  <c r="J91" i="15" s="1"/>
  <c r="T90" i="15"/>
  <c r="U90" i="15" s="1"/>
  <c r="I90" i="15"/>
  <c r="J90" i="15" s="1"/>
  <c r="J89" i="15"/>
  <c r="I89" i="15"/>
  <c r="I88" i="15"/>
  <c r="J88" i="15" s="1"/>
  <c r="E79" i="15"/>
  <c r="U100" i="15" l="1"/>
  <c r="U102" i="15" s="1"/>
  <c r="T100" i="15"/>
  <c r="J100" i="15"/>
  <c r="J102" i="15" s="1"/>
  <c r="I100" i="15"/>
  <c r="I116" i="3"/>
  <c r="T99" i="3"/>
  <c r="U99" i="3" s="1"/>
  <c r="I99" i="3"/>
  <c r="J99" i="3" s="1"/>
  <c r="T98" i="3"/>
  <c r="U98" i="3" s="1"/>
  <c r="I98" i="3"/>
  <c r="J98" i="3" s="1"/>
  <c r="T97" i="3"/>
  <c r="U97" i="3" s="1"/>
  <c r="I97" i="3"/>
  <c r="J97" i="3" s="1"/>
  <c r="T96" i="3"/>
  <c r="U96" i="3" s="1"/>
  <c r="I96" i="3"/>
  <c r="J96" i="3" s="1"/>
  <c r="T95" i="3"/>
  <c r="U95" i="3" s="1"/>
  <c r="I95" i="3"/>
  <c r="J95" i="3" s="1"/>
  <c r="T94" i="3"/>
  <c r="U94" i="3" s="1"/>
  <c r="J94" i="3"/>
  <c r="T93" i="3"/>
  <c r="U93" i="3" s="1"/>
  <c r="J93" i="3"/>
  <c r="T92" i="3"/>
  <c r="U92" i="3" s="1"/>
  <c r="J92" i="3"/>
  <c r="T91" i="3"/>
  <c r="U91" i="3" s="1"/>
  <c r="J91" i="3"/>
  <c r="T90" i="3"/>
  <c r="U90" i="3" s="1"/>
  <c r="J90" i="3"/>
  <c r="T89" i="3"/>
  <c r="J89" i="3"/>
  <c r="T88" i="3"/>
  <c r="U88" i="3" s="1"/>
  <c r="I88" i="3"/>
  <c r="E79" i="3"/>
  <c r="I100" i="3" l="1"/>
  <c r="U100" i="3"/>
  <c r="U102" i="3" s="1"/>
  <c r="T100" i="3"/>
  <c r="J88" i="3"/>
  <c r="J100" i="3" s="1"/>
  <c r="J102" i="3" s="1"/>
  <c r="AI16" i="28"/>
  <c r="AI17" i="28"/>
  <c r="AI18" i="28"/>
  <c r="AI19" i="28"/>
  <c r="AI20" i="28"/>
  <c r="AI21" i="28"/>
  <c r="AI22" i="28"/>
  <c r="AI23" i="28"/>
  <c r="AI24" i="28"/>
  <c r="AI25" i="28"/>
  <c r="AI26" i="28"/>
  <c r="AI27" i="28"/>
  <c r="AI28" i="28"/>
  <c r="AI29" i="28"/>
  <c r="AI30" i="28"/>
  <c r="AI31" i="28"/>
  <c r="AI32" i="28"/>
  <c r="AI33" i="28"/>
  <c r="AI34" i="28"/>
  <c r="AI35" i="28"/>
  <c r="AI36" i="28"/>
  <c r="AI37" i="28"/>
  <c r="AI38" i="28"/>
  <c r="AI39" i="28"/>
  <c r="AI40" i="28"/>
  <c r="AI41" i="28"/>
  <c r="AI42" i="28"/>
  <c r="AI43" i="28"/>
  <c r="AI44" i="28"/>
  <c r="AI45" i="28"/>
  <c r="AI46" i="28"/>
  <c r="AI47" i="28"/>
  <c r="AI48" i="28"/>
  <c r="AI49" i="28"/>
  <c r="AI50" i="28"/>
  <c r="AI51" i="28"/>
  <c r="AI52" i="28"/>
  <c r="AI53" i="28"/>
  <c r="AI54" i="28"/>
  <c r="AI55" i="28"/>
  <c r="AI56" i="28"/>
  <c r="AI57" i="28"/>
  <c r="AI58" i="28"/>
  <c r="AI59" i="28"/>
  <c r="AI60" i="28"/>
  <c r="AI61" i="28"/>
  <c r="AI62" i="28"/>
  <c r="AI63" i="28"/>
  <c r="AI64" i="28"/>
  <c r="AI65" i="28"/>
  <c r="AI66" i="28"/>
  <c r="AI67" i="28"/>
  <c r="AI68" i="28"/>
  <c r="AI15" i="28"/>
  <c r="G5" i="1" l="1"/>
  <c r="G6" i="1"/>
  <c r="G7" i="1"/>
  <c r="G8" i="1"/>
  <c r="G12" i="1"/>
  <c r="F5" i="1"/>
  <c r="F6" i="1"/>
  <c r="F7" i="1"/>
  <c r="F8" i="1"/>
  <c r="F12" i="1"/>
  <c r="T117" i="22" l="1"/>
  <c r="T116" i="22"/>
  <c r="T89" i="22"/>
  <c r="U89" i="22" s="1"/>
  <c r="T90" i="22"/>
  <c r="U90" i="22" s="1"/>
  <c r="T88" i="22"/>
  <c r="T116" i="20"/>
  <c r="T88" i="20"/>
  <c r="T116" i="15"/>
  <c r="I127" i="15" l="1"/>
  <c r="J127" i="15" s="1"/>
  <c r="I126" i="15"/>
  <c r="J126" i="15" s="1"/>
  <c r="I125" i="15"/>
  <c r="J125" i="15" s="1"/>
  <c r="I124" i="15"/>
  <c r="J124" i="15" s="1"/>
  <c r="I123" i="15"/>
  <c r="J123" i="15" s="1"/>
  <c r="I122" i="15"/>
  <c r="J122" i="15" s="1"/>
  <c r="I121" i="15"/>
  <c r="J121" i="15" s="1"/>
  <c r="I120" i="15"/>
  <c r="J120" i="15" s="1"/>
  <c r="I119" i="15"/>
  <c r="J119" i="15" s="1"/>
  <c r="J128" i="15" l="1"/>
  <c r="J130" i="15" s="1"/>
  <c r="I128" i="15"/>
  <c r="E79" i="22" l="1"/>
  <c r="J88" i="22"/>
  <c r="U88" i="22"/>
  <c r="J89" i="22"/>
  <c r="J90" i="22"/>
  <c r="I91" i="22"/>
  <c r="J91" i="22" s="1"/>
  <c r="T91" i="22"/>
  <c r="U91" i="22" s="1"/>
  <c r="I92" i="22"/>
  <c r="J92" i="22" s="1"/>
  <c r="T92" i="22"/>
  <c r="U92" i="22" s="1"/>
  <c r="I93" i="22"/>
  <c r="J93" i="22" s="1"/>
  <c r="T93" i="22"/>
  <c r="U93" i="22" s="1"/>
  <c r="I94" i="22"/>
  <c r="J94" i="22"/>
  <c r="T94" i="22"/>
  <c r="U94" i="22" s="1"/>
  <c r="I95" i="22"/>
  <c r="J95" i="22"/>
  <c r="T95" i="22"/>
  <c r="U95" i="22" s="1"/>
  <c r="I96" i="22"/>
  <c r="J96" i="22" s="1"/>
  <c r="T96" i="22"/>
  <c r="U96" i="22" s="1"/>
  <c r="I97" i="22"/>
  <c r="J97" i="22" s="1"/>
  <c r="T97" i="22"/>
  <c r="U97" i="22" s="1"/>
  <c r="I98" i="22"/>
  <c r="J98" i="22" s="1"/>
  <c r="T98" i="22"/>
  <c r="U98" i="22" s="1"/>
  <c r="I99" i="22"/>
  <c r="J99" i="22" s="1"/>
  <c r="T99" i="22"/>
  <c r="U99" i="22" s="1"/>
  <c r="J116" i="22"/>
  <c r="U116" i="22"/>
  <c r="J117" i="22"/>
  <c r="U117" i="22"/>
  <c r="I118" i="22"/>
  <c r="J118" i="22" s="1"/>
  <c r="T118" i="22"/>
  <c r="U118" i="22" s="1"/>
  <c r="I119" i="22"/>
  <c r="J119" i="22" s="1"/>
  <c r="T119" i="22"/>
  <c r="U119" i="22" s="1"/>
  <c r="I120" i="22"/>
  <c r="J120" i="22" s="1"/>
  <c r="T120" i="22"/>
  <c r="U120" i="22" s="1"/>
  <c r="I121" i="22"/>
  <c r="J121" i="22" s="1"/>
  <c r="T121" i="22"/>
  <c r="U121" i="22" s="1"/>
  <c r="I122" i="22"/>
  <c r="J122" i="22" s="1"/>
  <c r="T122" i="22"/>
  <c r="U122" i="22" s="1"/>
  <c r="I123" i="22"/>
  <c r="J123" i="22" s="1"/>
  <c r="T123" i="22"/>
  <c r="U123" i="22" s="1"/>
  <c r="I124" i="22"/>
  <c r="J124" i="22" s="1"/>
  <c r="T124" i="22"/>
  <c r="U124" i="22" s="1"/>
  <c r="I125" i="22"/>
  <c r="J125" i="22" s="1"/>
  <c r="T125" i="22"/>
  <c r="U125" i="22" s="1"/>
  <c r="I126" i="22"/>
  <c r="J126" i="22" s="1"/>
  <c r="T126" i="22"/>
  <c r="U126" i="22" s="1"/>
  <c r="I127" i="22"/>
  <c r="J127" i="22" s="1"/>
  <c r="T127" i="22"/>
  <c r="U127" i="22" s="1"/>
  <c r="I100" i="22" l="1"/>
  <c r="T128" i="22"/>
  <c r="I128" i="22"/>
  <c r="T100" i="22"/>
  <c r="J128" i="22"/>
  <c r="J130" i="22" s="1"/>
  <c r="J100" i="22"/>
  <c r="J102" i="22" s="1"/>
  <c r="U128" i="22"/>
  <c r="U130" i="22" s="1"/>
  <c r="U100" i="22"/>
  <c r="U102" i="22" s="1"/>
  <c r="J116" i="28" l="1"/>
  <c r="U116" i="28"/>
  <c r="I121" i="28"/>
  <c r="I122" i="28"/>
  <c r="I123" i="28"/>
  <c r="I124" i="28"/>
  <c r="T116" i="24" l="1"/>
  <c r="T88" i="24"/>
  <c r="I116" i="24"/>
  <c r="I90" i="24" l="1"/>
  <c r="I89" i="24"/>
  <c r="I88" i="24"/>
  <c r="T122" i="21" l="1"/>
  <c r="E79" i="24" l="1"/>
  <c r="T116" i="29" l="1"/>
  <c r="U116" i="29" s="1"/>
  <c r="T117" i="29"/>
  <c r="U117" i="29" s="1"/>
  <c r="T118" i="29"/>
  <c r="U118" i="29" s="1"/>
  <c r="T119" i="29"/>
  <c r="U119" i="29" s="1"/>
  <c r="T120" i="29"/>
  <c r="U120" i="29" s="1"/>
  <c r="T121" i="29"/>
  <c r="U121" i="29" s="1"/>
  <c r="T122" i="29"/>
  <c r="U122" i="29" s="1"/>
  <c r="T123" i="29"/>
  <c r="U123" i="29" s="1"/>
  <c r="T124" i="29"/>
  <c r="U124" i="29" s="1"/>
  <c r="T125" i="29"/>
  <c r="U125" i="29" s="1"/>
  <c r="T126" i="29"/>
  <c r="U126" i="29" s="1"/>
  <c r="T127" i="29"/>
  <c r="U127" i="29" s="1"/>
  <c r="I127" i="29"/>
  <c r="J127" i="29" s="1"/>
  <c r="I128" i="29"/>
  <c r="J128" i="29"/>
  <c r="T117" i="28"/>
  <c r="T118" i="28"/>
  <c r="U118" i="28" s="1"/>
  <c r="T119" i="28"/>
  <c r="U119" i="28"/>
  <c r="T120" i="28"/>
  <c r="U120" i="28" s="1"/>
  <c r="T121" i="28"/>
  <c r="U121" i="28" s="1"/>
  <c r="T122" i="28"/>
  <c r="U122" i="28"/>
  <c r="T123" i="28"/>
  <c r="U123" i="28" s="1"/>
  <c r="T124" i="28"/>
  <c r="U124" i="28" s="1"/>
  <c r="T125" i="28"/>
  <c r="U125" i="28" s="1"/>
  <c r="T126" i="28"/>
  <c r="U126" i="28" s="1"/>
  <c r="T127" i="28"/>
  <c r="U127" i="28" s="1"/>
  <c r="J118" i="28"/>
  <c r="J119" i="28"/>
  <c r="J120" i="28"/>
  <c r="J121" i="28"/>
  <c r="J122" i="28"/>
  <c r="J123" i="28"/>
  <c r="J124" i="28"/>
  <c r="I125" i="28"/>
  <c r="J125" i="28" s="1"/>
  <c r="I126" i="28"/>
  <c r="J126" i="28" s="1"/>
  <c r="I127" i="28"/>
  <c r="J127" i="28"/>
  <c r="T90" i="28"/>
  <c r="U90" i="28" s="1"/>
  <c r="T91" i="28"/>
  <c r="U91" i="28" s="1"/>
  <c r="T92" i="28"/>
  <c r="U92" i="28" s="1"/>
  <c r="T93" i="28"/>
  <c r="U93" i="28" s="1"/>
  <c r="T94" i="28"/>
  <c r="U94" i="28" s="1"/>
  <c r="T95" i="28"/>
  <c r="U95" i="28" s="1"/>
  <c r="T96" i="28"/>
  <c r="U96" i="28" s="1"/>
  <c r="T97" i="28"/>
  <c r="U97" i="28" s="1"/>
  <c r="T98" i="28"/>
  <c r="U98" i="28" s="1"/>
  <c r="T99" i="28"/>
  <c r="U99" i="28" s="1"/>
  <c r="I91" i="28"/>
  <c r="I92" i="28"/>
  <c r="J92" i="28"/>
  <c r="I93" i="28"/>
  <c r="J93" i="28" s="1"/>
  <c r="I94" i="28"/>
  <c r="J94" i="28" s="1"/>
  <c r="I95" i="28"/>
  <c r="J95" i="28" s="1"/>
  <c r="I96" i="28"/>
  <c r="J96" i="28" s="1"/>
  <c r="I97" i="28"/>
  <c r="J97" i="28"/>
  <c r="I98" i="28"/>
  <c r="J98" i="28" s="1"/>
  <c r="I99" i="28"/>
  <c r="J99" i="28" s="1"/>
  <c r="T89" i="28"/>
  <c r="E79" i="28"/>
  <c r="AG69" i="28"/>
  <c r="X15" i="28"/>
  <c r="X16" i="28" s="1"/>
  <c r="V69" i="28"/>
  <c r="I120" i="27"/>
  <c r="J120" i="27" s="1"/>
  <c r="I121" i="27"/>
  <c r="J121" i="27" s="1"/>
  <c r="I122" i="27"/>
  <c r="J122" i="27" s="1"/>
  <c r="I123" i="27"/>
  <c r="I124" i="27"/>
  <c r="J124" i="27" s="1"/>
  <c r="I125" i="27"/>
  <c r="J125" i="27" s="1"/>
  <c r="I126" i="27"/>
  <c r="J126" i="27" s="1"/>
  <c r="I127" i="27"/>
  <c r="J127" i="27" s="1"/>
  <c r="J118" i="25"/>
  <c r="J119" i="25"/>
  <c r="I121" i="25"/>
  <c r="J121" i="25" s="1"/>
  <c r="I122" i="25"/>
  <c r="J122" i="25" s="1"/>
  <c r="I123" i="25"/>
  <c r="J123" i="25" s="1"/>
  <c r="I124" i="25"/>
  <c r="J124" i="25" s="1"/>
  <c r="I125" i="25"/>
  <c r="J125" i="25" s="1"/>
  <c r="I126" i="25"/>
  <c r="J126" i="25" s="1"/>
  <c r="I127" i="25"/>
  <c r="J127" i="25"/>
  <c r="U116" i="24"/>
  <c r="T117" i="24"/>
  <c r="U117" i="24" s="1"/>
  <c r="T118" i="24"/>
  <c r="U118" i="24" s="1"/>
  <c r="T119" i="24"/>
  <c r="U119" i="24" s="1"/>
  <c r="T120" i="24"/>
  <c r="U120" i="24" s="1"/>
  <c r="T121" i="24"/>
  <c r="U121" i="24" s="1"/>
  <c r="T122" i="24"/>
  <c r="U122" i="24" s="1"/>
  <c r="T123" i="24"/>
  <c r="U123" i="24" s="1"/>
  <c r="T124" i="24"/>
  <c r="U124" i="24" s="1"/>
  <c r="T125" i="24"/>
  <c r="U125" i="24" s="1"/>
  <c r="T126" i="24"/>
  <c r="U126" i="24"/>
  <c r="T127" i="24"/>
  <c r="U127" i="24" s="1"/>
  <c r="J116" i="24"/>
  <c r="I117" i="24"/>
  <c r="J117" i="24"/>
  <c r="I118" i="24"/>
  <c r="J118" i="24" s="1"/>
  <c r="I119" i="24"/>
  <c r="J119" i="24" s="1"/>
  <c r="I120" i="24"/>
  <c r="J120" i="24"/>
  <c r="I121" i="24"/>
  <c r="J121" i="24" s="1"/>
  <c r="I122" i="24"/>
  <c r="J122" i="24" s="1"/>
  <c r="I123" i="24"/>
  <c r="J123" i="24" s="1"/>
  <c r="I124" i="24"/>
  <c r="J124" i="24" s="1"/>
  <c r="I125" i="24"/>
  <c r="J125" i="24" s="1"/>
  <c r="I126" i="24"/>
  <c r="J126" i="24" s="1"/>
  <c r="I127" i="24"/>
  <c r="J127" i="24" s="1"/>
  <c r="U88" i="24"/>
  <c r="T90" i="24"/>
  <c r="U90" i="24" s="1"/>
  <c r="T91" i="24"/>
  <c r="U91" i="24"/>
  <c r="T92" i="24"/>
  <c r="U92" i="24" s="1"/>
  <c r="T93" i="24"/>
  <c r="U93" i="24" s="1"/>
  <c r="T94" i="24"/>
  <c r="U94" i="24"/>
  <c r="T95" i="24"/>
  <c r="U95" i="24" s="1"/>
  <c r="T96" i="24"/>
  <c r="T97" i="24"/>
  <c r="U97" i="24" s="1"/>
  <c r="T98" i="24"/>
  <c r="U98" i="24" s="1"/>
  <c r="T99" i="24"/>
  <c r="U99" i="24" s="1"/>
  <c r="J88" i="24"/>
  <c r="J89" i="24"/>
  <c r="J90" i="24"/>
  <c r="I91" i="24"/>
  <c r="I92" i="24"/>
  <c r="J92" i="24" s="1"/>
  <c r="I93" i="24"/>
  <c r="J93" i="24" s="1"/>
  <c r="I94" i="24"/>
  <c r="J94" i="24" s="1"/>
  <c r="I95" i="24"/>
  <c r="J95" i="24" s="1"/>
  <c r="I96" i="24"/>
  <c r="J96" i="24" s="1"/>
  <c r="I97" i="24"/>
  <c r="J97" i="24" s="1"/>
  <c r="I98" i="24"/>
  <c r="J98" i="24" s="1"/>
  <c r="I99" i="24"/>
  <c r="J99" i="24" s="1"/>
  <c r="T89" i="24"/>
  <c r="U122" i="21"/>
  <c r="T123" i="21"/>
  <c r="U123" i="21" s="1"/>
  <c r="T124" i="21"/>
  <c r="U124" i="21" s="1"/>
  <c r="T125" i="21"/>
  <c r="U125" i="21" s="1"/>
  <c r="T126" i="21"/>
  <c r="U126" i="21" s="1"/>
  <c r="T127" i="21"/>
  <c r="U127" i="21" s="1"/>
  <c r="T88" i="21"/>
  <c r="U88" i="21" s="1"/>
  <c r="T90" i="21"/>
  <c r="U90" i="21" s="1"/>
  <c r="T91" i="21"/>
  <c r="U91" i="21" s="1"/>
  <c r="T92" i="21"/>
  <c r="U92" i="21" s="1"/>
  <c r="T93" i="21"/>
  <c r="U93" i="21" s="1"/>
  <c r="T94" i="21"/>
  <c r="U94" i="21" s="1"/>
  <c r="T95" i="21"/>
  <c r="U95" i="21" s="1"/>
  <c r="T96" i="21"/>
  <c r="U96" i="21"/>
  <c r="T97" i="21"/>
  <c r="U97" i="21" s="1"/>
  <c r="T98" i="21"/>
  <c r="U98" i="21" s="1"/>
  <c r="T99" i="21"/>
  <c r="U99" i="21" s="1"/>
  <c r="T89" i="21"/>
  <c r="E79" i="21"/>
  <c r="T117" i="20"/>
  <c r="U117" i="20" s="1"/>
  <c r="T118" i="20"/>
  <c r="U118" i="20" s="1"/>
  <c r="T119" i="20"/>
  <c r="U119" i="20" s="1"/>
  <c r="T120" i="20"/>
  <c r="U120" i="20"/>
  <c r="T121" i="20"/>
  <c r="U121" i="20" s="1"/>
  <c r="T122" i="20"/>
  <c r="U122" i="20" s="1"/>
  <c r="T123" i="20"/>
  <c r="U123" i="20" s="1"/>
  <c r="T124" i="20"/>
  <c r="U124" i="20" s="1"/>
  <c r="T125" i="20"/>
  <c r="U125" i="20" s="1"/>
  <c r="T126" i="20"/>
  <c r="U126" i="20" s="1"/>
  <c r="T127" i="20"/>
  <c r="U127" i="20" s="1"/>
  <c r="J116" i="20"/>
  <c r="I119" i="20"/>
  <c r="J119" i="20" s="1"/>
  <c r="I120" i="20"/>
  <c r="J120" i="20" s="1"/>
  <c r="I121" i="20"/>
  <c r="J121" i="20" s="1"/>
  <c r="I122" i="20"/>
  <c r="J122" i="20" s="1"/>
  <c r="I123" i="20"/>
  <c r="J123" i="20" s="1"/>
  <c r="I124" i="20"/>
  <c r="J124" i="20" s="1"/>
  <c r="I125" i="20"/>
  <c r="J125" i="20" s="1"/>
  <c r="I126" i="20"/>
  <c r="J126" i="20" s="1"/>
  <c r="I127" i="20"/>
  <c r="J127" i="20" s="1"/>
  <c r="U88" i="20"/>
  <c r="T90" i="20"/>
  <c r="U90" i="20" s="1"/>
  <c r="T91" i="20"/>
  <c r="U91" i="20" s="1"/>
  <c r="T92" i="20"/>
  <c r="U92" i="20" s="1"/>
  <c r="T93" i="20"/>
  <c r="U93" i="20" s="1"/>
  <c r="T94" i="20"/>
  <c r="U94" i="20" s="1"/>
  <c r="T95" i="20"/>
  <c r="U95" i="20" s="1"/>
  <c r="T96" i="20"/>
  <c r="U96" i="20" s="1"/>
  <c r="T97" i="20"/>
  <c r="U97" i="20" s="1"/>
  <c r="T98" i="20"/>
  <c r="U98" i="20" s="1"/>
  <c r="T99" i="20"/>
  <c r="U99" i="20" s="1"/>
  <c r="I88" i="20"/>
  <c r="J88" i="20" s="1"/>
  <c r="J89" i="20"/>
  <c r="I90" i="20"/>
  <c r="J90" i="20" s="1"/>
  <c r="I91" i="20"/>
  <c r="J91" i="20" s="1"/>
  <c r="I92" i="20"/>
  <c r="J92" i="20" s="1"/>
  <c r="I93" i="20"/>
  <c r="J93" i="20" s="1"/>
  <c r="I94" i="20"/>
  <c r="J94" i="20" s="1"/>
  <c r="I95" i="20"/>
  <c r="J95" i="20" s="1"/>
  <c r="I96" i="20"/>
  <c r="J96" i="20" s="1"/>
  <c r="I97" i="20"/>
  <c r="J97" i="20" s="1"/>
  <c r="I98" i="20"/>
  <c r="J98" i="20" s="1"/>
  <c r="I99" i="20"/>
  <c r="J99" i="20" s="1"/>
  <c r="T89" i="20"/>
  <c r="E79" i="20"/>
  <c r="T118" i="15"/>
  <c r="U118" i="15" s="1"/>
  <c r="T119" i="15"/>
  <c r="U119" i="15" s="1"/>
  <c r="T120" i="15"/>
  <c r="U120" i="15" s="1"/>
  <c r="T121" i="15"/>
  <c r="U121" i="15" s="1"/>
  <c r="T122" i="15"/>
  <c r="U122" i="15" s="1"/>
  <c r="T123" i="15"/>
  <c r="U123" i="15" s="1"/>
  <c r="T124" i="15"/>
  <c r="U124" i="15" s="1"/>
  <c r="T125" i="15"/>
  <c r="U125" i="15" s="1"/>
  <c r="T126" i="15"/>
  <c r="U126" i="15"/>
  <c r="T127" i="15"/>
  <c r="U127" i="15" s="1"/>
  <c r="T116" i="3"/>
  <c r="U116" i="3" s="1"/>
  <c r="T117" i="3"/>
  <c r="U117" i="3" s="1"/>
  <c r="T118" i="3"/>
  <c r="U118" i="3" s="1"/>
  <c r="T119" i="3"/>
  <c r="U119" i="3" s="1"/>
  <c r="T120" i="3"/>
  <c r="U120" i="3" s="1"/>
  <c r="T121" i="3"/>
  <c r="U121" i="3" s="1"/>
  <c r="T122" i="3"/>
  <c r="U122" i="3" s="1"/>
  <c r="T123" i="3"/>
  <c r="U123" i="3" s="1"/>
  <c r="T124" i="3"/>
  <c r="U124" i="3" s="1"/>
  <c r="T125" i="3"/>
  <c r="U125" i="3" s="1"/>
  <c r="T126" i="3"/>
  <c r="T127" i="3"/>
  <c r="U127" i="3" s="1"/>
  <c r="J116" i="3"/>
  <c r="I117" i="3"/>
  <c r="J117" i="3" s="1"/>
  <c r="I118" i="3"/>
  <c r="J118" i="3" s="1"/>
  <c r="I119" i="3"/>
  <c r="J119" i="3" s="1"/>
  <c r="I120" i="3"/>
  <c r="J120" i="3" s="1"/>
  <c r="I121" i="3"/>
  <c r="J121" i="3" s="1"/>
  <c r="I122" i="3"/>
  <c r="J122" i="3" s="1"/>
  <c r="I123" i="3"/>
  <c r="J123" i="3" s="1"/>
  <c r="I124" i="3"/>
  <c r="J124" i="3" s="1"/>
  <c r="I125" i="3"/>
  <c r="J125" i="3" s="1"/>
  <c r="I126" i="3"/>
  <c r="J126" i="3" s="1"/>
  <c r="I127" i="3"/>
  <c r="J127" i="3" s="1"/>
  <c r="C9" i="1"/>
  <c r="C3" i="1"/>
  <c r="C4" i="1"/>
  <c r="C10" i="1"/>
  <c r="C11" i="1"/>
  <c r="C13" i="1"/>
  <c r="C14" i="1"/>
  <c r="C15" i="1"/>
  <c r="C16" i="1"/>
  <c r="C17" i="1"/>
  <c r="C18" i="1"/>
  <c r="B18" i="1"/>
  <c r="B41" i="1" s="1"/>
  <c r="B4" i="1"/>
  <c r="B27" i="1" s="1"/>
  <c r="B28" i="1"/>
  <c r="B29" i="1"/>
  <c r="B30" i="1"/>
  <c r="B31" i="1"/>
  <c r="B9" i="1"/>
  <c r="B32" i="1" s="1"/>
  <c r="B10" i="1"/>
  <c r="B33" i="1" s="1"/>
  <c r="B11" i="1"/>
  <c r="B34" i="1" s="1"/>
  <c r="B35" i="1"/>
  <c r="B13" i="1"/>
  <c r="B36" i="1" s="1"/>
  <c r="B14" i="1"/>
  <c r="B37" i="1" s="1"/>
  <c r="B15" i="1"/>
  <c r="B38" i="1" s="1"/>
  <c r="B16" i="1"/>
  <c r="B39" i="1" s="1"/>
  <c r="B17" i="1"/>
  <c r="B40" i="1" s="1"/>
  <c r="B3" i="1"/>
  <c r="B26" i="1" s="1"/>
  <c r="H8" i="28"/>
  <c r="J129" i="29" l="1"/>
  <c r="T100" i="21"/>
  <c r="G26" i="1"/>
  <c r="U126" i="3"/>
  <c r="T128" i="3"/>
  <c r="I128" i="3"/>
  <c r="J128" i="3"/>
  <c r="J130" i="3" s="1"/>
  <c r="G27" i="1"/>
  <c r="T128" i="15"/>
  <c r="U128" i="15"/>
  <c r="U128" i="24"/>
  <c r="U130" i="24" s="1"/>
  <c r="H36" i="1" s="1"/>
  <c r="U128" i="3"/>
  <c r="U116" i="20"/>
  <c r="U128" i="20" s="1"/>
  <c r="T128" i="20"/>
  <c r="I128" i="20"/>
  <c r="J117" i="20"/>
  <c r="J128" i="20" s="1"/>
  <c r="J130" i="20" s="1"/>
  <c r="U100" i="21"/>
  <c r="U102" i="21" s="1"/>
  <c r="U128" i="21"/>
  <c r="T128" i="21"/>
  <c r="G37" i="1"/>
  <c r="U96" i="24"/>
  <c r="U100" i="24" s="1"/>
  <c r="U102" i="24" s="1"/>
  <c r="G36" i="1" s="1"/>
  <c r="I36" i="1" s="1"/>
  <c r="T100" i="24"/>
  <c r="H34" i="1"/>
  <c r="I128" i="25"/>
  <c r="G34" i="1"/>
  <c r="J91" i="24"/>
  <c r="J100" i="24" s="1"/>
  <c r="J102" i="24" s="1"/>
  <c r="I100" i="24"/>
  <c r="J128" i="25"/>
  <c r="J130" i="25" s="1"/>
  <c r="T128" i="24"/>
  <c r="H38" i="1"/>
  <c r="U117" i="28"/>
  <c r="T128" i="28"/>
  <c r="J128" i="24"/>
  <c r="J130" i="24" s="1"/>
  <c r="I128" i="24"/>
  <c r="G41" i="1"/>
  <c r="U100" i="28"/>
  <c r="U102" i="28" s="1"/>
  <c r="G40" i="1" s="1"/>
  <c r="U128" i="29"/>
  <c r="I128" i="27"/>
  <c r="J123" i="27"/>
  <c r="J128" i="27" s="1"/>
  <c r="J130" i="27" s="1"/>
  <c r="X17" i="28"/>
  <c r="I100" i="28"/>
  <c r="J91" i="28"/>
  <c r="T100" i="28"/>
  <c r="I129" i="29"/>
  <c r="T128" i="29"/>
  <c r="J117" i="28"/>
  <c r="J128" i="28" s="1"/>
  <c r="J130" i="28" s="1"/>
  <c r="I128" i="28"/>
  <c r="G38" i="1"/>
  <c r="J131" i="29"/>
  <c r="J100" i="20"/>
  <c r="J102" i="20" s="1"/>
  <c r="U100" i="20"/>
  <c r="U102" i="20" s="1"/>
  <c r="G32" i="1" s="1"/>
  <c r="T100" i="20"/>
  <c r="I100" i="20"/>
  <c r="U130" i="15" l="1"/>
  <c r="H27" i="1" s="1"/>
  <c r="I27" i="1" s="1"/>
  <c r="H39" i="1"/>
  <c r="H37" i="1"/>
  <c r="I37" i="1" s="1"/>
  <c r="J100" i="28"/>
  <c r="J102" i="28" s="1"/>
  <c r="U130" i="28"/>
  <c r="H40" i="1" s="1"/>
  <c r="I40" i="1" s="1"/>
  <c r="U130" i="21"/>
  <c r="H33" i="1" s="1"/>
  <c r="I33" i="1" s="1"/>
  <c r="U130" i="3"/>
  <c r="H26" i="1" s="1"/>
  <c r="I26" i="1" s="1"/>
  <c r="U130" i="29"/>
  <c r="H41" i="1" s="1"/>
  <c r="I41" i="1" s="1"/>
  <c r="I34" i="1"/>
  <c r="G39" i="1"/>
  <c r="I38" i="1"/>
  <c r="X18" i="28"/>
  <c r="D14" i="1"/>
  <c r="F14" i="1" s="1"/>
  <c r="E11" i="1"/>
  <c r="G11" i="1" s="1"/>
  <c r="E14" i="1"/>
  <c r="G14" i="1" s="1"/>
  <c r="D11" i="1"/>
  <c r="F11" i="1" s="1"/>
  <c r="D4" i="1"/>
  <c r="F4" i="1" s="1"/>
  <c r="E4" i="1"/>
  <c r="G4" i="1" s="1"/>
  <c r="D16" i="1"/>
  <c r="F16" i="1" s="1"/>
  <c r="E16" i="1"/>
  <c r="G16" i="1" s="1"/>
  <c r="U130" i="20"/>
  <c r="H32" i="1" s="1"/>
  <c r="I32" i="1" s="1"/>
  <c r="I39" i="1" l="1"/>
  <c r="X19" i="28"/>
  <c r="X20" i="28" s="1"/>
  <c r="X21" i="28" s="1"/>
  <c r="X22" i="28" s="1"/>
  <c r="X23" i="28" s="1"/>
  <c r="X24" i="28" s="1"/>
  <c r="X25" i="28" s="1"/>
  <c r="X26" i="28" s="1"/>
  <c r="X27" i="28" s="1"/>
  <c r="X28" i="28" s="1"/>
  <c r="X29" i="28" s="1"/>
  <c r="X30" i="28" s="1"/>
  <c r="X31" i="28" s="1"/>
  <c r="X32" i="28" s="1"/>
  <c r="X33" i="28" s="1"/>
  <c r="X34" i="28" s="1"/>
  <c r="X35" i="28" s="1"/>
  <c r="X36" i="28" s="1"/>
  <c r="X37" i="28" s="1"/>
  <c r="X38" i="28" s="1"/>
  <c r="X39" i="28" s="1"/>
  <c r="X40" i="28" s="1"/>
  <c r="X41" i="28" s="1"/>
  <c r="X42" i="28" s="1"/>
  <c r="X43" i="28" s="1"/>
  <c r="X44" i="28" s="1"/>
  <c r="X45" i="28" s="1"/>
  <c r="X46" i="28" s="1"/>
  <c r="X47" i="28" s="1"/>
  <c r="X48" i="28" s="1"/>
  <c r="X49" i="28" s="1"/>
  <c r="X50" i="28" s="1"/>
  <c r="X51" i="28" s="1"/>
  <c r="X52" i="28" s="1"/>
  <c r="X53" i="28" s="1"/>
  <c r="X54" i="28" s="1"/>
  <c r="X55" i="28" s="1"/>
  <c r="X56" i="28" s="1"/>
  <c r="X57" i="28" s="1"/>
  <c r="X58" i="28" s="1"/>
  <c r="X59" i="28" s="1"/>
  <c r="X60" i="28" s="1"/>
  <c r="X61" i="28" s="1"/>
  <c r="X62" i="28" s="1"/>
  <c r="X63" i="28" s="1"/>
  <c r="X64" i="28" s="1"/>
  <c r="X65" i="28" s="1"/>
  <c r="X66" i="28" s="1"/>
  <c r="X67" i="28" s="1"/>
  <c r="X68" i="28" s="1"/>
  <c r="D10" i="1"/>
  <c r="F10" i="1" s="1"/>
  <c r="E10" i="1"/>
  <c r="G10" i="1" s="1"/>
  <c r="D13" i="1"/>
  <c r="F13" i="1" s="1"/>
  <c r="E13" i="1"/>
  <c r="G13" i="1" s="1"/>
  <c r="D18" i="1"/>
  <c r="F18" i="1" s="1"/>
  <c r="E18" i="1"/>
  <c r="G18" i="1" s="1"/>
  <c r="D3" i="1"/>
  <c r="F3" i="1" s="1"/>
  <c r="E3" i="1"/>
  <c r="G3" i="1" s="1"/>
  <c r="E15" i="1"/>
  <c r="G15" i="1" s="1"/>
  <c r="D15" i="1"/>
  <c r="F15" i="1" s="1"/>
  <c r="D9" i="1"/>
  <c r="F9" i="1" s="1"/>
  <c r="E9" i="1"/>
  <c r="G9" i="1" s="1"/>
  <c r="AI69" i="28" l="1"/>
  <c r="X69" i="28"/>
  <c r="E17" i="1" s="1"/>
  <c r="G17" i="1" s="1"/>
  <c r="G20" i="1" s="1"/>
  <c r="D32" i="1" s="1"/>
  <c r="D17" i="1" l="1"/>
  <c r="F17" i="1" s="1"/>
  <c r="F20" i="1" s="1"/>
  <c r="C32" i="1" s="1"/>
  <c r="E32" i="1" s="1"/>
  <c r="K32" i="1" s="1"/>
  <c r="D40" i="1"/>
  <c r="D31" i="1"/>
  <c r="D37" i="1"/>
  <c r="D35" i="1"/>
  <c r="D28" i="1"/>
  <c r="D38" i="1"/>
  <c r="D33" i="1"/>
  <c r="D41" i="1"/>
  <c r="D39" i="1"/>
  <c r="D36" i="1"/>
  <c r="D27" i="1"/>
  <c r="D26" i="1"/>
  <c r="D34" i="1"/>
  <c r="D29" i="1"/>
  <c r="D30" i="1"/>
  <c r="C26" i="1" l="1"/>
  <c r="C34" i="1"/>
  <c r="C39" i="1"/>
  <c r="E39" i="1" s="1"/>
  <c r="K39" i="1" s="1"/>
  <c r="C29" i="1"/>
  <c r="E29" i="1" s="1"/>
  <c r="K29" i="1" s="1"/>
  <c r="C33" i="1"/>
  <c r="E33" i="1" s="1"/>
  <c r="K33" i="1" s="1"/>
  <c r="C28" i="1"/>
  <c r="C35" i="1"/>
  <c r="E35" i="1" s="1"/>
  <c r="K35" i="1" s="1"/>
  <c r="C31" i="1"/>
  <c r="E31" i="1" s="1"/>
  <c r="K31" i="1" s="1"/>
  <c r="C40" i="1"/>
  <c r="C36" i="1"/>
  <c r="E36" i="1" s="1"/>
  <c r="K36" i="1" s="1"/>
  <c r="C27" i="1"/>
  <c r="E27" i="1" s="1"/>
  <c r="K27" i="1" s="1"/>
  <c r="C37" i="1"/>
  <c r="E37" i="1" s="1"/>
  <c r="K37" i="1" s="1"/>
  <c r="C30" i="1"/>
  <c r="E30" i="1" s="1"/>
  <c r="K30" i="1" s="1"/>
  <c r="C41" i="1"/>
  <c r="E41" i="1" s="1"/>
  <c r="K41" i="1" s="1"/>
  <c r="C38" i="1"/>
  <c r="E38" i="1" s="1"/>
  <c r="K38" i="1" s="1"/>
  <c r="E26" i="1"/>
  <c r="K26" i="1" s="1"/>
  <c r="E34" i="1"/>
  <c r="K34" i="1" s="1"/>
  <c r="E28" i="1"/>
  <c r="K28" i="1" s="1"/>
  <c r="E40" i="1"/>
  <c r="K4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W20" authorId="0" shapeId="0" xr:uid="{AAD71D6C-A7AB-470C-9D9D-BDAC077D79F2}">
      <text>
        <r>
          <rPr>
            <sz val="11"/>
            <color theme="1"/>
            <rFont val="Arial"/>
            <family val="2"/>
          </rPr>
          <t>cristian sterling:
Desde la fecha de inicio hasta la suspensión 1 del contratp q es en diciembre  12 de  2011</t>
        </r>
      </text>
    </comment>
    <comment ref="BA21" authorId="0" shapeId="0" xr:uid="{B555C8C0-89F3-4EA5-9DDD-4A4548392169}">
      <text>
        <r>
          <rPr>
            <sz val="11"/>
            <color theme="1"/>
            <rFont val="Arial"/>
            <family val="2"/>
          </rPr>
          <t xml:space="preserve">cristian sterling:
Es el mismo contrato de la fila anterior, se divide  porque el consorcio tuvo participaciones en porcentajes diferentes.
</t>
        </r>
      </text>
    </comment>
    <comment ref="BA23" authorId="0" shapeId="0" xr:uid="{661411CB-8472-4081-9D1D-A5CF302222DC}">
      <text>
        <r>
          <rPr>
            <sz val="11"/>
            <color theme="1"/>
            <rFont val="Arial"/>
            <family val="2"/>
          </rPr>
          <t xml:space="preserve">cristian sterling:
Es el mismo contrato de la fila anterior, se divide  porque el consorcio tuvo participaciones en porcentajes diferentes.
</t>
        </r>
      </text>
    </comment>
  </commentList>
</comments>
</file>

<file path=xl/sharedStrings.xml><?xml version="1.0" encoding="utf-8"?>
<sst xmlns="http://schemas.openxmlformats.org/spreadsheetml/2006/main" count="3307" uniqueCount="944">
  <si>
    <t>EXPERIENCIA DEL PROPONENTE</t>
  </si>
  <si>
    <t>NOMBRE DEL OFERENTE</t>
  </si>
  <si>
    <t>HYV Ingenieros Asociados SAS</t>
  </si>
  <si>
    <t>PRESUPUESTO DEL LOTE MÁXIMO AL QUE PARTICIPAN (en SMMLV)</t>
  </si>
  <si>
    <t>VALOR 30%</t>
  </si>
  <si>
    <t>VALOR REQUERIDO EN SMMLV</t>
  </si>
  <si>
    <r>
      <t xml:space="preserve">contar con </t>
    </r>
    <r>
      <rPr>
        <sz val="12"/>
        <color rgb="FFFF0000"/>
        <rFont val="Arial"/>
        <family val="2"/>
      </rPr>
      <t xml:space="preserve">5 años </t>
    </r>
    <r>
      <rPr>
        <sz val="12"/>
        <color theme="1"/>
        <rFont val="Arial"/>
        <family val="2"/>
      </rPr>
      <t xml:space="preserve">de experiencia en </t>
    </r>
    <r>
      <rPr>
        <sz val="12"/>
        <color rgb="FFFF0000"/>
        <rFont val="Arial"/>
        <family val="2"/>
      </rPr>
      <t>interventoría o en la construcción y montaje</t>
    </r>
    <r>
      <rPr>
        <sz val="12"/>
        <color theme="1"/>
        <rFont val="Arial"/>
        <family val="2"/>
      </rPr>
      <t xml:space="preserve"> de proyectos </t>
    </r>
    <r>
      <rPr>
        <sz val="12"/>
        <color rgb="FFFF0000"/>
        <rFont val="Arial"/>
        <family val="2"/>
      </rPr>
      <t>del sector eléctrico</t>
    </r>
    <r>
      <rPr>
        <sz val="12"/>
        <color theme="1"/>
        <rFont val="Arial"/>
        <family val="2"/>
      </rPr>
      <t xml:space="preserve">, de los cuales como </t>
    </r>
    <r>
      <rPr>
        <sz val="12"/>
        <color rgb="FFFF0000"/>
        <rFont val="Arial"/>
        <family val="2"/>
      </rPr>
      <t>mínimo debe incluir un (1) año de experiencia específica en proyectos de generación o distribución de energía eléctrica, cuya sumatoria se igual o superior al 30% del valor del mayor lote ofertado</t>
    </r>
  </si>
  <si>
    <t>CONTRATOS DE EXPERIENCIA MÍNIMA PARA HABILITARSE (ANEXO 7)</t>
  </si>
  <si>
    <t>CONTRATOS QUE ACREDITAN EXPERIENCIA EN FOTOVOLTAICO (ANEXO 8)</t>
  </si>
  <si>
    <t>CONTRATOS QUE ACREDITAN EXPERIENCIA ADICIONAL EN ELECTRICOS NO FOTOVOLTAICO (ANEXO 8)</t>
  </si>
  <si>
    <t>OBJETO DEL CONTRATO</t>
  </si>
  <si>
    <t>ENTIDAD CONTRATANTE O EMPLEADORA</t>
  </si>
  <si>
    <t>CONSECUTIVO EN EL RUP</t>
  </si>
  <si>
    <t>CODIGO UNSPSC</t>
  </si>
  <si>
    <t>VALOR CONTRATO</t>
  </si>
  <si>
    <t>VALOR DEL CONTRATO TOTAL EN SMMLV</t>
  </si>
  <si>
    <t>% PARTICIPACIÓN CONSORCIO</t>
  </si>
  <si>
    <t>ACUMULADO SMMLV</t>
  </si>
  <si>
    <t>HABILITADO</t>
  </si>
  <si>
    <t>OBSERVACIONES</t>
  </si>
  <si>
    <t>CÓDIGO UNSPSC</t>
  </si>
  <si>
    <t>NOMBRE</t>
  </si>
  <si>
    <t>FECHA DE INICIO ORIGINAL</t>
  </si>
  <si>
    <t>FECHA FIN ORIGINAL</t>
  </si>
  <si>
    <t>FECHA DE INICIO AJUSTE TRASLAPOS</t>
  </si>
  <si>
    <t>FECHA FIN AJUSTE TRASLAPOS</t>
  </si>
  <si>
    <t>AÑOS DE EXPERIENCIA</t>
  </si>
  <si>
    <t>PRESTACIÓN DE SERVICIOS DE ADMINISTRACIÓN  EXTERNA PARA LA ELECTRIFICADORA DEL CAQUETA S.A.ESP</t>
  </si>
  <si>
    <t>ELECTRIFICADORA DEL CAQUETA S.A E.S.P</t>
  </si>
  <si>
    <t>801015-801016-801017-801115-801116-801615-811017-811418</t>
  </si>
  <si>
    <t>Servicios de consultoría y administración corporativa</t>
  </si>
  <si>
    <t>ADMINISTRACIÓN DE LAS OBRAS DEL PROYECTO CONSTRUCCION LÍNEA DE INTERCONEXIÓN SAN VICENTE- LOS POZOS-DELICIAS-SAN JUAN DE LOZADA Y SU ÁREA RURAL CON SUBESTACIÓN ELÉCTRICA DE 2.0 MVA A 34.5/14.4 KV EN LAS DELICIAS Y SOLUCIÓN PARCIAL FOTOVOLTAICA SAN VICENTE DEL CAGUÁN</t>
  </si>
  <si>
    <t>PRESTACION DE SERVICIOS DE ADMINISTRACION DE LOS CONTRATOS DE LA GERENCIA COMERCIAL</t>
  </si>
  <si>
    <t>Ingenieria Civil y arquitectura</t>
  </si>
  <si>
    <t>LABORES DE INTERVENTORÍA A LOS CONTRATOS DE LOS SERVICIOS DE ATENCIÓN AL CLIENTE, LECTURA Y FACTURACION EN SITIO Y RECAUDO,DONDE LA EMPRESA PRESTA SUS SERVICIOS.</t>
  </si>
  <si>
    <t>Ingeniería Eléctrica y Electrónica</t>
  </si>
  <si>
    <t>INTERVENTORIA DE LOS CONTRATOS DE GESTIÓN DE CORRECCIÓN DE PÉRDIDAS NO TECNICAS DE LA DIVISIÓN DE GESTIÓN DE PÉRDIDAS.</t>
  </si>
  <si>
    <t>Servicios Eléctricos</t>
  </si>
  <si>
    <t>INTERVENTORIA DE LOS CONTRATOS DE GESTIÓN DE CORRECCIÓN DE PÉRDIDAS NO TECNICAS DE LA DIVISIÓN DE GESTIÓN EN PÉRDIDAS.</t>
  </si>
  <si>
    <t>ADMINISTRACIÓN CONTRATOS DE MANTENIMIENTO  DE REDES EN NÚCLEOS ASIGNADOS DEL MUNICIPIO DEL SAN VICENTE DEL CAGÚAN.</t>
  </si>
  <si>
    <t>INTERVENTORÍA TÉCNICA, ADMINISTRATIVA Y FINANCIERA AL CONTRATO DERIVADO DEL PROCESO LICITATORIO 003 OBJETO CONSTRUCCIÓN ELECTRIFICACION RURAL LINEA DE MEDIA, BAJA TENSIÓN Y MONTAJE DE SUBESTACIÓN AÉREA PARA LA INSPECCIÓN DE POLICÍA DE GALLINAZO, MUNICIPIO DE PUERTO GUZMAS DEPARTAMENTO DEL PUTUMAYO.</t>
  </si>
  <si>
    <t xml:space="preserve">MUNICIPIO DE PUERTO GUZMAN </t>
  </si>
  <si>
    <t>LEVANTAMIENTO DE LA INFORMACIÓN DE LAS REDES ELÉCTRICAS DE MEDIA Y BAJA TENSIÓN DEL MUNICIPIO DE CARTAGENA DEL CHAIRÁ.</t>
  </si>
  <si>
    <t>ADMINISTRACIÓN DE LAS OBRAS DE CONSTRUCCIÓN REDES DE ELECTRIFICACIÓN RURAL DE LAS VEREDAS PORVENIR ALTO, CARBON, LA TORTUGA III, SAN LUIS, PUENTE RIO PESCADO, MUNICIPIO DE BELEN DE LOS ANDAQUIES DEPARTAMENTO DEL CAQUETA.</t>
  </si>
  <si>
    <t>INTERVENTORÍA TÉCNICA AL CONVENIO DE COOPERACION INTERINSTITUCIONAL No. 018 ENTRE EL MUNICIPIO DE LA MONTAÑITA Y LA ELECTRIFICADORA DEL CAQUETA S.A E.S.P</t>
  </si>
  <si>
    <t>MUNICIPIO DE LA MONTAÑITA</t>
  </si>
  <si>
    <t>De conformidad con el numeral 3.2.3. a.1 la certificación aportada por el proponente no cumple con la totalidad de los criterios esetablecidos por la entidad dado que  no es claro el objeto del mismo para cumplir con el requisito habilitante, de esta manera se evidencia un contrato y su objeto pero no son claras las actividades realizadas, es decir no se puede evidenciar que el contrato sea de construcción o interventoría de proyectos del sector eléctrico, se solicita al proponente subsanar tal información.</t>
  </si>
  <si>
    <t>REALIZAR LA INTERVENTORÍA TÉCNICA SOBRE EL CONTRATO DE OBRA CUYO OBJETO CORRESPONDE A"CONSTRUCCIÓN DE REDES DE ALUMBRADO PUBLICO PARA LA CANCHA DE FÚTBOL DEL MUNICIPIO DE MORELIA-CAQUETÁ".</t>
  </si>
  <si>
    <t>MUNICIPIO DE MORELIA</t>
  </si>
  <si>
    <t>801015-801016-801415-801615-811017-811024-811027-811215-811418-831018-831019</t>
  </si>
  <si>
    <t>21/03/2018</t>
  </si>
  <si>
    <t>20/6/2018</t>
  </si>
  <si>
    <t>TOTAL AÑOS DE EXPERIENCIA</t>
  </si>
  <si>
    <t>TOTAL</t>
  </si>
  <si>
    <t xml:space="preserve">
 EXPERIENCIA DEL EQUIPO DE TRABAJO
</t>
  </si>
  <si>
    <t>NOMBRE DEL PROPONENTE:</t>
  </si>
  <si>
    <t>NOMBRE DEL PROFESIONAL</t>
  </si>
  <si>
    <t>Arlintong Luis Medina Coneo</t>
  </si>
  <si>
    <t>CARGO EN EL EQUIPO DE TRABAJO</t>
  </si>
  <si>
    <t>DIRECTOR DE INTERVENTORIA</t>
  </si>
  <si>
    <t>RELACIÓN EXPERIENCIA PROFESIONAL HABILITANTE</t>
  </si>
  <si>
    <r>
      <t>ETAPA PREVIA _</t>
    </r>
    <r>
      <rPr>
        <b/>
        <u/>
        <sz val="10"/>
        <color theme="1"/>
        <rFont val="Arial"/>
        <family val="2"/>
      </rPr>
      <t>__x__</t>
    </r>
    <r>
      <rPr>
        <b/>
        <sz val="10"/>
        <color theme="1"/>
        <rFont val="Arial"/>
        <family val="2"/>
      </rPr>
      <t xml:space="preserve">       ETAPA DE INSTALACIÓN___</t>
    </r>
    <r>
      <rPr>
        <b/>
        <u/>
        <sz val="10"/>
        <color theme="1"/>
        <rFont val="Arial"/>
        <family val="2"/>
      </rPr>
      <t>x__</t>
    </r>
    <r>
      <rPr>
        <b/>
        <sz val="10"/>
        <color theme="1"/>
        <rFont val="Arial"/>
        <family val="2"/>
      </rPr>
      <t>_</t>
    </r>
  </si>
  <si>
    <t>EXPERIENCIA HABILITANTE DIRECTOR DE INTERVENTORIA (ANEXO 4)</t>
  </si>
  <si>
    <t>EXPERIENCIA CALIFICABLE DIRECTOR DE INTERVENTORIA (ANEXO 5)</t>
  </si>
  <si>
    <t>NOMBRE DEL PROYECTO</t>
  </si>
  <si>
    <t>CARGO OCUPADO</t>
  </si>
  <si>
    <t>FUNCIONES DESEMPEÑADAS</t>
  </si>
  <si>
    <t>FECHA DE INICIO</t>
  </si>
  <si>
    <t>FECHA DE RETIRO</t>
  </si>
  <si>
    <t>DURACIÓN EN DIAS</t>
  </si>
  <si>
    <t>DURACIÓN EN MESES</t>
  </si>
  <si>
    <t>ESTUDIOS DIRECTOR</t>
  </si>
  <si>
    <t>Puntaje Máximo</t>
  </si>
  <si>
    <t>ELECTRIFICADORA DEL CAQUETÁ.</t>
  </si>
  <si>
    <t>GERENTE GESTION ENERGÉTICA,</t>
  </si>
  <si>
    <t>Coordinacion administrativa y técnica de proyectos, Gestión comercial,licitaciones, contrucción,asesoría y desarrollo de proyectos</t>
  </si>
  <si>
    <t>Estudios de posgrado mínimo a nivel de especialización en: administración de empresas, o gerencia o gestión de proyectos, o gerencia de proyectos o gerencia de empresas de energía o alta gerencia o en Fuentes no Convencionales de Energía o en Energías alternativas.</t>
  </si>
  <si>
    <t>MTI LTDA</t>
  </si>
  <si>
    <t xml:space="preserve">GERENTE GENERAL </t>
  </si>
  <si>
    <t>Coordinación administrativa y técnica de proyectos, gestión comercial, licitaciones, construcción, asesoria y desarrollo de proyectos</t>
  </si>
  <si>
    <t xml:space="preserve">A pesar de que el proponente adjunta contrato de trabajo, del mismo, no se desprende que cumpla con Experiencia profesional relacionada, en tanto no se pude identificar que la gerencia general fuese relacionada con proyectos del sector eléctrico así: Deberá acreditar al menos tres (3) años de experiencia profesional relacionada en: i) Construcción de proyectos de transmisión o distribución o generación de energía eléctrica o, ii) suministro o instalación de proyectos de transmisión o distribución o generación de energía eléctrica; o, iii) Interventoría en la construcción de proyectos de transmisión o distribución o generación de energía eléctrica, o iv) Interventoría en suministro o instalación de proyectos de transmisión o distribución o generación de energía eléctrica; v) mantenimiento de sistemas eléctricos de transmisión o distribución o generación de energía eléctrica; o vi) Interventoría en mantenimiento de sistemas eléctricos de transmisión o distribución o generación de energía eléctrica.”
</t>
  </si>
  <si>
    <t>Contar adicionalmente con estudios en la modalidad de posgrado mínimo a nivel de especialización en:</t>
  </si>
  <si>
    <t>CONENERGIA</t>
  </si>
  <si>
    <t>INGENIERO DE TELEMEDIDA</t>
  </si>
  <si>
    <t>INGENIERÍA ELÉCTRICA CON ENFASIS EN SISTEMAS DE DISTRIBUCIÓN ó</t>
  </si>
  <si>
    <t>CONSULTORES REGIONALES ASOCIADOS</t>
  </si>
  <si>
    <t>INGENIERO DE MEDIDA INDIRECTA</t>
  </si>
  <si>
    <t>EN SISTEMAS DE DISTRIBUCIÓN Y TRASMISIÓN DE ENERGÍA ELÉCTRICA ó</t>
  </si>
  <si>
    <t>EULEN COLOMBIA</t>
  </si>
  <si>
    <t>jJEFE DE PROCESO</t>
  </si>
  <si>
    <t>JEFE DE PROCESO</t>
  </si>
  <si>
    <r>
      <rPr>
        <sz val="8"/>
        <color rgb="FF000000"/>
        <rFont val="Times New Roman"/>
        <family val="1"/>
      </rPr>
      <t xml:space="preserve"> </t>
    </r>
    <r>
      <rPr>
        <sz val="8"/>
        <color rgb="FF000000"/>
        <rFont val="Arial"/>
        <family val="2"/>
      </rPr>
      <t>EN SISTEMAS DE DISTRIBUCION DE ENERGÍA ELÉCTRICA ó</t>
    </r>
  </si>
  <si>
    <t>EMPRESA DE ENERGIA DEL BAJO PUTUMAYO</t>
  </si>
  <si>
    <t>SUBGERENTE TÉCNICO OPERATIVO</t>
  </si>
  <si>
    <t>EN SISTEMAS DE TRASMISIÓN Y DISTRIBUCIÓN DE ENERGÍA ELÉCTRICA ó</t>
  </si>
  <si>
    <t>LUCIO OBANDO DELGADO</t>
  </si>
  <si>
    <t>INGENIERO ASESOR</t>
  </si>
  <si>
    <t>OBRAS CIVILES DE PROTECCÓN FISICA</t>
  </si>
  <si>
    <t>EN SISTEMAS DE TRASMISIÓN DE ENERGÍA ELÉCTRICA ó</t>
  </si>
  <si>
    <t>MUNICIPIO DE PUERTO ASIS</t>
  </si>
  <si>
    <t>Diseños electricos</t>
  </si>
  <si>
    <t>EN INGENIERÍA ELÉCTRICA. ó</t>
  </si>
  <si>
    <r>
      <rPr>
        <sz val="8"/>
        <color rgb="FF000000"/>
        <rFont val="Times New Roman"/>
        <family val="1"/>
      </rPr>
      <t xml:space="preserve"> </t>
    </r>
    <r>
      <rPr>
        <sz val="8"/>
        <color rgb="FF000000"/>
        <rFont val="Arial"/>
        <family val="2"/>
      </rPr>
      <t>SISTEMAS DE POTENCIA O SISTEMAS DE TRANSMISIÓN Y DISTRIBUCIÓN ELÉCTRICA. ó</t>
    </r>
  </si>
  <si>
    <t>TOTALES</t>
  </si>
  <si>
    <t>PUNTAJE</t>
  </si>
  <si>
    <t>Especialista en Sistemas de Trasnmision y Distribucion Eectrica</t>
  </si>
  <si>
    <t>José Javier Martínez Polonia</t>
  </si>
  <si>
    <t>INGENIERO ELECTRICISTA RESIDENTE DE INTERVENTORIA</t>
  </si>
  <si>
    <t>RELACIÓN EXPERIENCIA PROFESIONAL HABILITANTE PROFESIONAL 1</t>
  </si>
  <si>
    <r>
      <t>ETAPA PREVIA ___</t>
    </r>
    <r>
      <rPr>
        <b/>
        <u/>
        <sz val="10"/>
        <color theme="1"/>
        <rFont val="Arial"/>
        <family val="2"/>
      </rPr>
      <t>x_</t>
    </r>
    <r>
      <rPr>
        <b/>
        <sz val="10"/>
        <color theme="1"/>
        <rFont val="Arial"/>
        <family val="2"/>
      </rPr>
      <t>_       ETAPA DE INSTALACIÓN___</t>
    </r>
    <r>
      <rPr>
        <b/>
        <u/>
        <sz val="10"/>
        <color theme="1"/>
        <rFont val="Arial"/>
        <family val="2"/>
      </rPr>
      <t>_x_</t>
    </r>
    <r>
      <rPr>
        <b/>
        <sz val="10"/>
        <color theme="1"/>
        <rFont val="Arial"/>
        <family val="2"/>
      </rPr>
      <t>_</t>
    </r>
  </si>
  <si>
    <t>EXPERIENCIA HABILITANTE INGENIERO RESIDENTE (ANEXO 4)</t>
  </si>
  <si>
    <t>EXPERIENCIA CALIFICABLE INGENIERO RESIDENTE (ANEXO 5)</t>
  </si>
  <si>
    <t>SUBSANACIONES</t>
  </si>
  <si>
    <t>ESTUDIOS RESIDENTE</t>
  </si>
  <si>
    <t>CONSTRUCCION DE REDES ELECTRICAS DE MT EN LAS VEREDAS MUNICIPIO DE PUERTO ASIS PUTUMAYO</t>
  </si>
  <si>
    <t>CONSTRUCCIONES ELECTRICAS M&amp;M</t>
  </si>
  <si>
    <t>INGENIERO</t>
  </si>
  <si>
    <t>*INGENIERO COORDINADOR PARA LA CONSTRUCCION DE OBRAS DE REDES DISTRIBUCIÓN DE ENERGÍA ELÉCTRICA DE MEDIA Y BAJA TENSION.                                *INGENIERO COORDINADOR DE MANTENIMIENTO DE REDES DISTRIBUCIÓN DE ENERGÍA ELÉCTRICA DE MEDIA Y BAJA TENSION.                                             *INGENIERO DISEÑADOR DE PROYECTOS DE DISTRIBUCIÓN DE ENERGÍA ELÉCTRICA DE MEDIA Y BAJA TENSIÓN.                                  *INGENIERO ASESOR DE COMPRAS DE VENTAS PARA MATERIALES ELÉCTRICOS PARA REDES DISTRIBUCIÓN DE ENERGÍA ELÉCTRICA DE MEDIA Y BAJA TENSIÓN.</t>
  </si>
  <si>
    <t>Si tiene estudios de posgrado mínimo a nivel de especialización en: Fuentes no Convencionales de Energía o en Energías alternativas.</t>
  </si>
  <si>
    <t>Si tiene estudios de posgrado mínimo a nivel de especialización en:</t>
  </si>
  <si>
    <r>
      <t>·</t>
    </r>
    <r>
      <rPr>
        <sz val="7"/>
        <color rgb="FF000000"/>
        <rFont val="Times New Roman"/>
        <family val="1"/>
      </rPr>
      <t xml:space="preserve">         </t>
    </r>
    <r>
      <rPr>
        <sz val="11"/>
        <color rgb="FF000000"/>
        <rFont val="Arial"/>
        <family val="2"/>
      </rPr>
      <t>INGENIERÍA ELÉCTRICA CON ENFASIS EN SISTEMAS DE DISTRIBUCIÓN ó</t>
    </r>
  </si>
  <si>
    <r>
      <t>·</t>
    </r>
    <r>
      <rPr>
        <sz val="7"/>
        <color rgb="FF000000"/>
        <rFont val="Times New Roman"/>
        <family val="1"/>
      </rPr>
      <t xml:space="preserve">         </t>
    </r>
    <r>
      <rPr>
        <sz val="11"/>
        <color rgb="FF000000"/>
        <rFont val="Arial"/>
        <family val="2"/>
      </rPr>
      <t>EN SISTEMAS DE DISTRIBUCIÓN Y TRASMISIÓN DE ENERGÍA ELÉCTRICA ó</t>
    </r>
  </si>
  <si>
    <r>
      <t>·</t>
    </r>
    <r>
      <rPr>
        <sz val="7"/>
        <color rgb="FF000000"/>
        <rFont val="Times New Roman"/>
        <family val="1"/>
      </rPr>
      <t xml:space="preserve">         </t>
    </r>
    <r>
      <rPr>
        <sz val="11"/>
        <color rgb="FF000000"/>
        <rFont val="Arial"/>
        <family val="2"/>
      </rPr>
      <t>EN SISTEMAS DE DISTRIBUCION DE ENERGÍA ELÉCTRICA ó</t>
    </r>
  </si>
  <si>
    <r>
      <t>·</t>
    </r>
    <r>
      <rPr>
        <sz val="7"/>
        <color rgb="FF000000"/>
        <rFont val="Times New Roman"/>
        <family val="1"/>
      </rPr>
      <t xml:space="preserve">         </t>
    </r>
    <r>
      <rPr>
        <sz val="11"/>
        <color rgb="FF000000"/>
        <rFont val="Arial"/>
        <family val="2"/>
      </rPr>
      <t>EN SISTEMAS DE TRASMISIÓN Y DISTRIBUCIÓN DE ENERGÍA ELÉCTRICA ó</t>
    </r>
  </si>
  <si>
    <r>
      <t>·</t>
    </r>
    <r>
      <rPr>
        <sz val="7"/>
        <color rgb="FF000000"/>
        <rFont val="Times New Roman"/>
        <family val="1"/>
      </rPr>
      <t xml:space="preserve">         </t>
    </r>
    <r>
      <rPr>
        <sz val="11"/>
        <color rgb="FF000000"/>
        <rFont val="Arial"/>
        <family val="2"/>
      </rPr>
      <t>EN SISTEMAS DE TRASMISIÓN DE ENERGÍA ELÉCTRICA ó</t>
    </r>
  </si>
  <si>
    <r>
      <t>·</t>
    </r>
    <r>
      <rPr>
        <sz val="7"/>
        <color rgb="FF000000"/>
        <rFont val="Times New Roman"/>
        <family val="1"/>
      </rPr>
      <t xml:space="preserve">         </t>
    </r>
    <r>
      <rPr>
        <sz val="11"/>
        <color rgb="FF000000"/>
        <rFont val="Arial"/>
        <family val="2"/>
      </rPr>
      <t>EN INGENIERÍA ELÉCTRICA. ó</t>
    </r>
  </si>
  <si>
    <r>
      <t>·</t>
    </r>
    <r>
      <rPr>
        <sz val="7"/>
        <color rgb="FF000000"/>
        <rFont val="Times New Roman"/>
        <family val="1"/>
      </rPr>
      <t xml:space="preserve">         </t>
    </r>
    <r>
      <rPr>
        <sz val="11"/>
        <color rgb="FF000000"/>
        <rFont val="Arial"/>
        <family val="2"/>
      </rPr>
      <t>SISTEMAS DE POTENCIA O SISTEMAS DE TRANSMISIÓN Y DISTRIBUCIÓN ELÉCTRICA. ó</t>
    </r>
  </si>
  <si>
    <t>CONSORCIO PROISES</t>
  </si>
  <si>
    <t xml:space="preserve">Interventoría para la normalización de las redes eléctricas en el barrio Las frías en el municipio de Sabanagrande, en el atlántico </t>
  </si>
  <si>
    <t xml:space="preserve">GOBERNACION DEL ATLANTICO </t>
  </si>
  <si>
    <t>13 (PROINGES SAS)</t>
  </si>
  <si>
    <t>80101500
80101600
81101700
83101800
81101500</t>
  </si>
  <si>
    <t>Interventoria técnica, administrativa, financiera, jurídica, ambiental, social, y contable para la implementación de un sistema de generación de energía eléctrica a nivel residencial en los hogares priorizados a través del uso de fuentes renovables (fotovoltaica) por 250 familias ubicadas en las veredas El Trigo, Marimonda, Conejo, San Agustin, Puerto Lopez, Quebrachal, Sabana del Medio, El Toco, Las Iguana, Mediadia, La illa, El Chorro, El Puy, Hatico Viejo, Jabuey, El Confuso, La Bendiciones, Las Colonias, Los Altos y El Resguardo Indígena Mayamangloma integrado por las cuatro comunidades: Mayavita, Bangañita, La Gloria  y La Loma, estas veredas se encuentran ubicadas en el área rural del municipio de Fonseca - Guajira.</t>
  </si>
  <si>
    <t>Empresa Distribuidora del pacifico S.A. E.S.P</t>
  </si>
  <si>
    <t>6 (ProInges S.A.S)</t>
  </si>
  <si>
    <t>Interventoria Tecnica, Administrativa y Ambiental de la construcción de las salidas de la subestación Galeras y construcción de la línea a 34.5kV Galeras-San Benito Abad departamento de Sucre y construcción salida subestación Santa Ines  y construcción de la linea a 34.5kV Santa-Ines-La Unión ampliación de la subestación la Unión departamento de Sucre.</t>
  </si>
  <si>
    <t>Gobernación Departamento de Sucre</t>
  </si>
  <si>
    <t>1(ProInges S.A.S)</t>
  </si>
  <si>
    <t xml:space="preserve">Interventoría técnica para la obra de electrificación del sector turístico de puerto velero municipio de Tubara Departamento del Atlántico </t>
  </si>
  <si>
    <t>18 (PROINGES SAS)</t>
  </si>
  <si>
    <t>Interventoria técnica, administrativa, financiera, juridica y contable para las obras de suministro, transporte e instalación e implementación de la construcción instalación e implementación de soluciones de energía individuales sostenibles consistentes en sistemas solares fotovoltaicos para viviendas rurales en las zonas no interconectadas de las veredas El Peneya, Loma Larga, Jordan, El Paraiso, Animas Altas, El Porvenir 1, Santa Fe, Alta Sardinata, Remanzos, Monterrey, La Granja, Aguas Claras, Andaquies, Barcelona, Villanueva, Risaralda, Fundación, Santo Domingo, La Sabaleta Baja, El caño Santo Domingo, Caracol, Lejanias, Arrallantes, Alto Cristales, Dos Quebradas, Paujiles, La Ceiba, Argentina, Los Cauchos, La Uribe, Lobites, Pores, Sardinata y Libano del municipio de Cartagena del Chairá -  Caqueta (947 Soluciones)</t>
  </si>
  <si>
    <t>28 (ProInges S.A.S)</t>
  </si>
  <si>
    <t>Interventoria para la Construcción de línea de 34.5kV para interconectar los municipios del Difícil y Nueva Granada y la construcción de una subestación de 2Mva en el Municipio de Nueva Granada y la adecuación de la salida de la subestación del Municipio del Difícil.</t>
  </si>
  <si>
    <t>Alcaldia del Municipio de Nueva Granada-Magdalena</t>
  </si>
  <si>
    <t>2 (ProInges S.A.S)</t>
  </si>
  <si>
    <t xml:space="preserve">Interventoría para la normalización de las redes eléctricas en los barrios Recreo y San Francisco en el municipio de Sabanagrande, en el atlántico </t>
  </si>
  <si>
    <t>23 (PROINGES SAS)</t>
  </si>
  <si>
    <t>Contratar La Prestación De Servicios De Interventoría Para Los Proyectos: 1) Construcción De Sistemas De Energía Alternativa Solar Fotovoltaica Para Viviendas Rurales En El Municipio De Santa Rosalía En Las Veredas De Pavanay, Bordereño, Control, La Ladera, Caño Negro, San Marcos, Guacacias, Flor Amarillo Y Nazareth En Las Zonas No Interconectadas Del Departamento De Vichada Y 2) Suministro, Transporte Y Construcción De Caseta, Planta Eléctrica, Red Trenzada De Baja Tensión, Acometidas Domiciliarias Antifraude De Las Veredas De Guayabales, Puerto Flores, Chuapal, La Paz Y Catalina Y Reposición De Las Plantas Eléctricas De Las Veredas Cachicamo, Caño Maku, Guanapalo Y Charras De Los Municipios De San José Del Guaviare Y El Retorno, Departamento Del Guaviare.</t>
  </si>
  <si>
    <t>GENSA</t>
  </si>
  <si>
    <t>59 (ISES S.A.S)</t>
  </si>
  <si>
    <t>Interventoria tecnica, administrativa y financiera a las obras de implementacion, montaje y puesta en operación de la infraestructura necesaria para las redes de distribución electrica relativas al proyecto denominado "Modernizacion y Mejoramiento de las redes electricas de media y baja tensión del corregimiento de Palmor municipio de Cienaga Departamento del Magdalena".</t>
  </si>
  <si>
    <t>IPSE-INSTITUTO DE PLANIFICACION Y PROMOCION DE SOLUCIONES ENERGETICAS PARA LAS ZONAS NO INTERCONECTADAS.</t>
  </si>
  <si>
    <t>4 (ProInges S.A.S)</t>
  </si>
  <si>
    <t>Consultoría para la revisión  y adaptación  de las  normas de diseño y construcción de subestaciones de EPSA E.S.P., de alta y media tensión</t>
  </si>
  <si>
    <t>EMPRESA DE ENERGÍA DEL PACIFICO SA ESP EPSA ESP</t>
  </si>
  <si>
    <t>1 (ISES S.A.S)</t>
  </si>
  <si>
    <t>80101600
81101700
83101800
81101500</t>
  </si>
  <si>
    <t xml:space="preserve">este contrato No 4. no puede ser tenido en cuenta como experiencia mínima habilitante ya que su objeto no es concerniente a interventoría, construcción  y  montaje  de proyectos  del  sector  eléctrico. y tal y como se ha mencionado en las observaciones, es necesario que los contratos presentados guarden relación con la experiencia solicitada, ejemplo de esto es la observación realizada a la empresa JORGE BARRETO con fecha de observación EXTEMPORÁNEA, en la cual se aclara qué: _x000D_
_x000D_
“ OBSERVACIÓN NO. 1 _x000D_
“(…) En el numeral 3.2.3 CAPACIDAD TECNICA (HABILITA/ NO HABILITA) apartado a. EXPERIENCIA MINIMA HABILITANTE DEL PROPONENTE establece textualmente lo siguiente:_x000D_
“El proponente deberá cumplir con los requisitos establecidos en el artículo 4o de la Resolución 1 1208 de 2016, es decir, contar con 5 años de experiencia en interventoría o en la construcción y montaje de proyectos del sector eléctrico, de los cuales como mínimo debe incluir un (1) año de experiencia específica en proyectos de generación o distribución de energía eléctrica.” _x000D_
Solicito muy respetuosamente al Ministerio de Minas y Energía aclarar la forma de cómo se debe acreditar esta experiencia y como el Ministerio evaluara dicho requisito. (…)”_x000D_
RESPUESTA OBSERVACIÓN No.1 _x000D_
El Ministerio de Minas y Energía se permite aclarar que la experiencia del proponente exigida está establecida en el artículo 4  de la Resolución 4 1208 de 2016 y consiste en acreditar cinco (5) años de experiencia en interventoría en el sector eléctrico  o en la construcción y montaje de proyectos del sector eléctrico, de los cuales como mínimo debe incluir un (1) año de experiencia específica en proyectos de generación o distribución de energía eléctrica._x000D_
Para ello el Ministerio de Minas y Energía en el pliego de condiciones hace expresa mención a la forma de acreditación de la experiencia, el cual entre otras cosas indica:_x000D_
“a.1 FORMA DE ACREDITACIÓN DE LA EXPERIENCIA _x000D_
Para la acreditación de experiencia mínima habilitante, el OFERENTE debe: _x000D_
1.	a) El PROPONENTE deberá presentar el RUP e identificar claramente cuales contratos deberá tener en cuenta el MINISTERIO para validar la experiencia solicitada. _x000D_
2.	b) Adjuntar las certificaciones de los contratos respectivas expedidas por terceros, en donde se evidencie la siguiente información: _x000D_
● Nombre de la entidad contratante o empleador _x000D_
● Nombre del contratista o firma que llevó a cabo la ejecución del contrato _x000D_
● Fecha de inicio y terminación del contrato y/o proyecto (dd/mm/aa) _x000D_
● Objeto u obligaciones u actividades. _x000D_
● Nombre, cargo y firma de quien expide la certificación. _x000D_
_x000D_
En caso de que, la certificación no contenga la totalidad de la información, EL PROPONENTE podrá aportar otro tipo de documento(s) que complementen la información requerida para acreditar la experiencia, tales como, acta de liquidación, acta de terminación y recibo a satisfacción o certificación de contrato. Es importante aclarar que el Ministerio de Minas y Energía no aceptará como un nuevo contrato las adiciones o prorrogas. (…)”_x000D_
De conformidad con lo anterior, la evaluación de esta experiencia se verificará de acuerdo con dichos criterios, es decir verificando  en el RUP la inscripción los contratos que se pretenden acreditar, así mismo, se analizarán las certificaciones aportadas, a fin de verificar el cumplimiento de la experiencia mencionada en la respectiva, sin que exista límite en el número de contratos que los proponentes puedan aportar para ello siempre y cuando la sumatoria de los mismos sea igual o superior al 30% del presupuesto oficial del lote de mayor valor ofertado, expresado en  SMMLV”_x000D_
</t>
  </si>
  <si>
    <t xml:space="preserve">Prestación del servicio de interventoria técnica de los proyectos financiados con recursos del Fondo de Apoyo Financiero para la Energización de las Zonas Rurales Interconectadas - FAER en ELECTRICARIBE S.A E.S.P contrato GGC 224 - 2012 (Grupo II). </t>
  </si>
  <si>
    <t>Electricaribe S.A ESP.</t>
  </si>
  <si>
    <t>7 (ProInges S.A.S)</t>
  </si>
  <si>
    <t>Interventoria técnica, administrativa, financiera y jurídica del proyecto NORMALIZACIÓN DE REDES ELÉCTRICAS MT Y BT PROYECTO LA CANTERA (BARRANQUILLA), VILLA SAN CARLOS (BARRANQUILLA), CIUDAD BONITA (SOLEDAD), JUAN MINA SECTOR MANGA LA ESPERANZA (BARRANQUILLA) Y VILLA ROSALES (PUERTO COLOMBIA) DEL DEPARTAMENTO DEL ATLÁNTICO.</t>
  </si>
  <si>
    <t>12 (PROINGES SAS)</t>
  </si>
  <si>
    <t>80101500 - 80101600 - 81101700 - 83101800-81101500</t>
  </si>
  <si>
    <t xml:space="preserve"> $ 147.994.335 </t>
  </si>
  <si>
    <t>De conformidad con la nota 7 del numeral 3.2.3. a.1 no podrá ser acumulable la experiencia obtenida en varios proyectos en un mismo periodo de tiempo. Se modificó el intervalo de duración del contrato, con respecto a las fechas originalmente presentadas, para no acumular doble experiencia en un mismo periodo.</t>
  </si>
  <si>
    <t>Interventoria técnica, administrativa, financiera y jurídica del proyecto NORMALIZACIÓN DE REDES ELÉCTRICAS MT Y BT PROYECTO LAS FLORES (BARRANQUILLA) Y LA PRADERA (BARRANQUILLA) DEL DEPARTAMENTO DEL ATLÁNTICO.</t>
  </si>
  <si>
    <t>9 (ProInges S.A.S)</t>
  </si>
  <si>
    <t>Construccion proyecto electrificacion rural vereda punta gorda -tosnovan en el departamento del atlantico</t>
  </si>
  <si>
    <t>Consorcio Viviendas del Atlantico</t>
  </si>
  <si>
    <t>27  (PROINGES SAS)</t>
  </si>
  <si>
    <t xml:space="preserve">Interventoria técnica, administrativa, financiera y jurídica para la obra de electrificación rural Vereda Santa Catalina, ubicada en el municipio de San Juan de Betulia, departamento de Sucre. </t>
  </si>
  <si>
    <t>10 (ProInges S.A.S)</t>
  </si>
  <si>
    <t>27/04/2018</t>
  </si>
  <si>
    <t>Interventoria técnica, administrativa, financiera y jurídica del proyecto NORMALIZACIÓN DE REDES ELÉCTRICAS MT Y BT PROYECTO EL EDÉN (BARRANQUILLA), PUMAREJO (SOLEDAD) Y CIUDAD CARIBE 4TA ETAPA (SOLEDAD) DEL DEPARTAMENTO DEL ATLÁNTICO.</t>
  </si>
  <si>
    <t>11 (ProInges S.A.S)</t>
  </si>
  <si>
    <t xml:space="preserve">Años de experiencia </t>
  </si>
  <si>
    <t>12 (ProInges S.A.S)</t>
  </si>
  <si>
    <t>Se vale para habilitante y no para calificable</t>
  </si>
  <si>
    <t>Prestación del servicio de interventoria en obras de normalización de redes eléctricas en los Municipios de la costa Atlántica según convenio 003-8-Grupo I.</t>
  </si>
  <si>
    <t>14 (ProInges S.A.S)</t>
  </si>
  <si>
    <t>Contratación de  la interventoria para la construcción de las redes electricas de Media Tensión y Baja Tensión, centros de transformación y acometidas a los usuarios de barrios de los Municipios de Barranquilla( Atlantico) y Valledupar(Cesar) y las obras de construcción de las redes electricas de Media Tensión y Baja Tensión y centros de transformación en las comunidades rurales de Urumita(Guajira) y el Banco(Magdalena).</t>
  </si>
  <si>
    <t>Gestión Energetica S.A ESP.</t>
  </si>
  <si>
    <t>15 (ProInges S.A.S)</t>
  </si>
  <si>
    <t>Contratación de  la interventoria técnica, financiera y administrativa a los contratyos del PRONE I; tendientes a la Construcción de las redes aéreas de distribución de Energía eléctrica en Media y Baja Tensión en los barrios: La Chinita, Por fin; La Luz, Cuchilla de Villate, Lipaya y El Edén en la ciudad de Barranquilla; Paraíso, Once de Noviembre y Villa Marbella en Santa Marta; El Páramo, Don Felipe, Nuevo milenio y Campo Romero en Vallledupar; y Nelson Mandela, San José de los Campanos y El pozón en la ciudad de Cartagena.</t>
  </si>
  <si>
    <t>16 (ProInges S.A.S)</t>
  </si>
  <si>
    <t>Contratación de  la interventoria para la construcción de las lineas de conducción electrica a 13,2kV que se enumeran a continuación: 1)Construcción de la linea de interconexión electrica a 13,200 voltios, trifasica desde canoas a  los corregimientos de San Jose de la Montaña (Garrapata) y Placitas Municipio de Pivijai-Magdalena. 2)Construcción de la linea de electrificación rural a la vereda los Pajaritos municipio de Chimichagua-Cesar y para la normalización de las redes electricas en los barrios subnormales que se enumeran a continuación: 1)Mejoramiento de la infraestructura electrica de los barrios la Paz, Tres de Diciembre y Manzanares I, II y III del municipio de El Banco-Magdalena. 2)Mejoramiento de la infraestructura electrica de los barrios Los Olivos, Oscar Pisciotti, Santa Rosa y La Esperanza del municipio de El Banco Magdalena 3)Construcción de las redes electricas en los sectores subnormales La Unión, Nuevo Horiente y Victor Blanco I  del barrio El Pozón de Cartagena-Bolivar.</t>
  </si>
  <si>
    <t>17 (ProInges S.A.S)</t>
  </si>
  <si>
    <t>Interventoria tecnica, administrativa, financiera, contable y juridica a la construcción de redes electricas en zonas urbanas y rurales de diferentes municipios  del departamento de Cordoba.</t>
  </si>
  <si>
    <t>GOBERNACIÓN DE CORDOBA</t>
  </si>
  <si>
    <t>30 (ProInges S.A.S)</t>
  </si>
  <si>
    <t>Interventoria para la normalizacion de redes electricas en el corregimiento de Arroyo Negro y Barrio Las Palmas en el Municipio de Repelon - Departamento del Atlantico.</t>
  </si>
  <si>
    <t>Gobernacion del Atlántico</t>
  </si>
  <si>
    <t>19 (ProInges S.A.S)</t>
  </si>
  <si>
    <t>Interventoria para la normalizacion de redes electricas en los Corregimientos de Cien Pesos y Las Tablas en el Municipio de Repelon, Departamento del Atlantico.</t>
  </si>
  <si>
    <t>20 (ProInges S.A.S)</t>
  </si>
  <si>
    <t>Interventoria para la electrificacion rural Veredas Loma Carreto, La Sierra, San Jacinto y un sector de Las Mellizas del Municipio de Sabanalarga, en el Departmento del Atlantico.</t>
  </si>
  <si>
    <t>21 (ProInges S.A.S)</t>
  </si>
  <si>
    <t>Interventoria para la normalizacion de redes electricas en los Barrios Primero de Mayo, Buena Esperanza y La Arenosa, Municipio de Santo Tomas, Departamento del Atlantico.</t>
  </si>
  <si>
    <t>22 (ProInges S.A.S)</t>
  </si>
  <si>
    <t>La interventoria para la construccion de redes electricas en las Veredas Los Manguitos y Marcos Perez en el Municipio de Palmar de Varela en el Atlantico.</t>
  </si>
  <si>
    <t>26 (ProInges S.A.S)</t>
  </si>
  <si>
    <t>La interventoria para la normalizacion de redes electricas en el Corral de San Luis y electrificacion de la Vereda Bajo La Habana, Municipio de Tubara, en el Departamento del Atlantico.</t>
  </si>
  <si>
    <t>24 (ProInges S.A.S)</t>
  </si>
  <si>
    <t>Interventoria para la electrificacion rural de las Verdas del Municipio de Osiacuri, sector 1, en el Departamento del Atlantico.</t>
  </si>
  <si>
    <t>25 (ProInges S.A.S)</t>
  </si>
  <si>
    <t>Interventoria técnica para ejercer el control y seguimiento a las obras de construcción de líneas a 34,5kV San Bernardo del Viento-Moñitos, Lorica- Momil y Cerete - San Carlos, y Construcción Subestaciones Electricas en los municipios de Moñitos, Momil y San Carlos en el Departamento de Cordoba.</t>
  </si>
  <si>
    <t>29 (ProInges S.A.S)</t>
  </si>
  <si>
    <t>Servicio de interventoria tecnica de los proyectos de normalización electrica que se realizaran bajos los contratos entre Electricariba S.A.S E.S.P y el ministerio de minas numeros PRONE GGC-295-2014, GGC-296-2014, GGC-297-2014, GGC-298-2014.</t>
  </si>
  <si>
    <t>31 (ProInges S.A.S)</t>
  </si>
  <si>
    <t>Establecer un acuerdo técnico y económico para la prestación de los servicios profesionales de interventoría para los proyectos de la Unidad de Desarrollo de la gerencia de Distribución, quien deberá llevar a cabo la ejecución de los planes de inversión u obras asociadas a la construcción de nuevas subestaciones eléctricas 220/115/34,5/13,2 kV, líneas de distribución a 220/115 kV, ampliaciones y modernizaciones en subestaciones y líneas 220/115/34,5/13,2 kV, etc.</t>
  </si>
  <si>
    <t>EMPRESA DE ENERGÍA DEL PACÍFICO S.A. E.S.P - EPSA</t>
  </si>
  <si>
    <t>15 (ISES S.A.S)</t>
  </si>
  <si>
    <t>4113000484 Interventoría técnica-operativa, administrativa, de seguridad y salud en el trabajo, regulatoria, normativa, legal y ambiental de los proyectos financiados con recursos del fondo de apoyo financiero para la energización de las zonas rurales interconectadas FAER en ELECTRICARIBE S.A E.S.P, contratos GGC-223-2012 (Grupo I)</t>
  </si>
  <si>
    <t>ELECTRICARIBE S.A E.S.P.</t>
  </si>
  <si>
    <t>16 (ISES S.A.S)</t>
  </si>
  <si>
    <t>Interventoría técnica-operativa, administrativa, de seguridad y salud en el trabajo, regulatoria, normativa, legal y ambiental de los proyectos financiados con recursos del fondo de apoyo financiero para la energización de las zonas rurales interconectadas FAER en ELECTRICARIBE S.A E.S.P</t>
  </si>
  <si>
    <t>17 (ISES S.A.S)</t>
  </si>
  <si>
    <t>18 (ISES S.A.S)</t>
  </si>
  <si>
    <t>Interventoría técnica-operativa, administrativa, de seguridad y salud en el trabajo, regulatoria, normativa, legal y ambiental de los proyectos de normalización eléctrica PRONE contrato GSA-157-2012 (Grupo I)</t>
  </si>
  <si>
    <t>19 (ISES S.A.S)</t>
  </si>
  <si>
    <t>Interventoría técnica-operativa, administrativa, de seguridad y salud en el trabajo, regulatoria, normativa, legal y ambiental de los proyectos de normalización eléctrica PRONE contrato GSC-226-2012 (Grupo II)</t>
  </si>
  <si>
    <t>20 (ISES S.A.S)</t>
  </si>
  <si>
    <t>Interventoría al contrato de prestación de servicio de alumbrado público en Bogotá D.C.</t>
  </si>
  <si>
    <t>UAESP</t>
  </si>
  <si>
    <t>21 (ISES S.A.S)</t>
  </si>
  <si>
    <t xml:space="preserve">
80101600
81101700
83101800
81101500</t>
  </si>
  <si>
    <t>Interventoria al "Suministro, construccion, montaje, pruebas y puesta en servicio para las subestaciones Tibú 115/34,5/13,8 kV y Socuavó 115/34,5 kV pertenecientes al proyecto conexión Tibú.</t>
  </si>
  <si>
    <t>CENTRALES ELECTRICAS DEL NORTE DE SANTANTER S.A E.S.P - CENS</t>
  </si>
  <si>
    <t>40 (ISES S.A.S)</t>
  </si>
  <si>
    <t>Control y supervisión técnica, operativa, económica y administrativa a las actividades de construcción de obras civiles y eléctricas para la electrificación de diferentes zonas rurales en el departamento de Tolima, y la ejecución de cada una de las obligaciones derivadas de(l) (los) contrato(s) suscrito(s) por ENERTOLIMA para tal fin</t>
  </si>
  <si>
    <t>ENERTOLIMA</t>
  </si>
  <si>
    <t>47 (ISES S.A.S)</t>
  </si>
  <si>
    <t>Control y supervisión técnica, operativa, económica y administrativa a las actividades de construcción de obras civiles y eléctricas para la electrificación de diferentes zonas rurales en el departamento de Tolima, y la ejecución de cada una de las obligaciones derivadas de(l) (los) contratos(s) suscrito(s) por ENERTOLIMA para tal fin.</t>
  </si>
  <si>
    <t>51 (ISES S.A.S)</t>
  </si>
  <si>
    <t xml:space="preserve">Prestación de los servicios de interventoria técnica de los proyectos financiados con recursos del Fondo de Apoyo Financiero para la Energización de las Zonas Rurales Interconectadas - FAER en ELECTRICARIBE S.A E.S.P contrato GGC 223 - 2012 (Grupo II). </t>
  </si>
  <si>
    <t>8 (ProInges S.A.S)</t>
  </si>
  <si>
    <t xml:space="preserve"> 84.793.791 </t>
  </si>
  <si>
    <t>ANGELA RUTH PEDRAZA GARCIA</t>
  </si>
  <si>
    <t>Interventoría Celsia</t>
  </si>
  <si>
    <t>Ingeniería y Soluciones Especializadas S.A.S - ISES S.A.S</t>
  </si>
  <si>
    <t>Director de proyectos</t>
  </si>
  <si>
    <t>• Establecer los estándares, métodos, técnicas, herramientas y documentación que permita producir los resultados conforme a los objetivos y los requisitos del contrato que se suscribió con el cliente, igualmente cumplir con los requisitos del Sistema Integrado de Gestión – SIG.
• Elaborar el Plan de Gestión del Proyecto.
• Planificar y suministrar los recursos necesarios para el desarrollo de las actividades del proyecto. Elaborar el cuadro de recursos
• Seleccionar, liderar, apoyar y desarrollar el equipo del proyecto.
• Establecer el cronograma del proyecto.
• Revisar el avance del proyecto y tomar acciones correctivas tempranas.
• Realizar controles durante la ejecución del proyecto.
• Presentar los debidos reportes de los resultados y ejecución del proyecto al cliente. y a la Gerencia de ISES S.A.S.
• Revisar y autorizar cambios o desviaciones del presente Plan de Gestión cuando sea necesario.
• Asegurar que las actividades necesarias para la ejecución del proyecto sean planificadas, implementadas y controladas.
• Establecer las estrategias necesarias para garantizar la viabilidad económica del proyecto.
• Analizar el resultado de los indicadores del proyecto y diseñar planes de acción con base en ellos.
• Ser el principal canal de comunicación con el cliente.
• Participar en la actualización de la identificación de peligros, evaluación y valoración de riesgos.
• Participar en la construcción y ejecución de planes de acción.</t>
  </si>
  <si>
    <t>SUBSANÓ CON CERTIFICACIONES ALLEGADAS</t>
  </si>
  <si>
    <t>Greenyellow Clim Solar</t>
  </si>
  <si>
    <t>No se puede contabilizar para puntaje según los establecido en la Nota 3 del numeral 4.2. del pliego de condiciones. Ya que inicialmente no se aportó el contrato suscrito entre el profesional y la empresa ISES.</t>
  </si>
  <si>
    <t>Electricaribe</t>
  </si>
  <si>
    <t>Interventoría GENSA S.A. E.S.P</t>
  </si>
  <si>
    <t>Ingeniería y soluciones especializadas S.A.S</t>
  </si>
  <si>
    <t>Director de Proyectos</t>
  </si>
  <si>
    <t>Interventoría para la construcción de sistemas de energia alternativa solar fotovoltaica para viviendas rurales en el municipio de santa rosalía en las veredas del departamento de vichada y en las zonas no interconectadas. Suministro, transporte y construcción de caseta, planta electrica, red trenzada de baja tension, acometidas domiciliarias antifraude del departamento de guaviare</t>
  </si>
  <si>
    <t>No se puede contabilizar para puntaje según los establecido en la Nota 3 del numeral 4.2. del pliego de condiciones. Ya que inicialmente no se aportó el contrato suscrito entre el profesional y la empresa ISES. Adicionalmente se  traslapa con la experiencia habilitante presentada de Electricaribe.</t>
  </si>
  <si>
    <t xml:space="preserve">YEISON  JAVIER  MERCADO  CATALAN, </t>
  </si>
  <si>
    <t>Interventoría Fiduprevisora</t>
  </si>
  <si>
    <t>Ingeniero Residente de Interventoría</t>
  </si>
  <si>
    <t>Interventoría técnica, jurídica, administrativa, contable y financiera para la construcción del proyecto segundo circuito 34,5 kV Tuluní - Planadas - Rioblanco (Planadas - Tolima) en el marco de la implementación de los acuerdos de paz para zonas mas afectadas por el conflicto, específicamente dentro del programa de obras por impuestos.</t>
  </si>
  <si>
    <t>Subsana con la certificación presentada.</t>
  </si>
  <si>
    <t>Interventoría GreenYellow</t>
  </si>
  <si>
    <t>Interventoría de las obras para el diseño, ingenieria, suministro, construccion, instalacion y puesta en marcha de un sistema fotovoltaico y linea de transmision para el proyecto en desarrollo Planta Solar Pétalo de Córdoba, en Planeta Rica</t>
  </si>
  <si>
    <t>No se puede contabilizar para puntaje según los establecido en la Nota 3 del numeral 4.2. del pliego de condiciones. Ya que inicialmente no se aportó el contrato suscrito entre el profesional y la empresa ISES durante el tiempo de ejecución del proyecto.</t>
  </si>
  <si>
    <t>Interventoria AT</t>
  </si>
  <si>
    <t>Servicio de ingeniería e interventoría de obras en subestaciones y líneas de alta tensión.</t>
  </si>
  <si>
    <t xml:space="preserve">Subsana con la certificación presentada. </t>
  </si>
  <si>
    <t>Inteventoría Enertolima</t>
  </si>
  <si>
    <t>SEGEN INGENIERIA S.A.S.</t>
  </si>
  <si>
    <t>ADQUISICIÓN E INSTALACIÓN DE TRES (03) PLANTAS ELÉCTRICAS DE EMERGENCIA Y CONSTRUCCIÓN DE OBRAS PARA EL EFECTO, PARA LAS SEDES JUDICIALES DE LOS MUNICIPIOS DE COROZAL, SAN MARCOS Y SINCELEJO</t>
  </si>
  <si>
    <t>CONSEJO SUPERIOR DE LA JUDICATURA
SECCIONAL SINCELEJO</t>
  </si>
  <si>
    <t>80101500 
80101600
81101700
83101800
81101500</t>
  </si>
  <si>
    <t>REALIZAR LA INTERVENTORIA TECNICA ADMINSITRATIVA, FINANCIERA Y AMBIENTAL PARA LA IMPLEMENTACION DE UN SISTEMA DE ALUMBRADO PUBLICO SOLAR EN LOS CENTROS POBLADOS DE CHARRAS,CAÑO MAKU Y SABANAS DE LA FUGA DEL MUNICIPIO DE SAN JOSE DEL GUAVIARE , GUAVIARE</t>
  </si>
  <si>
    <t>GOBERNACION DEL GUAVIARE</t>
  </si>
  <si>
    <t>39</t>
  </si>
  <si>
    <t>811017-801016-831018</t>
  </si>
  <si>
    <t>“Control y supervisión administrativa, técnica, jurídica, financiera y contable a las actividades de construcción de obras civiles y eléctricas para la Electrificacion rural Vereda Santa Helena parte alta del municipio de Ortega en el departamento del Tolima, y la ejecución de cada una de las obligaciones derivadas de(l) (los) contrato(s) suscrito(s) por ENERTOLIMA para tal fin”</t>
  </si>
  <si>
    <t>ENERTOLIMA S.A.-ESP</t>
  </si>
  <si>
    <t>28</t>
  </si>
  <si>
    <t>80101500-811017</t>
  </si>
  <si>
    <t>Control y supervisión administrativa, técnica, jurídica, financiera y contable a las actividades de construcción de obras civiles y eléctricas para la electrificación rural de la vereda Escobales del municipio de Ortega en el departamento del Tolima y la ejecición de cada una de las oblifaciones derivadas de(l) (los) contrato(s) suscrito(s) para tal fin. Hace parte integral del contrato la notiviación de cesión del contrato de fecha 06 de junio de 2019</t>
  </si>
  <si>
    <t xml:space="preserve">80101600
81101700
83101800
81101500 </t>
  </si>
  <si>
    <t>INTERVENTORIA TÉCNICA, ADMINISTRATIVA, FINANCIERA, JURÍDICA, AMBIENTAL, SOCIAL, Y CONTABLE PARA LAS OBRAS DE CONSTRUCCIÓN INSTALACIÓN E IMPLEMENTACIÓN DE SOLUCIONES DE ENERGÍA INDIVIDUALES SOSTENIBLES CONSISTENTES EN SISTEMAS SOLARES FOTOVOLTAICOS PARA VIVIENDAS RURALES EN LAS ZONAS NO INTERCONECTADAS EN LA VEREDA CONSUELO DEL MUNICIPIO DE CONDOTO – CHOCÓ</t>
  </si>
  <si>
    <t>DISPAC S.A.-ESP</t>
  </si>
  <si>
    <t>41</t>
  </si>
  <si>
    <t>801016-811017-831018</t>
  </si>
  <si>
    <t>De conformidad con la Nota 2 del numeral 4.1. la certificación aportada no cumple ya que no anexan la hoja de firma y fecha de terminación del contrato</t>
  </si>
  <si>
    <t>“Control y supervisión administrativa, técnica, jurídica, financiera y contable a las actividades de construcción de obras civiles y eléctricas para la  Electrificación rural vereda La Alemania del municipio de Chaparral en el departamento del Tolima, y la ejecución de cada una de las obligaciones derivadas de(l) (los) contrato(s) suscrito(s) por ENERTOLIMA para tal fin”</t>
  </si>
  <si>
    <t>29</t>
  </si>
  <si>
    <t>Control y supervisión técnica, operativa, económica y administrativa a las actividades de construcción de obras civiles y eléctrica para la electrificación de diferentes zonas rurales en el departamento del Tolima, y la ejecución de cada una de las obligaciones derivadas de(l) (los) contrato(s) suscrito(s) por Enertolima para tal fin.</t>
  </si>
  <si>
    <t>INTERVENTORIA TÉCNICA, ADMINISTRATIVA, FINANCIERA, JURÍDICA, AMBIENTAL, SOCIAL, Y CONTABLE PARA LAS OBRAS DE CONSTRUCCIÓN INSTALACIÓN E IMPLEMENTACIÓN DE SOLUCIONES DE ENERGÍA INDIVIDUALES SOSTENIBLES CONSISTENTES EN SISTEMAS SOLARES FOTOVOLTAICOS PARA VIVIENDAS RURALES EN LAS ZONAS NO INTERCONECTADAS EN LA VEREDA LA PLANTA DEL MUNICIPIO DE CONDOTO – CHOCÓ</t>
  </si>
  <si>
    <t>40</t>
  </si>
  <si>
    <t>“Control y supervisión administrativa, técnica, jurídica, financiera y contable a las actividades de construcción de obras civiles y eléctricas para la  Electrificacion rural vereda Santa Helena parte baja del municipio de Ortega en el departamento del Tolima, y la ejecución de cada una de las obligaciones derivadas de(l) (los) contrato(s) suscrito(s) por ENERTOLIMA para tal fin”</t>
  </si>
  <si>
    <t>30</t>
  </si>
  <si>
    <t>INTERVENTORÍA TÉCNICA, ADMINISTRATIVA, FINANCIERA Y JURÍDICA PARA LA OBRA DE CONSTRUCCIÓN DE REDES DE ELECTRIFICACIÓN RURAL EN EL DEPARTAMENTO DE SUCRE EN LOS SIGUIENTES PROYECTOS: A) SAMPUES: VEREDAS EL PAKI-BELLAVISTA, EL GUAMARO, EL PAKI-CRUCERO, EL RETIRO, LA NEGRA. LA ISLA Y LA LOMA DE PIEDRA. B) SAN ANTONIO DE PALMITO: VEREDA MINUTO DE DIOS</t>
  </si>
  <si>
    <t>80101600
81101700
83101800 
81101500</t>
  </si>
  <si>
    <t xml:space="preserve">De conformidad con la nota 7 del numeral 3.2.3. a.1 no podrá ser acumulable la experiencia obtenida en varios proyectos en un mismo periodo de tiempo. Se cambian las fechas de finalización por el 6 de julio de 2017
</t>
  </si>
  <si>
    <t>INTERVENTORIA ADMINISTRATIVA, TECNICA, JURIDICA, AMBIENTAL, SOCIAL, FINANCIERA Y CONTABLE DEL PROYECTO DE “SUMINISTRO E INSTALACION DE MODULOS FOTOVOLTAICOS, INVERSORES Y ELEMENTOS DE CONEXIONADO, DE UN(OS) SITEMA(S) SOLARE(S) FOTOVOLTAICO(S) AISLADOS CON RESPALDO DE BATERIAS, A SER INSTALADOS EN EL PROYECTO DE ENERGIZACIÓN DE VIVIENDAS RURALES EN LAS VEREDAS PRIMAVERA, SAN TEODORO, SANTA BARBARA, MATIYURE, NUEVO ANTIOQUIA, SANTA CECILIA Y MARANDUA EN EL MUNICIPIO DE LA PRIMAVERA, DEPARTAMENTO DE VICHADA</t>
  </si>
  <si>
    <t>ELECTROVICHADA S.A.-ESP</t>
  </si>
  <si>
    <t>38</t>
  </si>
  <si>
    <t>“Control y supervisión administrativa, técnica, jurídica, financiera y contable a las actividades de construcción de obras civiles y eléctricas para la   Electrificación  rural veredas La Primavera, Argentina, Mesa De Palmichal, Belarcazar y Santana del municipio de Rioblanco en el departamento del Tolima, y la ejecución de cada una de las obligaciones derivadas de(l) (los) contrato(s) suscrito(s) por ENERTOLIMA para tal fin”</t>
  </si>
  <si>
    <t>31</t>
  </si>
  <si>
    <t>NORMALIZACIÓN DE REDES DE DISTRIBUCIÓN ELÉCTRICA EN EL MUNICIPIO DE TUMACO EN EL DEPARTAMENTO DE NARIÑO; EN LOS BARRIOS CIUDADELA Y NUEVO HORIZONTE ETAPA III: CON SUMINISTRO POR PARTE DEL CONTRATISTA DE TODOS LOS MATERIALES, MANO DE OBRA, PRUEBAS Y PUESTA EN SERVICIO DE LA OBRA DE ACUERDO A LOS PLANOS Y ESPECIFICACIONES SUMINISTRATOS POR CEDENAR S.A. E.S.P. CORRESPONDIENTE ALCONTRATO GGC-351-2015</t>
  </si>
  <si>
    <t>CEDENAR S.A.-ESP</t>
  </si>
  <si>
    <t xml:space="preserve">De conformidad con la nota 7 del numeral 3.2.3. a.1 no podrá ser acumulable la experiencia obtenida en varios proyectos en un mismo periodo de tiempo. Se cambian las fechas de finalización por el 23 de enero de 2017
</t>
  </si>
  <si>
    <t>INTERVENTORIA TÉCNICA, ADMINISTRATIVA, FINANCIERA, JURÍDICA Y CONTABLE PARA LAS OBRAS DE SUMINISTRO, TRANSPORTE E INSTALACION E IMPLEMENTACIÓN DE: A. CONSTRUCCIÓN INSTALACIÓN E IMPLEMENTACIÓN DE SOLUCIONES DE ENERGÍA INDIVIDUALES SOSTENIBLES CONSISTENTES EN SISTEMAS SOLARES FOTOVOLTAICOS PARA VIVIENDAS RURALES EN LAS ZONAS NO INTERCONECTADAS DE LAS VEREDAS  EL PENEYA, LOMA LARGA, JORDAN, EL PARAISO, ANIMAS ALTAS, EL PORVENIR 1, SANTA FE, ALTA SARDINATA, REMANZOS, MONTERREY, LA GRANJA, AGUAS CLARAS, ANDAQUIES, BARCELONA, VILLANUEVA, RISARALDA, FUNDACIÓN, SANTO DOMINGO, LA SABALETA BAJA,  EL CAÑO SANTO DOMINGO, CARACOL, LEJANIAS, ARRALLANTES, ALTO CRISTALES, DOS QUEBRADAS, PAUJILES, LA CEIBA, ARGENTINA, LOS CAUCHOS, LA URIBE, LOBITOS, PORES, SARDINATA Y LIBANO DEL MUNICIPIO DE CARTAGENA DEL CHAIRÁ - CAQUETÁ (947 SOLUCIONES)</t>
  </si>
  <si>
    <t>27</t>
  </si>
  <si>
    <t>“Control y supervisión administrativa, técnica, jurídica, financiera y contable a las actividades de construcción de obras civiles y eléctricas para la  Electrificación rural Vereda Versalles del municipio de Ataco en el departamento del Tolima, y la ejecución de cada una de las obligaciones derivadas de(l) (los) contrato(s) suscrito(s) por ENERTOLIMA para tal fin”</t>
  </si>
  <si>
    <t>32</t>
  </si>
  <si>
    <t>INTERVENTORÍA TÉCNICA, ADMINISTRATIVA, FINANCIERA DEL CONTRATO DE CONSULTORÍA PARA REALIZAR ESTUDIOS Y DISEÑOS PARA INTERCONEXIÓN NACIONAL DE CINCO (5) CONSEJOS COMUNITARIOS (UNIÓN DEL RIO CHAGUI, EL RECUERDO DE NUESTROS ANCESTROS DEL RIO MEJICANO TABLÓN DULCE, TABLÓN SALADO E IMBILPÍ DEL CARMEN), EN EL MUNICIPIO DE TUMACO DEPARTAMENTO DE NARIÑO</t>
  </si>
  <si>
    <t>Alcaldía Municipal de Tumaco</t>
  </si>
  <si>
    <t xml:space="preserve">81101700
83101800 </t>
  </si>
  <si>
    <t xml:space="preserve">Se toma como fecha de terminación el plazo de ejecución desde la fecha de inicio mas no la fecha final de recibo y liquidación
</t>
  </si>
  <si>
    <t>“Control y supervisión administrativa, técnica, jurídica, financiera y contable a las actividades de construcción de obras civiles y eléctricas para la Electrificación rural Parcelacion La Linda vereda Montebello del municipio de Cajamarca en el departamento del Tolima, y la ejecución de cada una de las obligaciones derivadas de(l) (los) contrato(s) suscrito(s) por ENERTOLIMA para tal fin”</t>
  </si>
  <si>
    <t>33</t>
  </si>
  <si>
    <t>INTERVENTORÍA ADMINISTRATIVA, TÉCNICA Y FINANCIERA PARA EL CONTRATO DE CONSTRUCCIÓN Y SUMINISTRO DE ELEMENTOS PARA LA REMODELACIÓN DEL SISTEMA DE DISTRIBUCIÓN LOCAL MT-BT DE BARRANCOMINAS EN EL DEPARTAMENTO DEL GUANÍA</t>
  </si>
  <si>
    <t>Empresa de Energía del Guanía S.A.-EMELCE S.A.-ESP</t>
  </si>
  <si>
    <t>De conformidad con la nota 7 del numeral 3.2.3. a.1 no podrá ser acumulable la experiencia obtenida en varios proyectos en un mismo periodo de tiempo. Se cambian las fechas de finalización por el 24 de mayo de 2015</t>
  </si>
  <si>
    <t>“Control y supervisión administrativa, técnica, jurídica, financiera y contable a las actividades de construcción de obras civiles y eléctricas para la Electrificacion rural veredas Las Brisas, El Pescado, Campo Hermoso, Convenio y La Holanda del municipio de Ataco en el departamento del Tolima, y la ejecución de cada una de las obligaciones derivadas de(l) (los) contrato(s) suscrito(s) por ENERTOLIMA para tal fin”</t>
  </si>
  <si>
    <t>34</t>
  </si>
  <si>
    <t>INTERVENTORÍA TÉCNICA, ADMINSITRATIVA, FINANCIERA, CONTABLE, JURÍDICA Y MABIENTAL PARA EL PROEYCTO CONSTRUCCIÓN DEL SISTEMA ELÉCTRICA, UNA COCINA Y ADECUACIONES EN LA INSTITUTCIÓN EDUCATIVA LA PRIMAVERA DEL MUNICIPIO DE INÍRIDA DEL DEPARTAMENTO DEL GUANIA</t>
  </si>
  <si>
    <t>Gobernación del Guanía</t>
  </si>
  <si>
    <t>83101800
81101500</t>
  </si>
  <si>
    <t>De conformidad con la nota 7 del numeral 3.2.3. a.1 no podrá ser acumulable la experiencia obtenida en varios proyectos en un mismo periodo de tiempo. Se cambian las fechas de finalización por el 4 de enero de 2015</t>
  </si>
  <si>
    <t>“Control y supervisión administrativa, técnica, jurídica, financiera y contable a las actividades de construcción de obras civiles y eléctricas para la Electrificación rural veredas Carrusel y La Rivera del municipio de Ataco en el departamento del Tolima, y la ejecución de cada una de las obligaciones derivadas de(l) (los) contrato(s) suscrito(s) por ENERTOLIMA para tal fin”</t>
  </si>
  <si>
    <t>35</t>
  </si>
  <si>
    <t>INTERVENTORÍA TÉCNICA PARA CONSTRUCCIÓN Y REMODELACIÓN DEL SISTEMA DE REDES DE DISTRIBUCIÓN ELÉCTRICA EN MEDIA Y BAJA TENSIÓN DEL PROYECTO A DESARROLLARSE EN EL MUNICIPIO DE FRANCISCO PIZARRO-SALAHONDA EN EL DEPARTAMENTO DE NARIÑO, CORRESPONDIENTE AL CONTRATO FAZNI GGC 199-2013</t>
  </si>
  <si>
    <t xml:space="preserve">80101600
81101700
83101800 </t>
  </si>
  <si>
    <t>De conformidad con la nota 7 del numeral 3.2.3. a.1 no podrá ser acumulable la experiencia obtenida en varios proyectos en un mismo periodo de tiempo. Se cambian las fechas de finalización por el 10 de noviembre de 2015</t>
  </si>
  <si>
    <t>Interventoría técnica, administrativa, financiera, jurídica y contable para las obras de suministro, transporte e instalación de componentes de redes para las siguientes obras a) Interconexión eléctrica al sistema de distribución de 16 corregimientos iniciando desde Sanceno, incluyendo Las Mercedes, Neguá llegando a Santa Lucia del Fuerte en el municipio de Quibdó del departamento del Chocó b) Interconexión eléctrica al sistema de distribución de 11 centros poblados desde La Sierra hasta Piedra Honda – Bagadó – del municipio de Bagadó en el departamento del Chocó</t>
  </si>
  <si>
    <t>37</t>
  </si>
  <si>
    <t>801016-811015</t>
  </si>
  <si>
    <t>Construcción, suminsitro y montaje de equipos de corte, control, mando, medida y protección para las subestaciones Buchelly, Tumaco y Junín 115/34,5/13,8 kV y subestaciones no atentdidas 34,5/13,8 kV, pertenecientres a Cedenar S.A. E.S.P.</t>
  </si>
  <si>
    <t>INGEMA S.A.</t>
  </si>
  <si>
    <t>INTERVENTORIA TECNICA, ADMINISTRATIVA, FINANCIEERA, AMBIENTAL, CONTABLE Y JURIDICA A LA INSTALACION DE ILUMINACION DEL ESTADIO DE FUTBOL DIEGO CARVAJAL DEL MUNICIPIO DE MAGANGUE BOLIVAR</t>
  </si>
  <si>
    <t>GOBERNACIÓN DE BOLÍVAR</t>
  </si>
  <si>
    <t>23</t>
  </si>
  <si>
    <t>Interventoría para los siguientes proyectos: mejoramiento en el sistema de distribución eléctrica en la cabecera municipal de El Charco, departamento de Nariño y mejoramiento en el sistema de redes de distribución eléctrica en media y baja tensión en la cabecera municipal de Bocas de Satinga, municipio de Olaya Herrera – Nariño</t>
  </si>
  <si>
    <t>GENSA S.A--ESP</t>
  </si>
  <si>
    <t>21</t>
  </si>
  <si>
    <t>Interventoría Técnica, Administrativa, Financiera y Jurídica para el proyecto de “MEJORAMIENTO DE LA INFRAESTRUCTURA DE SANTA MARÍA, GILGAL, SANTUARIO, CUQUE MINA, CUQUE PENIEL, TISLO, TANELA, LA LOMA, PATA PELÁ, QUEBRADA BONITA Y VILLA ESPERANZA, MUNICIPIO DE UNGUÍA, DEPARTAMENTO DEL CHOCÓ”</t>
  </si>
  <si>
    <t>20</t>
  </si>
  <si>
    <t>Interventoría Técnica, Administrativa, Financiera y Jurídica para el proyecto de “MEJORAMIENTO Y REPOSICIÓN DEL SISTEMA ELÉCTRICO EN LAS COMUNIDADES INDÍGENAS DE CEDRAL, LA LOMA, PATATO Y DOS BOCAS, CONSTRUCCIÓN DE LA LÍNEA DE INTERCONEXIÓN CACIQUE – PAJAL – MAQUERULE – PUNTA PIÑA, MUNICIPIO DE JURADÓ. DEPARTAMENTO DEL CHOCÓ”</t>
  </si>
  <si>
    <t>19</t>
  </si>
  <si>
    <t>Interventoría Técnica, Administrativa, Financiera y Jurídica para el proyecto de “MEJORAMIENTO Y AMPLIACIÓN DE LA INFRAESTRUCTURA ELÉCTRICA DE LA CABECERA MUNICIPAL DE BAHÍA SOLANO Y LAS LOCALIDADES DE EL VALLE, PUNTA HUINA, MECANA, HUACA, PLAYA DE POTES, PLAYA DE FLORES, NABUGA, EL BRAZO Y POSAMANZA, DEPARTAMENTO DEL CHOCÓ”</t>
  </si>
  <si>
    <t>18</t>
  </si>
  <si>
    <t>Interventoría Técnica, Administrativa, Financiera y Jurídica para el proyecto de “MEJORAMIENTO DE LA INFRAESTRUCTURA ELÉCTRICA EN LOS CORREGIMIENTOS DE CAPURGANA, SAPZURRO, SAN MIGUEL, PEÑALOZA Y LA CABECERA MUNICIPAL DE ACANDÍ – DEPARTAMENTO DEL CHOCÓ”</t>
  </si>
  <si>
    <t>17</t>
  </si>
  <si>
    <t>Interventoría técnica, administrativa y financiera para el contrato de ampliación de la cobertura del alumbrado público en vías, parques y escenarios deportivos en Inirida, Guanía. Emelce S.A.-ESP.</t>
  </si>
  <si>
    <t>3</t>
  </si>
  <si>
    <t>LEOPOLDO PINTO</t>
  </si>
  <si>
    <t>Cadena de Servicio</t>
  </si>
  <si>
    <t>ISAGEN S.A. E.S.P</t>
  </si>
  <si>
    <t>Director Cadena de Servicio</t>
  </si>
  <si>
    <t>Dirección de la red de socios tecnológico encargadas de servicios a los clientes, trabajos fundamentados para GIE (Gestión Integral Energético), los cuales consistían en la adecuación de fuentes de energía donde se destacan, energía eléctrica, vapor de agua y aire acondicionado, generando soluciones óptimas para la mejora de la eficiencia y optimizar el consumo de energéticos.</t>
  </si>
  <si>
    <t>Los certificados tienen como objeto indicar que el Director trabajo en las empresas indicadas, pero no relaciona ningún proyecto como experiencia</t>
  </si>
  <si>
    <t>CONSTRUCCIÓN, INSTALACIÓN E IMPLEMENTACIÓN DE SOLUCIONES DE ENERGÍA INDIVIDUALES SOSTENIBLES CONSISTENTES EN SISTEMAS SOLARES FOTOVOLTAICOS PARA VIVIENDAS RURALES EN LAS ZONAS NO INTERCONECTADAS EN LA VEREDA LA PLANTA DEL MUNICIPIO DE CONDOTO – CHOCÓ</t>
  </si>
  <si>
    <t>CONSORCIO CONDOTO ENERGY</t>
  </si>
  <si>
    <t>DIRECTOR GENERAL</t>
  </si>
  <si>
    <t xml:space="preserve">• Planificación del proyecto e identificación de las tareas a ejecutar.
• Previsión y gestión de los recursos naturales, humanos y financieros necesarios para la ejecución de las obras/servicios
• Responsable Directo de la gestión técnica, económica y administrativa y desarrollo de las obras.
• Supervisar la preparación, seguimiento, revisión de operaciones y ejecución final de las obras.
</t>
  </si>
  <si>
    <t xml:space="preserve">VARIOS 
Ver certificacion </t>
  </si>
  <si>
    <t>SISPRO INGENIERÍA</t>
  </si>
  <si>
    <t>Gerente Técnico</t>
  </si>
  <si>
    <t>Gestionar los recursos técnicos, financieros y humanos para la adecuada ejecución de las obras, garantizando que se cumplan los lineamientos del SGI de la compañía al igual que la responsabilidad social de la compañía.
• Gestionar equipos de logística administrativa, de servicios generales y financiero.
• Garantizar la correcta facturación y el correcto flujo de caja.</t>
  </si>
  <si>
    <t xml:space="preserve">Se toma encuenta la fecha de inicio del primer contrato descrito en la certificación </t>
  </si>
  <si>
    <t>Gerente Operativo</t>
  </si>
  <si>
    <t>ELECTRICISTAS UNIDOS DEL VALLE</t>
  </si>
  <si>
    <t>Ejecución de proyectos de forma eficientes y eficaces cumpliendo los requisitos de los clientes, dentro de los cuales se encuentran mantenimiento preventivo y predictivos de instalaciones industriales y comerciales en todas las fuentes energéticas.
• Realizar mantenimiento periódicos a la redes de media y baja tensión de los clientes industriales y comerciales.</t>
  </si>
  <si>
    <t>Jefe de Proyectos (Técnico de Obras)</t>
  </si>
  <si>
    <t>EPSA S.A. E.S.P.</t>
  </si>
  <si>
    <t>Revisión de los proyectos industriales y comerciales de los clientes de la zona centro sur del operador de red, validando el cumplimiento de las normas técnicas y retie.
• Planear, gestionar y poner en operación los proyectos de ampliación en red y subestaciones.
• Realizar los mantenimientos en red y subestaciones tanto en obra eléctrica como civil.</t>
  </si>
  <si>
    <t>EDWIN PEREZ</t>
  </si>
  <si>
    <t>Mantenimiento y operación del sistema eléctrico de media y baja tensión, incluidas la red de subtransmisión a 34, 5 kV y tipo 11. 5 kV</t>
  </si>
  <si>
    <t>ELECTRIFICADORA DEL CAQUETA S.A. •esp•</t>
  </si>
  <si>
    <t>INGENIERO ELECTRICISTA COORDINADOR ZONA SUR</t>
  </si>
  <si>
    <t>Coordinador de la Zona Norte y Sur: dirección y coordinación de las actividades de mantenimiento y operación del sistema eléctrico de medi y baja tensión, inlcuidas la red de subtransmisión a 34,5 Kv Y TIPO 115 Kv</t>
  </si>
  <si>
    <t>En la certificación no se especifica la fecha de inicio y de retiro según el proyecto relacionado</t>
  </si>
  <si>
    <t>SUBSANADO</t>
  </si>
  <si>
    <t xml:space="preserve"> CONSORCIO INTERVENTORÍAS PARA SOLUCIONES ENERGÉTICAS</t>
  </si>
  <si>
    <t>INGENIERO ELECTRICISTA RESIDENTE INTERVENTORIA</t>
  </si>
  <si>
    <t xml:space="preserve">Cumplir el objeto del contrato, y ejecutar la interventoría de conformidad con lo pactado o que se pacte, ejecutando y entregando la Interventoría contratada dentro del plazo establecido, de acuerdo con los criterios de calidad exigibles y las especificaciones técnicas de construcción que hacen parte del pliego de condiciones, así como el cumplimiento de las normas técnicas aplicables. b) Verificar que el transporte de los materiales y equipos, así como sus despachos y entrega sea oportuno en el sitio de la obra para el cumplimiento del plazo establecido. c) Ejecutar el control de las obras de acuerdo con el programa general aprobado </t>
  </si>
  <si>
    <t>INGENIERO ELECTRICISTA COORDINADOR ZONA NORTE</t>
  </si>
  <si>
    <t>INGENIERO ELECTRICISTA COORDINADOR ZONA CENTRO</t>
  </si>
  <si>
    <t>Coordinador Zona Centro: mantenimientos de la Subestación Centro 115&amp;34,5 Kv, APOYANDO LAS LABORES DE INSPECCIÓN, CONTROL Y MONTAJE DEL TRANSFORMADOR DE Potencia de 15 - 20 MVA</t>
  </si>
  <si>
    <t>A pesar de que el porponente subsana. no se evidencia que en el periodo comprendido entre 200 y 2003 se haya encargado de tales actividades de corrido, dado que seún el certificado dice que fue coordinador encargado en 200 y luego coordinador encargado en 2003, por lo que no se tiene en cuenta.</t>
  </si>
  <si>
    <t>Especialista en alta gerencia.De conformidad con el numeral 4.2. la especialización aportada para acreditar la formación académica adicional no fue incluida por la entidad</t>
  </si>
  <si>
    <t>DESARROLLADORA DE PROYECTOS SAS</t>
  </si>
  <si>
    <t>INTERVENTORIA EXTERNA AL CONTRATO DE GESTION DE DISPAC EN EL MERCADO DE COMERCIALIZACION</t>
  </si>
  <si>
    <t>DISPAC S.A.S.</t>
  </si>
  <si>
    <t>5</t>
  </si>
  <si>
    <t>INTERVENTORIA ADMINISTRATIVA, TECNICA Y AMBIENTAL A LA CONSTRUCCION Y PUESTA EN SERVICIO DE LOS PRYECTOS DE ELECTRIFICACION RURAL SEGUN EL PLAN DE EXPANSION ELECTRICA PARA EL MACIZO COLOMBIANO Y SU AREA DE INFLUENCIA CONFORME AL CONVENIO FAER (FONDE DE APOYO FINANCIERO PARA LA ENERGIZACION DE LAS ZONAS RURALES INTERCONECTADAS) No. 007 DEL 28 DE DICIEMBRE DE 2004 SUSCRITO ENTRE LA NACION-MINISTERIO DE MINAS Y ENERGIA Y LA EMPREA CENTRALES ELECTRICAS DEL CAUCA S..A. ESP (CEDELCA)</t>
  </si>
  <si>
    <t>INTERCONEXION ELECTRICA S.A. ISA</t>
  </si>
  <si>
    <t>9</t>
  </si>
  <si>
    <t>811017OO</t>
  </si>
  <si>
    <t>INTERVENTORIA DEL CONTRATO  PARA LA ELECTRIFICACION E LA INSPECCION DE LA JULIA Y OTROS CENTROS POBLADOS DE LOS MUNICIPIOS DE MESETAS Y LA URIBE EN EL DEPARTAMENTO DEL META</t>
  </si>
  <si>
    <t>ELECTRIFICADORA DEL META S.A. EMSA</t>
  </si>
  <si>
    <t>11</t>
  </si>
  <si>
    <t>REALIZAR BAJO SU RESPONSABILIDAD Y COSTO LA INTERVENTORIA TECNICA, ADMINISTRATIVA, FINANCIERA Y DE CONTROL DE CALIDAD AL CONTRATO DE OPERACIÓN MEDIANTE LAS FUNCIONES DE VIIGILANICIA Y CONTROL DE LA EJECUCION Y CUMPLIMIENTO DEL CONTRATO DE OPERACION CUYO OBJETO ES LA OPERACION, ADMINISTRACION Y MANTENIMIENTOS PREVENTIVOS Y CORRECTIVOS DE LA INFRAESTRUCTURA DE GENERACION Y DEMAS ACTIVIDADES NECESARIAS PARA LA PRESTACION DEL SERVICIOS DE GENERACION DE ENERGIA ELECTRIA EN EL DEPARTAMENTO DEL CAUCA</t>
  </si>
  <si>
    <t>CENTRALES ELECTRICAS DEL CAUCA S.A.</t>
  </si>
  <si>
    <t>77</t>
  </si>
  <si>
    <t>Se modifica la fecha inicial pues de conformidad con la nota 7 del numeral 3.2.3.b.3 la experiencia aportada para el mismo periodo de tiempo solo se contabilizará por una  sola vez</t>
  </si>
  <si>
    <t>EFRAIN BERNAL ALZATE</t>
  </si>
  <si>
    <t>PROYECTO ZNI</t>
  </si>
  <si>
    <t>UNIVERSIDAD DE LA SALLE</t>
  </si>
  <si>
    <t>DIRECTOR DEL PROYECTO</t>
  </si>
  <si>
    <t>REALIZAR UN TRABAJO DE INVESTIGACION QUE PERMITA DETERMINAR EL NIVEL DE DISPONIBILIDAD Y ESTABILIDAD DE LOS SISTEMAS DE COMUNICACIÓN EXISTENTES EN LAS ZNI PARA LA TRANSMICION DE INFORMACIÓN DE TELEMETRIA HASTA EL CENTRO NACIONAL DE MONITOREO - CNM DE IPS.</t>
  </si>
  <si>
    <t>Cooperation Project. The United Nations Development Programme
 (UNDP)</t>
  </si>
  <si>
    <t>PNUD - PROGRAMA DE LAS NACIONES UNIDAS - UIVERSIDAD JAVERIANA</t>
  </si>
  <si>
    <t>Director de ingeniería - experto en energía renovable</t>
  </si>
  <si>
    <t>Dirección del proyecto proyecto "Ciencia, tecnología e innovación en Comunidades sostenibles para la paz"</t>
  </si>
  <si>
    <t>De acuerdo con el literal N del capítulo 1 no se aportó traducción simple del documento</t>
  </si>
  <si>
    <t>PESE A SER REQUERIDO NO SUBSANO</t>
  </si>
  <si>
    <t>DISEÑODELA PLANTA DE PROCESO DE LA UNIDAD PRODUCTIVA PISCICOLA TAGUATE FISHS.A.S.</t>
  </si>
  <si>
    <t>EVIRONMTENTAL MANAGEMENT CONSULTING S.A.S</t>
  </si>
  <si>
    <t>Consultor</t>
  </si>
  <si>
    <t>DISEÑO ELÉCTRICO AUTOMATIZADO DE LA PLANTA DE PROCESO DE CARNE DE PESCADO CUMPLIENDO CON ESTÁNDARES DE CERTIFICACIÓN INTERNACIONAL (HACCP,ISO14046,ISO 14064,ISO14001,ENTRE OTROS QUE SE CONSIDEREN RELEVANTES).</t>
  </si>
  <si>
    <t>De conformidad con el numeral 3.2.3.b, al experiencia profesional del Director no cumple con los criterios establecidos por la entidad.</t>
  </si>
  <si>
    <t>DIAGNOSTICO CORRECION Y AMPLIACION DE UNA RED ELECTRICA DE 15KVA A 30KVA PARA UNA PLANTA DE ALIMENTOS EN CHIA CUNDINAMARCA</t>
  </si>
  <si>
    <t>AUTCOL</t>
  </si>
  <si>
    <t>ASESOR PARA CARACTERIZACION Y DIAGNOSTICO ENERGETICO MEDIANTE ANALIZADORES DE REDES ELECTRICAS</t>
  </si>
  <si>
    <t>De conformidad con la nota 14 del numeral 3.2.3.b.3  se toma el último día de cada mes como fecha de inicio y el primer día de cada mes como fecha de terminación, y el último mes del año como mes de inicio y el primer mes del año como mes de finalización.</t>
  </si>
  <si>
    <t>PROYECTO ALCALDÍA DE BOGOTA</t>
  </si>
  <si>
    <t>ALCALDIA MAYOR DE BOGOTA</t>
  </si>
  <si>
    <t>AUNAR ESFUERZOS ACADEMICOS, TECNICOS, CIENTIFICOS, HUMSNOS, TECNOLOGICOS OPERATIVOS, ADMINISTRATIVOS Y FINANCIEROS ENTRE EL INTITUTO DISTRITAL DE GESTION DE RIESGO Y CAMBIO CLIMATICO - IDIGER Y LA UNIVERDAD DE LA SALLE PARA DESARROLLAR E IMPLEMENTAR UNA RED INTELIGENTE DE SENSORES INALAMBRICOS QUE PERMITAN LA TOMA DE DECISIONES FRENTE A LA DETECION TEMPRANA DE EVENTOS IDROMETOROLOGICOS EXTREMOS EN LA CIUDAD DE BOGOTA, COMO PARTE DEL PROCESO DE FORTALECIMIENTO DEL SISTEMA DE ALERTA DE BOGOTA</t>
  </si>
  <si>
    <r>
      <t xml:space="preserve">TRUCHAS SURALA </t>
    </r>
    <r>
      <rPr>
        <u/>
        <sz val="11"/>
        <color rgb="FF1155CC"/>
        <rFont val="Arial"/>
        <family val="2"/>
      </rPr>
      <t>S.A</t>
    </r>
    <r>
      <rPr>
        <sz val="11"/>
        <color theme="1"/>
        <rFont val="Calibri"/>
        <family val="2"/>
        <scheme val="minor"/>
      </rPr>
      <t>.S.</t>
    </r>
  </si>
  <si>
    <t>elaboración y apoyo en la implementación del plan de ahorro y uso eficiente de energía para las unidades productivas psicolas de la mepresa contratante</t>
  </si>
  <si>
    <t>CONVENIO 17 DE 2016</t>
  </si>
  <si>
    <t>Coinvestigados</t>
  </si>
  <si>
    <t>De conformidad con el numeral 3.2.3.b.3 no se aportó certificación a afectos de acreditar la experiencia profesional pues se aporta el convenio entre universidades pero no se evidencia la constancia de participación del profesional ni certificado de la universidad al respecto. es experiencia traslapada</t>
  </si>
  <si>
    <t>MAGISTER EN INGENIERIA AREA ELECTRÓNICA</t>
  </si>
  <si>
    <t>NORMAN DARIO MARIN</t>
  </si>
  <si>
    <t>EXPERIENCIA INGENIERO RESIDENTE DE  INTERVENTORIA (ANEXO 5)</t>
  </si>
  <si>
    <t>SUBESTACIONES EMGESA</t>
  </si>
  <si>
    <t>EMGESA SA ESP</t>
  </si>
  <si>
    <t>OPERADOR SUBESTACION.</t>
  </si>
  <si>
    <t>Supervisar la instalación, puesta en marcha y mantenimiento de redes, sistemas y equipos eléctricos, teniendo en cuenta el impacto ambiental y el beneficio social - Supervisar a otros técnicos - Diseñar, operar y mantener sistemas eléctricos de transporte, distribución y comercialización de energía. - Desarrollar manuales de operación y mantenimiento de sistemas y equipo eléctrico. - Desarrollar aplicaciones y usos de naturaleza eléctrica en sistemas de telecomunicaciones, electrónica, automatización y control de procesos.</t>
  </si>
  <si>
    <t>Mantenimiento de sistema de distribución de los municipios de la Zona Norte del Caquetá</t>
  </si>
  <si>
    <t>PROINGEL S.A.S</t>
  </si>
  <si>
    <t>Coordinador Zona Norte</t>
  </si>
  <si>
    <t>Planear y coordinar la ejecución de actividades relacionadas con la administración, operación y mantenimiento de las redes eléctricas de la zona Norte del Caquetá por parte del personal operativo, en cumplimiento del objeto del contrato - Programar labores de mantenimiento en redes eléctricas, Gestionar peticiones, quejas y reclamos y atención al público, Operar la subestación en casos de emergencia, Cumplir y hacer cumplir las normas de seguridad e higiene y medio ambiente en el trabajo establecidas por la empresa. Coordinar y llevar control sobre inventario de herramientas, equipos y materiales relacionados con el contrato. Elaborar informes de mantenimiento diario, semanal y mensual. Supervisar el trabajo del personal subordinado. Velar por las buenas relaciones del personal bajo su cargo. Establecer y ejecutar procesos de control interno.</t>
  </si>
  <si>
    <t>Construcción de la Red Eléctrica del Fuerte Militar Larandia- Caquetá</t>
  </si>
  <si>
    <t>SOLUCIONES INTEGRALES UNION</t>
  </si>
  <si>
    <t>Ingeniero Residente</t>
  </si>
  <si>
    <t>Supervisar la instalación, puesta en marcha y mantenimiento de redes, sistemas y equipos eléctricos, teniendo en cuenta el impacto ambiental y el beneficio social - Supervisar a otros técnicos - Diseñar circuitos, sistemas, componentes y equipos eléctricos, Dirige y facilita el proceso para que los estudiantes elaboren los productos y servicios propios de la ocupación laboral que están aprendiendo, con base en el desarrollo de conocimientos, técnicas, habilidades, destrezas y actitudes. - Suministrar orientación a los estudiantes sobre alternativas de carrera u oficio - Evaluar el trabajo del estudiante, preparando, aplicando y calificando pruebes de verificación del aprendizaje. - Planificar sesiones de aprendizaje, demostraciones prácticas, talleres, seminarios y trabajo en equipo. - Describir especificaciones, programaciones e informes técnicos y controlar las programaciones y presupuestos.</t>
  </si>
  <si>
    <t>De conformidad con el numeral 3.2.3.b.3 no se aportó certificación a afectos de acreditar la experiencia profesional pues se aporta el contrato</t>
  </si>
  <si>
    <t>INGSA SAS</t>
  </si>
  <si>
    <t>Supervisar la instalación, puesta en marcha de redes, sistemas y equipos eléctricos, teniendo en cuenta el impacto ambiental y el beneficio social - Supervisar a otros técnicos - Preparar contratos y evaluar propuestas para construcción de redes eléctricas. - Diseñar sistemas integrales de protección eléctrica, en sistemas de potencia en redes de alta, media y baja tensión aplicados a las instalaciones industriales, residenciales y comerciales</t>
  </si>
  <si>
    <t>Contrato No 058 de 2017</t>
  </si>
  <si>
    <t>CONSORCIO FRAGUA</t>
  </si>
  <si>
    <t>Construcción de sistemas de energía solar fotovoltaica, sector uno, correspondientes a las veredas Buenos Aires, La Paz y Monterrey, del municipio de San José del fragua departamento del Caquetá.</t>
  </si>
  <si>
    <t>NYCE Colombia</t>
  </si>
  <si>
    <t>NORMALIZACIÓN Y CERTIFICACIÓN ELECTRÓNICA NYCE</t>
  </si>
  <si>
    <t>Coordinador Técnico de Certificación</t>
  </si>
  <si>
    <t>Generación de documentación técnica de productos donde se identifican los requisitos a cumplir según reglamentos técnicos ( Criterios de Evaluación), Contacto con potenciales clientes de certificación, generación de bases de datos, Revisión de Información Técnica de las solicitudes de los cliente.</t>
  </si>
  <si>
    <t xml:space="preserve">PRAN CONSTRUCCIONES SAS						</t>
  </si>
  <si>
    <t>SUBSANACION</t>
  </si>
  <si>
    <t>CONTRATO DE INTERVENTORIA DE OBRA ELECTRICA</t>
  </si>
  <si>
    <t>INCIPLA LTDA INGENIEROS CONSTRUCTORES</t>
  </si>
  <si>
    <t>1</t>
  </si>
  <si>
    <t>CONTRATO DE INTEVENTORIA DE OBRA CIVIL ELECTRICA, MECANICA, VENTILACION MECANICA, RED, CONTRA INCENDIO, AUTOMATIZACIN Y CONTROL</t>
  </si>
  <si>
    <t>2</t>
  </si>
  <si>
    <t>INTERVENTORIA AL SUMINISTO DE EQUIPOS Y LA REALZACIPN DE LEVANTAMIENTO AEROTRANSPORTADOS DE MAGNEOMETRIA Y ESCPECTROMETRIA SISITO ESPECIFICOS EN EL DEPARTAMENT DE VICHADA - EN COLOMBIA</t>
  </si>
  <si>
    <t>AN CONSTRUDISEÑOS S.A.S</t>
  </si>
  <si>
    <t>De conformidad con el numeral 3.2.3. a.1 la certificación aportada por el proponente no cumple con la totalidad de los criterios establecidos por la entidad, pues no es en el sector electrico</t>
  </si>
  <si>
    <t>CONTRATO DE CONSULTORIA</t>
  </si>
  <si>
    <t>MEDICARE HEALTH SERVICES S.A.S</t>
  </si>
  <si>
    <t>4</t>
  </si>
  <si>
    <t>De conformidad con el numeral 3.2.3. a.1 la certificación aportada por el proponente no cumple con la totalidad de los criterios establecidos por la entidad, pues es un contrato de consultoria</t>
  </si>
  <si>
    <t xml:space="preserve">CONTRATO DE INTERVENTORIA </t>
  </si>
  <si>
    <t>6</t>
  </si>
  <si>
    <t>De conformidad con el numeral 3.2.3. a.1 la certificación aportada por el proponente no cumple con la totalidad de los criterios establecidos por la entidad, pues no se especifica que sea en el sector electrico</t>
  </si>
  <si>
    <t>INTERVENTORIA INTEGRAL A LAS ADECUACIONES Y/O CONSTUCCIONES DE OBRAS CIVUILES DE SU SEDE ADMINISTRATIVA Y COMERCIAL DE BINEZ ARABE A NIVEL NACIONAL</t>
  </si>
  <si>
    <t>BINEZ ARABE SAS</t>
  </si>
  <si>
    <t>7</t>
  </si>
  <si>
    <t>DISEÑO DE OBRA CIVIL ELECTRICO Y COMPLEMENTARIOS PARA LA COSNTRUCCION DE LAS SEDE ATLANTICO</t>
  </si>
  <si>
    <t>8</t>
  </si>
  <si>
    <t>De conformidad con el numeral 3.2.3. a.1 la certificación aportada por el proponente no cumple con la totalidad de los criterios establecidos por la entidad, pues es un contrato de diseño</t>
  </si>
  <si>
    <t>INTEVENTORIA INTEGRAL DE OBRA ELECTRICA</t>
  </si>
  <si>
    <t>De conformidad con la nota 7 del numeral 3.2.3. a.1 no podrá ser acumulable la experiencia obtenida en varios proyectos en un mismo periodo de tiempo.</t>
  </si>
  <si>
    <t>INTERVENTORIA INTEGRAL QUE SE DESCRIBRE EN EL ANEXO 1 OBJETO ACTIVIDADES LOCALIZACION PROYECTO</t>
  </si>
  <si>
    <t>NESLY CRUZ- CONSULTORIA E INTERVENTORIA</t>
  </si>
  <si>
    <t>10</t>
  </si>
  <si>
    <t>CONTRATO DE INTERVENTORIA PARA LA CONSTRUCCION Y AMPLIACION DE LAS OFICIONAS DE NC INGENIERA EN LA CIUDAD DE BOGOTA, CALI, IBAGUE, BUCARAMANGA Y MEDELLIN</t>
  </si>
  <si>
    <t>12</t>
  </si>
  <si>
    <t>CONTRATO DE INTERVENTORIA SEGUN ANEXO</t>
  </si>
  <si>
    <t>13</t>
  </si>
  <si>
    <t>CONTRATO DE INTERVENTORIA PARA LA CONSTRUCCION DE LA EDIFICACION UBICADA EN EL SOPO</t>
  </si>
  <si>
    <t>LAURA XIEMAN POVEDA</t>
  </si>
  <si>
    <t>14</t>
  </si>
  <si>
    <t>ESTUDIOS Y DISEÑOS PARA LA CONSTRUCCION DE LA CASA UBIBICADA EN PUERTO PEÑALISA CONJUNTO MESIAN LOTE 10</t>
  </si>
  <si>
    <t>15</t>
  </si>
  <si>
    <t>De conformidad con el numeral 3.2.3. a El proponente no cumple con la experiencia especifica habilitante, pues es un contrato de estudios y diseñors</t>
  </si>
  <si>
    <t>CONTRATO DE INTERVENTORIA 01/2016 Interventoria técnica, administrativa, financiera, ambiental, legal al Proyecto denomidado Generación  y distribucion de energía electríca mediante sistemas fotovoltaicos en diferentes zonas del terrritorio nacional especialmente en los departamentos de Cundinamarca y Antioquia en diferentes condominiios habitacionales incluyendo domitica de ultima generacion</t>
  </si>
  <si>
    <t>16</t>
  </si>
  <si>
    <t>CONTRATO DE INTERVENTORIA 022-2016</t>
  </si>
  <si>
    <t>De conformidad con el numeral 3.2.3. a El proponente no cumple con la experiencia especifica habilitante,pues no es en el sector electrico, ni se aporta certificación</t>
  </si>
  <si>
    <t>CONTRATO DE CONSULTORIA 29-2016</t>
  </si>
  <si>
    <t>De conformidad con el numeral 3.2.3. a El proponente no cumple con la experiencia especifica habilitante,, pues es un contrato de consultoria, ni se aporta certificación</t>
  </si>
  <si>
    <t>CONTRATO DE CONSULTORIA 03-2017</t>
  </si>
  <si>
    <t>CONTRATO DE INTERVENTORIA 05-2017</t>
  </si>
  <si>
    <t>De conformidad con el numeral 3.2.3. a El proponente no cumple con la experiencia especifica habilitante, pues no es en el sector electrico, ni se aporta certificación</t>
  </si>
  <si>
    <t>24</t>
  </si>
  <si>
    <t>25</t>
  </si>
  <si>
    <t xml:space="preserve">De conformidad con el numeral 3.2.3. a El proponente no cumple con la experiencia especifica habilitante,, pues no es en el sector electrico, </t>
  </si>
  <si>
    <t>CONTRATO DE OBRA DE USO COMERCIAL Y EMPRESARIAL</t>
  </si>
  <si>
    <t>VICTOR MANUEL BOCANEGRA GARIA</t>
  </si>
  <si>
    <t>Viene soporte anexo al certificado con los proyectos ejecutados</t>
  </si>
  <si>
    <t>ELECTROMECANICAS LTDA</t>
  </si>
  <si>
    <t>Director de Proyecto</t>
  </si>
  <si>
    <t>En el certificado no se especifican las funciones</t>
  </si>
  <si>
    <t>PRODUCEL INGENIEROS</t>
  </si>
  <si>
    <t>Estructuración, diseño o y/o construcción de redes de electrificaciones de redes eléctricas MT y BT (ususarios 11600 aproximadamente) en zona rurales y/o diseños de sistemas eléctricos con aprovechamiento de radiación electromagnetica procedente del sol (fotovoltaicas)</t>
  </si>
  <si>
    <t>Gerente de proyectos</t>
  </si>
  <si>
    <t>FERNANDO AUGUSTO GUERRERO DURAN</t>
  </si>
  <si>
    <t>Construcción de sistemas fotovoltaicos y/o diseño o construcción de redes de baja y media tensión en zonas rurales y/o urbanas.</t>
  </si>
  <si>
    <t>IA INGENIERIA</t>
  </si>
  <si>
    <t>Ingeniero Electricista</t>
  </si>
  <si>
    <t>Certificación no presenta funciones del cargo desempeñado</t>
  </si>
  <si>
    <t>CONSORCIO SOLAR ZNI</t>
  </si>
  <si>
    <t>Construcción, montaje, pruebas y puesta en operación del sistema de trasiego y aumento de capacidad de almacenamiento de combustible y cambio de sisetema de generación en diferentes localidades de las zonas no interconectadas.</t>
  </si>
  <si>
    <t>EMSA</t>
  </si>
  <si>
    <t>801015 - 801016</t>
  </si>
  <si>
    <t>Instalación de sistema solar Fotovoltaico conectado a la Red de 3KW</t>
  </si>
  <si>
    <t>PEROTECNICA SAS</t>
  </si>
  <si>
    <t>831018 - 811017</t>
  </si>
  <si>
    <t>De conformidad con el numeral 4.1.  de los pliegos definitivos no se aportó certificación para acreditar la experiencia adicional puntuable del proponente.  Cabe recordar que por ser puntuable, no se aceptan subsanaciones para este tipo de experiencia.</t>
  </si>
  <si>
    <t>Suministro de lámparas LED y paneles solares Fotovoltaicos.</t>
  </si>
  <si>
    <t>EFECTRA</t>
  </si>
  <si>
    <t>22</t>
  </si>
  <si>
    <t>831018 - 811017 - 801016</t>
  </si>
  <si>
    <t>La Empresa SERVITRONICA S.A. con NIT No. 860.401.663-4, ejecutó las obras de construcción de redes del sistema integral domiciliario (SID) asociado al cambio de redes eléctricas en el área urbana y rural de los municipios donde CHECH S.A. E.S.P, presta servicio de energía (GRUPO III)</t>
  </si>
  <si>
    <t>CHEC</t>
  </si>
  <si>
    <t>811017 - 831018</t>
  </si>
  <si>
    <t>Instalación de sistema solar Fotovoltaico conectado a la Red de 2,5KW</t>
  </si>
  <si>
    <t>INTEC NOVA SAS</t>
  </si>
  <si>
    <t>Suministro e instalación de luminarias solares tipo LED en el parque principal del municipio de Bojacá Cundinamarca.</t>
  </si>
  <si>
    <t>SECRETARIA DE GOBIERNO MUNICIPIO DE BOJACA</t>
  </si>
  <si>
    <t>La Empresa SERVITRONICA S.A. con NIT No. 860.401.663-4, ejecutó las obras de remodelación de redes en el nivel II para la CENTRAL HIDROELÉCTRICA DE CALDAS E.S.P., dentro del programa de remodelación de redes con fines de reducción de pérdidas de energía.</t>
  </si>
  <si>
    <t>Diseño, suministro e instalación de sistema solar Fotovoltaico piloto para el Parque Cementerio con una capacidad de 210W</t>
  </si>
  <si>
    <t>JARDINES LA COLINA LTDA</t>
  </si>
  <si>
    <t>Construcción redes eléctricas y alumbrado público en los municipio de El Calvario, Castillo, Cubarral, Cumaral, Granada, Lejanías, San Juan de Arama, Puerto Lleras, Puerto López, Restrepo, San Martín, Villavicencio, Vistahermosa y Puerto Concordia en el departamento del Meta.</t>
  </si>
  <si>
    <t>INSTITUTO DE DESARROLLO DEL META</t>
  </si>
  <si>
    <t>Instalación de sistema solar Fotovoltaico conectado a la Red con apoyo de baterías de 2,KW</t>
  </si>
  <si>
    <t>IMEXGLO S.A.S</t>
  </si>
  <si>
    <t>Construcción redes eléctricas en los municipios de Villavicencio, Puerto López, Cabuyaro, Granada, Castilla La Nueva, SaN Carlos de Guaroa, Cumaral y Acacías en el departamento del Meta.</t>
  </si>
  <si>
    <t>De conformidad con la nota 7 del numeral 3.2.3. a.1 no podrá ser acumulable la experiencia obtenida en varios proyectos en un mismo periodo de tiempo. Se traslapa completamene con la experiencia 4</t>
  </si>
  <si>
    <t>Diseño y suministro del sistema de energía solar Fotovoltaica OFF. GRID  para el consumo de las oficinas tipo Conteiner con una capacidad de 11KWh/Día</t>
  </si>
  <si>
    <t>SUTEC SUCURSAL COLOMBIA SA</t>
  </si>
  <si>
    <t>Construcción redes eléctricas en los municipios de Mesetas y vistahermosa en el departamento del Meta.</t>
  </si>
  <si>
    <t>Adquisición e instalación de paneles solares como sistema de iluminación para los patios administrados por la secretaria Distrital de movilidad.</t>
  </si>
  <si>
    <t>SECRETARIA DISTRITAL DE MOVILIDAD</t>
  </si>
  <si>
    <t>Electrificación dde la zona rural del municipio de La Jagua de Ibirico, departamento del Cesar.</t>
  </si>
  <si>
    <t>MUNICIPIO LA JAGUA DE IBIRICO</t>
  </si>
  <si>
    <t>801016-811017 - 831018</t>
  </si>
  <si>
    <t>De conformidad con la nota 7 del numeral 3.2.3. a.1 no podrá ser acumulable la experiencia obtenida en varios proyectos en un mismo periodo de tiempo. Se toma como fecha de terminación el 30 de agosto de 2011. Por las suspensiones se suman los días entre el 3 de julio de 2012 y el 19 de julio de 2012</t>
  </si>
  <si>
    <t>Diseño y suministro del sistema de energía solar Fotovoltaica para la iluminación LED del nuevo patio de la Fiscalía</t>
  </si>
  <si>
    <t>De conformidad con la nota 7 del numeral 3.2.3. a.1 no podrá ser acumulable la experiencia obtenida en varios proyectos en un mismo periodo de tiempo.  Es la misma experiencia relacionada por otro miembro del consorcio</t>
  </si>
  <si>
    <t>Implementación de 237 soluciones Fotovoltaicas individuales para usuarios rurales en el municipio de Aguachica con una capacidad de 189KW</t>
  </si>
  <si>
    <t>UNIÒN TEMPORAL MEGA SOLAR</t>
  </si>
  <si>
    <t>Construcción y rehabilitación de redes eléctricas en media y baja tensión en las veredas: La Ye de Campo Alegre, Manizales Bajo, Sin Isidro, Campo Alegre, La Trinidad, San Antonio, Manizales Alto, Guarumera, Caudaloso, Tolima, Buenos Aires, La Libertad, Costa Rica, La Conquista y La Unión, del municipio de La Jagua de Ibirico, departamento del Cesar.</t>
  </si>
  <si>
    <t>Diseño, suministro e instalación  de sistema Solar Fotovoltaico con iluminación LED para el alumbrado Público del parque Cementerio con una capacidad de 14.5KW</t>
  </si>
  <si>
    <t>De conformidad con la nota 7 del numeral 3.2.3. a.1 no podrá ser acumulable la experiencia obtenida en varios proyectos en un mismo periodo de tiempo. Es la misma experiencia relacionada por otro miembro del consorcio</t>
  </si>
  <si>
    <t xml:space="preserve">Diseño, suministro, instalación y puesta en marcha de sistema para iluminación LED energizado mediante generación solar Fotovoltaica en vía de acceso a cancha de Futbol sintética Mundo Guarigua y diseño, suministro, instalación y puesta en marcha de sistema para iluminación LED energizado mediante generación solar Fotovoltaica, en patio de jardín infantil sede Pinocho, capacidad instalada 6.05KW. </t>
  </si>
  <si>
    <t>CAJA SANTANDEREANA DE SUBSIDIO FAMILIAR</t>
  </si>
  <si>
    <t>Construcción de redes eléctricas en media y baja tensión en las veredas: Sororia, San miguel, Las Ánimas, Las Nubes, El Diamanete, La esperanza y La Estrella, del municipio de La Jagua de Ibirico, Cesar.</t>
  </si>
  <si>
    <t>811017 - 831018 - 801016</t>
  </si>
  <si>
    <t>Diseño, suministro, programación y puesta en marcha del sistema fotovoltaico interconectado a la Red para el edificio Crisanto Luque de la Universidad ECCI con una capacidad de 80.6KW</t>
  </si>
  <si>
    <t>ASISTECONT´S SAS</t>
  </si>
  <si>
    <t>831018 - 811017 - 801015 - 801016</t>
  </si>
  <si>
    <t>Construcción de redes eléctricas de media y baja tensión en las veredas: Nueva Granada y Alto de Las Flores, del municipio de la Jagua de Ibirico, departamento del Cesar</t>
  </si>
  <si>
    <t>De conformidad con la nota 7 del numeral 3.2.3. a.1 no podrá ser acumulable la experiencia obtenida en varios proyectos en un mismo periodo de tiempo. Se traslapa completamene con la experiencia 9</t>
  </si>
  <si>
    <t>Suministro, instalación y puesta en funcionamiento de dos plantas solares fotovoltaicas ON-GRID (interconectadas a la RED) las cuales ,  a partir de la autogeneración de energía eléctrica aprovechada por la radiación emitida por el sol deben satisfacer parte de la demanda del recurso energético en la sede recreacional y vacacional Campo alegre y Mundo Guarigua con una capacidad instalada de 84.93KW</t>
  </si>
  <si>
    <t>Diseño, suministro, instalación  y puesta en marcha de sistema de iluminación LED con energía solar Fotovoltaico para el  parque Memorial Jardines de la Colina-fase 2.</t>
  </si>
  <si>
    <t>Diseño e instalación para proyecto de 7KWP interconectado a la red.</t>
  </si>
  <si>
    <t>LIPA SOLUCIONES INTEGRALES SAS</t>
  </si>
  <si>
    <t xml:space="preserve">Diseño, suministro e instalación y puesta en marcha de sistema solar fotovoltaico OFF-GRID / GRID BACKUP que proveerá  energía eléctrica las 24 horas a la bocatoma, iluminación exterior LED , iluminación interior LED , casetas de vigilancia, en proyecto  Triangulo el Tolima, con una capacidad instalada de 6.36KWP+800Ah@48V. </t>
  </si>
  <si>
    <t>CONSORCIO EL TRIANGULO</t>
  </si>
  <si>
    <t>Suministro, diseño e instalación de sistema solar fotovoltaico para la casa 21 Conjunto Campestre residencial Nutibara con una capacidad de 840W</t>
  </si>
  <si>
    <t>ROMANICO ARQUITECTOS CONSTRUCTORES  LTDA</t>
  </si>
  <si>
    <t>Suministro, diseño e instalación de sistema solar fotovoltaico para la casa 14 Conjunto Campestre residencial Nutibara con una capacidad de 840W</t>
  </si>
  <si>
    <t>Suministro, diseño e instalación de sistema solar fotovoltaico para la casa 1 Conjunto Campestre residencial Nutibara con una capacidad de 840W</t>
  </si>
  <si>
    <t>26</t>
  </si>
  <si>
    <t>MIRIAM GLADYS ARIAS GONZALEZ</t>
  </si>
  <si>
    <t>SUBSANACIÓN</t>
  </si>
  <si>
    <t>Construccion de Red Electrica en casas sistema aporticado y mamposteria tradicional y losas de concreto armado.</t>
  </si>
  <si>
    <t>SIELCO INGENIERIA Y OBRAS S.A.S.</t>
  </si>
  <si>
    <t>Directora de Proyecto</t>
  </si>
  <si>
    <t>Construccion de Red Electrica encasas sistema aporticado y mamposteria tradicional y losas de concreto armado.
Algunas actividades desarrolladas :
* Montaje de 100Mts de red secundaria canalizada, cinco barrajes premoldeados de cuatro 
* Construccion de instalaciones electricas  internas residenciales de 17 casas ( tableros de distribucion , canchado, instalacion de tiuberia y cajas alambrado , isntalaciones  de aparatos electricos , acometidas camara secundaria a medidor y de mediodor a tablero general.</t>
  </si>
  <si>
    <t>De acuerdo con la información aportada por el CONSORCIO ZNI - se realiza el respectivo análisis y ajuste al tiempo de la experiencia laboral para el profesional.</t>
  </si>
  <si>
    <t>DG-053-2016</t>
  </si>
  <si>
    <t>GONZALEZ PEÑA INGENIERIA SAS</t>
  </si>
  <si>
    <t>Dirección de la ejecución de las actividades de orden técnico, ambiental, de contratación de_x000D_
personal y financieras de proyecto, Validación de las cantidades de obra, Preparación de informes,_x000D_
consolidación de cifras de ejecución de obra, entre otras.</t>
  </si>
  <si>
    <t>NO Presenta soporte en el pdf de los certificados calificables y tampoco el soporte laboral en el pdf de habilitable</t>
  </si>
  <si>
    <t>De acuerdo con las observaciones del CONSORCIO ZNI, se realiza  nuevamente la verificación del certificado de experiencia laboral y se ajusta en el excel.</t>
  </si>
  <si>
    <t>DIRECTORA DE PROYECTO en la obra de Infraestructura Energética ZNI-IPSE (Municipios de Bolívar Caquetá, Cauca, Choco, Guainía, Guaviare, Nariño, Putumayo, Vaupés y Vichada, en convenio con la Corporación Interuniversitaria de Servicios.</t>
  </si>
  <si>
    <t>CORPORACION INTERUNIVERSITARIA DE SERVICIOS</t>
  </si>
  <si>
    <t xml:space="preserve">Dirigir los diferentes frentes de obra en los aspectos técnicos, económicos, SST, ambientales y financieros del proyecto.
Cumplimiento de la Normatividad técnica, Calidad de materiales, Control de la ejecución Presupuestada.
Verificación de Cantidades de Obra
</t>
  </si>
  <si>
    <t>* Se ajusta la fecha de inicio el contrato de acuerdo a la certificación laboral.</t>
  </si>
  <si>
    <t>CONSTRUCCIÓN DE REDES DEL SISTEMA INTEGRAL DOMICILIARIA (SID) ASOCIADA AL CAMBIO DE REDES ELÉCTRICAS EN EL ÁREA URBANA Y RURAL DE LOS MUNICIPIOS DONDE CHEC S.A E.S.P PRESTA EL SERVICIO DE ENERGÍA, GRUPO III</t>
  </si>
  <si>
    <t>SERVITRONICA S.A.S.</t>
  </si>
  <si>
    <t>Verificación y validación de las cantidades de obra, velar por el cumplimiento de la normatividad técnica vigente, Control de la Ejecución Presupuestal. Entre Otras</t>
  </si>
  <si>
    <t>Especialista en Ingeniería eléctrica  con énfases en sistemas de distribución</t>
  </si>
  <si>
    <t>JUAN ANTONIO TABORDA MONTOYA</t>
  </si>
  <si>
    <t>INGENIERO MECATRÓNICA RESIDENTE DE INTERVENTORIA</t>
  </si>
  <si>
    <t>RENERGY S.A.S</t>
  </si>
  <si>
    <t>INGENIERO RESIDENTE</t>
  </si>
  <si>
    <t>Diseño de soluciones fotovoltaicas interconectadas y aisladas de la red.
- Cuantificación y definición de cantidades de obra.
- Generación y ejecución de cronograma de obra.
- Capacitación de técnicos y ayudantes de obra.
- Verificación de montajes de acuerdo a diseños entregados.
- Pruebas y puesta en marcha de proyectos.</t>
  </si>
  <si>
    <t>De acuerdo a la certificación, el ingeniero tiene  contrato hasta la fecha…. Por lo tanto se toma en cuenta la fecha de emisión de la certificación el día 13 de mayo de 2020</t>
  </si>
  <si>
    <t>Cuenta con un Máster en "MÁSTER EN ENERGÍAS RENOVABLES Y GESTIÓN DE LA ENERGÍA" pero no se anexa la CONVALIDACIÓN (Resolución) del Ministerio de Educación de Colombia.</t>
  </si>
  <si>
    <t>INTERFAZNI E&amp;P</t>
  </si>
  <si>
    <t>Asistencia técnica de control y vigilinacia de la obra: "Remodelación del sistema  eléctrico aeroportuario. Base aérea abierta al tráfico civil de Matacán.</t>
  </si>
  <si>
    <t>AENA AEROPUERTOS</t>
  </si>
  <si>
    <t>80101500-80101600-83101800</t>
  </si>
  <si>
    <t>Asistencia técnica de control y vigilancia de la obra: "Ampliación plataforma sur - Aeropuerto de A Coruña."</t>
  </si>
  <si>
    <t>80101500
80101600
83101800</t>
  </si>
  <si>
    <t>Consultoría y asistencia para el control del proyecto, obra y mantenimiento de la linea aérea de contacto y sistemas asociadosde calefacción de agujas y suministro de energía a otras intalaciones de la línea de alta velocidad Madrid - Zaragoza- Barcelona - Frontera Francesa. Tramo: Lleida Barcelona."</t>
  </si>
  <si>
    <t>ADIF - ADMINISTRACION DE INFRAESTRUCTURAS FERROVIARIAS</t>
  </si>
  <si>
    <t>ASISTENTA TECNICA DE CONTROL Y VIGILANCIA DE LA OBRA: "APARCAMIENTOS P-1 Y P-2, URBANIZACION Y BOLSA DE REMOROS.- AEROPUERTO DE GIRONA</t>
  </si>
  <si>
    <t>ASISTENCIA TECNICA DE CONTROL Y VIGILANCIA DE LA OBRA: "RECRECIDO Y ADECUACION DE PISTA DE VUELO Y FRANJAS-AEROPUERTO DE VITORIA"</t>
  </si>
  <si>
    <t>ASISTENCIA TECNICA DE CONTROL Y VIGILANCIA DE LA OBRA: "ACTUACIONES DE OBRA CIVIL E INSTALACION DE EDIFICION MODULARES - BASE AEREA DE GETAFE"</t>
  </si>
  <si>
    <t xml:space="preserve"> ASISTENCIA TECNICA DE CONTROL Y VIGILANCIA DE LA OBRA: "AMPLIACION DE LA T4.-AEROPUERTO DE MADRID-BARAJAS"</t>
  </si>
  <si>
    <t>ASISTENCIA TECNICA DE CONTROL Y VIGILANCIA DE LA OBRA: "CTUACIONES PARA LA CATEGORIA II/III"</t>
  </si>
  <si>
    <t>CONSULTORIA Y ASISTENCIA PARA EL CONTROL Y VIGILANCIA DE LAS OBRAS DE LA AUTOVIA A-62, EN EL TRAMO: CIUDAD RODRIGO - FUENTES DE OÑORO (PROVINCIA DE SALAMANCA)</t>
  </si>
  <si>
    <t>DIRECCION GENERAL DE CARRETERAS DEL MINISTERIO DE FOMENTO</t>
  </si>
  <si>
    <t>CONSULTORIA Y ASISTENCIA PARA EL CONTROL Y VIGILANCIA DE LAS OBRAS DE LA AUTOVIA A-34, EN EL TRAMO: CAMBRILS - VARIANTE DE VILASECA  (PROVINCIA DE TARRAGONA)</t>
  </si>
  <si>
    <t>ASISTENCIA TECNICA PARA EL CONTROL Y VIGILANCIA DE LAS OBRAS:AUTOVIA A-40. TRAMO: OCAÑA- TARANCON.SUBTRAMO:VILLARUBIA DE SANTIAGO € . SANTA CRUZ DE LA ZARZA. PROVINCIA DE TOLEDO</t>
  </si>
  <si>
    <t>CONSULTORIA Y ASISTENCIA TECNICA PARA EL NUEVO ACCESO FERROVIARIO AL NOROESTE DE ESPAÑA. INFRAESTRUCTURA Y VIA. LINEA DE ALTA VELOCIDAD MADRID - SEGOVIA- VALLADOLID/MEDINA DEL CAMPO. TRAMO. SOTO DEL REAL - SEGOVIA. SUBTERRENO: LOTE 4</t>
  </si>
  <si>
    <t>ADIF - ADMINISTRACION DE INFRAESTRUCTURA FERROVIARIAS</t>
  </si>
  <si>
    <t>De conformidad con el numeral 4.1. la experiencia adicional aportada por el proponente no cumple con los criterios establecidos por la entidad. No se evidencia interventoría en la construcción o suministro de infraestructura de energía eléctrica. (33.3%)</t>
  </si>
  <si>
    <t>ASISTENCIA PARA EL CONTROL Y SEGUIMIENTO DE LAS OBRAS DE PLATAFORMA DEL CORREDOR NORTE-NOROESTE DE ALTA VELOCIDAD. TRAMO: PALENCIA-LEON. SUBTRAMO: POZO DE URAMA-RIO CEA, CUYO PRESUPUESTO ASCIENTE A 83.394.313,20 € Y SIENDO LAS ACTIVIDADES REALIZADAS LAS SIGUIENTES: - ACTIVIDADES PREVIAS: INFORME SOBRE PROYECTOS ADJUDICADOS (REVISION CALCULOS ANALAISIS DE DETALLES CONSTRUCTIVOS, ETC), ANALISIS DEL PLAN DE SEGURIDAD Y SALUD, PROGRAMA Y PROPUESTA SOBRE LA SUPERVISION, CONTROL Y VIGILANCIA DE LAS OBRAS, COMPROBACION DEL REPLANTEO GENERAL DE LA OBRA, APOYO PARA TRAMITACION DE ACCIONES PROPIAS PARA EL INICIO DE OBRA (EXPROPIACIONES, ETC.)- ACTIVIDADES DURANTE LA EJECUCION DE LA OBRA: CONTROLES CUALITATIVO, GEOMETRICO, CUANTITATIVO Y DE PROGRAMACION, ACTIVIDADES DE SEGUIMIENTO ASESORIA Y SUPERVISION. - INFORME FINAL DE LIQUIDACION</t>
  </si>
  <si>
    <t xml:space="preserve">80101500
83101800
</t>
  </si>
  <si>
    <t>De conformidad con el numeral 4.1. la experiencia adicional aportada por el proponente no cumple con los criterios establecidos por la entidad. No se evidencia interventoría en la construcción o suministro de infraestructura de energía eléctrica. (100%)</t>
  </si>
  <si>
    <t xml:space="preserve">CONSULTORIA Y ASISTENCIA TECNICA PARA EL CONTROL Y VIGILANCIA DE LAS OBRAS DE LOS PROYECTOS: LINEA MAGALA-FUNGIROLA. AUMENTO DE LA CAPACIDAD Y MEJORA DE LOS ACCEOS AL EROPUERTO DE MAGALA. TRAMOS CAMPAMENTO BENITEZ-BENALMADENA Y DENALMADENA-FUENGIROLA </t>
  </si>
  <si>
    <t>80101500
80101600
831018000</t>
  </si>
  <si>
    <t>CONSULTORIA Y ASISTENCIA TECNICA PARA EL CONTROL Y VIGILANCIA DE LAS OBRAS DEL PROYECTO: LINEA TARRAGONA-BARCELONA. INTEGRACION DEL FERROCARRIL EN CORNELLA DE LLOBREGAT (BARCELONA) EN LA ZONA INDUSTRIAL DE ALMEDA, MILLES Y QUILLET</t>
  </si>
  <si>
    <t xml:space="preserve"> ASISTENCIA PARA EL CONTROL Y VIGILANCIA DE LAS OBRAS: LINEA DE ALTA VELOCIDAD SEVILLA-CADIZ. TRAMO: AEROPUERTO DE JEREZ DE LA FRONTERA-CADIZ. SUBTRAMO: SAN FERNANDO. </t>
  </si>
  <si>
    <t>CONSULTORIA Y ASISTENCIA PARA EL CONTROL Y VIGILANCIA DE LAS OBRAS: EJE ATLANTICO. ADECUACION Y MODERNIZACION DE LA LINEA ZAMORA - A CORUÑA, ENTRE LOS P.K. 385/135. TRAMO: SANTIAGO - OROSO. EXPEDIENTE 200031120.</t>
  </si>
  <si>
    <t>36</t>
  </si>
  <si>
    <t xml:space="preserve">38-S-3600: PROYECTO DE CONSTRUCCION MEJORA DE ESTRUCTURA, REHABILITACION DEL PUNTE METALICO DE 1901. CARRETERA: N-64. PK. 173.7 TRAMO: RIA DEL ASON. PROVIDENCIA DE CANTABRIA.  35-5-4790: PROYECTO DE CONSTRUCCION DE SEGURIDAD VIAL. ADECUACION DE LA SEÑALIZACION ORIENTATIVA EN CARRETERAS CONNVENCIONALES. CLAVE: 35-S-4790. PROVINCIA CANTABRIA.                               39-S-4920: RECTIFICACION CARRETERA PUERTO DEL ESCUDO N-623.                          39-S-4960: PROYECTO DE CONSTRUCCION PARA LA REDUCCION DE LOS NIVELES SONORIOS. INSTALACION DE PANTALLAS ACUSTICAS EN LAS CARRETERAS A-8, A-67. S-10 (N-635) Y S-20 EN CANTABRIA.                               37-5-5560: OBRAS DE ACONDICIONAMIENTO PARA LA MEJORA DE LA SEGURIDAD DE LAS INSTALACIONES DEL PARQUE DE MAQUINARIA DE PEÑACASTILLO, SITUADO EN LA CALLE JOAQUIN SALAS No. 1, (SANTANDER). PROVINCIA DE CANTABRIA.      32-S-5580: PROYECTO DE CONSTRUCCION, SEGURIDAD VIAL, NUEVA ESTRATEGIA DE REHABILITACION DE LOS FIRMES DE TIPO PREVENTIVO. PROVINCIA DE CANTABRIA.     37-S5590: INSTALACION DE SISTEMAS DE ASPERCION DE FUNDENTES Y BARRERAS ANTIVENTISCA.                          33-S-5610: SEGURIDAD VIAL, ADECUACION DE LOS SISTEMAS DE CONTENCION DE AUTOVIA A-67, ENTRE LOS P.K. 183+000 A 197+000 A LA ORDEN CIRCULAR 321/95 TYP. TRAMO TORRELAVEGA-SANTA CRUZ BEZANA              39-S-5650: MEJORAS LOCALES. ACTUACIONES DIVERSAS EN DESLIZAMIENTOS E INESTABILIDADES DE LADERAS. CANALIZACION DE LAS AGUAS EN EL ENLACE DE SANTIURDE. AUTOVIA A-67. PUNTOS KILOMETROS 141+050, 159+325 Y 144+000           35-5-5660: PROYECTO DE CONTRUCCION, RECTIFICACION DE CURVAS DE ESCASA ANCHURA. CARRETERA N-621, PROVINCIA DE CANTABRIA       34-S5690: PROYECTO DE CONSTRUCCION. SEGURIDAD VIAL. SEÑALIACION Y BALIZAMIENTO. REPINTADO DE MARCAS VIALES EN LA RIGE. PROVINCIA DE CANTABRIA                                         </t>
  </si>
  <si>
    <t xml:space="preserve">80101500
83101800
</t>
  </si>
  <si>
    <t>De conformidad con el numeral 4.1. la experiencia adicional aportada por el proponente no cumple con los criterios establecidos por la entidad. No se evidencia interventoría en la construcción o suministro de infraestructura de energía eléctrica. (50%)</t>
  </si>
  <si>
    <t>REDACCION DEL PROYECTO CONSTRUCTIVO Y EJECUCION DE LA PASARELA PEATONAL EN EL ENTORNO DE LA ESTACION DE ZAMORA</t>
  </si>
  <si>
    <t>80101500
83101800
80101600</t>
  </si>
  <si>
    <t>ASISTENCIA EN EL CONTROL DE OBRAS DE LA LINEA DE ALTA VELOCIDAD MADRID-GALICIA. OLMEDO-MEDINA DEL CAMPO-ZAMORA-PUEBLA DE SANABRIA-LUBIAN-ORENSE. TRAMO: OLMEDO-ZAMORA. PROYECTO DE CONSTRUCCION DE LA REMODELACION DE LA ESTACION DE ZAMORA. FASE 1 Y 2.</t>
  </si>
  <si>
    <t>SERVICIO DE ASISTENCIA EN EL CONTROL DE LAS OBRAS DE LA LINEA DE ALTA VELOCIDAD MEDINA - ZAMORA - PUEBLA DE SANABRIA - LUBIAN - OURENSE. TRAMO: ESTACION DE ZAMORA.</t>
  </si>
  <si>
    <t>MANUEL GUILLERMO HERRERA SANABRIA</t>
  </si>
  <si>
    <t>CONTRATO No. 8400103727</t>
  </si>
  <si>
    <t>ITELCA SAS</t>
  </si>
  <si>
    <t>DIRECTOR DE PROYECTO</t>
  </si>
  <si>
    <t>Integración telecontrol y mantenimiento en subestaciones de alta tensión y media tensión de la empresa CODENSA S.A. ES.P</t>
  </si>
  <si>
    <t>No se especifican los días en las fechas de inicio y retiro. Sólo ponen el mes. Se ajustan, tal como lo indica la nota 14, al ultimo y primer día de cada mes, para la fecha de inicio y fin correspondientemente.</t>
  </si>
  <si>
    <t>CONTRATO No. 5800013346</t>
  </si>
  <si>
    <t>ITELCA S.A.S</t>
  </si>
  <si>
    <t>DIRECTOR DE PROYECTOS</t>
  </si>
  <si>
    <t>Renovación DC e implementación solar en 40 subestaciones de la empresa CODENSA S.A.E.S.P</t>
  </si>
  <si>
    <t>DANIEL JOSÉ MEJÌA MORALES</t>
  </si>
  <si>
    <t>2131909 FONADE</t>
  </si>
  <si>
    <t>CONSORCIO PROYECTAR COLOMBIA</t>
  </si>
  <si>
    <t>INGENIERO RESIDENTE DE INTERVENTORIA</t>
  </si>
  <si>
    <t>VERIFICACIÓN_x000D_
TECNICA, ACTUALIZACIÓN, AJUSTE Y COMPLEMENTACIÓN DE LOS DISEÑOS_x000D_
INICIALES Y CONSTRUCCIÓN DE REDES DE DISTRIBUCIÓN PRIMARIA Y SECUNDARIA_x000D_
CON RED TRENZADA EN LA VEREDA SOLEDAD CURA Y Y SANDE EN EL MUNICIPIO DE_x000D_
TUMACO, DEPARTAMENTO DE NARIÑO.</t>
  </si>
  <si>
    <t>Subsanó</t>
  </si>
  <si>
    <t>SUBSANA</t>
  </si>
  <si>
    <t xml:space="preserve">NO.68573-003-2019 (PAF-SDIS-1-002-2019). </t>
  </si>
  <si>
    <t>CONSORCIO I.E.G. KENNEDY</t>
  </si>
  <si>
    <t>Especialista Eléctrico</t>
  </si>
  <si>
    <t xml:space="preserve">11LA INTERVENTORIA INTEGRAL (ADMINISTRATIVA, FINANCIERA, CONTABLE, AMBIENTAL, SOCIAL, JURIDICA Y TECNICA) A LA 11CONSTRUCCION Y PUESTA EN FUNCIONAMIENTO DEL CENTRO CRECER 11CAMPO ALEGRE-CALANDAIMA11• EN LA LOCALIDAD DE KENNEDY, BOGOTÁ. D.C11 </t>
  </si>
  <si>
    <t>ESPECIALISTA EN EL AREA ELECTRICA</t>
  </si>
  <si>
    <t xml:space="preserve">OBJETIVO: "PROYECTO ELÉCTRICO CENTRO CULTURAL RECREATIVO GUAITARILLA". OBJETIVO: "PROYECTO CONSTRUCCION PLAZA DE MERCADO MUNICIPIO DE CHIPAQUE 
DEPARTAMENTO DE CUNDINAMARCA". 
OBJETIVO: "CONSTRUCCIÓN DE LA PRIMERA FASE DEL CENTRO CULTURAL Y DEPORTIVO DEL 
MUNICIPIO DE GUATICA - RISARALDA". 
OBJETIVO: "PROYECTO CONSTRUCCION TERCERA ETAPA JARDÍN SOCIAL PARA LA PRIMERA 
INFANCIA MUNICIPIO DE COGUA ".
OBJETIVO: "PROYECTO CONSTRUCCION CENTRO DEPORTIVO MUNICIPAL PRIMERA ETAPA 
MUNICIPIO DE POTOSI". 
OBEJTIVO: "CONSTRUCCION DE LA CUBIERTA CANCHA MUL TIFUNCIONAL DE BALONCESTO, 
MICROFUTBOL Y VOLEIBOL, EN EL CENTRO EDUCATIVO DE SEGOVIA EN LA 
ZONA RURAL DEL MUNICIPIO DE SAMPUES - SUCRE". 
OBJETIVO: "PROYECTO MEJORAMIENTO, AMPLIACIÓN Y REMODELACIÓN DEL POLIDEPORTIVO 
BARRIO GIRARDOT MUNICIPIO DE FACATATIVA". 
OBJETIVO: "CONSTRUCCION DE UN (1) POLIDEPORTIVO MULTIFUNCIONAL PARA EL BARRIO 
VILLA HUMBERTO DE LA CABECERA MUNICIPAL DE CARURU- VAUPES". 
OBJETIVO: "DISEÑO ELECTRICO PARA LA CONSTRUCCIÓN DE LA SEDE DEPORTIVA DE LA 
VEREDA PALO VERDE SECTOR CHICÚ DEL MUNICIPIO DE TABIO -CUNDINAMARCA" 
OBJETIVO: "DISEÑO JARDIN INFANTIL SAN JOAQUIN - NOCAIMA - CUNDINAMARCA". </t>
  </si>
  <si>
    <t>CONSORCIO GC.C.A.</t>
  </si>
  <si>
    <t>Residente de interventoría</t>
  </si>
  <si>
    <t>lnterventoría técnica, jurídica, administrativa, financiera y de control presupuesta!, ambiental y social para la "electrificación de las veredas El Progreso, San Juan, Las Damas, Diamante 1, Diamante 2, Tierra Negra,
Gaitana del municipio de
Calamar, Guaviare .</t>
  </si>
  <si>
    <t>ELECTRO DISEÑOS S.A.</t>
  </si>
  <si>
    <t>INGENIERO ELECTRICISTA RESIDENTE DE OBRA</t>
  </si>
  <si>
    <t>EN EL HOSPITAL SAN VICENTE DE ARAUCA: REALIZO LAS FUNCIONES DE REVISION Y AJUSTE DE LOS PLANES
RECORD ELABORACIÓN DE MEMORIAS DE LAS CANTIDADES DE OBRA PARA LIQUIDACIÓN DE CONTRATO, DEL
CONTRATO SUSCRITO ENTRE UNION TEMPORAL SAN VICENTE Y ELECTRO DISEÑOS,INTERVENTORIA, ASISTIR A LOS COMITES DE LA OBRA.</t>
  </si>
  <si>
    <t>Ponen solamente las fechas. Pero no anexan soporte ni dilegencian el formato</t>
  </si>
  <si>
    <t>SUBSANAN</t>
  </si>
  <si>
    <t>CONSORCIO MINMINAS JM-P&amp;P-SOL</t>
  </si>
  <si>
    <t>Contrato de obra para la construcción de la planta solar fotovoltaica de 50 KW, que incluye 170 piezas de paneles solares policristalinos de 300 W, baterías de 3040 Ah, reguladores y la obra civil necesaria de acuerdo a las especificaciones técnicas para cada actividad del presupuesto para el centro educativo internado tres matas, en la inspección de tres matas del municipio de Cumaribo, departamento del Vichada.</t>
  </si>
  <si>
    <t>Unión temporal colegio tres matas</t>
  </si>
  <si>
    <t>RUP PyP
Consecutivo No 2</t>
  </si>
  <si>
    <t>80 10 15 00
80 10 16 00
81 10 17 00
83 10 18 00</t>
  </si>
  <si>
    <t>En la certificación las fechas de inicio y finalización del contrato sólo aparecen con mes y año, no se indica el día.  De conformidad con la nota 14 del numeral 3.2.3.b.3  se toma el último día de cada mes como fecha de inicio y el primer día de cada mes como fecha de terminación</t>
  </si>
  <si>
    <t>Contrato de obra para el suministro, diseño, instalación y mantenimiento de sistemas solares fotovoltaicos con conexión a la red, en 6 bibliotecas en el departamento del Guaviare.</t>
  </si>
  <si>
    <t>Security Video Equipment S.A.S.</t>
  </si>
  <si>
    <t>RUP PyP
Consecutivo No 1</t>
  </si>
  <si>
    <t>80 10 16 00
83 10 18 00</t>
  </si>
  <si>
    <t>Instalación de soluciones fotovoltaicas para proveer de energía eléctrica a 464 viviendas de 26 veredas del municipio de Miraflores  - Guaviare, cada una con capacidad instalada de 750 Wp e implementados de manera aislada a partir de sistemas individuales de captación de energía fotovoltaica. Se instaló una única solución por vivienda y esta consta del sistema de generación y la instalación, con sus respectivas cajas, interruptores, tubería, cableado y accesorios.</t>
  </si>
  <si>
    <t>Unión temporal HG Solar Systems</t>
  </si>
  <si>
    <t>RUP PyP
Consecutivo No 9</t>
  </si>
  <si>
    <t>Instalación y suministro de sistema tracking para sistema de energía solar fotovoltaico.</t>
  </si>
  <si>
    <t>Universidad de Antioquia</t>
  </si>
  <si>
    <t>RUP PyP
Consecutivo No 20</t>
  </si>
  <si>
    <t>80 10 15 00
80 10 16 00
81 10 17 00</t>
  </si>
  <si>
    <t xml:space="preserve">De conformidad con la nota 7 del numeral 3.2.3. a.1 no podrá ser acumulable la experiencia obtenida en varios proyectos en un mismo periodo de tiempo. El periodo de ejecución de este contrato se traslapa con algún otro. </t>
  </si>
  <si>
    <t>Realizar la instalación de sistemas de generación de energía eléctrica renovable mediante celdas fotovoltaicas en la localidad de Sumapaz</t>
  </si>
  <si>
    <t>Bogotá Distrito Capital - Alcaldía Local de Sumapaz</t>
  </si>
  <si>
    <t>RUP PyP
Consecutivo No 19</t>
  </si>
  <si>
    <t>Instalación de soluciones de energía individuales sostenibles consistentes en sistemas solares fotovoltaicos para viviendas rurales en las ZNI del municipio de Cartagena del Chaira, departamento de Caquetá</t>
  </si>
  <si>
    <t>Unión temporal ZNI Caquetá 2017</t>
  </si>
  <si>
    <t>RUP PyP
Consecutivo No 10</t>
  </si>
  <si>
    <t>80 10 15 00 
80 10 16 00 
81 10 17 00
83 10 18 00</t>
  </si>
  <si>
    <t>Suministro e instalación de un sistema de generación de energía fotovoltaico en las plantas de tratamiento de la Empresa de Servicios Públicos de Fusagasugá EMSERFUSA ESP.</t>
  </si>
  <si>
    <t>Empresa de Servicios Públicos de Fusagasugá EMSERFUSA ESP</t>
  </si>
  <si>
    <t>RUP Sol Magnum 
Consecutivo No 1</t>
  </si>
  <si>
    <t>Prestación de los servicios de instalación y puesta en servicio de 18 soluciones aisladas fotovoltaicas en el departamento de Cundinamarca.</t>
  </si>
  <si>
    <t>CODENSA S.A ESP</t>
  </si>
  <si>
    <t>RUP Sol Magnum 
Consecutivo No 9</t>
  </si>
  <si>
    <t xml:space="preserve">
80 10 16 00
</t>
  </si>
  <si>
    <t xml:space="preserve">De conformidad con la nota 7 del numeral 3.2.3. a.1 no podrá ser acumulable la experiencia obtenida en varios proyectos en un mismo periodo de tiempo. El periodo de ejecución de este contrato se traslapa. </t>
  </si>
  <si>
    <t>Efectuar el suministro, la instalación y puesta en servicio de una solución fotovoltaica de 640 W en la asociación ASOFRUTEQ en la vereda El Palmar Bajo del municipio de La Mesa Cundinamarca</t>
  </si>
  <si>
    <t>Asociación de Fruticultores del Tequendama</t>
  </si>
  <si>
    <t xml:space="preserve">De conformidad con el numeral 3.2.3. a.1 la certificación aportada por el proponente no cumple con la totalidad de los criterios establecidos por la entidad. La información de fecha de inicio y terminación del contrato presentada en la certificación, no es congruente con el tiempo de ejecución que aparece en el mismo documento.
De conformidad con la nota 7 del numeral 3.2.3. a.1 no podrá ser acumulable la experiencia obtenida en varios proyectos en un mismo periodo de tiempo. El periodo de ejecución de este contrato se traslapa con otro.  </t>
  </si>
  <si>
    <t>Interventoría administrativa, técnica, jurídica, ambiental, social, financiera y contable del proyecto de "Suministro e instalación de módulos fotovoltaicos aislados con respaldo de baterías, a ser instalados en el proyecto de energización de viviendas rurales en las veredas Primavera, San Teodoro, Santa Barbara, Matiyure, Nuevo Antioquia, Santa Cecilia y Marandua en el municipio de la primavera, departamento de Vichada</t>
  </si>
  <si>
    <t>ELECTROVICHADA S.A</t>
  </si>
  <si>
    <t>RUP PyP
Consecutivo No 32</t>
  </si>
  <si>
    <t>Interventoría del suministro, montaje y puesta en servicio de sistemas de generación fotovoltaica para resguardos indígenas en el municipio de Puerto Gaitán, departamento del Meta</t>
  </si>
  <si>
    <t>RUP PyP
No aparece registrado</t>
  </si>
  <si>
    <t xml:space="preserve"> Servicio de asesoría, consultoría, ingeniería e interventoría para el desarrollo de proyectos de generación con energía solar fotovoltaica</t>
  </si>
  <si>
    <t>Corporación EMA</t>
  </si>
  <si>
    <t>RUP Sol Magnum 
Consecutivo No 20</t>
  </si>
  <si>
    <t>Interventoría para la etapa precontractual y contractual del proyecto de provisión e instalación de sistemas fotovoltaicos en edificaciones del sector público, comercial y residencial en el municipio de Fusagasuga, departamento de Cundinamarca</t>
  </si>
  <si>
    <t>CORPOEMA</t>
  </si>
  <si>
    <t>RUP Sol Magnum 
No aparece registardo</t>
  </si>
  <si>
    <t>MANUEL FERNANDO GONZALEZ RAMIREZ</t>
  </si>
  <si>
    <t>Proyecto de Control de pérdidas en Cundinamarca</t>
  </si>
  <si>
    <t>ENEL - CODENSA ESP</t>
  </si>
  <si>
    <t>Jefe Departamento de Control de Pérdidas</t>
  </si>
  <si>
    <t>* Dirigir el Proyecto de Control de Pérdidas en Cundinamarca</t>
  </si>
  <si>
    <t>FECHA DE INICIO
ORIGINAL</t>
  </si>
  <si>
    <t>FECHA DE RETIRO
ORIGINAL</t>
  </si>
  <si>
    <t>FECHA DE INICIO
AJUSTADA PARA EVITAR TRASLAPES</t>
  </si>
  <si>
    <t>FECHA DE RETIRO
AJUSTADA PARA EVITAR TRASLAPES</t>
  </si>
  <si>
    <t>PUNTAJE MÁXIMO</t>
  </si>
  <si>
    <t>Proyectos de inversión para expansión de redes de MT y BT en la región del Tequendama</t>
  </si>
  <si>
    <t>Jefe Departamento Zona Cundinamarca</t>
  </si>
  <si>
    <t>* Dirigir los proyectos para inversión de expansión de redes de media y baja tensión en la región del Tequendama
* Gestionar, dirigir, asesorar, auditar y controlar los procesos técnicos y comerciales tendientes a garantizar el suministro de energia eléctrica para los habitantes de la región del tequendama</t>
  </si>
  <si>
    <t>Proyectos de Alumbrado Público</t>
  </si>
  <si>
    <t>* Dirigir el proyecto de inversión para expansión de la infraestructura de AP en la ciudad de Bogotá y 52 Municipios de Cundinamarca.
* Gestionar, dirigir, asesorar, auditar y controlar el proceso de mantenimiento de AP de la ciudad de Bogotá y 52 municipios de Cundinamarca</t>
  </si>
  <si>
    <r>
      <rPr>
        <sz val="9"/>
        <color rgb="FF000000"/>
        <rFont val="Times New Roman"/>
        <family val="1"/>
      </rPr>
      <t xml:space="preserve"> </t>
    </r>
    <r>
      <rPr>
        <sz val="9"/>
        <color rgb="FF000000"/>
        <rFont val="Arial"/>
        <family val="2"/>
      </rPr>
      <t>EN SISTEMAS DE DISTRIBUCION DE ENERGÍA ELÉCTRICA ó</t>
    </r>
  </si>
  <si>
    <r>
      <rPr>
        <sz val="9"/>
        <color rgb="FF000000"/>
        <rFont val="Times New Roman"/>
        <family val="1"/>
      </rPr>
      <t xml:space="preserve"> </t>
    </r>
    <r>
      <rPr>
        <sz val="9"/>
        <color rgb="FF000000"/>
        <rFont val="Arial"/>
        <family val="2"/>
      </rPr>
      <t>SISTEMAS DE POTENCIA O SISTEMAS DE TRANSMISIÓN Y DISTRIBUCIÓN ELÉCTRICA. ó</t>
    </r>
  </si>
  <si>
    <t>ANA PATRICIA MEJIA REBOLLEDO</t>
  </si>
  <si>
    <t>INGENIERA ELECTRICISTA RESIDENTE DE INTERVENTORIA</t>
  </si>
  <si>
    <t>Proyectos de líneas de transmisión</t>
  </si>
  <si>
    <t>GRUPO DE ENERGÍA BOGOTÁ SA ESP</t>
  </si>
  <si>
    <t>Asesor I en Gerencia General de la Sucursal de Transmisión</t>
  </si>
  <si>
    <t xml:space="preserve">* Gerenciar los proyectos de acuerdo a los lineamientos del PMI
* Coordinación de la elaboración de planes de gestión ambiental
* Liderar los procesos de certificación de presencia de comunidades étnicas
* Supervisión del contrato de diseño de líneas y estudios ambientales
* Hacer seguimiento a la ejecución de los proyectos
</t>
  </si>
  <si>
    <r>
      <t>·</t>
    </r>
    <r>
      <rPr>
        <sz val="9"/>
        <color rgb="FF000000"/>
        <rFont val="Times New Roman"/>
        <family val="1"/>
      </rPr>
      <t xml:space="preserve">         </t>
    </r>
    <r>
      <rPr>
        <sz val="9"/>
        <color rgb="FF000000"/>
        <rFont val="Arial"/>
        <family val="2"/>
      </rPr>
      <t>INGENIERÍA ELÉCTRICA CON ENFASIS EN SISTEMAS DE DISTRIBUCIÓN ó</t>
    </r>
  </si>
  <si>
    <r>
      <t>·</t>
    </r>
    <r>
      <rPr>
        <sz val="9"/>
        <color rgb="FF000000"/>
        <rFont val="Times New Roman"/>
        <family val="1"/>
      </rPr>
      <t xml:space="preserve">         </t>
    </r>
    <r>
      <rPr>
        <sz val="9"/>
        <color rgb="FF000000"/>
        <rFont val="Arial"/>
        <family val="2"/>
      </rPr>
      <t>EN SISTEMAS DE DISTRIBUCIÓN Y TRASMISIÓN DE ENERGÍA ELÉCTRICA ó</t>
    </r>
  </si>
  <si>
    <r>
      <t>·</t>
    </r>
    <r>
      <rPr>
        <sz val="9"/>
        <color rgb="FF000000"/>
        <rFont val="Times New Roman"/>
        <family val="1"/>
      </rPr>
      <t xml:space="preserve">         </t>
    </r>
    <r>
      <rPr>
        <sz val="9"/>
        <color rgb="FF000000"/>
        <rFont val="Arial"/>
        <family val="2"/>
      </rPr>
      <t>EN SISTEMAS DE DISTRIBUCION DE ENERGÍA ELÉCTRICA ó</t>
    </r>
  </si>
  <si>
    <r>
      <t>·</t>
    </r>
    <r>
      <rPr>
        <sz val="9"/>
        <color rgb="FF000000"/>
        <rFont val="Times New Roman"/>
        <family val="1"/>
      </rPr>
      <t xml:space="preserve">         </t>
    </r>
    <r>
      <rPr>
        <sz val="9"/>
        <color rgb="FF000000"/>
        <rFont val="Arial"/>
        <family val="2"/>
      </rPr>
      <t>EN SISTEMAS DE TRASMISIÓN Y DISTRIBUCIÓN DE ENERGÍA ELÉCTRICA ó</t>
    </r>
  </si>
  <si>
    <r>
      <t>·</t>
    </r>
    <r>
      <rPr>
        <sz val="9"/>
        <color rgb="FF000000"/>
        <rFont val="Times New Roman"/>
        <family val="1"/>
      </rPr>
      <t xml:space="preserve">         </t>
    </r>
    <r>
      <rPr>
        <sz val="9"/>
        <color rgb="FF000000"/>
        <rFont val="Arial"/>
        <family val="2"/>
      </rPr>
      <t>EN SISTEMAS DE TRASMISIÓN DE ENERGÍA ELÉCTRICA ó</t>
    </r>
  </si>
  <si>
    <r>
      <t>·</t>
    </r>
    <r>
      <rPr>
        <sz val="9"/>
        <color rgb="FF000000"/>
        <rFont val="Times New Roman"/>
        <family val="1"/>
      </rPr>
      <t xml:space="preserve">         </t>
    </r>
    <r>
      <rPr>
        <sz val="9"/>
        <color rgb="FF000000"/>
        <rFont val="Arial"/>
        <family val="2"/>
      </rPr>
      <t>EN INGENIERÍA ELÉCTRICA. ó</t>
    </r>
  </si>
  <si>
    <r>
      <t>·</t>
    </r>
    <r>
      <rPr>
        <sz val="9"/>
        <color rgb="FF000000"/>
        <rFont val="Times New Roman"/>
        <family val="1"/>
      </rPr>
      <t xml:space="preserve">         </t>
    </r>
    <r>
      <rPr>
        <sz val="9"/>
        <color rgb="FF000000"/>
        <rFont val="Arial"/>
        <family val="2"/>
      </rPr>
      <t>SISTEMAS DE POTENCIA O SISTEMAS DE TRANSMISIÓN Y DISTRIBUCIÓN ELÉCTRICA. ó</t>
    </r>
  </si>
  <si>
    <t xml:space="preserve">ARDCO </t>
  </si>
  <si>
    <t>1-22-115-13 INTERVENTORIA TECNICA, ADMINISTRATIVA, FINANCIERA Y JURIDICA PARA LA CONSTRUCCION DE REDES ELECTRICAS DE MT Y BT EN LAS VEREDAS LOS CRISTALES, LA CRISTALINA, CIRCASIA, GUAYABALES, SANTA MARTA, CRISTO REY, QUEBRADONIA, PUEBLO NUEVO Y COLONIA NUEVA, DEL MUNICIPIO DE PUERTO CAICEDO - DEPARTAMENTO DEL PUTUMAYO</t>
  </si>
  <si>
    <t xml:space="preserve">EMPRESA DE ENERGIA DEL BAJO PUTUMAYO </t>
  </si>
  <si>
    <t>80101600
81101500
81101700
83101800</t>
  </si>
  <si>
    <t>ESTRUCTURAR PROYECTOS ENERGÉTICOS ORIENTADOS A LA AMPLIACIÓN DE COBERTURA DEL SERVICIO DE ENERGÍA EN DIFERENTES ZNI DE COLOMBIA</t>
  </si>
  <si>
    <t>INSTITUTO DE PLANEACION Y PROMOCION DE SOLUCIONES ENERGETICAS IPSE</t>
  </si>
  <si>
    <t>79</t>
  </si>
  <si>
    <t xml:space="preserve"> INTERVENTORIA AL PROYECTO “CONSTRUCCION REDES DE MEDIA Y BAJA TENSION, MONTAJE DE TRANSFORMADORES Y ACOMETIDAS PARA LA ELECTRIFICACION RURAL  DE LAS VEREDAS DE LOS MUNICIPIOS DE SAN PABLO DEPARTAMENTO DE  BOLIVAR; EL PLAYON,  SUCRE, PARAMO, SIMACOTA, PUERTO WILCHES, EL CARMEN DE CHUCURI, LANDÁZURI Y CIMITARRA.  DEL DEPARTAMENTO DE  SANTANDER”</t>
  </si>
  <si>
    <t>ESSA</t>
  </si>
  <si>
    <t>72</t>
  </si>
  <si>
    <t>Contrato No 119 -2008 CONTRATAR LA PRESTACION DE SERVICIOS DE INTERVENTORIA PARA LOS CONTRATOS CUYO OBJETO ES LA ADMINISTRACION GENERAL Y EJECUCION DE LOS RECURSOS DEL FONDO DE APOYO FINANCIERO PARA LA ENERGIZACION DE LAS ZONAS INTERCONECTADAS-FAER, POR PARTE DE GENSA S.A. ESP., EN LOS MUNICIPIOS DE TASCO, MUZO, BUENAVISTA, PAIPA, ÚMBITA Y SAN PABLO DE BORBUR, DEPARTAMENTO DE BOYACÁ</t>
  </si>
  <si>
    <t>"ESTRUCTURACIÓN DE PROYECTOS CON FUENTES NO CONVENCIONALES DE ENERGÍA -FNCE- PARA LAS LOCALIDADES DE LAS ZONAS NO INTERCONECTADAS"</t>
  </si>
  <si>
    <t>67</t>
  </si>
  <si>
    <t xml:space="preserve">Contratar la prestación de servicios de interventoria para los contratos cuyo objeto es la administración general y ejecución de los recursos del Fondo de Apoyo Financiero para la Energización de las Zonas InterconectadasFAER, por parte de GENSA S.A. ESP en los municipios de Tasco, Muzo Buenavista Paipa, Umbita y San Pablo de Borbur, departamento de Boyaca.
</t>
  </si>
  <si>
    <t>039</t>
  </si>
  <si>
    <t>Esta expereicnia ya había sido presentada dentro
 de las experiencias a ser consideradas como habilitantes</t>
  </si>
  <si>
    <t>CONSTRUCCION REDES ELECTRICAS DE MEDIA TENSION, VEREDA EL GARZON, SECTOR SANTA MARIA, MUNICIPIO DE YOPAL, DEPARTAMENTO DE CASANARE</t>
  </si>
  <si>
    <t>GOBERNACION CASANARE</t>
  </si>
  <si>
    <t>INTERVENTORÍA TÉCNICA Y ADMINISTRATIVA PARA LA CONSTRUCCIÓN DE REDES DE DISTRIBUCIÓN DE ENERGÍA DE MEDIA Y BAJA TENSIÓN.</t>
  </si>
  <si>
    <t>48</t>
  </si>
  <si>
    <t>4500033094  INTERVENTORIA ADMINISTRATIVA, TECNICA Y AMBIENTAL A LA CONSTRUCCION Y PUESTA EN SERVICIO DE LOS PROYECTOS DE ELECTRIFICACION RURAL Y DISTRIBUCION A USUARIOS QUE SE EJECUTARON CON RECURSOS DEL FAER FONDO DE APOYO FINANCIERO PARA LA ENERGIZACION DE LAS ZONAS NO INTERCONECTADASPARA EL DEPARTAMENTO DE ANTIOQUIA</t>
  </si>
  <si>
    <t>INTERCONEXION ELECTRICA S.A.             ISA</t>
  </si>
  <si>
    <t>4500031327 INTERVENTORIA TECNICA Y AMBIENTAL A LA CONSTRUCCION Y PUESTA EN SERVICIO DE LOS PROYECTOS QUE SE EJECUTARAN CON RECURSOS DEL FAER FONDO DE APOYO FINANCIERO PARA LA ENERGIZACION DE LAS ZONAS NO INTERCONECTADAS Y FAZNI . VEREDAS  MUNICIPIO DE LORICA- PUEBLO NUEVO CORDOBA</t>
  </si>
  <si>
    <t>Se toma como fecha de inicio la fecha de suscripción del contrato y como fecha final la de plazo del contrato. No se puede tomar la fecha de certificación</t>
  </si>
  <si>
    <t>Interventoria Tecnica, administrativa y financiera de las obras de construcción de sistemas electricos en veredas municipios  Puerto Santander y Cubará</t>
  </si>
  <si>
    <t>FIDUCIARIA DE OCCIDENTE</t>
  </si>
  <si>
    <t>Se le restan los 10 días de suspensión del contrato entre Enero 7 de 2005 y Enero 17 de 2005.</t>
  </si>
  <si>
    <t>1806-02 PRESTACION DE SERVICIOS PARA REALIZAR LAS INTERVENTORIAS QUE SE GENERARON DE LOS CONTRATOS DE OBRA; COORDINACION Y SEGUIMIENTO DE CONVENIOS SUSCRITOS POR CONCEPTO DE ADMINISTRACION, OPERACIÓN Y MANTENIMIENTO AOM Y DE INVERSION PARA LA VIGENCIA 2002</t>
  </si>
  <si>
    <t>De conformidad con el numeral 3.2.3. a.1 la certificación aportada por el proponente no cumple con la totalidad de los criterios establecidos por la entidad. La certificación no soporta las fechas que allegaron en el archivo de excel del anexo 7. Se requiere que el proponente adjunte certificación de la fecha de inicio y terminación del contrato.
SUBSANA CON CERTIFICACION CON FECHA</t>
  </si>
  <si>
    <t>De conformidad con el numeral 3.2.3. a.1 la certificación aportada por el proponente no cumple con la totalidad de los criterios establecidos por la entidad. La certificación no soporta las fechas que allegaron en el archivo de excel del anexo 7. Se requiere que el proponente adjunte certificación de la fecha de inicio y terminación del contrato.
SUBSANADO APORTANDO CERTIFICACIÓN DE OEI</t>
  </si>
  <si>
    <t>247-01 CONSTRUCCION DE UN SISTEMA DE ELECTRIFICACION EN LA COMUNIDAD SAN MIGUEL, MUNICIPIO DE LETICIA, AMAZONAS</t>
  </si>
  <si>
    <t>INSTITUTO DE PLANIFICACION Y PROMOCION DE SOLUCIONES ENERGETICAS-IPSE</t>
  </si>
  <si>
    <t>7262-98 AMPLIACION Y/O REMODELACION SISTEMAS ELECTRICOS DE SAN JOSE DEL GUAVIARE-GUAVIARE</t>
  </si>
  <si>
    <t>INSTITUTO COLOMBIANO DE ENERGIA ELECTRICA- ICEL</t>
  </si>
  <si>
    <t>Luis Carlos Plaza Pastrana</t>
  </si>
  <si>
    <t>Contrato MA- 0028357 “Obras de adecuaciones eléctricas en pozos y baterías del área sur y occidente de la Superintendencia de operaciones Putumayo de la Gerencia regional sur de Ecopetrol”,</t>
  </si>
  <si>
    <t>INGESA LTDA</t>
  </si>
  <si>
    <t>DIRECTOR DE OBRA</t>
  </si>
  <si>
    <t>Ser el representante único y oficial del Contratista ante Ecopetrol S.A., y como tal,
tener todas las atribuciones necesarias para administrar el Contrato.
- Aprobar, y hacer el seguimiento y el control del Programa de Trabajo para las Obras
del Contrato, para detectar cualquier desviación del mismo.
- Resolver los problemas que se presenten y tomar las acciones correctivas antes de
que puedan afectar el avance de los trabajos del Contrato.
- Asistir a las convocatorias solicitadas por el cliente y dar respuesta oportuna a las
inquietudes relacionadas al proyecto.
- En coordinación con el personal asignado al proyecto debe dirigir, coordinar, controlar,
supervisar y revisar todas las actividades relacionadas con el diseño, ingeniería y
construcción, conforme a las cantidades de obra contenidas en el Contrato MA-
0028357
- Es responsable por la correcta ejecución técnica del proyecto.
- Elaborar oportunamente las requisiciones de personal, materiales y equipos
necesarios para ejecutar el proyecto
- Elaborar los reportes necesarios del proyecto ante el cliente y ante la empresa</t>
  </si>
  <si>
    <t>INTERVENTORIA INTEGRAL DEL PROYECTO: DISEÑO Y CONSTRUCCIÓN SISTEMAS DE ENERGÍA FOTOVOLTAICA PARA VIVIENDAS RURALES DEL MUNICIPIO DE SAN JOSÉ DEL GUAVIARE, DEPARTAMENTO DEL GUAVIARE</t>
  </si>
  <si>
    <t>Consorcio Interventoría FV Guaviare</t>
  </si>
  <si>
    <t>Director de Interventoría</t>
  </si>
  <si>
    <t>NO HAY FUNCIONES EN LA CERTIFICACIÓN</t>
  </si>
  <si>
    <t>NO HAY FUNCIONES EN LA CERTIFICACIÓN, DEBE SUMIISTRAR EL CONTRATO INDIVUDUAL CON LA LIQUIDACIÓN O LA CERTIFICACIÓN CON FUNCIONES</t>
  </si>
  <si>
    <t>CONTRATO INDEFINIDO PLANEACIÓN - IDENTIFICACIÓN - CONSTRUCCIÓN - PUESTA EN SERVICIO - MANTENIMIENTO - DIRECCIÓN DE PROYECTOS ELÉCTRICOS - MECÁNICOS - CIVILES - AMBIENTALES SISTEMA ELÉCTRICO DE LA EEBP S.A. E.S.P. - SUBESTACIÓN PUERTO CAICEDO 15MVA 115KV/34.5KV/13.2KV
- SUBESTACIÓN EL YARUMO 15MVA 115KV/34.5/13.2KV - SUBESTACIÓN PUERTO ASÍS 7MVA 34.5KV/13.2KV
- SUBESTACIÓN LA HORMIGA 5MVA 34.5KV/13.2KV - SUBESTACIÓN MÓVIL 115KV/34.5KV/13.2KV - 20 MVA MOERNIZACIÒN SUBESTACIONES ELÉCTRICAS
CENTRO DE CONTROL NIVELES 0-1-2</t>
  </si>
  <si>
    <t>EMPRESA DE ENERGIA DEL BAJO PUTUMAYO S.A. E.S.P,</t>
  </si>
  <si>
    <t>JEFE DE OPERACIONES/ SUBGERENTE TÉCNICO</t>
  </si>
  <si>
    <t>Realizar la formulación y desarrollo del planteamiento del sistema eléctrico de la EEBP a corto, mediano y largo plazo</t>
  </si>
  <si>
    <t>INTERVENTORÍA TÉCNICA, ADMINISTRATIVA, FINANCIERA Y AMBIENTAL PARA LA CONSTRUCCIÓN Y DOTACIÓN DE SISTEMAS SOLARES FOTOVOLTAICOS PARA ESCUELAS RURALES DEL MUNICIPIO DE SAN JOSÉ DEL GUAVIARE.</t>
  </si>
  <si>
    <t>Ardco Construcciones S.A.S</t>
  </si>
  <si>
    <t>Ingeniero Director de Interventoría</t>
  </si>
  <si>
    <t>1, Coordinación de actividades relacionadas con componentes técnicos, administrativos, financieros y ambientales  2, Presentación de informes solicitados por la Entidad Contratante y ARDCO CONSTRUCCIONES 3, Seguimiento del contrato de acuerdo al proceso de Proyectos del SGI de ARDCO CONSTRUCCIONES 4, Revisar y verificar actividades y funciones del personal a su cargo.</t>
  </si>
  <si>
    <t>PROYECTOS DE DISEÑO -CONSTRUCCIÓN  Y MONTAJE DE SUBESTACIONES. 
DE DISTRIBUCIÓN ELÉCTRICA 34.5KV/13.2KV</t>
  </si>
  <si>
    <t>Electroenergizar Ingenieria Ltda</t>
  </si>
  <si>
    <t xml:space="preserve">Planear y supervisar la ejecución de las actividades contenidas en el cronograma.
Aprobar y realizar el seguimiento y control del progrma de trabajo para las partidas de obra de los contratos
</t>
  </si>
  <si>
    <t xml:space="preserve">ESTRUCTURAR PROYECTOS ENERGÉTICOS ORIENTADOS A LA AMPLIACIÓN DE COBERTURA DEL SERVICIO DE ENERGÍA EN DIFERENTES ZNI DE COLOMBIA </t>
  </si>
  <si>
    <t>Director de Consultoria</t>
  </si>
  <si>
    <t>1) Coordinar de manera conjunta con el IPSE la identificacion de los proyectos a desarrollar en los departamentos de Amazonas, Bolivar,
Caqueta, Guaviare, Norte de Santander, Putumayo y Vichada.
2) Seguimiento al equipo de trabajo para el levantamiento de informacion en campo para el diagnostico de las localidades del departamento
de Amazonas,
3) Coordinar el equipo de trabajo para realizar los diseños electricos y solares de los proyectos a estructurar.
4) Coordinar y conformar el equipo de trabajo para formular los proyectos con la documentacion requerida de presupuesto, MGA para
presentar a los fondos de inversiòn que determine el IPSE.
5) Supervisar y revisar el informe tecnico, administrativo y en seguridad y salud, AMBIENTAL en el trabajo para presentarlo al IPSE.
6) Supervisar y revisar el cronograma y flujo de fondos para el desarrollo del contrato, actualizando cuando se requiera.
7) Coordinar la entregar de los proyectos a satisfacciòn del IPSE.
8) Asistir a todas las reuniones previstas y solicitadas por el IPSE.
9) Convocar al grupo de trabajo en reuniones internas cada 15 dias.
10) Pagar y acreditar mensualmente los aportes de seguridad social integral de conformidad con la normatividad vigente, para esto deberá
entregar a EL CONTRATANTE cuando éste lo solicite, copia de los soportes de pago mensuales realizados por medio de la planilla de
Liquidacion de Aportes, de los empleados o contratistas que destine a la ejecución del presente contrato.
11) Exonerar a El CONTRATANTE de cualquier obligación de cargas laborales, fiscales, parafiscales, en la ejecución del servicio objeto del
contrato,
12) Dar cumplimiento a lo establecido en el Sistema de Gestión Integral, así como a todos sus formatos y documentos que lo conforman
13) Demás funciones dadas por el Contratante en el desarrollo del proyecto para el cual fue contratado.</t>
  </si>
  <si>
    <t>LA CERTIFICACIÓN NO TIENE FUNCIONES</t>
  </si>
  <si>
    <t>Jose Eduardo Noreña Castro</t>
  </si>
  <si>
    <t>Subestaciones, redes de media y baja tensión en las instalaciones de la finca Camaronera CI Oceanos SA</t>
  </si>
  <si>
    <t>PMS REDES</t>
  </si>
  <si>
    <t>Ingeniero de proyectos</t>
  </si>
  <si>
    <t>-Revisión y Ejecución de Cronogramas.
- Planeación y revisión de la ejecución del proyecto de aireación.
- Coordinar y controlar al personal operativo.
- Elaboración y presentación de informes.
-Coordinación de comités de obra.
- Realizar las gestiones de carácter técnico, administrativo y las demá requeridas.</t>
  </si>
  <si>
    <t>Contratar actividades tendientes a realizar las obras "construcción de sistemas de energía solar fotovltaica para 33 escuelas rurales y 47 usuarios de la Vereda Miravalles, municipio de Puerto Rico, Meta"</t>
  </si>
  <si>
    <t>Administrador del contrato</t>
  </si>
  <si>
    <t>NO HAY CERTIFICADO , SUMINISRARON CONTRATOS DE OBRA, DEBE SUMINISTRAR CONTRATO INDIVUDUAL DE TRABAJO CON SU LIQUIDACIÓN</t>
  </si>
  <si>
    <t>VARIOS</t>
  </si>
  <si>
    <t>Mauricio Salazar Sierra</t>
  </si>
  <si>
    <t>Ingeniero Residente de obras Eléctricas</t>
  </si>
  <si>
    <t>- Supervisar, verificar y controlar en el campo el cumplimiento del programa de trabajo aprobado.
- Verificar y controlar en campo la ejecución de las cantidades de obra planificadas.
- Realizar el presupuesto desde el cálculo de cantidades de obra hasta valor final según lo especificado para cada proyecto.
- Controlar y autorizar las solicitudes de materiales necesarios para la obra.
- Participar y presentar los informes requeridos en los de comité de obra.
- Demás del cargo</t>
  </si>
  <si>
    <t>Contratar actividades tendientes a realizar obras de construcción de sistemas de energía alternativa solar fotovoltaica para viviendas rurales en el municipio de Santa Rosalia en las veredas San Marcos, Guacaicas, Flor Amarillo y Nazareth en las Zonas No Interconectadas del departamento del Vichada</t>
  </si>
  <si>
    <t>Obras y Diseños SA 2011</t>
  </si>
  <si>
    <t>Optimizar Servicios Temporales SA</t>
  </si>
  <si>
    <t>Verificación y replanteo de diseños de obra.
 Cuantificación de obra.
 Coordinación de cuadrillas y logística para ejecución de obra.
 Verificación y cuantificación a ejecución de obra.
 Preparación de informes.
 Revisión y ejecución de cronogramas.
 Realizar las gestiones de carácter técnico, administrativo y las demás requeridas.
 Coordinación de mantenimiento preventivo y correctivo a los circuitos eléctricos con tensiones de 13,2 KV, 34,5 KV y 115 KV, propiedad de la Electrificadora del Tolima – ENERTOLIMA.
 Coordinación de mantenimiento preventivo y correctivo a las redes eléctricas y subestaciones no atendidas de los 18 municipios pertenecientes a la zona Oriente del departamento del Tolima.</t>
  </si>
  <si>
    <t>Prestación de servicios de interventoría para el proyecto de construcción de los sistemas de energía solar fotovoltaica para las comunidades de Yurupari, Nueva Florida, Puerto Ñamu, Puerto Laguna, Los Cerros, Santa Rosa, Nazaret del Ti, San Pedro del Ti, Villanueva, Guamal, Puerto Limón, Tierra Grata, Virabazu Sabana, Puerto Mensajero, San Polo de Mandwasay, Puerto Pupuña, Yaca Yaca, Puerto Colombia, Mirití, Cachivera, Bocas del Yi, Puerto Inaya, Puerto Corroncho, Puerto Vaupes en la zona de Vaupés Medio y las comunidades de Puerto Antioquia, Puerto Pinilla, Puerto Asís, Puerto Jaco, Villa Fatima, Puerto COlón, Nana, Macucu, Nazaret, Tayazu, Puerto Gaviota, Tucunare y bocas de querari en la zona de vaupés bajo así como las comunicades de Piracuara, Olinda, Monfor, Yavarate y Florida en la zona de Yavarate en el departamento del Vaupés</t>
  </si>
  <si>
    <t>CONSORCIO INTER-FAZ</t>
  </si>
  <si>
    <t>No 129 de 2003</t>
  </si>
  <si>
    <t>DIRECTORA TÉCNICA DE CONSTRUCCIÓNES DEL INSTITUTO DE DESARROLLO URBANO -IDU</t>
  </si>
  <si>
    <t>6 RUP INGECOM</t>
  </si>
  <si>
    <t>80101500 - 80101600 - 81101700 - 83101800</t>
  </si>
  <si>
    <t>Asesoría e Interventoria Técnica, Financiera y Ambiental para la construcción de un tramo de corredor del Sistema Integrado de Transporte Masivo TRANSCARIBE de El Amparo a Cuatro Vientos Cartagena de Indias D. T. y C.</t>
  </si>
  <si>
    <t>TRANSCARIBE S.A.</t>
  </si>
  <si>
    <t>5 RUP INGECON</t>
  </si>
  <si>
    <t>80101500
80101600
81101500</t>
  </si>
  <si>
    <t xml:space="preserve"> $ 4.719.365.872 </t>
  </si>
  <si>
    <t>(43 DE 2003)
IDU-LP-DTC-090-2002</t>
  </si>
  <si>
    <t>INSTITUTO DE DESARROLLO URBANO - IDU</t>
  </si>
  <si>
    <t>15 RUP INGECOM</t>
  </si>
  <si>
    <t>80101500 - 80101600 - 83101800</t>
  </si>
  <si>
    <t>De conformidad con la nota 7 del numeral 3.2.3. a.1 no podrá ser acumulable la experiencia obtenida en varios proyectos en un mismo periodo de tiempo.Se toma como fecha de finalización el 4 de agosto de 2003.</t>
  </si>
  <si>
    <t>053-4-2015</t>
  </si>
  <si>
    <t>FONDO ROTATORIO DE LA POLICIA - FORPO</t>
  </si>
  <si>
    <t>44 RUP SMARTY</t>
  </si>
  <si>
    <t>CONTRATO DE INTERVENTORIA N° M-1465 DE 2016</t>
  </si>
  <si>
    <t>MINISTERIO DEL INTERIOR</t>
  </si>
  <si>
    <t>50 RUP SMARTY</t>
  </si>
  <si>
    <t>Años de experiencia:</t>
  </si>
  <si>
    <t>JUAN CARLOS GARCES DAJUD</t>
  </si>
  <si>
    <t>lnterventoria Técnica, Administrativa, Legal, Financiera, Contable y Ambiental en la fase de implementación prueba y puesta en funcionamiento de los proyectos de Circuitos Cerrados de Televisión CCTV - Sistema Integrado de Emergencia y Seguridad SIES suscritos por el Ministerio del Interior</t>
  </si>
  <si>
    <t>CONSORCIO CCTV 2016</t>
  </si>
  <si>
    <t>Ingeniero
Residente</t>
  </si>
  <si>
    <t>• Realizar las visitas asignadas.
• Ejecución del cronograma de visitas.
• Ejecución de actividades asignadas dentro del equipo de trabajo.
• Elaboración de informes y entregables.
• Aplicación de la estrategia establecida por el CONTRATANTE para el desarrollo de las
actividades de interventoría asignadas.</t>
  </si>
  <si>
    <t xml:space="preserve">Para este contrato el cargo nombrado en la certificación  no cumple con la Experiencia profesional relacionada. </t>
  </si>
  <si>
    <t>GOBERNACIÓN DE SUCRE
SECRETARÍA DE INFRAESTRUCTURA</t>
  </si>
  <si>
    <t>0,00</t>
  </si>
  <si>
    <t>De conformidad con la nota 10 del numeral 3.2.3.b.3 la entidad tomará la experiencia presentada únicamente como habilitante.</t>
  </si>
  <si>
    <t>SISTEMA DE REDES ELECTRICAS DE DISTRIBUCIÓN, TRANSFORMACIÓN USO FINAL, SISTEMA CERRADOS DE TELEVICIÓN Y SISTEMAS DE VOZ Y DATOS PARA LA AMPLIACIÓN DE LA CLINICA OFTAMOLOGICA DE SUCRE</t>
  </si>
  <si>
    <t>JUAN CARLOS GARCES DAJUD
ARQUITECTURA-CONSTRUCCION-OBRAS CIVILES-INTERVENTORIA</t>
  </si>
  <si>
    <t>INGENIERO ELECTRISISTA INTERVENTOR</t>
  </si>
  <si>
    <t>N/A</t>
  </si>
  <si>
    <t>La certificación no contiene funciones</t>
  </si>
  <si>
    <t>supervisar a nivel directivo los contratos relacionados en la cértificación en especial de los proyectos de contrucción de redes de distribución eléctrica</t>
  </si>
  <si>
    <t xml:space="preserve"> Daniel Andrés Pardo Carrillo</t>
  </si>
  <si>
    <t>CONSTRUCCIÓN NUEVA CALZADA CHIRAJARA - FUNDADORES, CONTRATO DE CONCESIÓN No 005 DEL 9 DE JUNIO DE 2015</t>
  </si>
  <si>
    <t>MGM INGENIERIA Y PROYECTOS</t>
  </si>
  <si>
    <t>Funciones inherentes a su labor</t>
  </si>
  <si>
    <t>CONTRATO DE SUMINISTRO DE SERVICIOS DE INSTALACIÓN, INTEGRACIÓN Y ESTABILIZACIÓN DE EQUIPOS DE PROTECCIONES Y DE MANIOBRAS, OBRAS Y OPERACIONES EN REDES DE DISTRIBUCIÓN MT-BT AÉREAS Y SUBTERRANEAS EN BOGOTÁ; CONTRATO No 8400129101</t>
  </si>
  <si>
    <t>AENCO SAS</t>
  </si>
  <si>
    <t>DIRECTOR DE PROYECTO.</t>
  </si>
  <si>
    <t>Ver Manual de cargos anexo de CODENSA.</t>
  </si>
  <si>
    <t>CODENSA</t>
  </si>
  <si>
    <t>PROFESIONAL SENIOR DE DISTRIBUCIÓN</t>
  </si>
  <si>
    <t>• Plantear y proponer proyectos de inversión y  reclasificar las operaciones de gasto cuando así se amerite, con el fin de desarrollarlos en el área, gestionando los procesos ejecusión, seguimiento, control y cierre de los mismos.
• Plantear y ejecutar proyectos y/o estudios de innovación einvestigación en  redes de media, baja y alumbrado público para el análisis del sistema e implementación de nuevos procesos y tecnologías tendientes a la mejora de reducción costos.
• e.o.</t>
  </si>
  <si>
    <t>PROFESIONAL DE DISTRIBUCIÓN</t>
  </si>
  <si>
    <t>CONSORCIO FAZNI INTEGRAL</t>
  </si>
  <si>
    <t>Instalación de 2985 luninarias- Down Light tipo LED de la ciudadela comercial unicentro</t>
  </si>
  <si>
    <t>Ciudadela Comercial Unicentro</t>
  </si>
  <si>
    <t>GARPER 5</t>
  </si>
  <si>
    <t>811017
831018</t>
  </si>
  <si>
    <t xml:space="preserve">De conformidad con el numeral 3.2.3. a El proponente no cumple con la experiencia mínima habilitante. </t>
  </si>
  <si>
    <t>Diseño, suministro de los materiales y equipos, acondicionamiento de las areas requeridas, adecuaciones electricas, instalación y puesta en servicio de sistemas de autogeneración solar fotovoltaicos con baterias y sin baterias, como pilotos residenciales en la costa caribe</t>
  </si>
  <si>
    <t>Compañía Energetica Occidente</t>
  </si>
  <si>
    <t>GARPER 17</t>
  </si>
  <si>
    <t>81017, 831018</t>
  </si>
  <si>
    <t xml:space="preserve"> $191.123.414 </t>
  </si>
  <si>
    <t>Implementación de proyectos de infraestructura eléctrica y ahorro energético vía modelo EPC (Energy Performance Contract) de acuerdo al objeto del contrato suscrito entre ambas partes</t>
  </si>
  <si>
    <t>ELECTRICARIBE S.A E.S.P</t>
  </si>
  <si>
    <t>GARPER 9</t>
  </si>
  <si>
    <t>801015, 931515</t>
  </si>
  <si>
    <t xml:space="preserve">Interventoría y supervisión del sistema solar en fachada y cubierta del Hotel Richmond Suites en Bogotá de 136 KWP. Incluye análisi de ingenieria estructural, implementación de sobre estructura de 5 metros, análisis de cableado para minimizar sombreado por edificaciones aledaás, y todas aquellas relacionadas para el óptimo funcionamiento del sistema solar </t>
  </si>
  <si>
    <t>MARIO GERMAN GARCIA GARCIA</t>
  </si>
  <si>
    <t>GLOBALEM 7</t>
  </si>
  <si>
    <t>811015, 801015</t>
  </si>
  <si>
    <t xml:space="preserve"> $ 518.459.795 </t>
  </si>
  <si>
    <t>Suministro, instalación y puesta en marcha de un sistemas de generaciónde energía solar con acoplamiento a la red, sin almacenamiento, y con monitorieo de la producción energética  del sistema por medio de software en la nube, para el soporte energético del TALLER AUTOPICAL TOYOTA en la ciudad de Barranquilla. Incluye estructuración y estrategias para la comercialización de la energía generado por los excedentes del sistema fotovoltaico de acuerdo a  pero no limitado a CREG 030, 015, 096 entre otros.</t>
  </si>
  <si>
    <t>ENERGIA EFICIENTE S.A E.S.P</t>
  </si>
  <si>
    <t>GLOBALEM 3</t>
  </si>
  <si>
    <t>801015, 811015</t>
  </si>
  <si>
    <t>Construcción de sistemas de energía alternativa solar fotovoltaica para el centro vacacional la rochela en el municipio de Palestina, Departamento de Caldas.</t>
  </si>
  <si>
    <t>GARPER 16</t>
  </si>
  <si>
    <t xml:space="preserve"> $ 99.532.677 </t>
  </si>
  <si>
    <t>Diseño, suministro instalaciñon y puesta en servicio de un sistema fotovoltaico el cual se instalo en la empresa PROMIGAS CALLE 66 No. 67-72 Barranquilla.</t>
  </si>
  <si>
    <t>COMPAÑÍA ENERGÉTICA DE OCCIDENTE CEO</t>
  </si>
  <si>
    <t>GARPER 20</t>
  </si>
  <si>
    <t>811017, 831018</t>
  </si>
  <si>
    <t>Suministro y asesoría para la instalación de un sistema de generación solar fotovoltaico on grid en las instalaciones de E.L.E.C S.A en la ciudad de Montería</t>
  </si>
  <si>
    <t>ELEC S.A</t>
  </si>
  <si>
    <t>GLOBALEM 2</t>
  </si>
  <si>
    <t xml:space="preserve"> $ 157.846.223 </t>
  </si>
  <si>
    <t>Realizar la interventoria integral para llevar a cabo el control y seguimiento técnico jurídico, financiero y contable, administrativo y social a los convenios y contratos interadministrativos que se suscriban entre el Fondo TIC los operadores públicos y las entidades territoriales sea el caso para habilitar y promover espacios de acceso gratuito a internet a través de zonas wifi.</t>
  </si>
  <si>
    <t>fondo de las tecnologías de la información y las comunicaciones</t>
  </si>
  <si>
    <t>C Y M CONSULTOR ES  174</t>
  </si>
  <si>
    <t>801016, 801015</t>
  </si>
  <si>
    <t>CARLOS ARTURO AGUILAR SERRANO</t>
  </si>
  <si>
    <t>VARIOS CARLOS ARTURO AGUILAR SERRANO</t>
  </si>
  <si>
    <t>D&amp;P INGENIERIA S.A.S</t>
  </si>
  <si>
    <t>GERENTE TÉCNICO</t>
  </si>
  <si>
    <t>Diagnostico, Diseño, Interventoría, Mantenimiento y construcción de sistemas eléctricos de distribución de energía. Planificación de los diferentes proyectos y estrategias de ejecución, coordinar y liderar su equpo de trabajo, establecer estrategias de comunicación e interacción</t>
  </si>
  <si>
    <t>DYP INGENIERIA S.A.S</t>
  </si>
  <si>
    <t>De conformidad con el numeral 4.2. el posgrado de gerencia financiera aportado para acreditar la formación académica adicional no fue incluida por la entidad</t>
  </si>
  <si>
    <t>JOSE CARLOS ARRIETA MARTÍNEZ</t>
  </si>
  <si>
    <t>INGENIERO ELECTRICISTA RESIDENTE DE INTERVENTORÍA</t>
  </si>
  <si>
    <t>Ampliación subestación 15 kV</t>
  </si>
  <si>
    <t xml:space="preserve">EMPRESA INTEGRAL S.A y su compañía filial SERVING LTDA. </t>
  </si>
  <si>
    <t>Ingeniero</t>
  </si>
  <si>
    <t>Varios</t>
  </si>
  <si>
    <t>Oferente</t>
  </si>
  <si>
    <t xml:space="preserve">50% Presup 
lote Maximo </t>
  </si>
  <si>
    <t>Proyectos 
acreditados a)</t>
  </si>
  <si>
    <t>Proyectos 
acreditados b)</t>
  </si>
  <si>
    <t>Ponderado a)</t>
  </si>
  <si>
    <t>Ponderado b)</t>
  </si>
  <si>
    <t>%Diff Max Lote</t>
  </si>
  <si>
    <t>PUNTAJE EXPERIENCIA ADICIONAL PROPONENTE</t>
  </si>
  <si>
    <t>PUNTAJE EQUIPO DE TRABAJO</t>
  </si>
  <si>
    <t>APOYO IND. NAL.
DISCAPACITADOS</t>
  </si>
  <si>
    <t>PUNTAJE TOTAL OFERENTE</t>
  </si>
  <si>
    <t>Proponente</t>
  </si>
  <si>
    <t>Calificación A</t>
  </si>
  <si>
    <t>Calificación B</t>
  </si>
  <si>
    <t>Total</t>
  </si>
  <si>
    <t>PUNTAJE TOTAL DIRECTOR</t>
  </si>
  <si>
    <t>PUNTAJE TOTAL ING. RESIDENTE</t>
  </si>
  <si>
    <t>TOTAL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</si>
</sst>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1" formatCode="_(* #,##0_);_(* \(#,##0\);_(* &quot;-&quot;_);_(@_)"/>
    <numFmt numFmtId="43" formatCode="_(* #,##0.00_);_(* \(#,##0.00\);_(* &quot;-&quot;??_);_(@_)"/>
    <numFmt numFmtId="164" formatCode="_-&quot;$&quot;\ * #,##0_-;\-&quot;$&quot;\ * #,##0_-;_-&quot;$&quot;\ * &quot;-&quot;_-;_-@_-"/>
    <numFmt numFmtId="165" formatCode="_-* #,##0.00_-;\-* #,##0.00_-;_-* &quot;-&quot;??_-;_-@_-"/>
    <numFmt numFmtId="166" formatCode="0.0"/>
    <numFmt numFmtId="167" formatCode="&quot;$&quot;\ #,##0"/>
    <numFmt numFmtId="168" formatCode="#,##0.000"/>
    <numFmt numFmtId="169" formatCode="d/m/yyyy"/>
    <numFmt numFmtId="170" formatCode="_-&quot;$&quot;\ * #,##0_-;\-&quot;$&quot;\ * #,##0_-;_-&quot;$&quot;\ * &quot;-&quot;_-;_-@"/>
    <numFmt numFmtId="171" formatCode="_-* #,##0_-;\-* #,##0_-;_-* &quot;-&quot;_-;_-@"/>
    <numFmt numFmtId="172" formatCode="#,##0;[Red]#,##0"/>
    <numFmt numFmtId="173" formatCode="_-&quot;$&quot;\ * #,##0.00_-;\-&quot;$&quot;\ * #,##0.00_-;_-&quot;$&quot;\ * &quot;-&quot;_-;_-@"/>
    <numFmt numFmtId="174" formatCode="mm/dd/yy;@"/>
    <numFmt numFmtId="175" formatCode="dd/mm/yyyy"/>
    <numFmt numFmtId="176" formatCode="#,##0.0"/>
    <numFmt numFmtId="177" formatCode="&quot;$&quot;#,##0.00"/>
    <numFmt numFmtId="178" formatCode="_-&quot;$&quot;* #,##0_-;\-&quot;$&quot;* #,##0_-;_-&quot;$&quot;* &quot;-&quot;_-;_-@"/>
    <numFmt numFmtId="179" formatCode="dd/mm/yyyy;@"/>
  </numFmts>
  <fonts count="62">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sz val="10"/>
      <color rgb="FF000000"/>
      <name val="Work Sans"/>
      <family val="3"/>
    </font>
    <font>
      <b/>
      <sz val="9"/>
      <name val="Arial"/>
      <family val="2"/>
    </font>
    <font>
      <sz val="9"/>
      <name val="Arial"/>
      <family val="2"/>
    </font>
    <font>
      <sz val="12"/>
      <color theme="1"/>
      <name val="Arial"/>
      <family val="2"/>
    </font>
    <font>
      <sz val="12"/>
      <color rgb="FFFF0000"/>
      <name val="Arial"/>
      <family val="2"/>
    </font>
    <font>
      <b/>
      <sz val="11"/>
      <name val="Arial"/>
      <family val="2"/>
    </font>
    <font>
      <b/>
      <sz val="12"/>
      <name val="Arial"/>
      <family val="2"/>
    </font>
    <font>
      <b/>
      <sz val="14"/>
      <name val="Arial"/>
      <family val="2"/>
    </font>
    <font>
      <b/>
      <sz val="16"/>
      <name val="Arial"/>
      <family val="2"/>
    </font>
    <font>
      <b/>
      <sz val="18"/>
      <name val="Arial"/>
      <family val="2"/>
    </font>
    <font>
      <b/>
      <sz val="12"/>
      <color theme="1"/>
      <name val="Calibri"/>
      <family val="2"/>
      <scheme val="minor"/>
    </font>
    <font>
      <b/>
      <sz val="14"/>
      <color theme="1"/>
      <name val="Calibri"/>
      <family val="2"/>
      <scheme val="minor"/>
    </font>
    <font>
      <sz val="10"/>
      <color theme="1"/>
      <name val="Arial"/>
      <family val="2"/>
    </font>
    <font>
      <b/>
      <sz val="10"/>
      <color theme="1"/>
      <name val="Arial"/>
      <family val="2"/>
    </font>
    <font>
      <b/>
      <sz val="10"/>
      <color rgb="FF000000"/>
      <name val="Arial"/>
      <family val="2"/>
    </font>
    <font>
      <b/>
      <u/>
      <sz val="10"/>
      <color theme="1"/>
      <name val="Arial"/>
      <family val="2"/>
    </font>
    <font>
      <b/>
      <sz val="11"/>
      <color theme="1"/>
      <name val="Arial"/>
      <family val="2"/>
    </font>
    <font>
      <b/>
      <sz val="24"/>
      <name val="Arial"/>
      <family val="2"/>
    </font>
    <font>
      <sz val="9"/>
      <color theme="1"/>
      <name val="Arial"/>
      <family val="2"/>
    </font>
    <font>
      <b/>
      <sz val="9"/>
      <color theme="1"/>
      <name val="Arial"/>
      <family val="2"/>
    </font>
    <font>
      <sz val="11"/>
      <color rgb="FF000000"/>
      <name val="Arial"/>
      <family val="2"/>
    </font>
    <font>
      <sz val="11"/>
      <color rgb="FF000000"/>
      <name val="Symbol"/>
      <family val="1"/>
      <charset val="2"/>
    </font>
    <font>
      <sz val="7"/>
      <color rgb="FF000000"/>
      <name val="Times New Roman"/>
      <family val="1"/>
    </font>
    <font>
      <sz val="8"/>
      <color rgb="FF000000"/>
      <name val="Arial"/>
      <family val="2"/>
    </font>
    <font>
      <sz val="8"/>
      <color rgb="FF000000"/>
      <name val="Symbol"/>
      <family val="1"/>
      <charset val="2"/>
    </font>
    <font>
      <sz val="8"/>
      <color rgb="FF000000"/>
      <name val="Times New Roman"/>
      <family val="1"/>
    </font>
    <font>
      <sz val="14"/>
      <color theme="1"/>
      <name val="Calibri"/>
      <family val="2"/>
      <scheme val="minor"/>
    </font>
    <font>
      <b/>
      <sz val="18"/>
      <color theme="1"/>
      <name val="Arial"/>
      <family val="2"/>
    </font>
    <font>
      <b/>
      <sz val="16"/>
      <color theme="1"/>
      <name val="Calibri"/>
      <family val="2"/>
      <scheme val="minor"/>
    </font>
    <font>
      <b/>
      <sz val="18"/>
      <color theme="1"/>
      <name val="Calibri"/>
      <family val="2"/>
      <scheme val="minor"/>
    </font>
    <font>
      <sz val="16"/>
      <color theme="1"/>
      <name val="Calibri"/>
      <family val="2"/>
      <scheme val="minor"/>
    </font>
    <font>
      <sz val="11"/>
      <name val="Arial"/>
      <family val="2"/>
    </font>
    <font>
      <sz val="11"/>
      <color theme="1"/>
      <name val="Arial"/>
      <family val="2"/>
    </font>
    <font>
      <sz val="11"/>
      <name val="Calibri"/>
      <family val="2"/>
      <scheme val="minor"/>
    </font>
    <font>
      <sz val="9"/>
      <color rgb="FFFF0000"/>
      <name val="Arial"/>
      <family val="2"/>
    </font>
    <font>
      <sz val="10"/>
      <name val="DIN-Regular"/>
      <family val="2"/>
    </font>
    <font>
      <sz val="9"/>
      <color rgb="FF000000"/>
      <name val="Times New Roman"/>
      <family val="1"/>
    </font>
    <font>
      <sz val="9"/>
      <color rgb="FF000000"/>
      <name val="Arial"/>
      <family val="2"/>
    </font>
    <font>
      <sz val="9"/>
      <color rgb="FF000000"/>
      <name val="Symbol"/>
      <family val="1"/>
      <charset val="2"/>
    </font>
    <font>
      <b/>
      <sz val="9"/>
      <color rgb="FF000000"/>
      <name val="Arial"/>
      <family val="2"/>
    </font>
    <font>
      <sz val="10"/>
      <name val="Arial"/>
      <family val="2"/>
    </font>
    <font>
      <sz val="10"/>
      <color theme="1"/>
      <name val="Din-regular"/>
    </font>
    <font>
      <b/>
      <sz val="14"/>
      <color theme="1"/>
      <name val="Arial"/>
      <family val="2"/>
    </font>
    <font>
      <sz val="11"/>
      <color theme="1"/>
      <name val="Calibri"/>
      <family val="2"/>
    </font>
    <font>
      <b/>
      <sz val="10"/>
      <color rgb="FF000000"/>
      <name val="Work Sans"/>
    </font>
    <font>
      <b/>
      <sz val="11"/>
      <color rgb="FF006100"/>
      <name val="Calibri"/>
      <family val="2"/>
    </font>
    <font>
      <b/>
      <sz val="11"/>
      <color theme="1"/>
      <name val="Calibri"/>
      <family val="2"/>
    </font>
    <font>
      <b/>
      <sz val="12"/>
      <color rgb="FF000000"/>
      <name val="Arial"/>
      <family val="2"/>
    </font>
    <font>
      <b/>
      <sz val="12"/>
      <color theme="1"/>
      <name val="Arial"/>
      <family val="2"/>
    </font>
    <font>
      <b/>
      <sz val="11"/>
      <color rgb="FF000000"/>
      <name val="Arial"/>
      <family val="2"/>
    </font>
    <font>
      <sz val="12"/>
      <name val="Arial"/>
      <family val="2"/>
    </font>
    <font>
      <b/>
      <sz val="24"/>
      <color theme="1"/>
      <name val="Arial"/>
      <family val="2"/>
    </font>
    <font>
      <sz val="11"/>
      <color theme="1"/>
      <name val="Segoe UI"/>
      <family val="2"/>
    </font>
    <font>
      <sz val="11"/>
      <color rgb="FF000000"/>
      <name val="Calibri"/>
      <family val="2"/>
    </font>
    <font>
      <u/>
      <sz val="9"/>
      <color rgb="FF0000FF"/>
      <name val="Arial"/>
      <family val="2"/>
    </font>
    <font>
      <u/>
      <sz val="11"/>
      <color rgb="FF1155CC"/>
      <name val="Arial"/>
      <family val="2"/>
    </font>
    <font>
      <sz val="12"/>
      <color rgb="FF222222"/>
      <name val="Arial"/>
      <family val="2"/>
    </font>
  </fonts>
  <fills count="30">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rgb="FFB4C6E7"/>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rgb="FFFFFFFF"/>
        <bgColor indexed="64"/>
      </patternFill>
    </fill>
    <fill>
      <patternFill patternType="solid">
        <fgColor theme="9" tint="0.79998168889431442"/>
        <bgColor indexed="64"/>
      </patternFill>
    </fill>
    <fill>
      <patternFill patternType="solid">
        <fgColor rgb="FF92D050"/>
        <bgColor indexed="64"/>
      </patternFill>
    </fill>
    <fill>
      <patternFill patternType="solid">
        <fgColor rgb="FF70AD47"/>
        <bgColor indexed="64"/>
      </patternFill>
    </fill>
    <fill>
      <patternFill patternType="solid">
        <fgColor theme="4" tint="0.59999389629810485"/>
        <bgColor rgb="FFFFFF00"/>
      </patternFill>
    </fill>
    <fill>
      <patternFill patternType="solid">
        <fgColor theme="4" tint="0.59999389629810485"/>
        <bgColor indexed="64"/>
      </patternFill>
    </fill>
    <fill>
      <patternFill patternType="solid">
        <fgColor rgb="FFE2EFDA"/>
        <bgColor indexed="64"/>
      </patternFill>
    </fill>
    <fill>
      <patternFill patternType="solid">
        <fgColor theme="0"/>
        <bgColor theme="0"/>
      </patternFill>
    </fill>
    <fill>
      <patternFill patternType="solid">
        <fgColor rgb="FFFFFF00"/>
        <bgColor rgb="FFFFFF00"/>
      </patternFill>
    </fill>
    <fill>
      <patternFill patternType="solid">
        <fgColor rgb="FFFF7C80"/>
        <bgColor indexed="64"/>
      </patternFill>
    </fill>
    <fill>
      <patternFill patternType="solid">
        <fgColor rgb="FFD8D8D8"/>
        <bgColor rgb="FFD8D8D8"/>
      </patternFill>
    </fill>
    <fill>
      <patternFill patternType="solid">
        <fgColor theme="4" tint="0.79998168889431442"/>
        <bgColor indexed="64"/>
      </patternFill>
    </fill>
    <fill>
      <patternFill patternType="solid">
        <fgColor rgb="FFC6EFCE"/>
        <bgColor rgb="FFC6EFCE"/>
      </patternFill>
    </fill>
    <fill>
      <patternFill patternType="solid">
        <fgColor rgb="FF8EAADB"/>
        <bgColor rgb="FF8EAADB"/>
      </patternFill>
    </fill>
    <fill>
      <patternFill patternType="solid">
        <fgColor rgb="FFD9D9D9"/>
        <bgColor rgb="FFD9D9D9"/>
      </patternFill>
    </fill>
    <fill>
      <patternFill patternType="solid">
        <fgColor rgb="FFBFBFBF"/>
        <bgColor rgb="FFBFBFBF"/>
      </patternFill>
    </fill>
    <fill>
      <patternFill patternType="solid">
        <fgColor theme="0"/>
        <bgColor rgb="FFE2EFD9"/>
      </patternFill>
    </fill>
    <fill>
      <patternFill patternType="solid">
        <fgColor rgb="FF95B3D7"/>
        <bgColor rgb="FF95B3D7"/>
      </patternFill>
    </fill>
    <fill>
      <patternFill patternType="solid">
        <fgColor rgb="FFFFFF00"/>
        <bgColor theme="0"/>
      </patternFill>
    </fill>
    <fill>
      <patternFill patternType="solid">
        <fgColor theme="6" tint="0.59999389629810485"/>
        <bgColor indexed="64"/>
      </patternFill>
    </fill>
  </fills>
  <borders count="72">
    <border>
      <left/>
      <right/>
      <top/>
      <bottom/>
      <diagonal/>
    </border>
    <border>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top style="thin">
        <color auto="1"/>
      </top>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auto="1"/>
      </right>
      <top/>
      <bottom style="medium">
        <color indexed="64"/>
      </bottom>
      <diagonal/>
    </border>
    <border>
      <left style="thin">
        <color auto="1"/>
      </left>
      <right/>
      <top/>
      <bottom style="medium">
        <color indexed="64"/>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diagonal/>
    </border>
    <border>
      <left/>
      <right/>
      <top/>
      <bottom style="medium">
        <color indexed="64"/>
      </bottom>
      <diagonal/>
    </border>
    <border>
      <left style="thin">
        <color auto="1"/>
      </left>
      <right/>
      <top style="thin">
        <color auto="1"/>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thin">
        <color rgb="FF000000"/>
      </left>
      <right style="medium">
        <color rgb="FF000000"/>
      </right>
      <top style="medium">
        <color rgb="FF000000"/>
      </top>
      <bottom style="thin">
        <color rgb="FF000000"/>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style="medium">
        <color rgb="FF000000"/>
      </right>
      <top style="medium">
        <color rgb="FF000000"/>
      </top>
      <bottom/>
      <diagonal/>
    </border>
    <border>
      <left style="thin">
        <color rgb="FF000000"/>
      </left>
      <right style="medium">
        <color rgb="FF000000"/>
      </right>
      <top/>
      <bottom style="thin">
        <color rgb="FF000000"/>
      </bottom>
      <diagonal/>
    </border>
    <border>
      <left style="thin">
        <color rgb="FF000000"/>
      </left>
      <right style="thin">
        <color rgb="FF000000"/>
      </right>
      <top style="medium">
        <color rgb="FF000000"/>
      </top>
      <bottom/>
      <diagonal/>
    </border>
    <border>
      <left/>
      <right/>
      <top/>
      <bottom style="thin">
        <color rgb="FF000000"/>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top style="medium">
        <color indexed="64"/>
      </top>
      <bottom style="thin">
        <color auto="1"/>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41" fontId="1" fillId="0" borderId="0" applyFont="0" applyFill="0" applyBorder="0" applyAlignment="0" applyProtection="0"/>
  </cellStyleXfs>
  <cellXfs count="929">
    <xf numFmtId="0" fontId="0" fillId="0" borderId="0" xfId="0"/>
    <xf numFmtId="2" fontId="0" fillId="0" borderId="0" xfId="0" applyNumberFormat="1"/>
    <xf numFmtId="0" fontId="3" fillId="0" borderId="0" xfId="0" applyFont="1"/>
    <xf numFmtId="0" fontId="4" fillId="0" borderId="0" xfId="0" applyFont="1" applyAlignment="1">
      <alignment vertical="center"/>
    </xf>
    <xf numFmtId="0" fontId="4" fillId="0" borderId="0" xfId="0" applyFont="1"/>
    <xf numFmtId="164" fontId="4" fillId="0" borderId="2" xfId="3" applyFont="1" applyBorder="1" applyAlignment="1">
      <alignment vertical="center"/>
    </xf>
    <xf numFmtId="164" fontId="4" fillId="0" borderId="0" xfId="3" applyFont="1" applyBorder="1" applyAlignment="1">
      <alignment vertical="center"/>
    </xf>
    <xf numFmtId="9" fontId="3" fillId="0" borderId="0" xfId="2" applyFont="1" applyBorder="1"/>
    <xf numFmtId="164" fontId="5" fillId="0" borderId="0" xfId="3" applyFont="1"/>
    <xf numFmtId="0" fontId="3" fillId="0" borderId="0" xfId="0" applyFont="1" applyAlignment="1">
      <alignment wrapText="1"/>
    </xf>
    <xf numFmtId="3" fontId="3" fillId="0" borderId="0" xfId="0" applyNumberFormat="1" applyFont="1"/>
    <xf numFmtId="0" fontId="4" fillId="2" borderId="4" xfId="0" applyFont="1" applyFill="1" applyBorder="1" applyAlignment="1">
      <alignment horizontal="center" vertical="center" wrapText="1"/>
    </xf>
    <xf numFmtId="3" fontId="4" fillId="0" borderId="0" xfId="0" applyNumberFormat="1" applyFont="1" applyAlignment="1">
      <alignment horizontal="center" vertical="center" wrapText="1"/>
    </xf>
    <xf numFmtId="0" fontId="3" fillId="0" borderId="0" xfId="0" applyFont="1" applyAlignment="1">
      <alignment horizontal="center"/>
    </xf>
    <xf numFmtId="3" fontId="3" fillId="0" borderId="0" xfId="0" applyNumberFormat="1" applyFont="1" applyAlignment="1">
      <alignment horizontal="center" vertical="center"/>
    </xf>
    <xf numFmtId="0" fontId="6" fillId="0" borderId="3" xfId="0" applyFont="1" applyBorder="1" applyAlignment="1">
      <alignment horizontal="center" vertical="center"/>
    </xf>
    <xf numFmtId="14" fontId="7" fillId="0" borderId="3" xfId="0" applyNumberFormat="1" applyFont="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center"/>
    </xf>
    <xf numFmtId="9" fontId="7" fillId="0" borderId="0" xfId="2" applyFont="1" applyBorder="1" applyAlignment="1">
      <alignment horizontal="center"/>
    </xf>
    <xf numFmtId="14" fontId="7" fillId="0" borderId="0" xfId="0" applyNumberFormat="1" applyFont="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0" borderId="11" xfId="0" applyFont="1" applyBorder="1" applyAlignment="1">
      <alignment horizontal="center" vertical="center" wrapText="1"/>
    </xf>
    <xf numFmtId="0" fontId="0" fillId="0" borderId="12" xfId="0" applyBorder="1" applyAlignment="1">
      <alignment horizontal="center" vertical="center" wrapText="1"/>
    </xf>
    <xf numFmtId="43" fontId="7" fillId="0" borderId="4" xfId="1" applyFont="1" applyBorder="1" applyAlignment="1">
      <alignment horizontal="center"/>
    </xf>
    <xf numFmtId="43" fontId="0" fillId="0" borderId="3" xfId="1" applyFont="1" applyBorder="1"/>
    <xf numFmtId="2" fontId="0" fillId="0" borderId="3" xfId="0" applyNumberFormat="1" applyBorder="1"/>
    <xf numFmtId="0" fontId="0" fillId="0" borderId="19" xfId="0" applyBorder="1" applyAlignment="1">
      <alignment horizontal="center"/>
    </xf>
    <xf numFmtId="2" fontId="0" fillId="0" borderId="20" xfId="0" applyNumberFormat="1" applyBorder="1"/>
    <xf numFmtId="43" fontId="0" fillId="0" borderId="22" xfId="1" applyFont="1" applyBorder="1"/>
    <xf numFmtId="0" fontId="0" fillId="0" borderId="24" xfId="0" applyBorder="1" applyAlignment="1">
      <alignment horizontal="center"/>
    </xf>
    <xf numFmtId="0" fontId="15" fillId="0" borderId="25"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2" fillId="0" borderId="28" xfId="0" applyFont="1" applyBorder="1"/>
    <xf numFmtId="2" fontId="2" fillId="0" borderId="29" xfId="0" applyNumberFormat="1" applyFont="1" applyBorder="1"/>
    <xf numFmtId="2" fontId="2" fillId="0" borderId="30" xfId="0" applyNumberFormat="1" applyFont="1" applyBorder="1"/>
    <xf numFmtId="166" fontId="0" fillId="0" borderId="3" xfId="0" applyNumberFormat="1" applyBorder="1"/>
    <xf numFmtId="0" fontId="17" fillId="0" borderId="0" xfId="0" applyFont="1"/>
    <xf numFmtId="0" fontId="17" fillId="0" borderId="0" xfId="0" applyFont="1" applyAlignment="1">
      <alignment wrapText="1"/>
    </xf>
    <xf numFmtId="3" fontId="17" fillId="0" borderId="0" xfId="0" applyNumberFormat="1" applyFont="1"/>
    <xf numFmtId="4" fontId="17" fillId="0" borderId="0" xfId="0" applyNumberFormat="1" applyFont="1" applyAlignment="1">
      <alignment horizontal="center" vertical="center"/>
    </xf>
    <xf numFmtId="0" fontId="7" fillId="0" borderId="3" xfId="0" applyFont="1" applyBorder="1" applyAlignment="1">
      <alignment horizontal="center" vertical="center"/>
    </xf>
    <xf numFmtId="0" fontId="7" fillId="0" borderId="3" xfId="0" applyFont="1" applyBorder="1" applyAlignment="1">
      <alignment horizontal="center" vertical="center" wrapText="1"/>
    </xf>
    <xf numFmtId="3" fontId="3" fillId="2" borderId="3" xfId="0" applyNumberFormat="1" applyFont="1" applyFill="1" applyBorder="1" applyAlignment="1">
      <alignment horizontal="center" vertical="center"/>
    </xf>
    <xf numFmtId="4" fontId="3" fillId="2" borderId="3" xfId="0" applyNumberFormat="1" applyFont="1" applyFill="1" applyBorder="1" applyAlignment="1">
      <alignment horizontal="center" vertical="center"/>
    </xf>
    <xf numFmtId="0" fontId="7" fillId="0" borderId="3" xfId="0" applyFont="1" applyBorder="1" applyAlignment="1">
      <alignment horizontal="center"/>
    </xf>
    <xf numFmtId="3" fontId="10" fillId="2" borderId="3" xfId="0" applyNumberFormat="1" applyFont="1" applyFill="1" applyBorder="1" applyAlignment="1">
      <alignment horizontal="center" vertical="center"/>
    </xf>
    <xf numFmtId="4" fontId="10" fillId="2" borderId="3" xfId="0" applyNumberFormat="1" applyFont="1" applyFill="1" applyBorder="1" applyAlignment="1">
      <alignment horizontal="center" vertical="center"/>
    </xf>
    <xf numFmtId="43" fontId="4" fillId="4" borderId="13" xfId="1" applyFont="1" applyFill="1" applyBorder="1" applyAlignment="1">
      <alignment vertical="center"/>
    </xf>
    <xf numFmtId="0" fontId="7" fillId="0" borderId="5" xfId="0" applyFont="1" applyBorder="1" applyAlignment="1"/>
    <xf numFmtId="0" fontId="7" fillId="0" borderId="6" xfId="0" applyFont="1" applyBorder="1" applyAlignment="1"/>
    <xf numFmtId="0" fontId="7" fillId="0" borderId="7" xfId="0" applyFont="1" applyBorder="1" applyAlignment="1"/>
    <xf numFmtId="0" fontId="6" fillId="0" borderId="5"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164" fontId="7" fillId="0" borderId="5" xfId="3" applyFont="1" applyBorder="1" applyAlignment="1"/>
    <xf numFmtId="164" fontId="7" fillId="0" borderId="6" xfId="3" applyFont="1" applyBorder="1" applyAlignment="1"/>
    <xf numFmtId="164" fontId="7" fillId="0" borderId="7" xfId="3" applyFont="1" applyBorder="1" applyAlignment="1"/>
    <xf numFmtId="1" fontId="7" fillId="0" borderId="5" xfId="3" applyNumberFormat="1" applyFont="1" applyFill="1" applyBorder="1" applyAlignment="1">
      <alignment vertical="center" wrapText="1"/>
    </xf>
    <xf numFmtId="1" fontId="7" fillId="0" borderId="6" xfId="3" applyNumberFormat="1" applyFont="1" applyFill="1" applyBorder="1" applyAlignment="1">
      <alignment vertical="center" wrapText="1"/>
    </xf>
    <xf numFmtId="1" fontId="7" fillId="0" borderId="7" xfId="3" applyNumberFormat="1" applyFont="1" applyFill="1" applyBorder="1" applyAlignment="1">
      <alignment vertical="center" wrapText="1"/>
    </xf>
    <xf numFmtId="9" fontId="7" fillId="0" borderId="5" xfId="2" applyFont="1" applyBorder="1" applyAlignment="1"/>
    <xf numFmtId="9" fontId="7" fillId="0" borderId="6" xfId="2" applyFont="1" applyBorder="1" applyAlignment="1"/>
    <xf numFmtId="9" fontId="7" fillId="0" borderId="7" xfId="2" applyFont="1" applyBorder="1" applyAlignment="1"/>
    <xf numFmtId="0" fontId="7" fillId="0" borderId="5" xfId="0" applyFont="1" applyBorder="1" applyAlignment="1">
      <alignment wrapText="1"/>
    </xf>
    <xf numFmtId="0" fontId="7" fillId="0" borderId="6" xfId="0" applyFont="1" applyBorder="1" applyAlignment="1">
      <alignment wrapText="1"/>
    </xf>
    <xf numFmtId="0" fontId="7" fillId="0" borderId="7" xfId="0" applyFont="1" applyBorder="1" applyAlignment="1">
      <alignment wrapText="1"/>
    </xf>
    <xf numFmtId="164" fontId="7" fillId="0" borderId="5" xfId="3" applyFont="1" applyBorder="1" applyAlignment="1">
      <alignment vertical="center"/>
    </xf>
    <xf numFmtId="164" fontId="7" fillId="0" borderId="6" xfId="3" applyFont="1" applyBorder="1" applyAlignment="1">
      <alignment vertical="center"/>
    </xf>
    <xf numFmtId="164" fontId="7" fillId="0" borderId="7" xfId="3" applyFont="1" applyBorder="1" applyAlignment="1">
      <alignment vertical="center"/>
    </xf>
    <xf numFmtId="49" fontId="7" fillId="0" borderId="3" xfId="0" applyNumberFormat="1" applyFont="1" applyBorder="1" applyAlignment="1">
      <alignment horizontal="center" vertical="center" wrapText="1"/>
    </xf>
    <xf numFmtId="164" fontId="7" fillId="0" borderId="4" xfId="3" applyFont="1" applyBorder="1" applyAlignment="1">
      <alignment horizontal="center" vertical="center"/>
    </xf>
    <xf numFmtId="2" fontId="7" fillId="0" borderId="3" xfId="0" applyNumberFormat="1" applyFont="1" applyBorder="1" applyAlignment="1">
      <alignment horizontal="center" vertical="center"/>
    </xf>
    <xf numFmtId="0" fontId="7" fillId="0" borderId="3" xfId="0" applyFont="1" applyBorder="1" applyAlignment="1">
      <alignment horizontal="justify" vertical="center" wrapText="1"/>
    </xf>
    <xf numFmtId="0" fontId="7" fillId="4" borderId="3" xfId="0" applyFont="1" applyFill="1" applyBorder="1" applyAlignment="1">
      <alignment horizontal="center" vertical="center" wrapText="1"/>
    </xf>
    <xf numFmtId="49" fontId="7" fillId="4" borderId="3" xfId="0" applyNumberFormat="1" applyFont="1" applyFill="1" applyBorder="1" applyAlignment="1">
      <alignment horizontal="center" vertical="center" wrapText="1"/>
    </xf>
    <xf numFmtId="2" fontId="7" fillId="4" borderId="3" xfId="0" applyNumberFormat="1" applyFont="1" applyFill="1" applyBorder="1" applyAlignment="1">
      <alignment horizontal="center" vertical="center"/>
    </xf>
    <xf numFmtId="164" fontId="7" fillId="0" borderId="4" xfId="3" applyFont="1" applyFill="1" applyBorder="1" applyAlignment="1">
      <alignment horizontal="center" vertical="center"/>
    </xf>
    <xf numFmtId="43" fontId="4" fillId="4" borderId="0" xfId="1" applyFont="1" applyFill="1" applyBorder="1" applyAlignment="1">
      <alignment vertical="center"/>
    </xf>
    <xf numFmtId="0" fontId="6" fillId="0" borderId="3" xfId="0" applyFont="1" applyBorder="1" applyAlignment="1">
      <alignment vertical="center"/>
    </xf>
    <xf numFmtId="0" fontId="7" fillId="0" borderId="3" xfId="0" applyFont="1" applyBorder="1" applyAlignment="1"/>
    <xf numFmtId="43" fontId="4" fillId="0" borderId="0" xfId="1" applyNumberFormat="1" applyFont="1" applyBorder="1" applyAlignment="1">
      <alignment vertical="center"/>
    </xf>
    <xf numFmtId="9" fontId="7" fillId="4" borderId="3" xfId="2" applyFont="1" applyFill="1" applyBorder="1" applyAlignment="1">
      <alignment horizontal="center" vertical="center"/>
    </xf>
    <xf numFmtId="9" fontId="7" fillId="5" borderId="3" xfId="2" applyFont="1" applyFill="1" applyBorder="1" applyAlignment="1">
      <alignment horizontal="center" vertical="center"/>
    </xf>
    <xf numFmtId="2" fontId="7" fillId="5" borderId="3" xfId="0" applyNumberFormat="1" applyFont="1" applyFill="1" applyBorder="1" applyAlignment="1">
      <alignment horizontal="center" vertical="center"/>
    </xf>
    <xf numFmtId="0" fontId="7" fillId="5" borderId="3" xfId="0" applyFont="1" applyFill="1" applyBorder="1" applyAlignment="1">
      <alignment horizontal="left" vertical="center" wrapText="1"/>
    </xf>
    <xf numFmtId="0" fontId="7" fillId="5" borderId="3" xfId="0" applyFont="1" applyFill="1" applyBorder="1" applyAlignment="1">
      <alignment horizontal="center" vertical="center" wrapText="1"/>
    </xf>
    <xf numFmtId="49" fontId="7" fillId="5" borderId="3" xfId="0" applyNumberFormat="1" applyFont="1" applyFill="1" applyBorder="1" applyAlignment="1">
      <alignment horizontal="center" vertical="center" wrapText="1"/>
    </xf>
    <xf numFmtId="164" fontId="7" fillId="5" borderId="4" xfId="3" applyFont="1" applyFill="1" applyBorder="1" applyAlignment="1">
      <alignment horizontal="center" vertical="center"/>
    </xf>
    <xf numFmtId="0" fontId="7" fillId="4" borderId="3" xfId="0" applyFont="1" applyFill="1" applyBorder="1" applyAlignment="1">
      <alignment horizontal="left" vertical="center" wrapText="1"/>
    </xf>
    <xf numFmtId="0" fontId="6" fillId="0" borderId="3" xfId="0" applyFont="1" applyFill="1" applyBorder="1" applyAlignment="1">
      <alignment vertical="center"/>
    </xf>
    <xf numFmtId="0" fontId="7" fillId="0" borderId="3" xfId="0" applyFont="1" applyFill="1" applyBorder="1" applyAlignment="1">
      <alignment horizontal="left" vertical="center" wrapText="1"/>
    </xf>
    <xf numFmtId="0" fontId="7" fillId="0" borderId="3" xfId="0"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2" fontId="7" fillId="0" borderId="3" xfId="0" applyNumberFormat="1" applyFont="1" applyFill="1" applyBorder="1" applyAlignment="1">
      <alignment horizontal="center" vertical="center"/>
    </xf>
    <xf numFmtId="9" fontId="7" fillId="0" borderId="3" xfId="2" applyFont="1" applyFill="1" applyBorder="1" applyAlignment="1">
      <alignment horizontal="center" vertical="center"/>
    </xf>
    <xf numFmtId="0" fontId="7" fillId="0" borderId="3" xfId="0" applyFont="1" applyFill="1" applyBorder="1" applyAlignment="1">
      <alignment horizontal="center" vertical="center"/>
    </xf>
    <xf numFmtId="0" fontId="7" fillId="0" borderId="3" xfId="0" applyFont="1" applyBorder="1" applyAlignment="1">
      <alignment horizontal="justify" wrapText="1"/>
    </xf>
    <xf numFmtId="2" fontId="7" fillId="0" borderId="4" xfId="0" applyNumberFormat="1" applyFont="1" applyBorder="1" applyAlignment="1">
      <alignment horizontal="center" vertical="center"/>
    </xf>
    <xf numFmtId="1" fontId="7" fillId="0" borderId="3" xfId="3" applyNumberFormat="1" applyFont="1" applyFill="1" applyBorder="1" applyAlignment="1">
      <alignment vertical="center" wrapText="1"/>
    </xf>
    <xf numFmtId="2" fontId="7" fillId="0" borderId="31" xfId="0" applyNumberFormat="1" applyFont="1" applyBorder="1" applyAlignment="1">
      <alignment horizontal="center" vertical="center"/>
    </xf>
    <xf numFmtId="43" fontId="4" fillId="0" borderId="0" xfId="1" applyFont="1" applyFill="1" applyBorder="1" applyAlignment="1">
      <alignment vertical="center"/>
    </xf>
    <xf numFmtId="0" fontId="12" fillId="2" borderId="0" xfId="0" applyFont="1" applyFill="1" applyBorder="1" applyAlignment="1">
      <alignment horizontal="center"/>
    </xf>
    <xf numFmtId="0" fontId="7" fillId="0" borderId="0" xfId="0" applyFont="1" applyBorder="1" applyAlignment="1"/>
    <xf numFmtId="0" fontId="6" fillId="0" borderId="0" xfId="0" applyFont="1" applyBorder="1" applyAlignment="1">
      <alignment vertical="center"/>
    </xf>
    <xf numFmtId="1" fontId="7" fillId="0" borderId="0" xfId="3" applyNumberFormat="1" applyFont="1" applyFill="1" applyBorder="1" applyAlignment="1">
      <alignment vertical="center" wrapText="1"/>
    </xf>
    <xf numFmtId="14" fontId="7" fillId="0" borderId="0" xfId="0" applyNumberFormat="1" applyFont="1" applyBorder="1" applyAlignment="1">
      <alignment horizontal="center" vertical="center" wrapText="1"/>
    </xf>
    <xf numFmtId="0" fontId="12" fillId="0" borderId="0" xfId="0" applyFont="1" applyBorder="1" applyAlignment="1">
      <alignment horizontal="center" vertical="center"/>
    </xf>
    <xf numFmtId="43" fontId="7" fillId="0" borderId="0" xfId="1" applyFont="1" applyBorder="1" applyAlignment="1">
      <alignment horizontal="center"/>
    </xf>
    <xf numFmtId="0" fontId="3" fillId="6" borderId="0" xfId="0" applyFont="1" applyFill="1" applyAlignment="1">
      <alignment horizontal="center"/>
    </xf>
    <xf numFmtId="0" fontId="12" fillId="6" borderId="0" xfId="0" applyFont="1" applyFill="1" applyBorder="1" applyAlignment="1">
      <alignment horizontal="center" vertical="center"/>
    </xf>
    <xf numFmtId="43" fontId="7" fillId="6" borderId="0" xfId="1" applyFont="1" applyFill="1" applyBorder="1" applyAlignment="1">
      <alignment horizontal="center"/>
    </xf>
    <xf numFmtId="14" fontId="7" fillId="6" borderId="0" xfId="0" applyNumberFormat="1" applyFont="1" applyFill="1" applyBorder="1" applyAlignment="1">
      <alignment horizontal="center" vertical="center" wrapText="1"/>
    </xf>
    <xf numFmtId="3" fontId="3" fillId="6" borderId="0" xfId="0" applyNumberFormat="1" applyFont="1" applyFill="1" applyAlignment="1">
      <alignment horizontal="center" vertical="center"/>
    </xf>
    <xf numFmtId="0" fontId="23" fillId="0" borderId="0" xfId="0" applyFont="1" applyAlignment="1">
      <alignment horizontal="center"/>
    </xf>
    <xf numFmtId="0" fontId="12" fillId="0" borderId="13" xfId="0" applyFont="1" applyBorder="1" applyAlignment="1">
      <alignment horizontal="center" vertical="center"/>
    </xf>
    <xf numFmtId="3" fontId="18" fillId="2" borderId="3" xfId="0" applyNumberFormat="1" applyFont="1" applyFill="1" applyBorder="1" applyAlignment="1">
      <alignment horizontal="center" vertical="center" wrapText="1"/>
    </xf>
    <xf numFmtId="4" fontId="18" fillId="2" borderId="3" xfId="0" applyNumberFormat="1" applyFont="1" applyFill="1" applyBorder="1" applyAlignment="1">
      <alignment horizontal="center" vertical="center" wrapText="1"/>
    </xf>
    <xf numFmtId="0" fontId="24" fillId="0" borderId="3" xfId="0"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0" fontId="23" fillId="0" borderId="3" xfId="0" applyFont="1" applyBorder="1" applyAlignment="1">
      <alignment horizontal="justify" wrapText="1"/>
    </xf>
    <xf numFmtId="3" fontId="17" fillId="2" borderId="3" xfId="0" applyNumberFormat="1" applyFont="1" applyFill="1" applyBorder="1" applyAlignment="1">
      <alignment horizontal="center" vertical="center"/>
    </xf>
    <xf numFmtId="4" fontId="17" fillId="2" borderId="3" xfId="0" applyNumberFormat="1" applyFont="1" applyFill="1" applyBorder="1" applyAlignment="1">
      <alignment horizontal="center" vertical="center"/>
    </xf>
    <xf numFmtId="0" fontId="23" fillId="0" borderId="3" xfId="0" applyFont="1" applyBorder="1" applyAlignment="1">
      <alignment horizontal="center"/>
    </xf>
    <xf numFmtId="3" fontId="21" fillId="2" borderId="3" xfId="0" applyNumberFormat="1" applyFont="1" applyFill="1" applyBorder="1" applyAlignment="1">
      <alignment horizontal="center" vertical="center"/>
    </xf>
    <xf numFmtId="4" fontId="21" fillId="2" borderId="3" xfId="0" applyNumberFormat="1" applyFont="1" applyFill="1" applyBorder="1" applyAlignment="1">
      <alignment horizontal="center" vertical="center"/>
    </xf>
    <xf numFmtId="0" fontId="6" fillId="0" borderId="3" xfId="0" applyFont="1" applyBorder="1" applyAlignment="1">
      <alignment horizontal="left" vertical="center"/>
    </xf>
    <xf numFmtId="0" fontId="7" fillId="0" borderId="3" xfId="0" applyFont="1" applyBorder="1" applyAlignment="1">
      <alignment horizontal="left" vertical="center" wrapText="1"/>
    </xf>
    <xf numFmtId="0" fontId="7" fillId="0" borderId="3" xfId="0" applyFont="1" applyBorder="1" applyAlignment="1">
      <alignment horizontal="left" vertical="center"/>
    </xf>
    <xf numFmtId="0" fontId="7" fillId="0" borderId="3" xfId="0" applyFont="1" applyBorder="1" applyAlignment="1">
      <alignment horizontal="left" wrapText="1"/>
    </xf>
    <xf numFmtId="14" fontId="7" fillId="0" borderId="3" xfId="0" applyNumberFormat="1" applyFont="1" applyBorder="1" applyAlignment="1">
      <alignment horizontal="left" vertical="center" wrapText="1"/>
    </xf>
    <xf numFmtId="0" fontId="7" fillId="0" borderId="3" xfId="0" applyFont="1" applyBorder="1" applyAlignment="1">
      <alignment horizontal="left"/>
    </xf>
    <xf numFmtId="0" fontId="3" fillId="0" borderId="0" xfId="0" applyFont="1" applyAlignment="1">
      <alignment horizontal="left"/>
    </xf>
    <xf numFmtId="0" fontId="3" fillId="0" borderId="3" xfId="0" applyFont="1" applyBorder="1"/>
    <xf numFmtId="43" fontId="13" fillId="0" borderId="4" xfId="1" applyFont="1" applyBorder="1" applyAlignment="1">
      <alignment horizontal="center"/>
    </xf>
    <xf numFmtId="43" fontId="14" fillId="0" borderId="4" xfId="1" applyFont="1" applyBorder="1" applyAlignment="1">
      <alignment horizontal="center" vertical="center"/>
    </xf>
    <xf numFmtId="0" fontId="7" fillId="0" borderId="3" xfId="0" applyFont="1" applyFill="1" applyBorder="1" applyAlignment="1">
      <alignment horizontal="left" wrapText="1"/>
    </xf>
    <xf numFmtId="0" fontId="25" fillId="7" borderId="13" xfId="0" applyFont="1" applyFill="1" applyBorder="1" applyAlignment="1">
      <alignment horizontal="center" vertical="center" wrapText="1"/>
    </xf>
    <xf numFmtId="0" fontId="25" fillId="7" borderId="30" xfId="0" applyFont="1" applyFill="1" applyBorder="1" applyAlignment="1">
      <alignment horizontal="center" vertical="center" wrapText="1"/>
    </xf>
    <xf numFmtId="0" fontId="25" fillId="0" borderId="32" xfId="0" applyFont="1" applyBorder="1" applyAlignment="1">
      <alignment horizontal="justify" vertical="center" wrapText="1"/>
    </xf>
    <xf numFmtId="0" fontId="25" fillId="0" borderId="15" xfId="0" applyFont="1" applyBorder="1" applyAlignment="1">
      <alignment horizontal="center" vertical="center" wrapText="1"/>
    </xf>
    <xf numFmtId="0" fontId="25" fillId="0" borderId="33" xfId="0" applyFont="1" applyBorder="1" applyAlignment="1">
      <alignment horizontal="justify" vertical="center" wrapText="1"/>
    </xf>
    <xf numFmtId="0" fontId="26" fillId="0" borderId="33" xfId="0" applyFont="1" applyBorder="1" applyAlignment="1">
      <alignment horizontal="left" vertical="center" wrapText="1"/>
    </xf>
    <xf numFmtId="0" fontId="26" fillId="0" borderId="32" xfId="0" applyFont="1" applyBorder="1" applyAlignment="1">
      <alignment horizontal="left" vertical="center" wrapText="1"/>
    </xf>
    <xf numFmtId="0" fontId="28" fillId="7" borderId="13" xfId="0" applyFont="1" applyFill="1" applyBorder="1" applyAlignment="1">
      <alignment horizontal="center" vertical="center" wrapText="1"/>
    </xf>
    <xf numFmtId="0" fontId="28" fillId="7" borderId="30" xfId="0" applyFont="1" applyFill="1" applyBorder="1" applyAlignment="1">
      <alignment horizontal="center" vertical="center" wrapText="1"/>
    </xf>
    <xf numFmtId="0" fontId="28" fillId="0" borderId="32" xfId="0" applyFont="1" applyBorder="1" applyAlignment="1">
      <alignment horizontal="justify" vertical="center" wrapText="1"/>
    </xf>
    <xf numFmtId="0" fontId="28" fillId="0" borderId="15" xfId="0" applyFont="1" applyBorder="1" applyAlignment="1">
      <alignment horizontal="center" vertical="center" wrapText="1"/>
    </xf>
    <xf numFmtId="0" fontId="28" fillId="0" borderId="33" xfId="0" applyFont="1" applyBorder="1" applyAlignment="1">
      <alignment horizontal="justify" vertical="center" wrapText="1"/>
    </xf>
    <xf numFmtId="0" fontId="29" fillId="0" borderId="33" xfId="0" applyFont="1" applyBorder="1" applyAlignment="1">
      <alignment horizontal="left" vertical="center" wrapText="1"/>
    </xf>
    <xf numFmtId="0" fontId="29" fillId="0" borderId="32" xfId="0" applyFont="1" applyBorder="1" applyAlignment="1">
      <alignment horizontal="left" vertical="center" wrapText="1"/>
    </xf>
    <xf numFmtId="0" fontId="28" fillId="0" borderId="33" xfId="0" applyFont="1" applyBorder="1" applyAlignment="1">
      <alignment horizontal="left" vertical="center" wrapText="1"/>
    </xf>
    <xf numFmtId="4" fontId="4" fillId="2" borderId="13" xfId="0" applyNumberFormat="1" applyFont="1" applyFill="1" applyBorder="1" applyAlignment="1">
      <alignment horizontal="center" vertical="center" wrapText="1"/>
    </xf>
    <xf numFmtId="0" fontId="7" fillId="0" borderId="3" xfId="0" applyFont="1" applyFill="1" applyBorder="1" applyAlignment="1">
      <alignment horizontal="left" vertical="center"/>
    </xf>
    <xf numFmtId="14" fontId="7" fillId="0" borderId="3" xfId="0" applyNumberFormat="1" applyFont="1" applyFill="1" applyBorder="1" applyAlignment="1">
      <alignment horizontal="left" vertical="center" wrapText="1"/>
    </xf>
    <xf numFmtId="0" fontId="6" fillId="0" borderId="3" xfId="0" applyFont="1" applyFill="1" applyBorder="1" applyAlignment="1">
      <alignment horizontal="left" vertical="center"/>
    </xf>
    <xf numFmtId="0" fontId="0" fillId="0" borderId="35" xfId="0" applyBorder="1" applyAlignment="1">
      <alignment horizontal="center"/>
    </xf>
    <xf numFmtId="166" fontId="0" fillId="0" borderId="22" xfId="0" applyNumberFormat="1" applyBorder="1"/>
    <xf numFmtId="166" fontId="16" fillId="0" borderId="20" xfId="0" applyNumberFormat="1" applyFont="1" applyBorder="1" applyAlignment="1">
      <alignment horizontal="center"/>
    </xf>
    <xf numFmtId="166" fontId="16" fillId="0" borderId="23" xfId="0" applyNumberFormat="1" applyFont="1" applyBorder="1" applyAlignment="1">
      <alignment horizontal="center"/>
    </xf>
    <xf numFmtId="0" fontId="31" fillId="0" borderId="19" xfId="0" applyFont="1" applyBorder="1" applyAlignment="1">
      <alignment horizontal="center" vertical="center"/>
    </xf>
    <xf numFmtId="0" fontId="31" fillId="0" borderId="3" xfId="0" applyFont="1" applyBorder="1" applyAlignment="1">
      <alignment horizontal="center" vertical="center"/>
    </xf>
    <xf numFmtId="0" fontId="31" fillId="0" borderId="21" xfId="0" applyFont="1" applyBorder="1" applyAlignment="1">
      <alignment horizontal="center" vertical="center"/>
    </xf>
    <xf numFmtId="0" fontId="31" fillId="0" borderId="22" xfId="0" applyFont="1" applyBorder="1" applyAlignment="1">
      <alignment horizontal="center" vertical="center"/>
    </xf>
    <xf numFmtId="43" fontId="4" fillId="0" borderId="0" xfId="1" applyNumberFormat="1" applyFont="1" applyFill="1" applyBorder="1" applyAlignment="1">
      <alignment vertical="center"/>
    </xf>
    <xf numFmtId="164" fontId="4" fillId="0" borderId="0" xfId="3" applyFont="1" applyFill="1" applyBorder="1" applyAlignment="1">
      <alignment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wrapText="1"/>
    </xf>
    <xf numFmtId="0" fontId="15" fillId="0" borderId="26" xfId="0" applyFont="1" applyBorder="1" applyAlignment="1">
      <alignment horizontal="center" vertical="center"/>
    </xf>
    <xf numFmtId="0" fontId="15" fillId="0" borderId="27" xfId="0" applyFont="1" applyBorder="1" applyAlignment="1">
      <alignment horizontal="center" vertical="center"/>
    </xf>
    <xf numFmtId="43" fontId="0" fillId="0" borderId="3" xfId="1" applyFont="1" applyBorder="1" applyAlignment="1"/>
    <xf numFmtId="43" fontId="0" fillId="0" borderId="22" xfId="1" applyFont="1" applyBorder="1" applyAlignment="1"/>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4" fontId="4" fillId="8" borderId="3" xfId="0" applyNumberFormat="1" applyFont="1" applyFill="1" applyBorder="1" applyAlignment="1">
      <alignment horizontal="center" vertical="center" wrapText="1"/>
    </xf>
    <xf numFmtId="0" fontId="19" fillId="8" borderId="3" xfId="0" applyFont="1" applyFill="1" applyBorder="1" applyAlignment="1">
      <alignment horizontal="center" vertical="center" wrapText="1"/>
    </xf>
    <xf numFmtId="0" fontId="18" fillId="8" borderId="3" xfId="0" applyFont="1" applyFill="1" applyBorder="1" applyAlignment="1">
      <alignment horizontal="center" vertical="center" wrapText="1"/>
    </xf>
    <xf numFmtId="0" fontId="4" fillId="8" borderId="7" xfId="0" applyFont="1" applyFill="1" applyBorder="1" applyAlignment="1">
      <alignment horizontal="center" vertical="center" wrapText="1"/>
    </xf>
    <xf numFmtId="4" fontId="4" fillId="8" borderId="7" xfId="0" applyNumberFormat="1" applyFont="1" applyFill="1" applyBorder="1" applyAlignment="1">
      <alignment horizontal="center" vertical="center" wrapText="1"/>
    </xf>
    <xf numFmtId="0" fontId="28" fillId="4" borderId="32" xfId="0" applyFont="1" applyFill="1" applyBorder="1" applyAlignment="1">
      <alignment horizontal="justify" vertical="center" wrapText="1"/>
    </xf>
    <xf numFmtId="0" fontId="3" fillId="0" borderId="0" xfId="0" applyFont="1" applyBorder="1"/>
    <xf numFmtId="3" fontId="3" fillId="0" borderId="0" xfId="0" applyNumberFormat="1" applyFont="1" applyBorder="1"/>
    <xf numFmtId="0" fontId="13" fillId="0" borderId="0" xfId="0" applyFont="1" applyBorder="1" applyAlignment="1">
      <alignment vertical="center"/>
    </xf>
    <xf numFmtId="0" fontId="3" fillId="0" borderId="13" xfId="0" applyFont="1" applyBorder="1"/>
    <xf numFmtId="0" fontId="4" fillId="8" borderId="31" xfId="0" applyFont="1" applyFill="1" applyBorder="1" applyAlignment="1">
      <alignment horizontal="center" vertical="center" wrapText="1"/>
    </xf>
    <xf numFmtId="0" fontId="4" fillId="2" borderId="31" xfId="0" applyFont="1" applyFill="1" applyBorder="1" applyAlignment="1">
      <alignment horizontal="center" vertical="center" wrapText="1"/>
    </xf>
    <xf numFmtId="3" fontId="4" fillId="9" borderId="7" xfId="0" applyNumberFormat="1" applyFont="1" applyFill="1" applyBorder="1" applyAlignment="1">
      <alignment horizontal="center" vertical="center" wrapText="1"/>
    </xf>
    <xf numFmtId="4" fontId="4" fillId="9" borderId="7" xfId="0" applyNumberFormat="1" applyFont="1" applyFill="1" applyBorder="1" applyAlignment="1">
      <alignment horizontal="center" vertical="center" wrapText="1"/>
    </xf>
    <xf numFmtId="0" fontId="28" fillId="0" borderId="32" xfId="0" applyFont="1" applyFill="1" applyBorder="1" applyAlignment="1">
      <alignment horizontal="justify" vertical="center" wrapText="1"/>
    </xf>
    <xf numFmtId="0" fontId="16" fillId="0" borderId="31" xfId="0" applyFont="1" applyBorder="1" applyAlignment="1">
      <alignment horizontal="center" vertical="center"/>
    </xf>
    <xf numFmtId="0" fontId="16" fillId="0" borderId="36" xfId="0" applyFont="1" applyBorder="1" applyAlignment="1">
      <alignment horizontal="center" vertical="center"/>
    </xf>
    <xf numFmtId="0" fontId="35" fillId="0" borderId="0" xfId="0" applyFont="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164" fontId="17" fillId="0" borderId="3" xfId="4" applyFont="1" applyBorder="1" applyAlignment="1">
      <alignment horizontal="center" vertical="center"/>
    </xf>
    <xf numFmtId="43" fontId="17" fillId="0" borderId="3" xfId="1" applyFont="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164" fontId="3" fillId="0" borderId="3" xfId="4" applyFont="1" applyBorder="1" applyAlignment="1">
      <alignment horizontal="center" vertical="center"/>
    </xf>
    <xf numFmtId="9" fontId="7" fillId="0" borderId="3" xfId="2" applyFont="1" applyBorder="1" applyAlignment="1">
      <alignment horizontal="center" vertical="center"/>
    </xf>
    <xf numFmtId="0" fontId="17" fillId="5" borderId="3" xfId="0" applyFont="1" applyFill="1" applyBorder="1" applyAlignment="1">
      <alignment horizontal="center" vertical="center" wrapText="1"/>
    </xf>
    <xf numFmtId="0" fontId="3" fillId="5" borderId="3" xfId="0" applyFont="1" applyFill="1" applyBorder="1" applyAlignment="1">
      <alignment horizontal="center" vertical="center"/>
    </xf>
    <xf numFmtId="0" fontId="3" fillId="5" borderId="3" xfId="0" applyFont="1" applyFill="1" applyBorder="1" applyAlignment="1">
      <alignment horizontal="center" vertical="center" wrapText="1"/>
    </xf>
    <xf numFmtId="164" fontId="3" fillId="5" borderId="3" xfId="4" applyFont="1" applyFill="1" applyBorder="1" applyAlignment="1">
      <alignment horizontal="center" vertical="center"/>
    </xf>
    <xf numFmtId="43" fontId="17" fillId="5" borderId="3" xfId="1" applyFont="1" applyFill="1" applyBorder="1" applyAlignment="1">
      <alignment horizontal="center" vertical="center" wrapText="1"/>
    </xf>
    <xf numFmtId="0" fontId="7" fillId="0" borderId="6" xfId="0" applyFont="1" applyBorder="1"/>
    <xf numFmtId="0" fontId="7" fillId="0" borderId="7" xfId="0" applyFont="1" applyBorder="1"/>
    <xf numFmtId="0" fontId="17" fillId="0" borderId="3" xfId="0" applyFont="1" applyBorder="1" applyAlignment="1">
      <alignment vertical="center" wrapText="1"/>
    </xf>
    <xf numFmtId="164" fontId="3" fillId="0" borderId="2" xfId="4" applyFont="1" applyBorder="1" applyAlignment="1">
      <alignment horizontal="right" vertical="center"/>
    </xf>
    <xf numFmtId="2" fontId="3" fillId="0" borderId="31" xfId="0" applyNumberFormat="1" applyFont="1" applyBorder="1" applyAlignment="1">
      <alignment horizontal="center" vertical="center"/>
    </xf>
    <xf numFmtId="0" fontId="3" fillId="0" borderId="3" xfId="0" applyFont="1" applyBorder="1" applyAlignment="1">
      <alignment horizontal="justify" vertical="center" wrapText="1"/>
    </xf>
    <xf numFmtId="2" fontId="3" fillId="0" borderId="4" xfId="0" applyNumberFormat="1" applyFont="1" applyBorder="1" applyAlignment="1">
      <alignment horizontal="center" vertical="center"/>
    </xf>
    <xf numFmtId="0" fontId="7" fillId="4" borderId="3" xfId="0" applyFont="1" applyFill="1" applyBorder="1" applyAlignment="1">
      <alignment vertical="center" wrapText="1"/>
    </xf>
    <xf numFmtId="0" fontId="36" fillId="0" borderId="3" xfId="0" applyFont="1" applyBorder="1" applyAlignment="1">
      <alignment horizontal="center" vertical="center" wrapText="1"/>
    </xf>
    <xf numFmtId="0" fontId="36" fillId="0" borderId="3" xfId="0" applyFont="1" applyBorder="1" applyAlignment="1">
      <alignment horizontal="justify" vertical="center" wrapText="1"/>
    </xf>
    <xf numFmtId="164" fontId="3" fillId="0" borderId="3" xfId="4" applyFont="1" applyBorder="1" applyAlignment="1">
      <alignment horizontal="right" vertical="center"/>
    </xf>
    <xf numFmtId="2" fontId="3" fillId="0" borderId="3" xfId="0" applyNumberFormat="1" applyFont="1" applyBorder="1" applyAlignment="1">
      <alignment horizontal="center" vertical="center"/>
    </xf>
    <xf numFmtId="0" fontId="37" fillId="0" borderId="3" xfId="0" applyFont="1" applyBorder="1" applyAlignment="1">
      <alignment horizontal="center" vertical="center" wrapText="1"/>
    </xf>
    <xf numFmtId="0" fontId="23" fillId="4" borderId="3" xfId="0" applyFont="1" applyFill="1" applyBorder="1" applyAlignment="1">
      <alignment horizontal="center" vertical="center"/>
    </xf>
    <xf numFmtId="0" fontId="23" fillId="4" borderId="3" xfId="0" applyFont="1" applyFill="1" applyBorder="1" applyAlignment="1">
      <alignment horizontal="center" vertical="center" wrapText="1"/>
    </xf>
    <xf numFmtId="14" fontId="7" fillId="4" borderId="3" xfId="0" applyNumberFormat="1" applyFont="1" applyFill="1" applyBorder="1" applyAlignment="1">
      <alignment horizontal="center" vertical="center" wrapText="1"/>
    </xf>
    <xf numFmtId="0" fontId="3" fillId="4" borderId="3" xfId="0" applyFont="1" applyFill="1" applyBorder="1" applyAlignment="1">
      <alignment vertical="center" wrapText="1"/>
    </xf>
    <xf numFmtId="0" fontId="3" fillId="0" borderId="3" xfId="0" applyFont="1" applyBorder="1" applyAlignment="1">
      <alignment vertical="center" wrapText="1"/>
    </xf>
    <xf numFmtId="0" fontId="38" fillId="0" borderId="3" xfId="0" applyFont="1" applyBorder="1" applyAlignment="1">
      <alignment horizontal="justify" vertical="center" wrapText="1"/>
    </xf>
    <xf numFmtId="0" fontId="7" fillId="0" borderId="3" xfId="0" applyFont="1" applyBorder="1"/>
    <xf numFmtId="0" fontId="7" fillId="0" borderId="5" xfId="0" applyFont="1" applyBorder="1"/>
    <xf numFmtId="0" fontId="7" fillId="10" borderId="3" xfId="0" applyFont="1" applyFill="1" applyBorder="1" applyAlignment="1">
      <alignment horizontal="center" vertical="center" wrapText="1"/>
    </xf>
    <xf numFmtId="49" fontId="7" fillId="10" borderId="3" xfId="0" applyNumberFormat="1" applyFont="1" applyFill="1" applyBorder="1" applyAlignment="1">
      <alignment horizontal="center" vertical="center" wrapText="1"/>
    </xf>
    <xf numFmtId="164" fontId="7" fillId="10" borderId="4" xfId="3" applyFont="1" applyFill="1" applyBorder="1" applyAlignment="1">
      <alignment horizontal="center" vertical="center"/>
    </xf>
    <xf numFmtId="2" fontId="7" fillId="10" borderId="3" xfId="0" applyNumberFormat="1" applyFont="1" applyFill="1" applyBorder="1" applyAlignment="1">
      <alignment horizontal="center" vertical="center"/>
    </xf>
    <xf numFmtId="9" fontId="7" fillId="10" borderId="3" xfId="2" applyFont="1" applyFill="1" applyBorder="1" applyAlignment="1">
      <alignment horizontal="center" vertical="center"/>
    </xf>
    <xf numFmtId="0" fontId="23" fillId="0" borderId="3" xfId="0" applyFont="1" applyBorder="1" applyAlignment="1">
      <alignment horizontal="justify"/>
    </xf>
    <xf numFmtId="14" fontId="7" fillId="0" borderId="3" xfId="0" applyNumberFormat="1" applyFont="1" applyBorder="1" applyAlignment="1">
      <alignment horizontal="center" vertical="center"/>
    </xf>
    <xf numFmtId="14" fontId="7" fillId="10" borderId="3" xfId="0" applyNumberFormat="1" applyFont="1" applyFill="1" applyBorder="1" applyAlignment="1">
      <alignment horizontal="center" vertical="center" wrapText="1"/>
    </xf>
    <xf numFmtId="3" fontId="3" fillId="10" borderId="3" xfId="0" applyNumberFormat="1" applyFont="1" applyFill="1" applyBorder="1" applyAlignment="1">
      <alignment horizontal="center" vertical="center" wrapText="1"/>
    </xf>
    <xf numFmtId="4" fontId="3" fillId="10" borderId="3" xfId="0" applyNumberFormat="1" applyFont="1" applyFill="1" applyBorder="1" applyAlignment="1">
      <alignment horizontal="center" vertical="center" wrapText="1"/>
    </xf>
    <xf numFmtId="0" fontId="3" fillId="10" borderId="3" xfId="0" applyFont="1" applyFill="1" applyBorder="1" applyAlignment="1">
      <alignment vertical="center" wrapText="1"/>
    </xf>
    <xf numFmtId="0" fontId="7" fillId="0" borderId="3" xfId="0" applyFont="1" applyBorder="1" applyAlignment="1">
      <alignment horizontal="center" wrapText="1"/>
    </xf>
    <xf numFmtId="0" fontId="23" fillId="10" borderId="3" xfId="0" applyFont="1" applyFill="1" applyBorder="1" applyAlignment="1">
      <alignment horizontal="center" vertical="center"/>
    </xf>
    <xf numFmtId="0" fontId="23" fillId="10" borderId="3" xfId="0" applyFont="1" applyFill="1" applyBorder="1" applyAlignment="1">
      <alignment horizontal="center" vertical="center" wrapText="1"/>
    </xf>
    <xf numFmtId="3" fontId="17" fillId="10" borderId="3" xfId="0" applyNumberFormat="1" applyFont="1" applyFill="1" applyBorder="1" applyAlignment="1">
      <alignment horizontal="center" vertical="center"/>
    </xf>
    <xf numFmtId="4" fontId="17" fillId="10" borderId="3" xfId="0" applyNumberFormat="1" applyFont="1" applyFill="1" applyBorder="1" applyAlignment="1">
      <alignment horizontal="center" vertical="center"/>
    </xf>
    <xf numFmtId="164" fontId="7" fillId="0" borderId="4" xfId="4" applyFont="1" applyBorder="1" applyAlignment="1">
      <alignment horizontal="center" vertical="center"/>
    </xf>
    <xf numFmtId="0" fontId="7" fillId="5" borderId="3" xfId="0" applyFont="1" applyFill="1" applyBorder="1" applyAlignment="1">
      <alignment horizontal="center" vertical="center"/>
    </xf>
    <xf numFmtId="0" fontId="7" fillId="0" borderId="3" xfId="0" applyFont="1" applyBorder="1" applyAlignment="1">
      <alignment vertical="center" wrapText="1"/>
    </xf>
    <xf numFmtId="164" fontId="7" fillId="0" borderId="4" xfId="4" applyFont="1" applyFill="1" applyBorder="1" applyAlignment="1">
      <alignment horizontal="center" vertical="center"/>
    </xf>
    <xf numFmtId="14" fontId="7" fillId="5" borderId="3" xfId="0" applyNumberFormat="1" applyFont="1" applyFill="1" applyBorder="1" applyAlignment="1">
      <alignment horizontal="center" vertical="center" wrapText="1"/>
    </xf>
    <xf numFmtId="14" fontId="7" fillId="11" borderId="3" xfId="0" applyNumberFormat="1" applyFont="1" applyFill="1" applyBorder="1" applyAlignment="1">
      <alignment horizontal="center" vertical="center" wrapText="1"/>
    </xf>
    <xf numFmtId="14" fontId="7" fillId="0" borderId="3" xfId="0" applyNumberFormat="1" applyFont="1" applyFill="1" applyBorder="1" applyAlignment="1">
      <alignment horizontal="center" vertical="center" wrapText="1"/>
    </xf>
    <xf numFmtId="0" fontId="23" fillId="0" borderId="3" xfId="0" applyFont="1" applyBorder="1" applyAlignment="1">
      <alignment horizontal="left" vertical="center" wrapText="1"/>
    </xf>
    <xf numFmtId="0" fontId="3" fillId="4" borderId="3" xfId="0" applyFont="1" applyFill="1" applyBorder="1" applyAlignment="1">
      <alignment horizontal="center" vertical="center" wrapText="1"/>
    </xf>
    <xf numFmtId="14" fontId="23" fillId="0" borderId="3" xfId="0" applyNumberFormat="1" applyFont="1" applyBorder="1" applyAlignment="1">
      <alignment horizontal="center" vertical="center" wrapText="1"/>
    </xf>
    <xf numFmtId="167" fontId="7" fillId="0" borderId="4" xfId="4" applyNumberFormat="1" applyFont="1" applyBorder="1" applyAlignment="1">
      <alignment horizontal="center" vertical="center" wrapText="1"/>
    </xf>
    <xf numFmtId="167" fontId="7" fillId="0" borderId="4" xfId="4" applyNumberFormat="1" applyFont="1" applyBorder="1" applyAlignment="1">
      <alignment horizontal="center" vertical="center"/>
    </xf>
    <xf numFmtId="4" fontId="7" fillId="0" borderId="31" xfId="0" applyNumberFormat="1" applyFont="1" applyBorder="1" applyAlignment="1">
      <alignment horizontal="center" vertical="center"/>
    </xf>
    <xf numFmtId="167" fontId="7" fillId="0" borderId="3" xfId="0" applyNumberFormat="1" applyFont="1" applyBorder="1" applyAlignment="1">
      <alignment horizontal="center" vertical="center" wrapText="1"/>
    </xf>
    <xf numFmtId="4" fontId="7" fillId="0" borderId="4" xfId="0" applyNumberFormat="1" applyFont="1" applyBorder="1" applyAlignment="1">
      <alignment horizontal="center" vertical="center" wrapText="1"/>
    </xf>
    <xf numFmtId="164" fontId="7" fillId="0" borderId="4" xfId="4" applyFont="1" applyBorder="1" applyAlignment="1">
      <alignment horizontal="center" vertical="center" wrapText="1"/>
    </xf>
    <xf numFmtId="168" fontId="7" fillId="0" borderId="4" xfId="0" applyNumberFormat="1" applyFont="1" applyBorder="1" applyAlignment="1">
      <alignment horizontal="center" vertical="center" wrapText="1"/>
    </xf>
    <xf numFmtId="167" fontId="0" fillId="0" borderId="0" xfId="0" applyNumberFormat="1" applyAlignment="1">
      <alignment horizontal="center" vertical="center" wrapText="1"/>
    </xf>
    <xf numFmtId="0" fontId="7" fillId="0" borderId="5" xfId="0" applyFont="1" applyBorder="1" applyAlignment="1">
      <alignment horizontal="center" vertical="center" wrapText="1"/>
    </xf>
    <xf numFmtId="0" fontId="3" fillId="0" borderId="3" xfId="0" applyFont="1" applyBorder="1" applyAlignment="1">
      <alignment wrapText="1"/>
    </xf>
    <xf numFmtId="0" fontId="3" fillId="0" borderId="3" xfId="0" applyFont="1" applyBorder="1" applyAlignment="1">
      <alignment horizontal="left" vertical="center" wrapText="1"/>
    </xf>
    <xf numFmtId="0" fontId="3" fillId="0" borderId="3" xfId="0" applyFont="1" applyBorder="1" applyAlignment="1">
      <alignment horizontal="left" vertical="center"/>
    </xf>
    <xf numFmtId="0" fontId="17" fillId="0" borderId="3" xfId="0" applyFont="1" applyBorder="1" applyAlignment="1">
      <alignment wrapText="1"/>
    </xf>
    <xf numFmtId="0" fontId="16" fillId="0" borderId="37" xfId="0" applyFont="1" applyBorder="1" applyAlignment="1">
      <alignment horizontal="center" vertical="center"/>
    </xf>
    <xf numFmtId="166" fontId="33" fillId="0" borderId="38" xfId="0" applyNumberFormat="1" applyFont="1" applyBorder="1" applyAlignment="1">
      <alignment horizontal="center" vertical="center"/>
    </xf>
    <xf numFmtId="9" fontId="7" fillId="5" borderId="5" xfId="2" applyFont="1" applyFill="1" applyBorder="1" applyAlignment="1">
      <alignment horizontal="center" vertical="center"/>
    </xf>
    <xf numFmtId="0" fontId="28" fillId="7" borderId="0" xfId="0" applyFont="1" applyFill="1" applyBorder="1" applyAlignment="1">
      <alignment horizontal="center" vertical="center" wrapText="1"/>
    </xf>
    <xf numFmtId="0" fontId="28" fillId="0" borderId="0" xfId="0" applyFont="1" applyBorder="1" applyAlignment="1">
      <alignment horizontal="center" vertical="center" wrapText="1"/>
    </xf>
    <xf numFmtId="0" fontId="13" fillId="0" borderId="0" xfId="0" applyFont="1" applyBorder="1" applyAlignment="1">
      <alignment horizontal="center" vertical="center"/>
    </xf>
    <xf numFmtId="0" fontId="25" fillId="7" borderId="0" xfId="0" applyFont="1" applyFill="1" applyBorder="1" applyAlignment="1">
      <alignment horizontal="center" vertical="center" wrapText="1"/>
    </xf>
    <xf numFmtId="0" fontId="25" fillId="0" borderId="0" xfId="0" applyFont="1" applyBorder="1" applyAlignment="1">
      <alignment horizontal="center" vertical="center" wrapText="1"/>
    </xf>
    <xf numFmtId="0" fontId="4" fillId="12" borderId="0" xfId="0" applyFont="1" applyFill="1" applyAlignment="1">
      <alignment horizontal="center" vertical="center" wrapText="1"/>
    </xf>
    <xf numFmtId="0" fontId="7" fillId="0" borderId="37" xfId="0" applyFont="1" applyBorder="1" applyAlignment="1">
      <alignment wrapText="1"/>
    </xf>
    <xf numFmtId="0" fontId="7" fillId="0" borderId="37" xfId="0" applyFont="1" applyBorder="1" applyAlignment="1">
      <alignment vertical="center" wrapText="1"/>
    </xf>
    <xf numFmtId="0" fontId="4" fillId="8" borderId="6" xfId="0" applyFont="1" applyFill="1" applyBorder="1" applyAlignment="1">
      <alignment horizontal="center" vertical="center" wrapText="1"/>
    </xf>
    <xf numFmtId="0" fontId="4" fillId="8" borderId="43" xfId="0" applyFont="1" applyFill="1" applyBorder="1" applyAlignment="1">
      <alignment horizontal="center" vertical="center" wrapText="1"/>
    </xf>
    <xf numFmtId="0" fontId="24" fillId="15" borderId="3" xfId="0" applyFont="1" applyFill="1" applyBorder="1" applyAlignment="1">
      <alignment horizontal="center" vertical="center"/>
    </xf>
    <xf numFmtId="3" fontId="17" fillId="15" borderId="3" xfId="0" applyNumberFormat="1" applyFont="1" applyFill="1" applyBorder="1" applyAlignment="1">
      <alignment horizontal="center" vertical="center"/>
    </xf>
    <xf numFmtId="4" fontId="17" fillId="15" borderId="3" xfId="0" applyNumberFormat="1" applyFont="1" applyFill="1" applyBorder="1" applyAlignment="1">
      <alignment horizontal="center" vertical="center"/>
    </xf>
    <xf numFmtId="0" fontId="3" fillId="15" borderId="3" xfId="0" applyFont="1" applyFill="1" applyBorder="1" applyAlignment="1">
      <alignment horizontal="center" vertical="center" wrapText="1"/>
    </xf>
    <xf numFmtId="164" fontId="7" fillId="0" borderId="4" xfId="3" applyFont="1" applyBorder="1" applyAlignment="1">
      <alignment horizontal="center" vertical="center" wrapText="1"/>
    </xf>
    <xf numFmtId="2" fontId="7" fillId="0" borderId="4" xfId="0" applyNumberFormat="1" applyFont="1" applyBorder="1" applyAlignment="1">
      <alignment horizontal="center" vertical="center" wrapText="1"/>
    </xf>
    <xf numFmtId="9" fontId="7" fillId="5" borderId="3" xfId="2" applyFont="1" applyFill="1" applyBorder="1" applyAlignment="1">
      <alignment horizontal="center" vertical="center" wrapText="1"/>
    </xf>
    <xf numFmtId="164" fontId="7" fillId="5" borderId="4" xfId="3" applyFont="1" applyFill="1" applyBorder="1" applyAlignment="1">
      <alignment horizontal="center" vertical="center" wrapText="1"/>
    </xf>
    <xf numFmtId="2" fontId="40" fillId="0" borderId="3" xfId="8" applyNumberFormat="1" applyFont="1" applyFill="1" applyBorder="1" applyAlignment="1" applyProtection="1">
      <alignment horizontal="center" vertical="center" wrapText="1"/>
      <protection locked="0"/>
    </xf>
    <xf numFmtId="2" fontId="40" fillId="0" borderId="3" xfId="0" applyNumberFormat="1" applyFont="1" applyBorder="1" applyAlignment="1">
      <alignment horizontal="center" vertical="center"/>
    </xf>
    <xf numFmtId="0" fontId="40" fillId="0" borderId="3" xfId="0" applyFont="1" applyBorder="1" applyAlignment="1" applyProtection="1">
      <alignment horizontal="center" vertical="center" wrapText="1"/>
      <protection locked="0"/>
    </xf>
    <xf numFmtId="164" fontId="7" fillId="0" borderId="4" xfId="3" applyFont="1" applyFill="1" applyBorder="1" applyAlignment="1">
      <alignment horizontal="center" vertical="center" wrapText="1"/>
    </xf>
    <xf numFmtId="2" fontId="7" fillId="0" borderId="3" xfId="0" applyNumberFormat="1" applyFont="1" applyBorder="1" applyAlignment="1">
      <alignment horizontal="center" vertical="center" wrapText="1"/>
    </xf>
    <xf numFmtId="9" fontId="7" fillId="0" borderId="3" xfId="2" applyFont="1" applyFill="1" applyBorder="1" applyAlignment="1">
      <alignment horizontal="center" vertical="center" wrapText="1"/>
    </xf>
    <xf numFmtId="41" fontId="40" fillId="0" borderId="3" xfId="8" applyFont="1" applyBorder="1" applyAlignment="1" applyProtection="1">
      <alignment horizontal="center" vertical="center"/>
      <protection locked="0"/>
    </xf>
    <xf numFmtId="0" fontId="40" fillId="0" borderId="3" xfId="0" applyFont="1" applyBorder="1" applyAlignment="1">
      <alignment horizontal="center" vertical="center" wrapText="1"/>
    </xf>
    <xf numFmtId="0" fontId="40" fillId="5" borderId="3" xfId="0" applyFont="1" applyFill="1" applyBorder="1" applyAlignment="1">
      <alignment horizontal="center" vertical="center" wrapText="1"/>
    </xf>
    <xf numFmtId="41" fontId="40" fillId="0" borderId="3" xfId="8" applyFont="1" applyBorder="1" applyAlignment="1">
      <alignment horizontal="center" vertical="center"/>
    </xf>
    <xf numFmtId="2" fontId="40" fillId="4" borderId="3" xfId="0" applyNumberFormat="1" applyFont="1" applyFill="1" applyBorder="1" applyAlignment="1">
      <alignment horizontal="center" vertical="center"/>
    </xf>
    <xf numFmtId="41" fontId="40" fillId="0" borderId="3" xfId="8" applyFont="1" applyFill="1" applyBorder="1" applyAlignment="1">
      <alignment horizontal="center" vertical="center"/>
    </xf>
    <xf numFmtId="0" fontId="7" fillId="16" borderId="37" xfId="0" applyFont="1" applyFill="1" applyBorder="1" applyAlignment="1">
      <alignment horizontal="center" vertical="center" wrapText="1"/>
    </xf>
    <xf numFmtId="0" fontId="3" fillId="16" borderId="3" xfId="0" applyFont="1" applyFill="1" applyBorder="1" applyAlignment="1">
      <alignment vertical="center" wrapText="1"/>
    </xf>
    <xf numFmtId="0" fontId="7" fillId="16" borderId="3" xfId="0" applyFont="1" applyFill="1" applyBorder="1" applyAlignment="1">
      <alignment horizontal="center" vertical="center" wrapText="1"/>
    </xf>
    <xf numFmtId="0" fontId="4" fillId="0" borderId="37" xfId="0" applyFont="1" applyBorder="1" applyAlignment="1">
      <alignment vertical="center"/>
    </xf>
    <xf numFmtId="4" fontId="4" fillId="8" borderId="4" xfId="0" applyNumberFormat="1" applyFont="1" applyFill="1" applyBorder="1" applyAlignment="1">
      <alignment horizontal="center" vertical="center" wrapText="1"/>
    </xf>
    <xf numFmtId="0" fontId="3" fillId="12" borderId="0" xfId="0" applyFont="1" applyFill="1"/>
    <xf numFmtId="0" fontId="4" fillId="2" borderId="18" xfId="0" applyFont="1" applyFill="1" applyBorder="1" applyAlignment="1">
      <alignment horizontal="center" vertical="center" wrapText="1"/>
    </xf>
    <xf numFmtId="0" fontId="42" fillId="0" borderId="32" xfId="0" applyFont="1" applyBorder="1" applyAlignment="1">
      <alignment horizontal="justify" vertical="center" wrapText="1"/>
    </xf>
    <xf numFmtId="0" fontId="42" fillId="0" borderId="33" xfId="0" applyFont="1" applyBorder="1" applyAlignment="1">
      <alignment horizontal="justify" vertical="center" wrapText="1"/>
    </xf>
    <xf numFmtId="0" fontId="42" fillId="0" borderId="33" xfId="0" applyFont="1" applyBorder="1" applyAlignment="1">
      <alignment horizontal="left" vertical="center" wrapText="1"/>
    </xf>
    <xf numFmtId="0" fontId="43" fillId="0" borderId="33" xfId="0" applyFont="1" applyBorder="1" applyAlignment="1">
      <alignment horizontal="left" vertical="center" wrapText="1"/>
    </xf>
    <xf numFmtId="0" fontId="43" fillId="0" borderId="32" xfId="0" applyFont="1" applyBorder="1" applyAlignment="1">
      <alignment horizontal="left" vertical="center" wrapText="1"/>
    </xf>
    <xf numFmtId="0" fontId="44" fillId="7" borderId="13" xfId="0" applyFont="1" applyFill="1" applyBorder="1" applyAlignment="1">
      <alignment horizontal="center" vertical="center" wrapText="1"/>
    </xf>
    <xf numFmtId="3" fontId="17" fillId="10" borderId="3" xfId="0" applyNumberFormat="1" applyFont="1" applyFill="1" applyBorder="1" applyAlignment="1">
      <alignment horizontal="center" vertical="center" wrapText="1"/>
    </xf>
    <xf numFmtId="4" fontId="17" fillId="10" borderId="3" xfId="0" applyNumberFormat="1" applyFont="1" applyFill="1" applyBorder="1" applyAlignment="1">
      <alignment horizontal="center" vertical="center" wrapText="1"/>
    </xf>
    <xf numFmtId="0" fontId="23" fillId="0" borderId="3" xfId="0" applyFont="1" applyBorder="1" applyAlignment="1">
      <alignment horizontal="center" wrapText="1"/>
    </xf>
    <xf numFmtId="3" fontId="21" fillId="10" borderId="3" xfId="0" applyNumberFormat="1" applyFont="1" applyFill="1" applyBorder="1" applyAlignment="1">
      <alignment horizontal="center" vertical="center"/>
    </xf>
    <xf numFmtId="4" fontId="21" fillId="10" borderId="3" xfId="0" applyNumberFormat="1" applyFont="1" applyFill="1" applyBorder="1" applyAlignment="1">
      <alignment horizontal="center" vertical="center"/>
    </xf>
    <xf numFmtId="0" fontId="24" fillId="4" borderId="3" xfId="0" applyFont="1" applyFill="1" applyBorder="1" applyAlignment="1">
      <alignment horizontal="center" vertical="center"/>
    </xf>
    <xf numFmtId="0" fontId="7" fillId="10" borderId="3" xfId="0" applyFont="1" applyFill="1" applyBorder="1" applyAlignment="1">
      <alignment horizontal="center" vertical="center"/>
    </xf>
    <xf numFmtId="2" fontId="7" fillId="10" borderId="4" xfId="0" applyNumberFormat="1" applyFont="1" applyFill="1" applyBorder="1" applyAlignment="1">
      <alignment horizontal="center" vertical="center"/>
    </xf>
    <xf numFmtId="0" fontId="23" fillId="14" borderId="37" xfId="0" applyFont="1" applyFill="1" applyBorder="1" applyAlignment="1">
      <alignment horizontal="center" vertical="center" wrapText="1"/>
    </xf>
    <xf numFmtId="169" fontId="23" fillId="14" borderId="37" xfId="0" applyNumberFormat="1" applyFont="1" applyFill="1" applyBorder="1" applyAlignment="1">
      <alignment horizontal="center" vertical="center" wrapText="1"/>
    </xf>
    <xf numFmtId="169" fontId="23" fillId="15" borderId="37" xfId="0" applyNumberFormat="1" applyFont="1" applyFill="1" applyBorder="1" applyAlignment="1">
      <alignment horizontal="center" vertical="center" wrapText="1"/>
    </xf>
    <xf numFmtId="4" fontId="17" fillId="4" borderId="3" xfId="0" applyNumberFormat="1" applyFont="1" applyFill="1" applyBorder="1" applyAlignment="1">
      <alignment horizontal="center" vertical="center"/>
    </xf>
    <xf numFmtId="4" fontId="3" fillId="2" borderId="3" xfId="0" applyNumberFormat="1" applyFont="1" applyFill="1" applyBorder="1" applyAlignment="1">
      <alignment horizontal="center" vertical="center" wrapText="1"/>
    </xf>
    <xf numFmtId="0" fontId="7" fillId="0" borderId="7" xfId="0" applyFont="1" applyBorder="1" applyAlignment="1">
      <alignment horizontal="center" vertical="center"/>
    </xf>
    <xf numFmtId="164" fontId="7" fillId="0" borderId="3" xfId="3" applyFont="1" applyBorder="1" applyAlignment="1">
      <alignment horizontal="center" vertical="center"/>
    </xf>
    <xf numFmtId="164" fontId="7" fillId="5" borderId="3" xfId="3" applyFont="1" applyFill="1" applyBorder="1" applyAlignment="1">
      <alignment horizontal="center" vertical="center"/>
    </xf>
    <xf numFmtId="0" fontId="2" fillId="0" borderId="12" xfId="0" applyFont="1" applyBorder="1" applyAlignment="1">
      <alignment horizontal="center" vertical="center" wrapText="1"/>
    </xf>
    <xf numFmtId="0" fontId="7" fillId="0" borderId="7" xfId="0" applyFont="1" applyFill="1" applyBorder="1" applyAlignment="1">
      <alignment horizontal="left" vertical="center" wrapText="1"/>
    </xf>
    <xf numFmtId="0" fontId="45" fillId="0" borderId="0" xfId="0" applyFont="1" applyAlignment="1">
      <alignment horizontal="center"/>
    </xf>
    <xf numFmtId="0" fontId="45" fillId="6" borderId="0" xfId="0" applyFont="1" applyFill="1" applyAlignment="1">
      <alignment horizontal="center"/>
    </xf>
    <xf numFmtId="0" fontId="45" fillId="0" borderId="0" xfId="0" applyFont="1"/>
    <xf numFmtId="43" fontId="4" fillId="0" borderId="0" xfId="1" applyFont="1" applyBorder="1" applyAlignment="1">
      <alignment vertical="center"/>
    </xf>
    <xf numFmtId="0" fontId="12" fillId="2" borderId="0" xfId="0" applyFont="1" applyFill="1" applyAlignment="1">
      <alignment horizontal="center"/>
    </xf>
    <xf numFmtId="0" fontId="4" fillId="8" borderId="7" xfId="0" applyFont="1" applyFill="1" applyBorder="1" applyAlignment="1">
      <alignment horizontal="center" vertical="center"/>
    </xf>
    <xf numFmtId="0" fontId="4" fillId="8" borderId="31" xfId="0" applyFont="1" applyFill="1" applyBorder="1" applyAlignment="1">
      <alignment horizontal="center" vertical="center"/>
    </xf>
    <xf numFmtId="0" fontId="4" fillId="2" borderId="31" xfId="0" applyFont="1" applyFill="1" applyBorder="1" applyAlignment="1">
      <alignment horizontal="center" vertical="center"/>
    </xf>
    <xf numFmtId="0" fontId="2" fillId="0" borderId="0" xfId="0" applyFont="1" applyAlignment="1">
      <alignment horizontal="center" vertical="center" wrapText="1"/>
    </xf>
    <xf numFmtId="2" fontId="7" fillId="5" borderId="3" xfId="0" applyNumberFormat="1" applyFont="1" applyFill="1" applyBorder="1" applyAlignment="1">
      <alignment horizontal="center" vertical="center" wrapText="1"/>
    </xf>
    <xf numFmtId="0" fontId="0" fillId="0" borderId="0" xfId="0" applyAlignment="1">
      <alignment horizontal="center" vertical="center" wrapText="1"/>
    </xf>
    <xf numFmtId="49" fontId="7" fillId="5" borderId="3" xfId="0" applyNumberFormat="1" applyFont="1" applyFill="1" applyBorder="1" applyAlignment="1">
      <alignment horizontal="center" vertical="center"/>
    </xf>
    <xf numFmtId="0" fontId="3" fillId="0" borderId="0" xfId="0" applyFont="1" applyAlignment="1">
      <alignment horizontal="center" vertical="center"/>
    </xf>
    <xf numFmtId="49" fontId="7" fillId="0" borderId="3" xfId="0" applyNumberFormat="1" applyFont="1" applyBorder="1" applyAlignment="1">
      <alignment horizontal="center" vertical="center"/>
    </xf>
    <xf numFmtId="0" fontId="7" fillId="0" borderId="0" xfId="0" applyFont="1"/>
    <xf numFmtId="0" fontId="6" fillId="0" borderId="0" xfId="0" applyFont="1" applyAlignment="1">
      <alignment vertical="center"/>
    </xf>
    <xf numFmtId="0" fontId="6" fillId="0" borderId="6" xfId="0" applyFont="1" applyBorder="1" applyAlignment="1">
      <alignment vertical="center" wrapText="1"/>
    </xf>
    <xf numFmtId="0" fontId="7" fillId="0" borderId="6" xfId="0" applyFont="1" applyBorder="1" applyAlignment="1">
      <alignment vertical="center" wrapText="1"/>
    </xf>
    <xf numFmtId="0" fontId="6" fillId="0" borderId="7" xfId="0" applyFont="1" applyBorder="1" applyAlignment="1">
      <alignment vertical="center" wrapText="1"/>
    </xf>
    <xf numFmtId="0" fontId="7" fillId="0" borderId="7" xfId="0" applyFont="1" applyBorder="1" applyAlignment="1">
      <alignment vertical="center" wrapText="1"/>
    </xf>
    <xf numFmtId="0" fontId="6" fillId="0" borderId="5" xfId="0" applyFont="1" applyBorder="1" applyAlignment="1">
      <alignment vertical="center" wrapText="1"/>
    </xf>
    <xf numFmtId="0" fontId="7" fillId="0" borderId="5" xfId="0" applyFont="1" applyBorder="1" applyAlignment="1">
      <alignment vertical="center" wrapText="1"/>
    </xf>
    <xf numFmtId="164" fontId="7" fillId="0" borderId="3" xfId="3" applyFont="1" applyFill="1" applyBorder="1" applyAlignment="1">
      <alignment horizontal="center" vertical="center"/>
    </xf>
    <xf numFmtId="0" fontId="12" fillId="0" borderId="0" xfId="0" applyFont="1" applyAlignment="1">
      <alignment horizontal="center" vertical="center"/>
    </xf>
    <xf numFmtId="0" fontId="12" fillId="6" borderId="0" xfId="0" applyFont="1" applyFill="1" applyAlignment="1">
      <alignment horizontal="center" vertical="center"/>
    </xf>
    <xf numFmtId="14" fontId="7" fillId="6" borderId="0" xfId="0" applyNumberFormat="1" applyFont="1" applyFill="1" applyAlignment="1">
      <alignment horizontal="center" vertical="center" wrapText="1"/>
    </xf>
    <xf numFmtId="171" fontId="46" fillId="0" borderId="37" xfId="0" applyNumberFormat="1" applyFont="1" applyBorder="1" applyAlignment="1">
      <alignment horizontal="center" vertical="center" wrapText="1"/>
    </xf>
    <xf numFmtId="4" fontId="17" fillId="0" borderId="3" xfId="0" applyNumberFormat="1" applyFont="1" applyBorder="1" applyAlignment="1">
      <alignment horizontal="center" vertical="center"/>
    </xf>
    <xf numFmtId="0" fontId="3" fillId="12" borderId="3" xfId="0" applyFont="1" applyFill="1" applyBorder="1" applyAlignment="1">
      <alignment vertical="center" wrapText="1"/>
    </xf>
    <xf numFmtId="0" fontId="23" fillId="0" borderId="37" xfId="0" applyFont="1" applyBorder="1" applyAlignment="1">
      <alignment horizontal="center" vertical="center" wrapText="1"/>
    </xf>
    <xf numFmtId="0" fontId="47" fillId="0" borderId="9" xfId="0" applyFont="1" applyBorder="1" applyAlignment="1">
      <alignment horizontal="center" vertical="center"/>
    </xf>
    <xf numFmtId="0" fontId="48" fillId="10" borderId="37" xfId="0" applyFont="1" applyFill="1" applyBorder="1" applyAlignment="1">
      <alignment horizontal="center" vertical="center" wrapText="1"/>
    </xf>
    <xf numFmtId="3" fontId="48" fillId="10" borderId="37" xfId="0" applyNumberFormat="1" applyFont="1" applyFill="1" applyBorder="1" applyAlignment="1">
      <alignment horizontal="center"/>
    </xf>
    <xf numFmtId="172" fontId="48" fillId="10" borderId="37" xfId="0" applyNumberFormat="1" applyFont="1" applyFill="1" applyBorder="1" applyAlignment="1">
      <alignment horizontal="center"/>
    </xf>
    <xf numFmtId="0" fontId="13" fillId="0" borderId="0" xfId="0" applyFont="1" applyAlignment="1">
      <alignment vertical="center"/>
    </xf>
    <xf numFmtId="4" fontId="4" fillId="8" borderId="31" xfId="0" applyNumberFormat="1" applyFont="1" applyFill="1" applyBorder="1" applyAlignment="1">
      <alignment horizontal="center" vertical="center" wrapText="1"/>
    </xf>
    <xf numFmtId="0" fontId="7" fillId="0" borderId="3" xfId="0" applyFont="1" applyBorder="1" applyAlignment="1">
      <alignment horizontal="left" vertical="top" wrapText="1"/>
    </xf>
    <xf numFmtId="0" fontId="23" fillId="0" borderId="42" xfId="0" applyFont="1" applyBorder="1" applyAlignment="1">
      <alignment horizontal="left" vertical="top" wrapText="1"/>
    </xf>
    <xf numFmtId="0" fontId="3" fillId="0" borderId="3" xfId="0" applyFont="1" applyFill="1" applyBorder="1" applyAlignment="1">
      <alignment wrapText="1"/>
    </xf>
    <xf numFmtId="0" fontId="3" fillId="0" borderId="0" xfId="0" applyFont="1" applyFill="1" applyAlignment="1">
      <alignment wrapText="1"/>
    </xf>
    <xf numFmtId="0" fontId="23" fillId="0" borderId="3"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justify" wrapText="1"/>
    </xf>
    <xf numFmtId="0" fontId="0" fillId="19" borderId="24" xfId="0" applyFill="1" applyBorder="1" applyAlignment="1">
      <alignment horizontal="center"/>
    </xf>
    <xf numFmtId="43" fontId="0" fillId="19" borderId="7" xfId="1" applyFont="1" applyFill="1" applyBorder="1" applyAlignment="1"/>
    <xf numFmtId="43" fontId="0" fillId="19" borderId="7" xfId="1" applyFont="1" applyFill="1" applyBorder="1"/>
    <xf numFmtId="2" fontId="0" fillId="19" borderId="3" xfId="0" applyNumberFormat="1" applyFill="1" applyBorder="1"/>
    <xf numFmtId="2" fontId="0" fillId="19" borderId="20" xfId="0" applyNumberFormat="1" applyFill="1" applyBorder="1"/>
    <xf numFmtId="0" fontId="0" fillId="19" borderId="16" xfId="0" applyFill="1" applyBorder="1" applyAlignment="1">
      <alignment horizontal="center"/>
    </xf>
    <xf numFmtId="166" fontId="0" fillId="19" borderId="17" xfId="0" applyNumberFormat="1" applyFill="1" applyBorder="1"/>
    <xf numFmtId="166" fontId="16" fillId="19" borderId="18" xfId="0" applyNumberFormat="1" applyFont="1" applyFill="1" applyBorder="1" applyAlignment="1">
      <alignment horizontal="center"/>
    </xf>
    <xf numFmtId="0" fontId="16" fillId="19" borderId="31" xfId="0" applyFont="1" applyFill="1" applyBorder="1" applyAlignment="1">
      <alignment horizontal="center" vertical="center"/>
    </xf>
    <xf numFmtId="0" fontId="16" fillId="19" borderId="37" xfId="0" applyFont="1" applyFill="1" applyBorder="1" applyAlignment="1">
      <alignment horizontal="center" vertical="center"/>
    </xf>
    <xf numFmtId="166" fontId="33" fillId="19" borderId="38" xfId="0" applyNumberFormat="1" applyFont="1" applyFill="1" applyBorder="1" applyAlignment="1">
      <alignment horizontal="center" vertical="center"/>
    </xf>
    <xf numFmtId="0" fontId="24" fillId="0" borderId="37" xfId="0" applyFont="1" applyBorder="1" applyAlignment="1">
      <alignment vertical="center"/>
    </xf>
    <xf numFmtId="0" fontId="23" fillId="17" borderId="37" xfId="0" applyFont="1" applyFill="1" applyBorder="1" applyAlignment="1">
      <alignment horizontal="left" vertical="center" wrapText="1"/>
    </xf>
    <xf numFmtId="0" fontId="23" fillId="17" borderId="37" xfId="0" applyFont="1" applyFill="1" applyBorder="1" applyAlignment="1">
      <alignment horizontal="center" vertical="center" wrapText="1"/>
    </xf>
    <xf numFmtId="49" fontId="23" fillId="17" borderId="37" xfId="0" applyNumberFormat="1" applyFont="1" applyFill="1" applyBorder="1" applyAlignment="1">
      <alignment horizontal="center" vertical="center" wrapText="1"/>
    </xf>
    <xf numFmtId="2" fontId="23" fillId="0" borderId="37" xfId="0" applyNumberFormat="1" applyFont="1" applyBorder="1" applyAlignment="1">
      <alignment horizontal="center" vertical="center" wrapText="1"/>
    </xf>
    <xf numFmtId="9" fontId="23" fillId="17" borderId="37" xfId="0" applyNumberFormat="1" applyFont="1" applyFill="1" applyBorder="1" applyAlignment="1">
      <alignment horizontal="center" vertical="center"/>
    </xf>
    <xf numFmtId="2" fontId="23" fillId="17" borderId="37" xfId="0" applyNumberFormat="1" applyFont="1" applyFill="1" applyBorder="1" applyAlignment="1">
      <alignment horizontal="center" vertical="center"/>
    </xf>
    <xf numFmtId="0" fontId="23" fillId="0" borderId="49" xfId="0" applyFont="1" applyBorder="1"/>
    <xf numFmtId="0" fontId="6" fillId="21" borderId="3" xfId="0" applyFont="1" applyFill="1" applyBorder="1" applyAlignment="1">
      <alignment vertical="center"/>
    </xf>
    <xf numFmtId="0" fontId="23" fillId="0" borderId="37" xfId="0" applyFont="1" applyBorder="1" applyAlignment="1">
      <alignment horizontal="left" vertical="center" wrapText="1"/>
    </xf>
    <xf numFmtId="49" fontId="23" fillId="0" borderId="37" xfId="0" applyNumberFormat="1" applyFont="1" applyBorder="1" applyAlignment="1">
      <alignment horizontal="center" vertical="center" wrapText="1"/>
    </xf>
    <xf numFmtId="170" fontId="23" fillId="0" borderId="39" xfId="0" applyNumberFormat="1" applyFont="1" applyBorder="1" applyAlignment="1">
      <alignment horizontal="center" vertical="center"/>
    </xf>
    <xf numFmtId="2" fontId="23" fillId="0" borderId="37" xfId="0" applyNumberFormat="1" applyFont="1" applyBorder="1" applyAlignment="1">
      <alignment horizontal="center" vertical="center"/>
    </xf>
    <xf numFmtId="9" fontId="23" fillId="0" borderId="37" xfId="0" applyNumberFormat="1" applyFont="1" applyBorder="1" applyAlignment="1">
      <alignment horizontal="center" vertical="center"/>
    </xf>
    <xf numFmtId="170" fontId="23" fillId="17" borderId="39" xfId="0" applyNumberFormat="1" applyFont="1" applyFill="1" applyBorder="1" applyAlignment="1">
      <alignment horizontal="center" vertical="center"/>
    </xf>
    <xf numFmtId="0" fontId="23" fillId="0" borderId="42" xfId="0" applyFont="1" applyBorder="1"/>
    <xf numFmtId="0" fontId="24" fillId="18" borderId="37" xfId="0" applyFont="1" applyFill="1" applyBorder="1" applyAlignment="1">
      <alignment vertical="center" wrapText="1"/>
    </xf>
    <xf numFmtId="0" fontId="23" fillId="18" borderId="37" xfId="0" applyFont="1" applyFill="1" applyBorder="1" applyAlignment="1">
      <alignment horizontal="left" vertical="center" wrapText="1"/>
    </xf>
    <xf numFmtId="0" fontId="23" fillId="18" borderId="37" xfId="0" applyFont="1" applyFill="1" applyBorder="1" applyAlignment="1">
      <alignment horizontal="center" vertical="center" wrapText="1"/>
    </xf>
    <xf numFmtId="49" fontId="23" fillId="18" borderId="37" xfId="0" applyNumberFormat="1" applyFont="1" applyFill="1" applyBorder="1" applyAlignment="1">
      <alignment horizontal="center" vertical="center" wrapText="1"/>
    </xf>
    <xf numFmtId="170" fontId="23" fillId="18" borderId="39" xfId="0" applyNumberFormat="1" applyFont="1" applyFill="1" applyBorder="1" applyAlignment="1">
      <alignment horizontal="center" vertical="center" wrapText="1"/>
    </xf>
    <xf numFmtId="2" fontId="23" fillId="18" borderId="37" xfId="0" applyNumberFormat="1" applyFont="1" applyFill="1" applyBorder="1" applyAlignment="1">
      <alignment horizontal="center" vertical="center" wrapText="1"/>
    </xf>
    <xf numFmtId="9" fontId="23" fillId="18" borderId="37" xfId="0" applyNumberFormat="1" applyFont="1" applyFill="1" applyBorder="1" applyAlignment="1">
      <alignment horizontal="center" vertical="center" wrapText="1"/>
    </xf>
    <xf numFmtId="2" fontId="23" fillId="4" borderId="37" xfId="0" applyNumberFormat="1" applyFont="1" applyFill="1" applyBorder="1" applyAlignment="1">
      <alignment horizontal="center" vertical="center"/>
    </xf>
    <xf numFmtId="2" fontId="7" fillId="0" borderId="5" xfId="0" applyNumberFormat="1" applyFont="1" applyBorder="1" applyAlignment="1">
      <alignment horizontal="center" vertical="center"/>
    </xf>
    <xf numFmtId="0" fontId="23" fillId="0" borderId="37" xfId="0" applyFont="1" applyBorder="1" applyAlignment="1">
      <alignment horizontal="center" vertical="center"/>
    </xf>
    <xf numFmtId="0" fontId="6" fillId="4" borderId="3" xfId="0" applyFont="1" applyFill="1" applyBorder="1" applyAlignment="1">
      <alignment vertical="center"/>
    </xf>
    <xf numFmtId="0" fontId="40" fillId="4" borderId="3" xfId="0" applyFont="1" applyFill="1" applyBorder="1" applyAlignment="1" applyProtection="1">
      <alignment horizontal="center" vertical="center" wrapText="1"/>
      <protection locked="0"/>
    </xf>
    <xf numFmtId="164" fontId="7" fillId="4" borderId="4" xfId="3" applyFont="1" applyFill="1" applyBorder="1" applyAlignment="1">
      <alignment horizontal="center" vertical="center"/>
    </xf>
    <xf numFmtId="2" fontId="7" fillId="0" borderId="7" xfId="0" applyNumberFormat="1" applyFont="1" applyBorder="1" applyAlignment="1">
      <alignment horizontal="center" vertical="center"/>
    </xf>
    <xf numFmtId="0" fontId="24" fillId="0" borderId="42" xfId="0" applyFont="1" applyBorder="1" applyAlignment="1">
      <alignment vertical="center"/>
    </xf>
    <xf numFmtId="0" fontId="24" fillId="0" borderId="49" xfId="0" applyFont="1" applyBorder="1" applyAlignment="1">
      <alignment vertical="center"/>
    </xf>
    <xf numFmtId="0" fontId="24" fillId="0" borderId="46" xfId="0" applyFont="1" applyBorder="1" applyAlignment="1">
      <alignment vertical="center"/>
    </xf>
    <xf numFmtId="0" fontId="23" fillId="0" borderId="46" xfId="0" applyFont="1" applyBorder="1"/>
    <xf numFmtId="0" fontId="6" fillId="0" borderId="3" xfId="0" applyFont="1" applyBorder="1" applyAlignment="1">
      <alignment vertical="center" wrapText="1"/>
    </xf>
    <xf numFmtId="0" fontId="7" fillId="0" borderId="7" xfId="0" applyFont="1" applyBorder="1" applyAlignment="1">
      <alignment vertical="center"/>
    </xf>
    <xf numFmtId="41" fontId="40" fillId="0" borderId="3" xfId="8" applyFont="1" applyFill="1" applyBorder="1" applyAlignment="1">
      <alignment horizontal="right" vertical="center"/>
    </xf>
    <xf numFmtId="0" fontId="23" fillId="0" borderId="49" xfId="0" applyFont="1" applyBorder="1" applyAlignment="1">
      <alignment wrapText="1"/>
    </xf>
    <xf numFmtId="9" fontId="23" fillId="0" borderId="49" xfId="0" applyNumberFormat="1" applyFont="1" applyBorder="1"/>
    <xf numFmtId="170" fontId="23" fillId="0" borderId="49" xfId="0" applyNumberFormat="1" applyFont="1" applyBorder="1" applyAlignment="1">
      <alignment vertical="center"/>
    </xf>
    <xf numFmtId="1" fontId="23" fillId="0" borderId="49" xfId="0" applyNumberFormat="1" applyFont="1" applyBorder="1" applyAlignment="1">
      <alignment vertical="center" wrapText="1"/>
    </xf>
    <xf numFmtId="0" fontId="23" fillId="0" borderId="46" xfId="0" applyFont="1" applyBorder="1" applyAlignment="1">
      <alignment wrapText="1"/>
    </xf>
    <xf numFmtId="9" fontId="23" fillId="0" borderId="46" xfId="0" applyNumberFormat="1" applyFont="1" applyBorder="1"/>
    <xf numFmtId="170" fontId="23" fillId="0" borderId="46" xfId="0" applyNumberFormat="1" applyFont="1" applyBorder="1" applyAlignment="1">
      <alignment vertical="center"/>
    </xf>
    <xf numFmtId="1" fontId="23" fillId="0" borderId="46" xfId="0" applyNumberFormat="1" applyFont="1" applyBorder="1" applyAlignment="1">
      <alignment vertical="center" wrapText="1"/>
    </xf>
    <xf numFmtId="0" fontId="23" fillId="0" borderId="42" xfId="0" applyFont="1" applyBorder="1" applyAlignment="1">
      <alignment wrapText="1"/>
    </xf>
    <xf numFmtId="9" fontId="23" fillId="0" borderId="42" xfId="0" applyNumberFormat="1" applyFont="1" applyBorder="1"/>
    <xf numFmtId="170" fontId="23" fillId="0" borderId="42" xfId="0" applyNumberFormat="1" applyFont="1" applyBorder="1" applyAlignment="1">
      <alignment vertical="center"/>
    </xf>
    <xf numFmtId="1" fontId="23" fillId="0" borderId="42" xfId="0" applyNumberFormat="1" applyFont="1" applyBorder="1" applyAlignment="1">
      <alignment vertical="center" wrapText="1"/>
    </xf>
    <xf numFmtId="170" fontId="23" fillId="0" borderId="49" xfId="0" applyNumberFormat="1" applyFont="1" applyBorder="1"/>
    <xf numFmtId="170" fontId="23" fillId="0" borderId="46" xfId="0" applyNumberFormat="1" applyFont="1" applyBorder="1"/>
    <xf numFmtId="170" fontId="23" fillId="0" borderId="42" xfId="0" applyNumberFormat="1" applyFont="1" applyBorder="1"/>
    <xf numFmtId="43" fontId="23" fillId="0" borderId="39" xfId="0" applyNumberFormat="1" applyFont="1" applyBorder="1" applyAlignment="1">
      <alignment horizontal="center"/>
    </xf>
    <xf numFmtId="169" fontId="23" fillId="0" borderId="37" xfId="0" applyNumberFormat="1" applyFont="1" applyBorder="1" applyAlignment="1">
      <alignment horizontal="center" vertical="center" wrapText="1"/>
    </xf>
    <xf numFmtId="0" fontId="3" fillId="12" borderId="4" xfId="0" applyFont="1" applyFill="1" applyBorder="1" applyAlignment="1">
      <alignment vertical="center" wrapText="1"/>
    </xf>
    <xf numFmtId="0" fontId="23" fillId="0" borderId="3" xfId="0" applyFont="1" applyBorder="1" applyAlignment="1">
      <alignment vertical="center" wrapText="1"/>
    </xf>
    <xf numFmtId="0" fontId="23" fillId="0" borderId="37" xfId="0" applyFont="1" applyBorder="1" applyAlignment="1">
      <alignment horizontal="center"/>
    </xf>
    <xf numFmtId="3" fontId="17" fillId="20" borderId="37" xfId="0" applyNumberFormat="1" applyFont="1" applyFill="1" applyBorder="1" applyAlignment="1">
      <alignment horizontal="center" vertical="center"/>
    </xf>
    <xf numFmtId="4" fontId="17" fillId="20" borderId="37" xfId="0" applyNumberFormat="1" applyFont="1" applyFill="1" applyBorder="1" applyAlignment="1">
      <alignment horizontal="center" vertical="center"/>
    </xf>
    <xf numFmtId="3" fontId="21" fillId="20" borderId="37" xfId="0" applyNumberFormat="1" applyFont="1" applyFill="1" applyBorder="1" applyAlignment="1">
      <alignment horizontal="center" vertical="center"/>
    </xf>
    <xf numFmtId="4" fontId="21" fillId="20" borderId="37" xfId="0" applyNumberFormat="1" applyFont="1" applyFill="1" applyBorder="1" applyAlignment="1">
      <alignment horizontal="center" vertical="center"/>
    </xf>
    <xf numFmtId="9" fontId="17" fillId="0" borderId="0" xfId="0" applyNumberFormat="1" applyFont="1"/>
    <xf numFmtId="0" fontId="23" fillId="10" borderId="3" xfId="0" applyFont="1" applyFill="1" applyBorder="1" applyAlignment="1">
      <alignment horizontal="justify" vertical="center" wrapText="1"/>
    </xf>
    <xf numFmtId="0" fontId="3" fillId="0" borderId="0" xfId="0" applyFont="1" applyFill="1" applyBorder="1" applyAlignment="1">
      <alignment vertical="center" wrapText="1"/>
    </xf>
    <xf numFmtId="170" fontId="49" fillId="0" borderId="0" xfId="0" applyNumberFormat="1" applyFont="1"/>
    <xf numFmtId="0" fontId="51" fillId="24" borderId="9" xfId="0" applyFont="1" applyFill="1" applyBorder="1" applyAlignment="1">
      <alignment horizontal="center" vertical="center" wrapText="1"/>
    </xf>
    <xf numFmtId="0" fontId="51" fillId="0" borderId="12" xfId="0" applyFont="1" applyBorder="1" applyAlignment="1">
      <alignment horizontal="center" vertical="center" wrapText="1"/>
    </xf>
    <xf numFmtId="169" fontId="46" fillId="0" borderId="37" xfId="0" applyNumberFormat="1" applyFont="1" applyBorder="1" applyAlignment="1">
      <alignment horizontal="center" vertical="center" wrapText="1"/>
    </xf>
    <xf numFmtId="169" fontId="46" fillId="0" borderId="49" xfId="0" applyNumberFormat="1" applyFont="1" applyBorder="1" applyAlignment="1">
      <alignment horizontal="center" vertical="center" wrapText="1"/>
    </xf>
    <xf numFmtId="14" fontId="46" fillId="0" borderId="37" xfId="0" applyNumberFormat="1" applyFont="1" applyBorder="1" applyAlignment="1">
      <alignment horizontal="center" vertical="center" wrapText="1"/>
    </xf>
    <xf numFmtId="169" fontId="46" fillId="0" borderId="39" xfId="0" applyNumberFormat="1" applyFont="1" applyBorder="1" applyAlignment="1">
      <alignment horizontal="center" vertical="center" wrapText="1"/>
    </xf>
    <xf numFmtId="169" fontId="46" fillId="0" borderId="53" xfId="0" applyNumberFormat="1" applyFont="1" applyBorder="1" applyAlignment="1">
      <alignment horizontal="center" vertical="center" wrapText="1"/>
    </xf>
    <xf numFmtId="0" fontId="18" fillId="20" borderId="51" xfId="0" applyFont="1" applyFill="1" applyBorder="1" applyAlignment="1">
      <alignment horizontal="center" vertical="center" wrapText="1"/>
    </xf>
    <xf numFmtId="0" fontId="18" fillId="20" borderId="54" xfId="0" applyFont="1" applyFill="1" applyBorder="1" applyAlignment="1">
      <alignment horizontal="center" vertical="center" wrapText="1"/>
    </xf>
    <xf numFmtId="0" fontId="3" fillId="5" borderId="3" xfId="0" applyFont="1" applyFill="1" applyBorder="1" applyAlignment="1">
      <alignment wrapText="1"/>
    </xf>
    <xf numFmtId="0" fontId="6" fillId="15" borderId="3" xfId="0" applyFont="1" applyFill="1" applyBorder="1" applyAlignment="1">
      <alignment vertical="center"/>
    </xf>
    <xf numFmtId="0" fontId="17" fillId="0" borderId="3" xfId="0" applyFont="1" applyBorder="1" applyAlignment="1">
      <alignment horizontal="left" vertical="center" wrapText="1"/>
    </xf>
    <xf numFmtId="2" fontId="23" fillId="17" borderId="39" xfId="0" applyNumberFormat="1" applyFont="1" applyFill="1" applyBorder="1" applyAlignment="1">
      <alignment horizontal="center" vertical="center"/>
    </xf>
    <xf numFmtId="169" fontId="23" fillId="17" borderId="41" xfId="0" applyNumberFormat="1" applyFont="1" applyFill="1" applyBorder="1" applyAlignment="1">
      <alignment horizontal="center" vertical="center"/>
    </xf>
    <xf numFmtId="169" fontId="23" fillId="17" borderId="37" xfId="0" applyNumberFormat="1" applyFont="1" applyFill="1" applyBorder="1" applyAlignment="1">
      <alignment horizontal="center" vertical="center"/>
    </xf>
    <xf numFmtId="0" fontId="17" fillId="0" borderId="55" xfId="0" applyFont="1" applyBorder="1" applyAlignment="1">
      <alignment vertical="center" wrapText="1"/>
    </xf>
    <xf numFmtId="169" fontId="23" fillId="0" borderId="41" xfId="0" applyNumberFormat="1" applyFont="1" applyBorder="1" applyAlignment="1">
      <alignment horizontal="center" vertical="center"/>
    </xf>
    <xf numFmtId="169" fontId="23" fillId="0" borderId="37" xfId="0" applyNumberFormat="1" applyFont="1" applyBorder="1" applyAlignment="1">
      <alignment horizontal="center" vertical="center"/>
    </xf>
    <xf numFmtId="0" fontId="17" fillId="5" borderId="3" xfId="0" applyFont="1" applyFill="1" applyBorder="1" applyAlignment="1">
      <alignment horizontal="left" vertical="center" wrapText="1"/>
    </xf>
    <xf numFmtId="169" fontId="39" fillId="0" borderId="37" xfId="0" applyNumberFormat="1" applyFont="1" applyBorder="1" applyAlignment="1">
      <alignment horizontal="center" vertical="center"/>
    </xf>
    <xf numFmtId="2" fontId="39" fillId="0" borderId="37" xfId="0" applyNumberFormat="1" applyFont="1" applyBorder="1" applyAlignment="1">
      <alignment horizontal="center" vertical="center"/>
    </xf>
    <xf numFmtId="0" fontId="23" fillId="0" borderId="0" xfId="0" applyFont="1" applyAlignment="1">
      <alignment horizontal="left" vertical="center" wrapText="1"/>
    </xf>
    <xf numFmtId="0" fontId="24" fillId="25" borderId="42" xfId="0" applyFont="1" applyFill="1" applyBorder="1" applyAlignment="1">
      <alignment horizontal="center" vertical="center" wrapText="1"/>
    </xf>
    <xf numFmtId="2" fontId="24" fillId="25" borderId="42" xfId="0" applyNumberFormat="1" applyFont="1" applyFill="1" applyBorder="1" applyAlignment="1">
      <alignment horizontal="center" vertical="center" wrapText="1"/>
    </xf>
    <xf numFmtId="49" fontId="36" fillId="5" borderId="3" xfId="0" applyNumberFormat="1" applyFont="1" applyFill="1" applyBorder="1" applyAlignment="1">
      <alignment horizontal="center" vertical="center" wrapText="1"/>
    </xf>
    <xf numFmtId="9" fontId="36" fillId="5" borderId="3" xfId="2" applyFont="1" applyFill="1" applyBorder="1" applyAlignment="1">
      <alignment horizontal="center" vertical="center"/>
    </xf>
    <xf numFmtId="2" fontId="36" fillId="0" borderId="3" xfId="0" applyNumberFormat="1" applyFont="1" applyBorder="1" applyAlignment="1">
      <alignment horizontal="center" vertical="center"/>
    </xf>
    <xf numFmtId="164" fontId="3" fillId="0" borderId="2" xfId="4" applyFont="1" applyFill="1" applyBorder="1" applyAlignment="1">
      <alignment horizontal="right" vertical="center"/>
    </xf>
    <xf numFmtId="9" fontId="36" fillId="0" borderId="3" xfId="2" applyFont="1" applyFill="1" applyBorder="1" applyAlignment="1">
      <alignment horizontal="center" vertical="center"/>
    </xf>
    <xf numFmtId="0" fontId="10" fillId="0" borderId="7" xfId="0" applyFont="1" applyBorder="1" applyAlignment="1">
      <alignment vertical="center"/>
    </xf>
    <xf numFmtId="0" fontId="10" fillId="0" borderId="5" xfId="0" applyFont="1" applyBorder="1" applyAlignment="1">
      <alignment vertical="center"/>
    </xf>
    <xf numFmtId="0" fontId="10" fillId="0" borderId="6" xfId="0" applyFont="1" applyBorder="1" applyAlignment="1">
      <alignment vertical="center"/>
    </xf>
    <xf numFmtId="0" fontId="36" fillId="0" borderId="5" xfId="0" applyFont="1" applyBorder="1"/>
    <xf numFmtId="0" fontId="36" fillId="0" borderId="6" xfId="0" applyFont="1" applyBorder="1"/>
    <xf numFmtId="0" fontId="36" fillId="0" borderId="7" xfId="0" applyFont="1" applyBorder="1"/>
    <xf numFmtId="164" fontId="36" fillId="0" borderId="5" xfId="3" applyFont="1" applyBorder="1" applyAlignment="1">
      <alignment vertical="center"/>
    </xf>
    <xf numFmtId="164" fontId="36" fillId="0" borderId="6" xfId="3" applyFont="1" applyBorder="1" applyAlignment="1">
      <alignment vertical="center"/>
    </xf>
    <xf numFmtId="164" fontId="36" fillId="0" borderId="7" xfId="3" applyFont="1" applyBorder="1" applyAlignment="1">
      <alignment vertical="center"/>
    </xf>
    <xf numFmtId="164" fontId="36" fillId="0" borderId="5" xfId="3" applyFont="1" applyBorder="1" applyAlignment="1"/>
    <xf numFmtId="164" fontId="36" fillId="0" borderId="6" xfId="3" applyFont="1" applyBorder="1" applyAlignment="1"/>
    <xf numFmtId="164" fontId="36" fillId="0" borderId="7" xfId="3" applyFont="1" applyBorder="1" applyAlignment="1"/>
    <xf numFmtId="0" fontId="7" fillId="5" borderId="5" xfId="0" applyFont="1" applyFill="1" applyBorder="1" applyAlignment="1">
      <alignment horizontal="left" vertical="center" wrapText="1"/>
    </xf>
    <xf numFmtId="0" fontId="7" fillId="5" borderId="5" xfId="0" applyFont="1" applyFill="1" applyBorder="1" applyAlignment="1">
      <alignment horizontal="center" vertical="center" wrapText="1"/>
    </xf>
    <xf numFmtId="49" fontId="7" fillId="5" borderId="5" xfId="0" applyNumberFormat="1" applyFont="1" applyFill="1" applyBorder="1" applyAlignment="1">
      <alignment horizontal="center" vertical="center" wrapText="1"/>
    </xf>
    <xf numFmtId="164" fontId="7" fillId="5" borderId="48" xfId="3" applyFont="1" applyFill="1" applyBorder="1" applyAlignment="1">
      <alignment horizontal="center" vertical="center"/>
    </xf>
    <xf numFmtId="2" fontId="7" fillId="5" borderId="5" xfId="0" applyNumberFormat="1" applyFont="1" applyFill="1" applyBorder="1" applyAlignment="1">
      <alignment horizontal="center" vertical="center"/>
    </xf>
    <xf numFmtId="0" fontId="0" fillId="0" borderId="3" xfId="0" applyBorder="1" applyAlignment="1">
      <alignment vertical="center" wrapText="1"/>
    </xf>
    <xf numFmtId="0" fontId="0" fillId="0" borderId="42" xfId="0" applyBorder="1" applyAlignment="1">
      <alignment vertical="center" wrapText="1"/>
    </xf>
    <xf numFmtId="0" fontId="51" fillId="24" borderId="37" xfId="0" applyFont="1" applyFill="1" applyBorder="1" applyAlignment="1">
      <alignment horizontal="center" vertical="center" wrapText="1"/>
    </xf>
    <xf numFmtId="174" fontId="0" fillId="0" borderId="41" xfId="0" applyNumberFormat="1" applyBorder="1" applyAlignment="1">
      <alignment horizontal="center" vertical="center"/>
    </xf>
    <xf numFmtId="174" fontId="0" fillId="0" borderId="37" xfId="0" applyNumberFormat="1" applyBorder="1" applyAlignment="1">
      <alignment horizontal="center" vertical="center"/>
    </xf>
    <xf numFmtId="0" fontId="51" fillId="0" borderId="37" xfId="0" applyFont="1" applyBorder="1" applyAlignment="1">
      <alignment horizontal="center" vertical="center" wrapText="1"/>
    </xf>
    <xf numFmtId="0" fontId="0" fillId="0" borderId="0" xfId="0" applyAlignment="1">
      <alignment wrapText="1"/>
    </xf>
    <xf numFmtId="0" fontId="0" fillId="4" borderId="37" xfId="0" applyFill="1" applyBorder="1" applyAlignment="1">
      <alignment horizontal="center" vertical="center" wrapText="1"/>
    </xf>
    <xf numFmtId="175" fontId="0" fillId="0" borderId="37" xfId="0" applyNumberFormat="1" applyBorder="1" applyAlignment="1">
      <alignment horizontal="center" vertical="center"/>
    </xf>
    <xf numFmtId="0" fontId="0" fillId="0" borderId="37" xfId="0" applyBorder="1" applyAlignment="1">
      <alignment horizontal="center" vertical="center" wrapText="1"/>
    </xf>
    <xf numFmtId="174" fontId="0" fillId="0" borderId="60" xfId="0" applyNumberFormat="1" applyBorder="1" applyAlignment="1">
      <alignment horizontal="center" vertical="center"/>
    </xf>
    <xf numFmtId="174" fontId="0" fillId="0" borderId="49" xfId="0" applyNumberFormat="1" applyBorder="1" applyAlignment="1">
      <alignment horizontal="center" vertical="center"/>
    </xf>
    <xf numFmtId="175" fontId="0" fillId="0" borderId="49" xfId="0" applyNumberFormat="1" applyBorder="1" applyAlignment="1">
      <alignment horizontal="center" vertical="center"/>
    </xf>
    <xf numFmtId="175" fontId="0" fillId="0" borderId="41" xfId="0" applyNumberFormat="1" applyBorder="1" applyAlignment="1">
      <alignment horizontal="center" vertical="center"/>
    </xf>
    <xf numFmtId="0" fontId="0" fillId="0" borderId="37" xfId="0" applyBorder="1"/>
    <xf numFmtId="14" fontId="0" fillId="0" borderId="37" xfId="0" applyNumberFormat="1" applyBorder="1"/>
    <xf numFmtId="0" fontId="7" fillId="0" borderId="48" xfId="0" applyFont="1" applyBorder="1"/>
    <xf numFmtId="0" fontId="7" fillId="0" borderId="37" xfId="0" applyFont="1" applyBorder="1"/>
    <xf numFmtId="2" fontId="7" fillId="5" borderId="39" xfId="0" applyNumberFormat="1" applyFont="1" applyFill="1" applyBorder="1" applyAlignment="1">
      <alignment horizontal="center" vertical="center"/>
    </xf>
    <xf numFmtId="0" fontId="3" fillId="0" borderId="37" xfId="0" applyFont="1" applyBorder="1"/>
    <xf numFmtId="0" fontId="7" fillId="0" borderId="43" xfId="0" applyFont="1" applyBorder="1"/>
    <xf numFmtId="0" fontId="7" fillId="0" borderId="31" xfId="0" applyFont="1" applyBorder="1"/>
    <xf numFmtId="2" fontId="7" fillId="5" borderId="37" xfId="0" applyNumberFormat="1" applyFont="1" applyFill="1" applyBorder="1" applyAlignment="1">
      <alignment horizontal="center" vertical="center"/>
    </xf>
    <xf numFmtId="9" fontId="7" fillId="0" borderId="48" xfId="2" applyFont="1" applyBorder="1" applyAlignment="1"/>
    <xf numFmtId="164" fontId="7" fillId="0" borderId="37" xfId="3" applyFont="1" applyBorder="1" applyAlignment="1">
      <alignment vertical="center"/>
    </xf>
    <xf numFmtId="1" fontId="7" fillId="0" borderId="37" xfId="3" applyNumberFormat="1" applyFont="1" applyFill="1" applyBorder="1" applyAlignment="1">
      <alignment vertical="center" wrapText="1"/>
    </xf>
    <xf numFmtId="0" fontId="3" fillId="0" borderId="37" xfId="0" applyFont="1" applyBorder="1" applyAlignment="1">
      <alignment horizontal="center"/>
    </xf>
    <xf numFmtId="2" fontId="7" fillId="5" borderId="31" xfId="0" applyNumberFormat="1" applyFont="1" applyFill="1" applyBorder="1" applyAlignment="1">
      <alignment horizontal="center" vertical="center"/>
    </xf>
    <xf numFmtId="2" fontId="7" fillId="5" borderId="4" xfId="0" applyNumberFormat="1" applyFont="1" applyFill="1" applyBorder="1" applyAlignment="1">
      <alignment horizontal="center" vertical="center"/>
    </xf>
    <xf numFmtId="43" fontId="7" fillId="0" borderId="37" xfId="1" applyFont="1" applyBorder="1" applyAlignment="1">
      <alignment horizontal="center"/>
    </xf>
    <xf numFmtId="14" fontId="7" fillId="0" borderId="37" xfId="0" applyNumberFormat="1" applyFont="1" applyBorder="1" applyAlignment="1">
      <alignment horizontal="center" vertical="center" wrapText="1"/>
    </xf>
    <xf numFmtId="0" fontId="23" fillId="4" borderId="37" xfId="0" applyFont="1" applyFill="1" applyBorder="1" applyAlignment="1">
      <alignment horizontal="center" vertical="center" wrapText="1"/>
    </xf>
    <xf numFmtId="169" fontId="23" fillId="4" borderId="37" xfId="0" applyNumberFormat="1" applyFont="1" applyFill="1" applyBorder="1" applyAlignment="1">
      <alignment horizontal="center" vertical="center" wrapText="1"/>
    </xf>
    <xf numFmtId="3" fontId="17" fillId="4" borderId="3" xfId="0" applyNumberFormat="1" applyFont="1" applyFill="1" applyBorder="1" applyAlignment="1">
      <alignment horizontal="center" vertical="center"/>
    </xf>
    <xf numFmtId="0" fontId="14" fillId="0" borderId="0" xfId="0" applyFont="1" applyAlignment="1">
      <alignment horizontal="center"/>
    </xf>
    <xf numFmtId="0" fontId="4" fillId="0" borderId="0" xfId="0" applyFont="1" applyAlignment="1">
      <alignment horizontal="center" vertical="center" wrapText="1"/>
    </xf>
    <xf numFmtId="0" fontId="4" fillId="8" borderId="48" xfId="0" applyFont="1" applyFill="1" applyBorder="1" applyAlignment="1">
      <alignment horizontal="center" vertical="center" wrapText="1"/>
    </xf>
    <xf numFmtId="170" fontId="23" fillId="5" borderId="39" xfId="0" applyNumberFormat="1" applyFont="1" applyFill="1" applyBorder="1" applyAlignment="1">
      <alignment horizontal="center" vertical="center"/>
    </xf>
    <xf numFmtId="9" fontId="23" fillId="26" borderId="37" xfId="0" applyNumberFormat="1" applyFont="1" applyFill="1" applyBorder="1" applyAlignment="1">
      <alignment horizontal="center" vertical="center"/>
    </xf>
    <xf numFmtId="0" fontId="7" fillId="0" borderId="0" xfId="0" applyFont="1" applyAlignment="1">
      <alignment vertical="center" wrapText="1"/>
    </xf>
    <xf numFmtId="169" fontId="7" fillId="0" borderId="37" xfId="0" applyNumberFormat="1" applyFont="1" applyBorder="1" applyAlignment="1">
      <alignment horizontal="center" vertical="center"/>
    </xf>
    <xf numFmtId="0" fontId="23" fillId="17" borderId="37" xfId="0" applyFont="1" applyFill="1" applyBorder="1" applyAlignment="1">
      <alignment horizontal="center" vertical="center"/>
    </xf>
    <xf numFmtId="0" fontId="23" fillId="5" borderId="37" xfId="0" applyFont="1" applyFill="1" applyBorder="1" applyAlignment="1">
      <alignment horizontal="center" vertical="center"/>
    </xf>
    <xf numFmtId="2" fontId="23" fillId="5" borderId="37" xfId="0" applyNumberFormat="1" applyFont="1" applyFill="1" applyBorder="1" applyAlignment="1">
      <alignment horizontal="center" vertical="center"/>
    </xf>
    <xf numFmtId="10" fontId="23" fillId="26" borderId="37" xfId="0" applyNumberFormat="1" applyFont="1" applyFill="1" applyBorder="1" applyAlignment="1">
      <alignment horizontal="center" vertical="center"/>
    </xf>
    <xf numFmtId="0" fontId="17" fillId="4" borderId="55" xfId="0" applyFont="1" applyFill="1" applyBorder="1" applyAlignment="1">
      <alignment vertical="center" wrapText="1"/>
    </xf>
    <xf numFmtId="2" fontId="7" fillId="0" borderId="37" xfId="0" applyNumberFormat="1" applyFont="1" applyBorder="1" applyAlignment="1">
      <alignment horizontal="center" vertical="center"/>
    </xf>
    <xf numFmtId="170" fontId="23" fillId="26" borderId="39" xfId="0" applyNumberFormat="1" applyFont="1" applyFill="1" applyBorder="1" applyAlignment="1">
      <alignment horizontal="center" vertical="center"/>
    </xf>
    <xf numFmtId="0" fontId="7" fillId="0" borderId="37" xfId="0" applyFont="1" applyBorder="1" applyAlignment="1">
      <alignment horizontal="left" vertical="center" wrapText="1"/>
    </xf>
    <xf numFmtId="0" fontId="23" fillId="5" borderId="37" xfId="0" applyFont="1" applyFill="1" applyBorder="1" applyAlignment="1">
      <alignment horizontal="center" vertical="center" wrapText="1"/>
    </xf>
    <xf numFmtId="0" fontId="6" fillId="0" borderId="37" xfId="0" applyFont="1" applyBorder="1" applyAlignment="1">
      <alignment vertical="center"/>
    </xf>
    <xf numFmtId="2" fontId="7" fillId="0" borderId="8" xfId="0" applyNumberFormat="1" applyFont="1" applyBorder="1" applyAlignment="1">
      <alignment horizontal="center" vertical="center"/>
    </xf>
    <xf numFmtId="0" fontId="4" fillId="2" borderId="17" xfId="0" applyFont="1" applyFill="1" applyBorder="1" applyAlignment="1">
      <alignment horizontal="center" vertical="center" wrapText="1"/>
    </xf>
    <xf numFmtId="0" fontId="7" fillId="0" borderId="3" xfId="0" applyFont="1" applyBorder="1" applyAlignment="1">
      <alignment wrapText="1"/>
    </xf>
    <xf numFmtId="176" fontId="7" fillId="0" borderId="4" xfId="0" applyNumberFormat="1" applyFont="1" applyBorder="1" applyAlignment="1">
      <alignment horizontal="center" vertical="center" wrapText="1"/>
    </xf>
    <xf numFmtId="0" fontId="14" fillId="2" borderId="60" xfId="0" applyFont="1" applyFill="1" applyBorder="1"/>
    <xf numFmtId="0" fontId="4" fillId="2" borderId="43" xfId="0" applyFont="1" applyFill="1" applyBorder="1" applyAlignment="1">
      <alignment horizontal="center" vertical="center" wrapText="1"/>
    </xf>
    <xf numFmtId="0" fontId="7" fillId="0" borderId="3" xfId="3" applyNumberFormat="1" applyFont="1" applyFill="1" applyBorder="1" applyAlignment="1">
      <alignment horizontal="center" vertical="center" wrapText="1"/>
    </xf>
    <xf numFmtId="177" fontId="7" fillId="0" borderId="3" xfId="0" applyNumberFormat="1" applyFont="1" applyBorder="1" applyAlignment="1">
      <alignment horizontal="center" vertical="center"/>
    </xf>
    <xf numFmtId="0" fontId="7" fillId="0" borderId="0" xfId="0" applyFont="1" applyAlignment="1">
      <alignment horizontal="left" vertical="center" wrapText="1"/>
    </xf>
    <xf numFmtId="14" fontId="23" fillId="4" borderId="37" xfId="0" applyNumberFormat="1" applyFont="1" applyFill="1" applyBorder="1" applyAlignment="1">
      <alignment horizontal="center" vertical="center"/>
    </xf>
    <xf numFmtId="0" fontId="7" fillId="0" borderId="4" xfId="0" applyFont="1" applyBorder="1" applyAlignment="1">
      <alignment horizontal="left" vertical="center" wrapText="1"/>
    </xf>
    <xf numFmtId="14" fontId="23" fillId="0" borderId="37" xfId="0" applyNumberFormat="1" applyFont="1" applyBorder="1" applyAlignment="1">
      <alignment horizontal="center" vertical="center"/>
    </xf>
    <xf numFmtId="9" fontId="7" fillId="0" borderId="3" xfId="2" applyFont="1" applyBorder="1" applyAlignment="1"/>
    <xf numFmtId="164" fontId="7" fillId="0" borderId="3" xfId="3" applyFont="1" applyBorder="1" applyAlignment="1">
      <alignment vertical="center"/>
    </xf>
    <xf numFmtId="164" fontId="7" fillId="0" borderId="3" xfId="3" applyFont="1" applyBorder="1" applyAlignment="1"/>
    <xf numFmtId="43" fontId="7" fillId="0" borderId="3" xfId="1" applyFont="1" applyBorder="1" applyAlignment="1">
      <alignment horizontal="center"/>
    </xf>
    <xf numFmtId="43" fontId="13" fillId="0" borderId="3" xfId="1" applyFont="1" applyBorder="1" applyAlignment="1">
      <alignment horizontal="center"/>
    </xf>
    <xf numFmtId="43" fontId="14" fillId="0" borderId="3" xfId="1" applyFont="1" applyBorder="1" applyAlignment="1">
      <alignment horizontal="center" vertical="center"/>
    </xf>
    <xf numFmtId="0" fontId="52" fillId="7" borderId="13" xfId="0" applyFont="1" applyFill="1" applyBorder="1" applyAlignment="1">
      <alignment horizontal="center" vertical="center" wrapText="1"/>
    </xf>
    <xf numFmtId="3" fontId="3" fillId="0" borderId="3" xfId="0" applyNumberFormat="1" applyFont="1" applyBorder="1" applyAlignment="1">
      <alignment horizontal="center" vertical="center"/>
    </xf>
    <xf numFmtId="4" fontId="3" fillId="0" borderId="3" xfId="0" applyNumberFormat="1" applyFont="1" applyBorder="1" applyAlignment="1">
      <alignment horizontal="center" vertical="center"/>
    </xf>
    <xf numFmtId="0" fontId="42" fillId="0" borderId="32" xfId="0" applyFont="1" applyBorder="1" applyAlignment="1">
      <alignment horizontal="left" vertical="center" wrapText="1"/>
    </xf>
    <xf numFmtId="0" fontId="7" fillId="0" borderId="8" xfId="0" applyFont="1" applyBorder="1" applyAlignment="1">
      <alignment horizontal="left" vertical="center" wrapText="1"/>
    </xf>
    <xf numFmtId="3" fontId="17" fillId="0" borderId="3" xfId="0" applyNumberFormat="1" applyFont="1" applyBorder="1" applyAlignment="1">
      <alignment horizontal="center" vertical="center"/>
    </xf>
    <xf numFmtId="175" fontId="48" fillId="0" borderId="41" xfId="0" applyNumberFormat="1" applyFont="1" applyBorder="1" applyAlignment="1">
      <alignment horizontal="center" vertical="center"/>
    </xf>
    <xf numFmtId="175" fontId="48" fillId="0" borderId="37" xfId="0" applyNumberFormat="1" applyFont="1" applyBorder="1" applyAlignment="1">
      <alignment horizontal="center" vertical="center"/>
    </xf>
    <xf numFmtId="2" fontId="23" fillId="0" borderId="39" xfId="0" applyNumberFormat="1" applyFont="1" applyBorder="1" applyAlignment="1">
      <alignment horizontal="center" vertical="center"/>
    </xf>
    <xf numFmtId="0" fontId="23" fillId="0" borderId="3" xfId="0" applyFont="1" applyBorder="1"/>
    <xf numFmtId="0" fontId="23" fillId="0" borderId="39" xfId="0" applyFont="1" applyBorder="1" applyAlignment="1">
      <alignment horizontal="center" vertical="center" wrapText="1"/>
    </xf>
    <xf numFmtId="0" fontId="23" fillId="0" borderId="40" xfId="0" applyFont="1" applyBorder="1" applyAlignment="1">
      <alignment horizontal="center" vertical="center"/>
    </xf>
    <xf numFmtId="0" fontId="17" fillId="0" borderId="0" xfId="0" applyFont="1" applyAlignment="1">
      <alignment horizontal="center" vertical="center"/>
    </xf>
    <xf numFmtId="170" fontId="23" fillId="0" borderId="37" xfId="0" applyNumberFormat="1" applyFont="1" applyBorder="1" applyAlignment="1">
      <alignment horizontal="center" vertical="center"/>
    </xf>
    <xf numFmtId="0" fontId="53" fillId="0" borderId="37" xfId="0" applyFont="1" applyBorder="1" applyAlignment="1">
      <alignment horizontal="center"/>
    </xf>
    <xf numFmtId="0" fontId="0" fillId="19" borderId="19" xfId="0" applyFill="1" applyBorder="1" applyAlignment="1">
      <alignment horizontal="center"/>
    </xf>
    <xf numFmtId="43" fontId="0" fillId="19" borderId="3" xfId="1" applyFont="1" applyFill="1" applyBorder="1" applyAlignment="1"/>
    <xf numFmtId="43" fontId="0" fillId="19" borderId="3" xfId="1" applyFont="1" applyFill="1" applyBorder="1"/>
    <xf numFmtId="166" fontId="0" fillId="19" borderId="3" xfId="0" applyNumberFormat="1" applyFill="1" applyBorder="1"/>
    <xf numFmtId="166" fontId="16" fillId="19" borderId="20" xfId="0" applyNumberFormat="1" applyFont="1" applyFill="1" applyBorder="1" applyAlignment="1">
      <alignment horizontal="center"/>
    </xf>
    <xf numFmtId="0" fontId="31" fillId="19" borderId="19" xfId="0" applyFont="1" applyFill="1" applyBorder="1" applyAlignment="1">
      <alignment horizontal="center" vertical="center"/>
    </xf>
    <xf numFmtId="0" fontId="31" fillId="19" borderId="3" xfId="0" applyFont="1" applyFill="1" applyBorder="1" applyAlignment="1">
      <alignment horizontal="center" vertical="center"/>
    </xf>
    <xf numFmtId="0" fontId="4" fillId="8" borderId="17" xfId="0" applyFont="1" applyFill="1" applyBorder="1" applyAlignment="1">
      <alignment horizontal="center" vertical="center" wrapText="1"/>
    </xf>
    <xf numFmtId="0" fontId="4" fillId="8" borderId="18" xfId="0" applyFont="1" applyFill="1" applyBorder="1" applyAlignment="1">
      <alignment horizontal="center" vertical="center" wrapText="1"/>
    </xf>
    <xf numFmtId="178" fontId="23" fillId="0" borderId="39" xfId="0" applyNumberFormat="1" applyFont="1" applyBorder="1" applyAlignment="1">
      <alignment horizontal="center" vertical="center"/>
    </xf>
    <xf numFmtId="0" fontId="23" fillId="28" borderId="37" xfId="0" applyFont="1" applyFill="1" applyBorder="1" applyAlignment="1">
      <alignment horizontal="left" vertical="center" wrapText="1"/>
    </xf>
    <xf numFmtId="175" fontId="54" fillId="0" borderId="3" xfId="0" applyNumberFormat="1" applyFont="1" applyBorder="1" applyAlignment="1">
      <alignment horizontal="center" vertical="center" wrapText="1"/>
    </xf>
    <xf numFmtId="2" fontId="55" fillId="0" borderId="3" xfId="0" applyNumberFormat="1" applyFont="1" applyBorder="1" applyAlignment="1">
      <alignment horizontal="center" vertical="center"/>
    </xf>
    <xf numFmtId="169" fontId="54" fillId="0" borderId="3" xfId="0" applyNumberFormat="1" applyFont="1" applyBorder="1" applyAlignment="1">
      <alignment horizontal="center" vertical="center" wrapText="1"/>
    </xf>
    <xf numFmtId="179" fontId="0" fillId="0" borderId="0" xfId="0" applyNumberFormat="1" applyAlignment="1">
      <alignment horizontal="center" vertical="center"/>
    </xf>
    <xf numFmtId="0" fontId="6" fillId="9" borderId="7" xfId="0" applyFont="1" applyFill="1" applyBorder="1" applyAlignment="1">
      <alignment horizontal="center" vertical="center" wrapText="1"/>
    </xf>
    <xf numFmtId="2" fontId="11" fillId="9" borderId="7" xfId="0" applyNumberFormat="1" applyFont="1" applyFill="1" applyBorder="1" applyAlignment="1">
      <alignment horizontal="center" vertical="center" wrapText="1"/>
    </xf>
    <xf numFmtId="2" fontId="7" fillId="0" borderId="0" xfId="0" applyNumberFormat="1" applyFont="1" applyAlignment="1">
      <alignment horizontal="center" vertical="center"/>
    </xf>
    <xf numFmtId="169" fontId="46" fillId="0" borderId="3" xfId="0" applyNumberFormat="1" applyFont="1" applyBorder="1" applyAlignment="1">
      <alignment horizontal="center" vertical="center" wrapText="1"/>
    </xf>
    <xf numFmtId="0" fontId="7" fillId="0" borderId="3" xfId="0" applyFont="1" applyBorder="1" applyAlignment="1">
      <alignment vertical="center"/>
    </xf>
    <xf numFmtId="0" fontId="7" fillId="18" borderId="3" xfId="0" applyFont="1" applyFill="1" applyBorder="1" applyAlignment="1">
      <alignment wrapText="1"/>
    </xf>
    <xf numFmtId="14" fontId="46" fillId="0" borderId="42" xfId="0" applyNumberFormat="1" applyFont="1" applyBorder="1" applyAlignment="1">
      <alignment horizontal="center" vertical="center" wrapText="1"/>
    </xf>
    <xf numFmtId="0" fontId="23" fillId="0" borderId="42" xfId="0" applyFont="1" applyBorder="1" applyAlignment="1">
      <alignment horizontal="left" vertical="center" wrapText="1"/>
    </xf>
    <xf numFmtId="0" fontId="32" fillId="20" borderId="0" xfId="0" applyFont="1" applyFill="1" applyAlignment="1">
      <alignment horizontal="center"/>
    </xf>
    <xf numFmtId="0" fontId="47" fillId="20" borderId="0" xfId="0" applyFont="1" applyFill="1" applyAlignment="1">
      <alignment horizontal="center"/>
    </xf>
    <xf numFmtId="0" fontId="18" fillId="23" borderId="42" xfId="0" applyFont="1" applyFill="1" applyBorder="1" applyAlignment="1">
      <alignment horizontal="center" vertical="center" wrapText="1"/>
    </xf>
    <xf numFmtId="0" fontId="18" fillId="23" borderId="50" xfId="0" applyFont="1" applyFill="1" applyBorder="1" applyAlignment="1">
      <alignment horizontal="center" vertical="center" wrapText="1"/>
    </xf>
    <xf numFmtId="0" fontId="18" fillId="20" borderId="50" xfId="0" applyFont="1" applyFill="1" applyBorder="1" applyAlignment="1">
      <alignment horizontal="center" vertical="center" wrapText="1"/>
    </xf>
    <xf numFmtId="0" fontId="18" fillId="20" borderId="52" xfId="0" applyFont="1" applyFill="1" applyBorder="1" applyAlignment="1">
      <alignment horizontal="center" vertical="center" wrapText="1"/>
    </xf>
    <xf numFmtId="0" fontId="51" fillId="0" borderId="9" xfId="0" applyFont="1" applyBorder="1" applyAlignment="1">
      <alignment horizontal="center" vertical="center" wrapText="1"/>
    </xf>
    <xf numFmtId="0" fontId="23" fillId="10" borderId="37" xfId="0" applyFont="1" applyFill="1" applyBorder="1" applyAlignment="1">
      <alignment horizontal="left" vertical="center" wrapText="1"/>
    </xf>
    <xf numFmtId="0" fontId="23" fillId="10" borderId="37" xfId="0" applyFont="1" applyFill="1" applyBorder="1" applyAlignment="1">
      <alignment horizontal="center" vertical="center" wrapText="1"/>
    </xf>
    <xf numFmtId="3" fontId="23" fillId="10" borderId="39" xfId="0" applyNumberFormat="1" applyFont="1" applyFill="1" applyBorder="1" applyAlignment="1">
      <alignment horizontal="center" vertical="center" wrapText="1"/>
    </xf>
    <xf numFmtId="9" fontId="23" fillId="10" borderId="37" xfId="0" applyNumberFormat="1" applyFont="1" applyFill="1" applyBorder="1" applyAlignment="1">
      <alignment horizontal="center" vertical="center"/>
    </xf>
    <xf numFmtId="2" fontId="23" fillId="10" borderId="37" xfId="0" applyNumberFormat="1" applyFont="1" applyFill="1" applyBorder="1" applyAlignment="1">
      <alignment horizontal="center" vertical="center"/>
    </xf>
    <xf numFmtId="169" fontId="23" fillId="10" borderId="37" xfId="0" applyNumberFormat="1" applyFont="1" applyFill="1" applyBorder="1" applyAlignment="1">
      <alignment horizontal="center" vertical="center"/>
    </xf>
    <xf numFmtId="169" fontId="23" fillId="10" borderId="39" xfId="0" applyNumberFormat="1" applyFont="1" applyFill="1" applyBorder="1" applyAlignment="1">
      <alignment horizontal="center" vertical="center"/>
    </xf>
    <xf numFmtId="0" fontId="0" fillId="0" borderId="0" xfId="0" applyAlignment="1">
      <alignment vertical="center" wrapText="1"/>
    </xf>
    <xf numFmtId="2" fontId="23" fillId="10" borderId="37" xfId="0" applyNumberFormat="1" applyFont="1" applyFill="1" applyBorder="1" applyAlignment="1">
      <alignment horizontal="center" vertical="center" wrapText="1"/>
    </xf>
    <xf numFmtId="0" fontId="17" fillId="10" borderId="37" xfId="0" applyFont="1" applyFill="1" applyBorder="1" applyAlignment="1">
      <alignment horizontal="left" vertical="center" wrapText="1"/>
    </xf>
    <xf numFmtId="0" fontId="23" fillId="0" borderId="0" xfId="0" applyFont="1"/>
    <xf numFmtId="0" fontId="17" fillId="10" borderId="0" xfId="0" applyFont="1" applyFill="1"/>
    <xf numFmtId="0" fontId="24" fillId="10" borderId="37" xfId="0" applyFont="1" applyFill="1" applyBorder="1" applyAlignment="1">
      <alignment vertical="center"/>
    </xf>
    <xf numFmtId="0" fontId="23" fillId="10" borderId="0" xfId="0" applyFont="1" applyFill="1"/>
    <xf numFmtId="0" fontId="24" fillId="0" borderId="0" xfId="0" applyFont="1" applyAlignment="1">
      <alignment vertical="center"/>
    </xf>
    <xf numFmtId="0" fontId="48" fillId="0" borderId="37" xfId="0" applyFont="1" applyBorder="1" applyAlignment="1">
      <alignment horizontal="center" vertical="center" wrapText="1"/>
    </xf>
    <xf numFmtId="3" fontId="23" fillId="0" borderId="39" xfId="0" applyNumberFormat="1" applyFont="1" applyBorder="1" applyAlignment="1">
      <alignment horizontal="center" vertical="center" wrapText="1"/>
    </xf>
    <xf numFmtId="169" fontId="23" fillId="0" borderId="39" xfId="0" applyNumberFormat="1" applyFont="1" applyBorder="1" applyAlignment="1">
      <alignment horizontal="center" vertical="center"/>
    </xf>
    <xf numFmtId="0" fontId="24" fillId="10" borderId="0" xfId="0" applyFont="1" applyFill="1" applyAlignment="1">
      <alignment vertical="center"/>
    </xf>
    <xf numFmtId="0" fontId="24" fillId="25" borderId="50" xfId="0" applyFont="1" applyFill="1" applyBorder="1" applyAlignment="1">
      <alignment horizontal="center" vertical="center" wrapText="1"/>
    </xf>
    <xf numFmtId="2" fontId="24" fillId="25" borderId="37" xfId="0" applyNumberFormat="1" applyFont="1" applyFill="1" applyBorder="1" applyAlignment="1">
      <alignment horizontal="center" vertical="center" wrapText="1"/>
    </xf>
    <xf numFmtId="0" fontId="24" fillId="0" borderId="3" xfId="0" applyFont="1" applyFill="1" applyBorder="1" applyAlignment="1">
      <alignment horizontal="center" vertical="center"/>
    </xf>
    <xf numFmtId="3" fontId="17" fillId="0" borderId="3" xfId="0" applyNumberFormat="1" applyFont="1" applyFill="1" applyBorder="1" applyAlignment="1">
      <alignment horizontal="center" vertical="center" wrapText="1"/>
    </xf>
    <xf numFmtId="4" fontId="17"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7" fillId="0" borderId="3" xfId="0" applyFont="1" applyFill="1" applyBorder="1" applyAlignment="1">
      <alignment horizontal="justify" vertical="center" wrapText="1"/>
    </xf>
    <xf numFmtId="3" fontId="3" fillId="0" borderId="3" xfId="0" applyNumberFormat="1" applyFont="1" applyFill="1" applyBorder="1" applyAlignment="1">
      <alignment horizontal="center" vertical="center" wrapText="1"/>
    </xf>
    <xf numFmtId="4" fontId="3" fillId="0" borderId="3" xfId="0" applyNumberFormat="1" applyFont="1" applyFill="1" applyBorder="1" applyAlignment="1">
      <alignment horizontal="center" vertical="center" wrapText="1"/>
    </xf>
    <xf numFmtId="3" fontId="18" fillId="25" borderId="42" xfId="0" applyNumberFormat="1" applyFont="1" applyFill="1" applyBorder="1" applyAlignment="1">
      <alignment horizontal="center" vertical="center" wrapText="1"/>
    </xf>
    <xf numFmtId="4" fontId="18" fillId="25" borderId="42" xfId="0" applyNumberFormat="1" applyFont="1" applyFill="1" applyBorder="1" applyAlignment="1">
      <alignment horizontal="center" vertical="center" wrapText="1"/>
    </xf>
    <xf numFmtId="4" fontId="18" fillId="23" borderId="42" xfId="0" applyNumberFormat="1" applyFont="1" applyFill="1" applyBorder="1" applyAlignment="1">
      <alignment horizontal="center" vertical="center" wrapText="1"/>
    </xf>
    <xf numFmtId="0" fontId="24" fillId="0" borderId="37" xfId="0" applyFont="1" applyBorder="1" applyAlignment="1">
      <alignment horizontal="center" vertical="center"/>
    </xf>
    <xf numFmtId="3" fontId="17" fillId="29" borderId="37" xfId="0" applyNumberFormat="1" applyFont="1" applyFill="1" applyBorder="1" applyAlignment="1">
      <alignment horizontal="center" vertical="center"/>
    </xf>
    <xf numFmtId="4" fontId="17" fillId="29" borderId="37" xfId="0" applyNumberFormat="1" applyFont="1" applyFill="1" applyBorder="1" applyAlignment="1">
      <alignment horizontal="center" vertical="center"/>
    </xf>
    <xf numFmtId="0" fontId="17" fillId="0" borderId="37" xfId="0" applyFont="1" applyBorder="1" applyAlignment="1">
      <alignment vertical="center" wrapText="1"/>
    </xf>
    <xf numFmtId="0" fontId="23" fillId="17" borderId="37" xfId="0" applyFont="1" applyFill="1" applyBorder="1" applyAlignment="1">
      <alignment horizontal="center"/>
    </xf>
    <xf numFmtId="0" fontId="23" fillId="17" borderId="37" xfId="0" applyFont="1" applyFill="1" applyBorder="1" applyAlignment="1">
      <alignment horizontal="center" wrapText="1"/>
    </xf>
    <xf numFmtId="169" fontId="23" fillId="17" borderId="37" xfId="0" applyNumberFormat="1" applyFont="1" applyFill="1" applyBorder="1" applyAlignment="1">
      <alignment horizontal="center" vertical="center" wrapText="1"/>
    </xf>
    <xf numFmtId="0" fontId="17" fillId="17" borderId="37" xfId="0" applyFont="1" applyFill="1" applyBorder="1"/>
    <xf numFmtId="0" fontId="17" fillId="0" borderId="37" xfId="0" applyFont="1" applyBorder="1"/>
    <xf numFmtId="0" fontId="19" fillId="23" borderId="37" xfId="0" applyFont="1" applyFill="1" applyBorder="1" applyAlignment="1">
      <alignment horizontal="center" vertical="center" wrapText="1"/>
    </xf>
    <xf numFmtId="0" fontId="18" fillId="23" borderId="37" xfId="0" applyFont="1" applyFill="1" applyBorder="1" applyAlignment="1">
      <alignment horizontal="center" vertical="center" wrapText="1"/>
    </xf>
    <xf numFmtId="3" fontId="18" fillId="20" borderId="37" xfId="0" applyNumberFormat="1" applyFont="1" applyFill="1" applyBorder="1" applyAlignment="1">
      <alignment horizontal="center" vertical="center" wrapText="1"/>
    </xf>
    <xf numFmtId="4" fontId="18" fillId="20" borderId="37" xfId="0" applyNumberFormat="1" applyFont="1" applyFill="1" applyBorder="1" applyAlignment="1">
      <alignment horizontal="center" vertical="center" wrapText="1"/>
    </xf>
    <xf numFmtId="4" fontId="18" fillId="23" borderId="37" xfId="0" applyNumberFormat="1" applyFont="1" applyFill="1" applyBorder="1" applyAlignment="1">
      <alignment horizontal="center" vertical="center" wrapText="1"/>
    </xf>
    <xf numFmtId="0" fontId="23" fillId="0" borderId="37" xfId="0" applyFont="1" applyBorder="1" applyAlignment="1">
      <alignment horizontal="left" wrapText="1"/>
    </xf>
    <xf numFmtId="0" fontId="23" fillId="0" borderId="37" xfId="0" applyFont="1" applyFill="1" applyBorder="1" applyAlignment="1">
      <alignment horizontal="center" vertical="center"/>
    </xf>
    <xf numFmtId="0" fontId="23" fillId="0" borderId="37" xfId="0" applyFont="1" applyFill="1" applyBorder="1" applyAlignment="1">
      <alignment horizontal="center" vertical="center" wrapText="1"/>
    </xf>
    <xf numFmtId="0" fontId="23" fillId="0" borderId="37" xfId="0" applyFont="1" applyFill="1" applyBorder="1" applyAlignment="1">
      <alignment horizontal="left" wrapText="1"/>
    </xf>
    <xf numFmtId="169" fontId="23" fillId="0" borderId="37" xfId="0" applyNumberFormat="1" applyFont="1" applyFill="1" applyBorder="1" applyAlignment="1">
      <alignment horizontal="center" vertical="center" wrapText="1"/>
    </xf>
    <xf numFmtId="3" fontId="17" fillId="0" borderId="37" xfId="0" applyNumberFormat="1" applyFont="1" applyFill="1" applyBorder="1" applyAlignment="1">
      <alignment horizontal="center" vertical="center"/>
    </xf>
    <xf numFmtId="4" fontId="17" fillId="0" borderId="37" xfId="0" applyNumberFormat="1" applyFont="1" applyFill="1" applyBorder="1" applyAlignment="1">
      <alignment horizontal="center" vertical="center"/>
    </xf>
    <xf numFmtId="0" fontId="17" fillId="0" borderId="37" xfId="0" applyFont="1" applyFill="1" applyBorder="1" applyAlignment="1">
      <alignment wrapText="1"/>
    </xf>
    <xf numFmtId="0" fontId="23" fillId="0" borderId="37" xfId="0" applyFont="1" applyBorder="1" applyAlignment="1">
      <alignment horizontal="center" wrapText="1"/>
    </xf>
    <xf numFmtId="14" fontId="23" fillId="0" borderId="3" xfId="0" applyNumberFormat="1" applyFont="1" applyBorder="1" applyAlignment="1">
      <alignment horizontal="left" vertical="center" wrapText="1"/>
    </xf>
    <xf numFmtId="0" fontId="22" fillId="0" borderId="0" xfId="0" applyFont="1" applyAlignment="1">
      <alignment vertical="center" wrapText="1"/>
    </xf>
    <xf numFmtId="0" fontId="57" fillId="0" borderId="3" xfId="0" applyFont="1" applyFill="1" applyBorder="1" applyAlignment="1">
      <alignment vertical="center" wrapText="1"/>
    </xf>
    <xf numFmtId="169" fontId="23" fillId="0" borderId="37" xfId="0" quotePrefix="1" applyNumberFormat="1" applyFont="1" applyFill="1" applyBorder="1" applyAlignment="1">
      <alignment horizontal="left" vertical="center" wrapText="1"/>
    </xf>
    <xf numFmtId="0" fontId="0" fillId="0" borderId="24" xfId="0" applyFill="1" applyBorder="1" applyAlignment="1">
      <alignment horizontal="center"/>
    </xf>
    <xf numFmtId="166" fontId="0" fillId="0" borderId="3" xfId="0" applyNumberFormat="1" applyFill="1" applyBorder="1"/>
    <xf numFmtId="166" fontId="16" fillId="0" borderId="20" xfId="0" applyNumberFormat="1" applyFont="1" applyFill="1" applyBorder="1" applyAlignment="1">
      <alignment horizontal="center"/>
    </xf>
    <xf numFmtId="0" fontId="0" fillId="0" borderId="19" xfId="0" applyFill="1" applyBorder="1" applyAlignment="1">
      <alignment horizontal="center"/>
    </xf>
    <xf numFmtId="43" fontId="0" fillId="0" borderId="3" xfId="1" applyFont="1" applyFill="1" applyBorder="1" applyAlignment="1"/>
    <xf numFmtId="43" fontId="0" fillId="0" borderId="3" xfId="1" applyFont="1" applyFill="1" applyBorder="1"/>
    <xf numFmtId="2" fontId="0" fillId="0" borderId="3" xfId="0" applyNumberFormat="1" applyFill="1" applyBorder="1"/>
    <xf numFmtId="2" fontId="0" fillId="0" borderId="20" xfId="0" applyNumberFormat="1" applyFill="1" applyBorder="1"/>
    <xf numFmtId="0" fontId="48" fillId="0" borderId="3" xfId="0" applyFont="1" applyBorder="1"/>
    <xf numFmtId="9" fontId="7" fillId="0" borderId="5" xfId="2" applyFont="1" applyBorder="1"/>
    <xf numFmtId="1" fontId="7" fillId="0" borderId="3" xfId="3" applyNumberFormat="1" applyFont="1" applyBorder="1" applyAlignment="1">
      <alignment vertical="center" wrapText="1"/>
    </xf>
    <xf numFmtId="1" fontId="7" fillId="0" borderId="5" xfId="3" applyNumberFormat="1" applyFont="1" applyBorder="1" applyAlignment="1">
      <alignment vertical="center" wrapText="1"/>
    </xf>
    <xf numFmtId="9" fontId="7" fillId="0" borderId="6" xfId="2" applyFont="1" applyBorder="1"/>
    <xf numFmtId="1" fontId="7" fillId="0" borderId="6" xfId="3" applyNumberFormat="1" applyFont="1" applyBorder="1" applyAlignment="1">
      <alignment vertical="center" wrapText="1"/>
    </xf>
    <xf numFmtId="9" fontId="7" fillId="0" borderId="7" xfId="2" applyFont="1" applyBorder="1"/>
    <xf numFmtId="1" fontId="7" fillId="0" borderId="7" xfId="3" applyNumberFormat="1" applyFont="1" applyBorder="1" applyAlignment="1">
      <alignment vertical="center" wrapText="1"/>
    </xf>
    <xf numFmtId="164" fontId="7" fillId="0" borderId="5" xfId="3" applyFont="1" applyBorder="1"/>
    <xf numFmtId="164" fontId="7" fillId="0" borderId="6" xfId="3" applyFont="1" applyBorder="1"/>
    <xf numFmtId="164" fontId="7" fillId="0" borderId="7" xfId="3" applyFont="1" applyBorder="1"/>
    <xf numFmtId="0" fontId="42" fillId="0" borderId="37" xfId="0" applyFont="1" applyBorder="1" applyAlignment="1">
      <alignment horizontal="center" wrapText="1"/>
    </xf>
    <xf numFmtId="0" fontId="42" fillId="0" borderId="41" xfId="0" applyFont="1" applyBorder="1" applyAlignment="1">
      <alignment horizontal="center" wrapText="1"/>
    </xf>
    <xf numFmtId="0" fontId="58" fillId="0" borderId="41" xfId="0" applyFont="1" applyBorder="1" applyAlignment="1">
      <alignment horizontal="left" wrapText="1"/>
    </xf>
    <xf numFmtId="169" fontId="23" fillId="0" borderId="41" xfId="0" applyNumberFormat="1" applyFont="1" applyBorder="1" applyAlignment="1">
      <alignment horizontal="center"/>
    </xf>
    <xf numFmtId="0" fontId="58" fillId="18" borderId="0" xfId="0" applyFont="1" applyFill="1" applyAlignment="1">
      <alignment horizontal="center" wrapText="1"/>
    </xf>
    <xf numFmtId="0" fontId="58" fillId="18" borderId="42" xfId="0" applyFont="1" applyFill="1" applyBorder="1" applyAlignment="1">
      <alignment horizontal="center" wrapText="1"/>
    </xf>
    <xf numFmtId="0" fontId="42" fillId="18" borderId="61" xfId="0" applyFont="1" applyFill="1" applyBorder="1" applyAlignment="1">
      <alignment horizontal="center" wrapText="1"/>
    </xf>
    <xf numFmtId="0" fontId="58" fillId="18" borderId="0" xfId="0" applyFont="1" applyFill="1" applyAlignment="1">
      <alignment wrapText="1"/>
    </xf>
    <xf numFmtId="169" fontId="23" fillId="18" borderId="42" xfId="0" applyNumberFormat="1" applyFont="1" applyFill="1" applyBorder="1" applyAlignment="1">
      <alignment horizontal="center"/>
    </xf>
    <xf numFmtId="169" fontId="23" fillId="18" borderId="61" xfId="0" applyNumberFormat="1" applyFont="1" applyFill="1" applyBorder="1" applyAlignment="1">
      <alignment horizontal="center"/>
    </xf>
    <xf numFmtId="3" fontId="17" fillId="18" borderId="37" xfId="0" applyNumberFormat="1" applyFont="1" applyFill="1" applyBorder="1" applyAlignment="1">
      <alignment horizontal="center" vertical="center"/>
    </xf>
    <xf numFmtId="4" fontId="17" fillId="17" borderId="37" xfId="0" applyNumberFormat="1" applyFont="1" applyFill="1" applyBorder="1" applyAlignment="1">
      <alignment horizontal="center" vertical="center"/>
    </xf>
    <xf numFmtId="0" fontId="17" fillId="18" borderId="37" xfId="0" applyFont="1" applyFill="1" applyBorder="1" applyAlignment="1">
      <alignment horizontal="center" vertical="center" wrapText="1"/>
    </xf>
    <xf numFmtId="0" fontId="42" fillId="18" borderId="37" xfId="0" applyFont="1" applyFill="1" applyBorder="1" applyAlignment="1">
      <alignment horizontal="center" wrapText="1"/>
    </xf>
    <xf numFmtId="0" fontId="58" fillId="18" borderId="61" xfId="0" applyFont="1" applyFill="1" applyBorder="1" applyAlignment="1">
      <alignment horizontal="center" wrapText="1"/>
    </xf>
    <xf numFmtId="0" fontId="58" fillId="18" borderId="41" xfId="0" applyFont="1" applyFill="1" applyBorder="1" applyAlignment="1">
      <alignment horizontal="left" wrapText="1"/>
    </xf>
    <xf numFmtId="0" fontId="48" fillId="0" borderId="0" xfId="0" applyFont="1" applyAlignment="1">
      <alignment horizontal="center" vertical="center" wrapText="1"/>
    </xf>
    <xf numFmtId="0" fontId="42" fillId="0" borderId="42" xfId="0" applyFont="1" applyBorder="1" applyAlignment="1">
      <alignment horizontal="center" wrapText="1"/>
    </xf>
    <xf numFmtId="0" fontId="58" fillId="0" borderId="61" xfId="0" applyFont="1" applyBorder="1" applyAlignment="1">
      <alignment horizontal="center" wrapText="1"/>
    </xf>
    <xf numFmtId="0" fontId="42" fillId="0" borderId="61" xfId="0" applyFont="1" applyBorder="1" applyAlignment="1">
      <alignment horizontal="center" wrapText="1"/>
    </xf>
    <xf numFmtId="0" fontId="58" fillId="0" borderId="61" xfId="0" applyFont="1" applyBorder="1" applyAlignment="1">
      <alignment horizontal="left" wrapText="1"/>
    </xf>
    <xf numFmtId="169" fontId="23" fillId="0" borderId="61" xfId="0" applyNumberFormat="1" applyFont="1" applyBorder="1" applyAlignment="1">
      <alignment horizontal="center"/>
    </xf>
    <xf numFmtId="3" fontId="17" fillId="17" borderId="37" xfId="0" applyNumberFormat="1" applyFont="1" applyFill="1" applyBorder="1" applyAlignment="1">
      <alignment horizontal="center" vertical="center"/>
    </xf>
    <xf numFmtId="0" fontId="42" fillId="18" borderId="42" xfId="0" applyFont="1" applyFill="1" applyBorder="1" applyAlignment="1">
      <alignment horizontal="center" wrapText="1"/>
    </xf>
    <xf numFmtId="0" fontId="42" fillId="18" borderId="61" xfId="0" applyFont="1" applyFill="1" applyBorder="1" applyAlignment="1">
      <alignment horizontal="left" wrapText="1"/>
    </xf>
    <xf numFmtId="0" fontId="59" fillId="17" borderId="37" xfId="0" applyFont="1" applyFill="1" applyBorder="1" applyAlignment="1">
      <alignment horizontal="center" wrapText="1"/>
    </xf>
    <xf numFmtId="0" fontId="58" fillId="17" borderId="61" xfId="0" applyFont="1" applyFill="1" applyBorder="1" applyAlignment="1">
      <alignment horizontal="center" wrapText="1"/>
    </xf>
    <xf numFmtId="0" fontId="42" fillId="17" borderId="61" xfId="0" applyFont="1" applyFill="1" applyBorder="1" applyAlignment="1">
      <alignment horizontal="center" wrapText="1"/>
    </xf>
    <xf numFmtId="0" fontId="17" fillId="0" borderId="37" xfId="0" applyFont="1" applyBorder="1" applyAlignment="1">
      <alignment horizontal="center" vertical="center" wrapText="1"/>
    </xf>
    <xf numFmtId="0" fontId="23" fillId="18" borderId="37" xfId="0" applyFont="1" applyFill="1" applyBorder="1" applyAlignment="1">
      <alignment horizontal="center" wrapText="1"/>
    </xf>
    <xf numFmtId="0" fontId="23" fillId="18" borderId="37" xfId="0" applyFont="1" applyFill="1" applyBorder="1" applyAlignment="1">
      <alignment horizontal="center"/>
    </xf>
    <xf numFmtId="169" fontId="23" fillId="18" borderId="37" xfId="0" applyNumberFormat="1" applyFont="1" applyFill="1" applyBorder="1" applyAlignment="1">
      <alignment horizontal="center" vertical="center" wrapText="1"/>
    </xf>
    <xf numFmtId="0" fontId="58" fillId="0" borderId="42" xfId="0" applyFont="1" applyBorder="1" applyAlignment="1">
      <alignment horizontal="center"/>
    </xf>
    <xf numFmtId="0" fontId="23" fillId="0" borderId="41" xfId="0" applyFont="1" applyBorder="1" applyAlignment="1">
      <alignment horizontal="center"/>
    </xf>
    <xf numFmtId="0" fontId="58" fillId="0" borderId="42" xfId="0" applyFont="1" applyBorder="1" applyAlignment="1">
      <alignment horizontal="center" wrapText="1"/>
    </xf>
    <xf numFmtId="0" fontId="17" fillId="0" borderId="37" xfId="0" applyFont="1" applyBorder="1" applyAlignment="1">
      <alignment wrapText="1"/>
    </xf>
    <xf numFmtId="0" fontId="17" fillId="4" borderId="0" xfId="0" applyFont="1" applyFill="1" applyAlignment="1">
      <alignment horizontal="center" vertical="center" wrapText="1"/>
    </xf>
    <xf numFmtId="0" fontId="23" fillId="4" borderId="0" xfId="0" applyFont="1" applyFill="1" applyAlignment="1">
      <alignment horizontal="center"/>
    </xf>
    <xf numFmtId="169" fontId="23" fillId="0" borderId="41" xfId="0" applyNumberFormat="1" applyFont="1" applyBorder="1" applyAlignment="1">
      <alignment horizontal="center" wrapText="1"/>
    </xf>
    <xf numFmtId="0" fontId="17" fillId="17" borderId="37" xfId="0" applyFont="1" applyFill="1" applyBorder="1" applyAlignment="1">
      <alignment wrapText="1"/>
    </xf>
    <xf numFmtId="169" fontId="23" fillId="18" borderId="61" xfId="0" applyNumberFormat="1" applyFont="1" applyFill="1" applyBorder="1" applyAlignment="1">
      <alignment horizontal="center" wrapText="1"/>
    </xf>
    <xf numFmtId="169" fontId="23" fillId="0" borderId="61" xfId="0" applyNumberFormat="1" applyFont="1" applyBorder="1" applyAlignment="1">
      <alignment horizontal="center" wrapText="1"/>
    </xf>
    <xf numFmtId="0" fontId="42" fillId="0" borderId="42" xfId="0" applyFont="1" applyBorder="1" applyAlignment="1">
      <alignment horizontal="center"/>
    </xf>
    <xf numFmtId="0" fontId="42" fillId="0" borderId="61" xfId="0" applyFont="1" applyBorder="1" applyAlignment="1">
      <alignment horizontal="center"/>
    </xf>
    <xf numFmtId="0" fontId="42" fillId="0" borderId="61" xfId="0" applyFont="1" applyBorder="1" applyAlignment="1">
      <alignment horizontal="left"/>
    </xf>
    <xf numFmtId="0" fontId="17" fillId="4" borderId="0" xfId="0" applyFont="1" applyFill="1" applyAlignment="1">
      <alignment wrapText="1"/>
    </xf>
    <xf numFmtId="2" fontId="32" fillId="0" borderId="37" xfId="0" applyNumberFormat="1" applyFont="1" applyBorder="1" applyAlignment="1">
      <alignment horizontal="center" vertical="center"/>
    </xf>
    <xf numFmtId="0" fontId="15" fillId="0" borderId="66" xfId="0" applyFont="1" applyFill="1" applyBorder="1" applyAlignment="1">
      <alignment horizontal="center"/>
    </xf>
    <xf numFmtId="0" fontId="15" fillId="0" borderId="67" xfId="0" applyFont="1" applyFill="1" applyBorder="1" applyAlignment="1">
      <alignment horizontal="center"/>
    </xf>
    <xf numFmtId="0" fontId="15" fillId="0" borderId="68" xfId="0" applyFont="1" applyFill="1" applyBorder="1" applyAlignment="1">
      <alignment horizontal="center"/>
    </xf>
    <xf numFmtId="0" fontId="31" fillId="19" borderId="16" xfId="0" applyFont="1" applyFill="1" applyBorder="1" applyAlignment="1">
      <alignment horizontal="center" vertical="center"/>
    </xf>
    <xf numFmtId="0" fontId="31" fillId="19" borderId="17" xfId="0" applyFont="1" applyFill="1" applyBorder="1" applyAlignment="1">
      <alignment horizontal="center" vertical="center"/>
    </xf>
    <xf numFmtId="0" fontId="16" fillId="19" borderId="69" xfId="0" applyFont="1" applyFill="1" applyBorder="1" applyAlignment="1">
      <alignment horizontal="center" vertical="center"/>
    </xf>
    <xf numFmtId="0" fontId="16" fillId="19" borderId="70" xfId="0" applyFont="1" applyFill="1" applyBorder="1" applyAlignment="1">
      <alignment horizontal="center" vertical="center"/>
    </xf>
    <xf numFmtId="0" fontId="16" fillId="0" borderId="71" xfId="0" applyFont="1" applyBorder="1" applyAlignment="1">
      <alignment horizontal="center" vertical="center"/>
    </xf>
    <xf numFmtId="166" fontId="33" fillId="0" borderId="30" xfId="0" applyNumberFormat="1" applyFont="1" applyBorder="1" applyAlignment="1">
      <alignment horizontal="center" vertical="center"/>
    </xf>
    <xf numFmtId="0" fontId="23" fillId="12" borderId="3" xfId="0" applyFont="1" applyFill="1" applyBorder="1" applyAlignment="1">
      <alignment horizontal="left" vertical="center" wrapText="1"/>
    </xf>
    <xf numFmtId="0" fontId="61" fillId="4" borderId="0" xfId="0" applyFont="1" applyFill="1" applyAlignment="1">
      <alignment wrapText="1"/>
    </xf>
    <xf numFmtId="0" fontId="0" fillId="0" borderId="0" xfId="0" applyFill="1"/>
    <xf numFmtId="0" fontId="31" fillId="0" borderId="19" xfId="0" applyFont="1" applyFill="1" applyBorder="1" applyAlignment="1">
      <alignment horizontal="center" vertical="center"/>
    </xf>
    <xf numFmtId="0" fontId="31" fillId="0" borderId="3" xfId="0" applyFont="1" applyFill="1" applyBorder="1" applyAlignment="1">
      <alignment horizontal="center" vertical="center"/>
    </xf>
    <xf numFmtId="0" fontId="16" fillId="0" borderId="31" xfId="0" applyFont="1" applyFill="1" applyBorder="1" applyAlignment="1">
      <alignment horizontal="center" vertical="center"/>
    </xf>
    <xf numFmtId="0" fontId="16" fillId="0" borderId="37" xfId="0" applyFont="1" applyFill="1" applyBorder="1" applyAlignment="1">
      <alignment horizontal="center" vertical="center"/>
    </xf>
    <xf numFmtId="166" fontId="33" fillId="0" borderId="38" xfId="0" applyNumberFormat="1" applyFont="1" applyFill="1" applyBorder="1" applyAlignment="1">
      <alignment horizontal="center" vertical="center"/>
    </xf>
    <xf numFmtId="0" fontId="18" fillId="20" borderId="64" xfId="0" applyFont="1" applyFill="1" applyBorder="1" applyAlignment="1">
      <alignment horizontal="center" vertical="center" wrapText="1"/>
    </xf>
    <xf numFmtId="2" fontId="23" fillId="0" borderId="3" xfId="0" applyNumberFormat="1" applyFont="1" applyBorder="1" applyAlignment="1">
      <alignment horizontal="center" vertical="center"/>
    </xf>
    <xf numFmtId="2" fontId="23" fillId="0" borderId="42" xfId="0" applyNumberFormat="1" applyFont="1" applyBorder="1" applyAlignment="1">
      <alignment horizontal="center" vertical="center"/>
    </xf>
    <xf numFmtId="14" fontId="23" fillId="0" borderId="37" xfId="0" applyNumberFormat="1" applyFont="1" applyBorder="1" applyAlignment="1">
      <alignment horizontal="center" vertical="center" wrapText="1"/>
    </xf>
    <xf numFmtId="0" fontId="53" fillId="0" borderId="42" xfId="0" applyFont="1" applyBorder="1" applyAlignment="1">
      <alignment horizontal="left" vertical="center" wrapText="1"/>
    </xf>
    <xf numFmtId="2" fontId="23" fillId="0" borderId="42" xfId="0" applyNumberFormat="1" applyFont="1" applyBorder="1" applyAlignment="1">
      <alignment horizontal="left" vertical="center" wrapText="1"/>
    </xf>
    <xf numFmtId="0" fontId="3" fillId="12" borderId="0" xfId="0" applyFont="1" applyFill="1" applyAlignment="1">
      <alignment horizontal="center" vertical="center"/>
    </xf>
    <xf numFmtId="9" fontId="3" fillId="0" borderId="0" xfId="2" applyFont="1"/>
    <xf numFmtId="43" fontId="4" fillId="4" borderId="0" xfId="1" applyFont="1" applyFill="1" applyAlignment="1">
      <alignment vertical="center"/>
    </xf>
    <xf numFmtId="43" fontId="4" fillId="0" borderId="0" xfId="1" applyFont="1" applyAlignment="1">
      <alignment vertical="center"/>
    </xf>
    <xf numFmtId="164" fontId="4" fillId="0" borderId="0" xfId="3" applyFont="1" applyAlignment="1">
      <alignment vertical="center"/>
    </xf>
    <xf numFmtId="1" fontId="7" fillId="0" borderId="0" xfId="3" applyNumberFormat="1" applyFont="1" applyAlignment="1">
      <alignment vertical="center" wrapText="1"/>
    </xf>
    <xf numFmtId="43" fontId="7" fillId="0" borderId="0" xfId="1" applyFont="1" applyAlignment="1">
      <alignment horizontal="center"/>
    </xf>
    <xf numFmtId="0" fontId="0" fillId="0" borderId="0" xfId="0"/>
    <xf numFmtId="0" fontId="18" fillId="0" borderId="0" xfId="0" applyFont="1" applyAlignment="1">
      <alignment horizontal="center" vertical="center" wrapText="1"/>
    </xf>
    <xf numFmtId="0" fontId="19" fillId="0" borderId="0" xfId="0" applyFont="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8" fillId="0" borderId="0" xfId="0" applyFont="1" applyAlignment="1">
      <alignment horizontal="center" vertical="center"/>
    </xf>
    <xf numFmtId="0" fontId="21" fillId="0" borderId="4" xfId="0" applyFont="1" applyBorder="1" applyAlignment="1">
      <alignment horizontal="center" vertical="center"/>
    </xf>
    <xf numFmtId="0" fontId="21" fillId="0" borderId="2" xfId="0" applyFont="1" applyBorder="1" applyAlignment="1">
      <alignment horizontal="center" vertical="center"/>
    </xf>
    <xf numFmtId="0" fontId="21" fillId="0" borderId="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2" fillId="0" borderId="32" xfId="0" applyFont="1" applyBorder="1" applyAlignment="1">
      <alignment horizontal="center" vertical="center" wrapText="1"/>
    </xf>
    <xf numFmtId="0" fontId="3" fillId="10" borderId="3" xfId="0" applyFont="1" applyFill="1" applyBorder="1" applyAlignment="1">
      <alignment wrapText="1"/>
    </xf>
    <xf numFmtId="0" fontId="23" fillId="18" borderId="37" xfId="0" applyFont="1" applyFill="1" applyBorder="1" applyAlignment="1">
      <alignment vertical="center" wrapText="1"/>
    </xf>
    <xf numFmtId="0" fontId="23" fillId="4" borderId="37" xfId="0" applyFont="1" applyFill="1" applyBorder="1" applyAlignment="1">
      <alignment horizontal="center"/>
    </xf>
    <xf numFmtId="0" fontId="23" fillId="4" borderId="37" xfId="0" applyFont="1" applyFill="1" applyBorder="1" applyAlignment="1">
      <alignment horizontal="center" vertical="center"/>
    </xf>
    <xf numFmtId="0" fontId="23" fillId="0" borderId="37" xfId="0" applyFont="1" applyFill="1" applyBorder="1" applyAlignment="1">
      <alignment horizontal="left" vertical="center" wrapText="1"/>
    </xf>
    <xf numFmtId="0" fontId="21" fillId="23" borderId="37" xfId="0" applyFont="1" applyFill="1" applyBorder="1" applyAlignment="1">
      <alignment horizontal="center" vertical="center" wrapText="1"/>
    </xf>
    <xf numFmtId="0" fontId="18" fillId="23" borderId="58" xfId="0" applyFont="1" applyFill="1" applyBorder="1" applyAlignment="1">
      <alignment horizontal="center" vertical="center" wrapText="1"/>
    </xf>
    <xf numFmtId="0" fontId="18" fillId="23" borderId="51" xfId="0" applyFont="1" applyFill="1" applyBorder="1" applyAlignment="1">
      <alignment horizontal="center" vertical="center" wrapText="1"/>
    </xf>
    <xf numFmtId="0" fontId="18" fillId="23" borderId="59" xfId="0" applyFont="1" applyFill="1" applyBorder="1" applyAlignment="1">
      <alignment horizontal="center" vertical="center" wrapText="1"/>
    </xf>
    <xf numFmtId="0" fontId="37" fillId="0" borderId="37" xfId="0" applyFont="1" applyBorder="1" applyAlignment="1">
      <alignment horizontal="center" vertical="center" wrapText="1"/>
    </xf>
    <xf numFmtId="174" fontId="25" fillId="0" borderId="41" xfId="0" applyNumberFormat="1" applyFont="1" applyBorder="1" applyAlignment="1">
      <alignment horizontal="center" vertical="center"/>
    </xf>
    <xf numFmtId="174" fontId="25" fillId="0" borderId="37" xfId="0" applyNumberFormat="1" applyFont="1" applyBorder="1" applyAlignment="1">
      <alignment horizontal="center" vertical="center"/>
    </xf>
    <xf numFmtId="0" fontId="23" fillId="0" borderId="37" xfId="0" applyFont="1" applyBorder="1"/>
    <xf numFmtId="0" fontId="25" fillId="4" borderId="37" xfId="0" applyFont="1" applyFill="1" applyBorder="1" applyAlignment="1">
      <alignment horizontal="center" vertical="center" wrapText="1"/>
    </xf>
    <xf numFmtId="1" fontId="24" fillId="0" borderId="37" xfId="0" applyNumberFormat="1" applyFont="1" applyBorder="1" applyAlignment="1">
      <alignment vertical="center"/>
    </xf>
    <xf numFmtId="0" fontId="23" fillId="0" borderId="37" xfId="0" applyFont="1" applyBorder="1" applyAlignment="1">
      <alignment vertical="center" wrapText="1"/>
    </xf>
    <xf numFmtId="0" fontId="36" fillId="4" borderId="49" xfId="0" applyFont="1" applyFill="1" applyBorder="1" applyAlignment="1">
      <alignment horizontal="center" vertical="center" wrapText="1"/>
    </xf>
    <xf numFmtId="0" fontId="36" fillId="4" borderId="37" xfId="0" applyFont="1" applyFill="1" applyBorder="1" applyAlignment="1">
      <alignment horizontal="center" vertical="center" wrapText="1"/>
    </xf>
    <xf numFmtId="0" fontId="24" fillId="0" borderId="42" xfId="0" applyFont="1" applyBorder="1" applyAlignment="1">
      <alignment vertical="center" wrapText="1"/>
    </xf>
    <xf numFmtId="0" fontId="21" fillId="0" borderId="37" xfId="0" applyFont="1" applyBorder="1" applyAlignment="1">
      <alignment horizontal="center" vertical="center" wrapText="1"/>
    </xf>
    <xf numFmtId="0" fontId="24" fillId="0" borderId="61" xfId="0" applyFont="1" applyBorder="1" applyAlignment="1">
      <alignment horizontal="center" vertical="center" wrapText="1"/>
    </xf>
    <xf numFmtId="2" fontId="24" fillId="0" borderId="42" xfId="0" applyNumberFormat="1" applyFont="1" applyBorder="1" applyAlignment="1">
      <alignment horizontal="center" vertical="center" wrapText="1"/>
    </xf>
    <xf numFmtId="0" fontId="24" fillId="0" borderId="49" xfId="0" applyFont="1" applyBorder="1" applyAlignment="1">
      <alignment vertical="center" wrapText="1"/>
    </xf>
    <xf numFmtId="0" fontId="24" fillId="0" borderId="46" xfId="0" applyFont="1" applyBorder="1" applyAlignment="1">
      <alignment vertical="center" wrapText="1"/>
    </xf>
    <xf numFmtId="43" fontId="7" fillId="6" borderId="0" xfId="1" applyFont="1" applyFill="1" applyAlignment="1">
      <alignment horizontal="center"/>
    </xf>
    <xf numFmtId="9" fontId="7" fillId="0" borderId="0" xfId="2" applyFont="1" applyAlignment="1">
      <alignment horizontal="center"/>
    </xf>
    <xf numFmtId="0" fontId="18" fillId="27" borderId="42" xfId="0" applyFont="1" applyFill="1" applyBorder="1" applyAlignment="1">
      <alignment horizontal="center" vertical="center" wrapText="1"/>
    </xf>
    <xf numFmtId="0" fontId="18" fillId="20" borderId="63" xfId="0" applyFont="1" applyFill="1" applyBorder="1" applyAlignment="1">
      <alignment horizontal="center" vertical="center" wrapText="1"/>
    </xf>
    <xf numFmtId="0" fontId="7" fillId="4" borderId="37" xfId="0" applyFont="1" applyFill="1" applyBorder="1" applyAlignment="1">
      <alignment horizontal="left" vertical="center" wrapText="1"/>
    </xf>
    <xf numFmtId="14" fontId="23" fillId="4" borderId="37" xfId="0" applyNumberFormat="1" applyFont="1" applyFill="1" applyBorder="1" applyAlignment="1">
      <alignment horizontal="center" vertical="center" wrapText="1"/>
    </xf>
    <xf numFmtId="169" fontId="23" fillId="4" borderId="37" xfId="0" applyNumberFormat="1" applyFont="1" applyFill="1" applyBorder="1" applyAlignment="1">
      <alignment horizontal="center" vertical="center"/>
    </xf>
    <xf numFmtId="4" fontId="18" fillId="27" borderId="42" xfId="0" applyNumberFormat="1" applyFont="1" applyFill="1" applyBorder="1" applyAlignment="1">
      <alignment horizontal="center" vertical="center" wrapText="1"/>
    </xf>
    <xf numFmtId="0" fontId="19" fillId="27" borderId="42" xfId="0" applyFont="1" applyFill="1" applyBorder="1" applyAlignment="1">
      <alignment horizontal="center" vertical="center" wrapText="1"/>
    </xf>
    <xf numFmtId="3" fontId="18" fillId="20" borderId="42" xfId="0" applyNumberFormat="1" applyFont="1" applyFill="1" applyBorder="1" applyAlignment="1">
      <alignment horizontal="center" vertical="center" wrapText="1"/>
    </xf>
    <xf numFmtId="4" fontId="18" fillId="20" borderId="42" xfId="0" applyNumberFormat="1" applyFont="1" applyFill="1" applyBorder="1" applyAlignment="1">
      <alignment horizontal="center" vertical="center" wrapText="1"/>
    </xf>
    <xf numFmtId="0" fontId="3" fillId="0" borderId="3" xfId="0" applyFont="1" applyFill="1" applyBorder="1" applyAlignment="1">
      <alignment horizontal="left" vertical="center" wrapText="1"/>
    </xf>
    <xf numFmtId="164" fontId="7" fillId="4" borderId="3" xfId="3" applyFont="1" applyFill="1" applyBorder="1" applyAlignment="1">
      <alignment horizontal="center" vertical="center"/>
    </xf>
    <xf numFmtId="0" fontId="7" fillId="0" borderId="7" xfId="0" applyFont="1" applyBorder="1" applyAlignment="1">
      <alignment horizontal="center" vertical="center" wrapText="1"/>
    </xf>
    <xf numFmtId="164" fontId="7" fillId="0" borderId="31" xfId="3" applyFont="1" applyBorder="1" applyAlignment="1">
      <alignment horizontal="center" vertical="center"/>
    </xf>
    <xf numFmtId="9" fontId="7" fillId="5" borderId="7" xfId="2" applyFont="1" applyFill="1" applyBorder="1" applyAlignment="1">
      <alignment horizontal="center" vertical="center"/>
    </xf>
    <xf numFmtId="4" fontId="3" fillId="4" borderId="3" xfId="0" applyNumberFormat="1" applyFont="1" applyFill="1" applyBorder="1" applyAlignment="1">
      <alignment horizontal="center" vertical="center"/>
    </xf>
    <xf numFmtId="0" fontId="23" fillId="4" borderId="3" xfId="0" applyFont="1" applyFill="1" applyBorder="1" applyAlignment="1">
      <alignment horizontal="left" vertical="center" wrapText="1"/>
    </xf>
    <xf numFmtId="14" fontId="23" fillId="4" borderId="3" xfId="0" applyNumberFormat="1" applyFont="1" applyFill="1" applyBorder="1" applyAlignment="1">
      <alignment horizontal="center" vertical="center" wrapText="1"/>
    </xf>
    <xf numFmtId="170" fontId="7" fillId="0" borderId="39" xfId="0" applyNumberFormat="1" applyFont="1" applyFill="1" applyBorder="1" applyAlignment="1">
      <alignment horizontal="center" vertical="center" wrapText="1"/>
    </xf>
    <xf numFmtId="4" fontId="23" fillId="0" borderId="37" xfId="0" applyNumberFormat="1" applyFont="1" applyFill="1" applyBorder="1" applyAlignment="1">
      <alignment horizontal="center" vertical="center" wrapText="1"/>
    </xf>
    <xf numFmtId="9" fontId="7" fillId="0" borderId="37" xfId="0" applyNumberFormat="1" applyFont="1" applyFill="1" applyBorder="1" applyAlignment="1">
      <alignment horizontal="center" vertical="center"/>
    </xf>
    <xf numFmtId="2" fontId="23" fillId="0" borderId="37" xfId="0" applyNumberFormat="1" applyFont="1" applyFill="1" applyBorder="1" applyAlignment="1">
      <alignment horizontal="center" vertical="center"/>
    </xf>
    <xf numFmtId="2" fontId="51" fillId="17" borderId="12" xfId="0" applyNumberFormat="1" applyFont="1" applyFill="1" applyBorder="1" applyAlignment="1">
      <alignment horizontal="center" vertical="center" wrapText="1"/>
    </xf>
    <xf numFmtId="170" fontId="23" fillId="0" borderId="39" xfId="0" applyNumberFormat="1" applyFont="1" applyFill="1" applyBorder="1" applyAlignment="1">
      <alignment horizontal="center" vertical="center" wrapText="1"/>
    </xf>
    <xf numFmtId="9" fontId="23" fillId="0" borderId="37" xfId="0" applyNumberFormat="1" applyFont="1" applyFill="1" applyBorder="1" applyAlignment="1">
      <alignment horizontal="center" vertical="center"/>
    </xf>
    <xf numFmtId="0" fontId="23" fillId="0" borderId="3" xfId="0" applyFont="1" applyFill="1" applyBorder="1" applyAlignment="1">
      <alignment horizontal="left" vertical="center" wrapText="1"/>
    </xf>
    <xf numFmtId="169" fontId="23" fillId="0" borderId="49" xfId="0" applyNumberFormat="1" applyFont="1" applyBorder="1" applyAlignment="1">
      <alignment horizontal="center" vertical="center" wrapText="1"/>
    </xf>
    <xf numFmtId="49" fontId="23" fillId="0" borderId="37" xfId="0" applyNumberFormat="1" applyFont="1" applyFill="1" applyBorder="1" applyAlignment="1">
      <alignment horizontal="center" vertical="center" wrapText="1"/>
    </xf>
    <xf numFmtId="170" fontId="23" fillId="0" borderId="39" xfId="0" applyNumberFormat="1" applyFont="1" applyFill="1" applyBorder="1" applyAlignment="1">
      <alignment horizontal="center" vertical="center"/>
    </xf>
    <xf numFmtId="2" fontId="7" fillId="0" borderId="4" xfId="0" applyNumberFormat="1" applyFont="1" applyFill="1" applyBorder="1" applyAlignment="1">
      <alignment horizontal="center" vertical="center"/>
    </xf>
    <xf numFmtId="0" fontId="23" fillId="0" borderId="42" xfId="0" applyFont="1" applyFill="1" applyBorder="1" applyAlignment="1">
      <alignment horizontal="left" vertical="center" wrapText="1"/>
    </xf>
    <xf numFmtId="0" fontId="8" fillId="0" borderId="0" xfId="0" applyFont="1" applyAlignment="1">
      <alignment horizontal="center" vertical="center" wrapText="1"/>
    </xf>
    <xf numFmtId="0" fontId="0" fillId="0" borderId="0" xfId="0" applyAlignment="1"/>
    <xf numFmtId="173" fontId="50" fillId="22" borderId="0" xfId="0" applyNumberFormat="1" applyFont="1" applyFill="1" applyAlignment="1">
      <alignment horizontal="center" vertical="center"/>
    </xf>
    <xf numFmtId="0" fontId="36" fillId="0" borderId="0" xfId="0" applyFont="1" applyAlignment="1"/>
    <xf numFmtId="0" fontId="32" fillId="20" borderId="44" xfId="0" applyFont="1" applyFill="1" applyBorder="1" applyAlignment="1">
      <alignment horizontal="center"/>
    </xf>
    <xf numFmtId="0" fontId="36" fillId="0" borderId="45" xfId="0" applyFont="1" applyBorder="1" applyAlignment="1"/>
    <xf numFmtId="0" fontId="36" fillId="0" borderId="10" xfId="0" applyFont="1" applyBorder="1" applyAlignment="1"/>
    <xf numFmtId="0" fontId="22" fillId="0" borderId="0" xfId="0" applyFont="1" applyAlignment="1">
      <alignment horizontal="center" vertical="center" wrapText="1"/>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14" fillId="2" borderId="28" xfId="0" applyFont="1" applyFill="1" applyBorder="1" applyAlignment="1">
      <alignment horizontal="center"/>
    </xf>
    <xf numFmtId="0" fontId="14" fillId="2" borderId="29" xfId="0" applyFont="1" applyFill="1" applyBorder="1" applyAlignment="1">
      <alignment horizontal="center"/>
    </xf>
    <xf numFmtId="0" fontId="14" fillId="2" borderId="30" xfId="0" applyFont="1" applyFill="1" applyBorder="1" applyAlignment="1">
      <alignment horizontal="center"/>
    </xf>
    <xf numFmtId="0" fontId="14" fillId="2" borderId="4" xfId="0" applyFont="1" applyFill="1" applyBorder="1" applyAlignment="1">
      <alignment horizontal="center"/>
    </xf>
    <xf numFmtId="0" fontId="14" fillId="2" borderId="2" xfId="0" applyFont="1" applyFill="1" applyBorder="1" applyAlignment="1">
      <alignment horizontal="center"/>
    </xf>
    <xf numFmtId="0" fontId="14" fillId="2" borderId="8" xfId="0" applyFont="1" applyFill="1" applyBorder="1" applyAlignment="1">
      <alignment horizontal="center"/>
    </xf>
    <xf numFmtId="0" fontId="4" fillId="0" borderId="0" xfId="0" applyFont="1" applyAlignment="1">
      <alignment horizontal="left" vertical="center"/>
    </xf>
    <xf numFmtId="0" fontId="12" fillId="0" borderId="1" xfId="0" applyFont="1" applyBorder="1" applyAlignment="1">
      <alignment horizontal="left" vertical="center"/>
    </xf>
    <xf numFmtId="0" fontId="4" fillId="0" borderId="0" xfId="0" applyFont="1" applyAlignment="1">
      <alignment horizontal="left" vertical="center" wrapText="1"/>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12" fillId="0" borderId="8" xfId="0" applyFont="1" applyBorder="1" applyAlignment="1">
      <alignment horizontal="center" vertical="center"/>
    </xf>
    <xf numFmtId="0" fontId="19" fillId="0" borderId="0" xfId="0" applyFont="1" applyAlignment="1">
      <alignment horizontal="left" vertical="center"/>
    </xf>
    <xf numFmtId="0" fontId="19" fillId="13" borderId="40" xfId="0" applyFont="1" applyFill="1" applyBorder="1" applyAlignment="1">
      <alignment horizontal="left" vertical="center"/>
    </xf>
    <xf numFmtId="0" fontId="36" fillId="13" borderId="40" xfId="0" applyFont="1" applyFill="1" applyBorder="1" applyAlignment="1"/>
    <xf numFmtId="0" fontId="19" fillId="0" borderId="1" xfId="0" applyFont="1" applyBorder="1" applyAlignment="1">
      <alignment horizontal="left" vertical="center"/>
    </xf>
    <xf numFmtId="0" fontId="25" fillId="0" borderId="34" xfId="0" applyFont="1" applyBorder="1" applyAlignment="1">
      <alignment horizontal="center" vertical="center" wrapText="1"/>
    </xf>
    <xf numFmtId="0" fontId="25" fillId="0" borderId="33" xfId="0" applyFont="1" applyBorder="1" applyAlignment="1">
      <alignment horizontal="center" vertical="center" wrapText="1"/>
    </xf>
    <xf numFmtId="0" fontId="25" fillId="0" borderId="32" xfId="0" applyFont="1" applyBorder="1" applyAlignment="1">
      <alignment horizontal="center" vertical="center" wrapText="1"/>
    </xf>
    <xf numFmtId="0" fontId="21" fillId="0" borderId="4" xfId="0" applyFont="1" applyBorder="1" applyAlignment="1">
      <alignment horizontal="center" vertical="center"/>
    </xf>
    <xf numFmtId="0" fontId="21" fillId="0" borderId="2" xfId="0" applyFont="1" applyBorder="1" applyAlignment="1">
      <alignment horizontal="center" vertical="center"/>
    </xf>
    <xf numFmtId="0" fontId="21" fillId="0" borderId="8" xfId="0" applyFont="1" applyBorder="1" applyAlignment="1">
      <alignment horizontal="center" vertical="center"/>
    </xf>
    <xf numFmtId="0" fontId="19" fillId="13" borderId="2" xfId="0" applyFont="1" applyFill="1" applyBorder="1" applyAlignment="1">
      <alignment horizontal="left" vertical="center"/>
    </xf>
    <xf numFmtId="0" fontId="19" fillId="0" borderId="2" xfId="0" applyFont="1" applyBorder="1" applyAlignment="1">
      <alignment vertical="center"/>
    </xf>
    <xf numFmtId="0" fontId="18" fillId="0" borderId="0" xfId="0" applyFont="1" applyAlignment="1">
      <alignment horizontal="center" vertical="center"/>
    </xf>
    <xf numFmtId="0" fontId="32" fillId="0" borderId="28" xfId="0" applyFont="1" applyBorder="1" applyAlignment="1">
      <alignment horizontal="center"/>
    </xf>
    <xf numFmtId="0" fontId="32" fillId="0" borderId="29" xfId="0" applyFont="1" applyBorder="1" applyAlignment="1">
      <alignment horizontal="center"/>
    </xf>
    <xf numFmtId="0" fontId="32" fillId="0" borderId="30" xfId="0" applyFont="1" applyBorder="1" applyAlignment="1">
      <alignment horizontal="center"/>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30" xfId="0" applyFont="1" applyBorder="1" applyAlignment="1">
      <alignment horizontal="center" vertical="center"/>
    </xf>
    <xf numFmtId="0" fontId="28" fillId="0" borderId="34"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32" xfId="0" applyFont="1" applyBorder="1" applyAlignment="1">
      <alignment horizontal="center" vertical="center" wrapText="1"/>
    </xf>
    <xf numFmtId="0" fontId="18" fillId="0" borderId="0" xfId="0" applyFont="1" applyAlignment="1">
      <alignment horizontal="center" vertical="center" wrapText="1"/>
    </xf>
    <xf numFmtId="0" fontId="10" fillId="0" borderId="4" xfId="0" applyFont="1" applyBorder="1" applyAlignment="1">
      <alignment horizontal="center" vertical="center"/>
    </xf>
    <xf numFmtId="0" fontId="10" fillId="0" borderId="2" xfId="0" applyFont="1" applyBorder="1" applyAlignment="1">
      <alignment horizontal="center" vertical="center"/>
    </xf>
    <xf numFmtId="0" fontId="10" fillId="0" borderId="8" xfId="0" applyFont="1" applyBorder="1" applyAlignment="1">
      <alignment horizontal="center" vertical="center"/>
    </xf>
    <xf numFmtId="0" fontId="10" fillId="0" borderId="4" xfId="0" applyFont="1" applyBorder="1" applyAlignment="1">
      <alignment horizontal="left" vertical="center"/>
    </xf>
    <xf numFmtId="0" fontId="10" fillId="0" borderId="2" xfId="0" applyFont="1" applyBorder="1" applyAlignment="1">
      <alignment horizontal="left" vertical="center"/>
    </xf>
    <xf numFmtId="0" fontId="10" fillId="0" borderId="8" xfId="0" applyFont="1" applyBorder="1" applyAlignment="1">
      <alignment horizontal="left" vertical="center"/>
    </xf>
    <xf numFmtId="0" fontId="19" fillId="0" borderId="2" xfId="0" applyFont="1" applyBorder="1" applyAlignment="1">
      <alignment horizontal="left" vertical="center"/>
    </xf>
    <xf numFmtId="0" fontId="47" fillId="0" borderId="39" xfId="0" applyFont="1" applyBorder="1" applyAlignment="1">
      <alignment horizontal="center" vertical="center"/>
    </xf>
    <xf numFmtId="0" fontId="47" fillId="0" borderId="40" xfId="0" applyFont="1" applyBorder="1" applyAlignment="1">
      <alignment horizontal="center" vertical="center"/>
    </xf>
    <xf numFmtId="0" fontId="47" fillId="0" borderId="41" xfId="0" applyFont="1" applyBorder="1" applyAlignment="1">
      <alignment horizontal="center" vertical="center"/>
    </xf>
    <xf numFmtId="0" fontId="21" fillId="0" borderId="39" xfId="0" applyFont="1" applyBorder="1" applyAlignment="1">
      <alignment horizontal="center" vertical="center"/>
    </xf>
    <xf numFmtId="0" fontId="21" fillId="0" borderId="40" xfId="0" applyFont="1" applyBorder="1" applyAlignment="1">
      <alignment horizontal="center" vertical="center"/>
    </xf>
    <xf numFmtId="0" fontId="21" fillId="0" borderId="41" xfId="0" applyFont="1" applyBorder="1" applyAlignment="1">
      <alignment horizontal="center" vertical="center"/>
    </xf>
    <xf numFmtId="0" fontId="36" fillId="0" borderId="40" xfId="0" applyFont="1" applyBorder="1" applyAlignment="1"/>
    <xf numFmtId="0" fontId="36" fillId="0" borderId="41" xfId="0" applyFont="1" applyBorder="1" applyAlignment="1"/>
    <xf numFmtId="0" fontId="11" fillId="0" borderId="1" xfId="0" applyFont="1" applyBorder="1" applyAlignment="1">
      <alignment horizontal="left" vertical="center"/>
    </xf>
    <xf numFmtId="0" fontId="14" fillId="2" borderId="56" xfId="0" applyFont="1" applyFill="1" applyBorder="1" applyAlignment="1">
      <alignment horizontal="center"/>
    </xf>
    <xf numFmtId="0" fontId="14" fillId="2" borderId="57" xfId="0" applyFont="1" applyFill="1" applyBorder="1" applyAlignment="1">
      <alignment horizontal="center"/>
    </xf>
    <xf numFmtId="0" fontId="18" fillId="0" borderId="47" xfId="0" applyFont="1" applyBorder="1" applyAlignment="1">
      <alignment horizontal="center" vertical="center" wrapText="1"/>
    </xf>
    <xf numFmtId="0" fontId="14" fillId="2" borderId="43" xfId="0" applyFont="1" applyFill="1" applyBorder="1" applyAlignment="1">
      <alignment horizontal="center"/>
    </xf>
    <xf numFmtId="0" fontId="14" fillId="2" borderId="0" xfId="0" applyFont="1" applyFill="1" applyAlignment="1">
      <alignment horizontal="center"/>
    </xf>
    <xf numFmtId="0" fontId="14" fillId="2" borderId="39" xfId="0" applyFont="1" applyFill="1" applyBorder="1" applyAlignment="1">
      <alignment horizontal="center"/>
    </xf>
    <xf numFmtId="0" fontId="14" fillId="2" borderId="40" xfId="0" applyFont="1" applyFill="1" applyBorder="1" applyAlignment="1">
      <alignment horizontal="center"/>
    </xf>
    <xf numFmtId="0" fontId="14" fillId="2" borderId="44" xfId="0" applyFont="1" applyFill="1" applyBorder="1" applyAlignment="1">
      <alignment horizontal="center"/>
    </xf>
    <xf numFmtId="0" fontId="14" fillId="2" borderId="45" xfId="0" applyFont="1" applyFill="1" applyBorder="1" applyAlignment="1">
      <alignment horizontal="center"/>
    </xf>
    <xf numFmtId="0" fontId="14" fillId="2" borderId="62" xfId="0" applyFont="1" applyFill="1" applyBorder="1" applyAlignment="1">
      <alignment horizontal="center"/>
    </xf>
    <xf numFmtId="0" fontId="19" fillId="0" borderId="65" xfId="0" applyFont="1" applyBorder="1" applyAlignment="1">
      <alignment horizontal="left" vertical="center"/>
    </xf>
    <xf numFmtId="0" fontId="36" fillId="0" borderId="65" xfId="0" applyFont="1" applyBorder="1" applyAlignment="1"/>
    <xf numFmtId="0" fontId="56" fillId="0" borderId="0" xfId="0" applyFont="1" applyAlignment="1">
      <alignment horizontal="center" vertical="center" wrapText="1"/>
    </xf>
    <xf numFmtId="0" fontId="12" fillId="0" borderId="3" xfId="0" applyFont="1" applyBorder="1" applyAlignment="1">
      <alignment horizontal="center" vertical="center"/>
    </xf>
    <xf numFmtId="0" fontId="42" fillId="0" borderId="34" xfId="0" applyFont="1" applyBorder="1" applyAlignment="1">
      <alignment horizontal="center" vertical="center" wrapText="1"/>
    </xf>
    <xf numFmtId="0" fontId="42" fillId="0" borderId="33" xfId="0" applyFont="1" applyBorder="1" applyAlignment="1">
      <alignment horizontal="center" vertical="center" wrapText="1"/>
    </xf>
    <xf numFmtId="0" fontId="42" fillId="0" borderId="32" xfId="0" applyFont="1" applyBorder="1" applyAlignment="1">
      <alignment horizontal="center" vertical="center" wrapText="1"/>
    </xf>
    <xf numFmtId="0" fontId="13" fillId="0" borderId="44" xfId="0" applyFont="1" applyBorder="1" applyAlignment="1">
      <alignment horizontal="center" vertical="center"/>
    </xf>
    <xf numFmtId="0" fontId="13" fillId="0" borderId="45" xfId="0" applyFont="1" applyBorder="1" applyAlignment="1">
      <alignment horizontal="center" vertical="center"/>
    </xf>
    <xf numFmtId="0" fontId="13" fillId="0" borderId="10" xfId="0" applyFont="1" applyBorder="1" applyAlignment="1">
      <alignment horizontal="center" vertical="center"/>
    </xf>
    <xf numFmtId="0" fontId="19" fillId="0" borderId="40" xfId="0" applyFont="1" applyBorder="1" applyAlignment="1">
      <alignment horizontal="left" vertical="center"/>
    </xf>
    <xf numFmtId="0" fontId="19" fillId="0" borderId="40" xfId="0" applyFont="1" applyBorder="1" applyAlignment="1">
      <alignment vertical="center"/>
    </xf>
    <xf numFmtId="0" fontId="32" fillId="0" borderId="44" xfId="0" applyFont="1" applyBorder="1" applyAlignment="1">
      <alignment horizontal="center"/>
    </xf>
    <xf numFmtId="0" fontId="32" fillId="0" borderId="45" xfId="0" applyFont="1" applyBorder="1" applyAlignment="1">
      <alignment horizontal="center"/>
    </xf>
    <xf numFmtId="0" fontId="32" fillId="0" borderId="10" xfId="0" applyFont="1" applyBorder="1" applyAlignment="1">
      <alignment horizontal="center"/>
    </xf>
    <xf numFmtId="0" fontId="18" fillId="0" borderId="40" xfId="0" applyFont="1" applyBorder="1" applyAlignment="1">
      <alignment vertical="center"/>
    </xf>
    <xf numFmtId="0" fontId="34" fillId="0" borderId="28" xfId="0" applyFont="1" applyBorder="1" applyAlignment="1">
      <alignment horizontal="center"/>
    </xf>
    <xf numFmtId="0" fontId="34" fillId="0" borderId="29" xfId="0" applyFont="1" applyBorder="1" applyAlignment="1">
      <alignment horizontal="center"/>
    </xf>
    <xf numFmtId="0" fontId="34" fillId="0" borderId="30" xfId="0" applyFont="1" applyBorder="1" applyAlignment="1">
      <alignment horizontal="center"/>
    </xf>
    <xf numFmtId="0" fontId="34" fillId="0" borderId="34" xfId="0" applyFont="1" applyBorder="1" applyAlignment="1">
      <alignment horizontal="center" vertical="center"/>
    </xf>
    <xf numFmtId="0" fontId="34" fillId="0" borderId="33" xfId="0" applyFont="1" applyBorder="1" applyAlignment="1">
      <alignment horizontal="center" vertical="center"/>
    </xf>
    <xf numFmtId="0" fontId="34" fillId="0" borderId="34" xfId="0" applyFont="1" applyBorder="1" applyAlignment="1">
      <alignment horizontal="center" vertical="center" wrapText="1"/>
    </xf>
  </cellXfs>
  <cellStyles count="9">
    <cellStyle name="Currency [0] 2" xfId="3" xr:uid="{00000000-0005-0000-0000-000000000000}"/>
    <cellStyle name="Millares" xfId="1" builtinId="3"/>
    <cellStyle name="Millares [0]" xfId="8" builtinId="6"/>
    <cellStyle name="Millares 12" xfId="7" xr:uid="{00000000-0005-0000-0000-000002000000}"/>
    <cellStyle name="Moneda [0]" xfId="4" builtinId="7"/>
    <cellStyle name="Moneda [0] 2" xfId="5" xr:uid="{00000000-0005-0000-0000-000004000000}"/>
    <cellStyle name="Normal" xfId="0" builtinId="0"/>
    <cellStyle name="Normal 2 3 2" xfId="6" xr:uid="{00000000-0005-0000-0000-000006000000}"/>
    <cellStyle name="Porcentaje" xfId="2" builtinId="5"/>
  </cellStyles>
  <dxfs count="280">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hyperlink" Target="http://s.as/" TargetMode="Externa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tiempo.se/" TargetMode="External"/><Relationship Id="rId1" Type="http://schemas.openxmlformats.org/officeDocument/2006/relationships/hyperlink" Target="http://tiempo.se/"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D136"/>
  <sheetViews>
    <sheetView topLeftCell="A112" zoomScale="10" zoomScaleNormal="10" workbookViewId="0">
      <selection activeCell="C91" sqref="C91"/>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31.42578125" style="2" customWidth="1"/>
    <col min="7" max="7" width="15.85546875" style="2" customWidth="1"/>
    <col min="8" max="8" width="24.42578125" style="2" customWidth="1"/>
    <col min="9" max="9" width="19.140625" style="2" customWidth="1"/>
    <col min="10" max="10" width="27.28515625" style="2" customWidth="1"/>
    <col min="11" max="11" width="36.42578125" style="2" customWidth="1"/>
    <col min="12" max="12" width="45.28515625" style="9" customWidth="1"/>
    <col min="13" max="13" width="14.85546875" style="2" customWidth="1"/>
    <col min="14" max="14" width="16.5703125" style="10" customWidth="1"/>
    <col min="15" max="15" width="19" style="2" customWidth="1"/>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24.42578125" style="2" customWidth="1"/>
    <col min="23" max="23" width="25" style="2" customWidth="1"/>
    <col min="24" max="24" width="20.28515625" style="2" customWidth="1"/>
    <col min="25" max="25" width="29" style="2" customWidth="1"/>
    <col min="26" max="26" width="10.85546875" style="2"/>
    <col min="27" max="27" width="9.5703125"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6" width="22.42578125" style="2" customWidth="1"/>
    <col min="37" max="16384" width="10.85546875" style="2"/>
  </cols>
  <sheetData>
    <row r="1" spans="2:56">
      <c r="M1" s="9"/>
      <c r="N1" s="2"/>
      <c r="O1" s="10"/>
    </row>
    <row r="2" spans="2:56">
      <c r="C2" s="840" t="s">
        <v>0</v>
      </c>
      <c r="D2" s="840"/>
      <c r="E2" s="840"/>
      <c r="F2" s="840"/>
      <c r="G2" s="840"/>
      <c r="H2" s="840"/>
      <c r="I2" s="840"/>
      <c r="J2" s="840"/>
      <c r="K2" s="840"/>
      <c r="L2" s="840"/>
      <c r="M2" s="840"/>
      <c r="N2" s="840"/>
      <c r="O2" s="840"/>
    </row>
    <row r="3" spans="2:56" ht="51" customHeight="1">
      <c r="C3" s="840"/>
      <c r="D3" s="840"/>
      <c r="E3" s="840"/>
      <c r="F3" s="840"/>
      <c r="G3" s="840"/>
      <c r="H3" s="840"/>
      <c r="I3" s="840"/>
      <c r="J3" s="840"/>
      <c r="K3" s="840"/>
      <c r="L3" s="840"/>
      <c r="M3" s="840"/>
      <c r="N3" s="840"/>
      <c r="O3" s="840"/>
    </row>
    <row r="5" spans="2:56" ht="18">
      <c r="C5" s="849" t="s">
        <v>1</v>
      </c>
      <c r="D5" s="849"/>
      <c r="E5" s="849"/>
      <c r="F5" s="849"/>
      <c r="G5" s="774"/>
      <c r="H5" s="850" t="s">
        <v>2</v>
      </c>
      <c r="I5" s="850"/>
      <c r="J5" s="850"/>
      <c r="K5" s="850"/>
      <c r="L5" s="850"/>
      <c r="M5" s="850"/>
      <c r="N5" s="3"/>
    </row>
    <row r="6" spans="2:56" ht="13.5" thickBot="1">
      <c r="C6" s="851"/>
      <c r="D6" s="851"/>
      <c r="E6" s="851"/>
      <c r="F6" s="851"/>
      <c r="G6" s="775"/>
      <c r="H6" s="841"/>
      <c r="I6" s="841"/>
      <c r="J6" s="841"/>
      <c r="K6" s="841"/>
      <c r="L6" s="842"/>
      <c r="M6" s="842"/>
      <c r="N6" s="842"/>
      <c r="O6" s="4"/>
    </row>
    <row r="7" spans="2:56" ht="27.6" customHeight="1" thickBot="1">
      <c r="C7" s="849" t="s">
        <v>3</v>
      </c>
      <c r="D7" s="849"/>
      <c r="E7" s="849"/>
      <c r="F7" s="849"/>
      <c r="G7" s="774"/>
      <c r="H7" s="50">
        <v>961.67478352204296</v>
      </c>
      <c r="I7" s="103"/>
      <c r="J7" s="103"/>
      <c r="K7" s="103"/>
      <c r="L7" s="5"/>
      <c r="M7" s="5"/>
      <c r="N7" s="5"/>
      <c r="O7" s="4"/>
    </row>
    <row r="8" spans="2:56" ht="12.95">
      <c r="C8" s="774" t="s">
        <v>4</v>
      </c>
      <c r="D8" s="774"/>
      <c r="E8" s="774"/>
      <c r="F8" s="774"/>
      <c r="G8" s="774"/>
      <c r="H8" s="335">
        <f>H7*0.3</f>
        <v>288.50243505661285</v>
      </c>
      <c r="I8" s="335"/>
      <c r="J8" s="6"/>
      <c r="K8" s="6"/>
      <c r="L8" s="6"/>
      <c r="M8" s="6"/>
      <c r="N8" s="6"/>
      <c r="O8" s="4"/>
    </row>
    <row r="9" spans="2:56" ht="15.95">
      <c r="C9" s="4" t="s">
        <v>5</v>
      </c>
      <c r="H9" s="8"/>
      <c r="I9" s="8"/>
      <c r="J9" s="8"/>
      <c r="K9" s="8"/>
      <c r="M9" s="9"/>
      <c r="N9" s="2"/>
      <c r="O9" s="10"/>
    </row>
    <row r="10" spans="2:56" ht="15.95">
      <c r="C10" s="4"/>
      <c r="H10" s="8"/>
      <c r="I10" s="8"/>
      <c r="J10" s="8"/>
      <c r="K10" s="8"/>
      <c r="M10" s="9"/>
      <c r="N10" s="2"/>
      <c r="O10" s="10"/>
    </row>
    <row r="11" spans="2:56" ht="63" customHeight="1">
      <c r="C11" s="833" t="s">
        <v>6</v>
      </c>
      <c r="D11" s="833"/>
      <c r="E11" s="833"/>
      <c r="F11" s="833"/>
      <c r="G11" s="833"/>
      <c r="H11" s="833"/>
      <c r="I11" s="8"/>
      <c r="J11" s="8"/>
      <c r="K11" s="835" t="str">
        <f>IF(BB28&gt;=5,"HABILITA: CUENTA CON MÁS DE 5 AÑOS","NO HABILITA POR TIEMPO")</f>
        <v>HABILITA: CUENTA CON MÁS DE 5 AÑOS</v>
      </c>
      <c r="L11" s="836"/>
      <c r="M11" s="9"/>
      <c r="N11" s="2"/>
      <c r="O11" s="10"/>
      <c r="AL11" s="39"/>
      <c r="AM11" s="39"/>
      <c r="AN11" s="833"/>
      <c r="AO11" s="834"/>
      <c r="AP11" s="834"/>
      <c r="AQ11" s="834"/>
      <c r="AR11" s="834"/>
      <c r="AS11" s="834"/>
      <c r="AT11" s="450"/>
      <c r="AU11" s="450"/>
      <c r="AV11" s="835" t="str">
        <f>IF(BB28&gt;=5,"HABILITA: CUENTA CON MÁS DE 5 AÑOS","NO HABILITA POR TIEMPO")</f>
        <v>HABILITA: CUENTA CON MÁS DE 5 AÑOS</v>
      </c>
      <c r="AW11" s="836"/>
      <c r="AX11" s="39"/>
      <c r="AY11" s="39"/>
      <c r="AZ11" s="39"/>
      <c r="BA11" s="39"/>
      <c r="BB11" s="39"/>
      <c r="BC11" s="39"/>
      <c r="BD11" s="765"/>
    </row>
    <row r="12" spans="2:56" ht="15" thickBot="1">
      <c r="M12" s="9"/>
      <c r="N12" s="2"/>
      <c r="O12" s="10"/>
      <c r="AL12" s="39"/>
      <c r="AM12" s="39"/>
      <c r="AN12" s="39"/>
      <c r="AO12" s="39"/>
      <c r="AP12" s="447"/>
      <c r="AQ12" s="39"/>
      <c r="AR12" s="39"/>
      <c r="AS12" s="39"/>
      <c r="AT12" s="39"/>
      <c r="AU12" s="39"/>
      <c r="AV12" s="39"/>
      <c r="AW12" s="40"/>
      <c r="AX12" s="39"/>
      <c r="AY12" s="39"/>
      <c r="AZ12" s="39"/>
      <c r="BA12" s="39"/>
      <c r="BB12" s="39"/>
      <c r="BC12" s="39"/>
      <c r="BD12" s="765"/>
    </row>
    <row r="13" spans="2:56" ht="23.45"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8"/>
      <c r="AB13" s="846" t="s">
        <v>9</v>
      </c>
      <c r="AC13" s="847"/>
      <c r="AD13" s="847"/>
      <c r="AE13" s="847"/>
      <c r="AF13" s="847"/>
      <c r="AG13" s="847"/>
      <c r="AH13" s="847"/>
      <c r="AI13" s="847"/>
      <c r="AJ13" s="848"/>
      <c r="AL13" s="39"/>
      <c r="AM13" s="39"/>
      <c r="AN13" s="837" t="s">
        <v>7</v>
      </c>
      <c r="AO13" s="838"/>
      <c r="AP13" s="838"/>
      <c r="AQ13" s="838"/>
      <c r="AR13" s="838"/>
      <c r="AS13" s="838"/>
      <c r="AT13" s="838"/>
      <c r="AU13" s="838"/>
      <c r="AV13" s="838"/>
      <c r="AW13" s="839"/>
      <c r="AX13" s="604"/>
      <c r="AY13" s="604"/>
      <c r="AZ13" s="604"/>
      <c r="BA13" s="604"/>
      <c r="BB13" s="604"/>
      <c r="BC13" s="605"/>
      <c r="BD13" s="765"/>
    </row>
    <row r="14" spans="2:56"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5" t="s">
        <v>19</v>
      </c>
      <c r="AL14" s="39"/>
      <c r="AM14" s="39"/>
      <c r="AN14" s="606" t="s">
        <v>10</v>
      </c>
      <c r="AO14" s="606" t="s">
        <v>11</v>
      </c>
      <c r="AP14" s="606" t="s">
        <v>12</v>
      </c>
      <c r="AQ14" s="607" t="s">
        <v>13</v>
      </c>
      <c r="AR14" s="607" t="s">
        <v>14</v>
      </c>
      <c r="AS14" s="607" t="s">
        <v>15</v>
      </c>
      <c r="AT14" s="607" t="s">
        <v>16</v>
      </c>
      <c r="AU14" s="608" t="s">
        <v>17</v>
      </c>
      <c r="AV14" s="608" t="s">
        <v>18</v>
      </c>
      <c r="AW14" s="606" t="s">
        <v>19</v>
      </c>
      <c r="AX14" s="458" t="s">
        <v>22</v>
      </c>
      <c r="AY14" s="458" t="s">
        <v>23</v>
      </c>
      <c r="AZ14" s="458" t="s">
        <v>24</v>
      </c>
      <c r="BA14" s="458" t="s">
        <v>25</v>
      </c>
      <c r="BB14" s="609" t="s">
        <v>26</v>
      </c>
      <c r="BC14" s="451" t="s">
        <v>20</v>
      </c>
      <c r="BD14" s="610"/>
    </row>
    <row r="15" spans="2:56" ht="91.5" customHeight="1" thickBot="1">
      <c r="B15" s="81">
        <v>1</v>
      </c>
      <c r="C15" s="611" t="s">
        <v>27</v>
      </c>
      <c r="D15" s="612" t="s">
        <v>28</v>
      </c>
      <c r="E15" s="612">
        <v>1</v>
      </c>
      <c r="F15" s="363" t="s">
        <v>29</v>
      </c>
      <c r="G15" s="613">
        <v>829999998</v>
      </c>
      <c r="H15" s="613">
        <v>1347</v>
      </c>
      <c r="I15" s="614">
        <v>1</v>
      </c>
      <c r="J15" s="86">
        <f>H15*I15</f>
        <v>1347</v>
      </c>
      <c r="K15" s="86" t="str">
        <f>IF(I15*H15&gt;0,"HABILITADO", "NO HABILITADO")</f>
        <v>HABILITADO</v>
      </c>
      <c r="L15" s="228"/>
      <c r="M15" s="23">
        <v>80101500</v>
      </c>
      <c r="N15" s="24" t="s">
        <v>30</v>
      </c>
      <c r="O15" s="12"/>
      <c r="P15" s="81">
        <v>1</v>
      </c>
      <c r="Q15" s="75"/>
      <c r="R15" s="44"/>
      <c r="S15" s="89"/>
      <c r="T15" s="88"/>
      <c r="U15" s="73"/>
      <c r="V15" s="102"/>
      <c r="W15" s="85"/>
      <c r="X15" s="74">
        <f>V15*W15</f>
        <v>0</v>
      </c>
      <c r="Y15" s="227"/>
      <c r="AA15" s="81">
        <v>1</v>
      </c>
      <c r="AB15" s="75"/>
      <c r="AC15" s="44"/>
      <c r="AD15" s="72"/>
      <c r="AE15" s="44"/>
      <c r="AF15" s="79"/>
      <c r="AG15" s="100"/>
      <c r="AH15" s="97"/>
      <c r="AI15" s="74">
        <f>AG15*AH15</f>
        <v>0</v>
      </c>
      <c r="AJ15" s="66"/>
      <c r="AL15" s="39"/>
      <c r="AM15" s="386">
        <v>1</v>
      </c>
      <c r="AN15" s="611" t="s">
        <v>27</v>
      </c>
      <c r="AO15" s="612" t="s">
        <v>28</v>
      </c>
      <c r="AP15" s="612">
        <v>1</v>
      </c>
      <c r="AQ15" s="363" t="s">
        <v>29</v>
      </c>
      <c r="AR15" s="364">
        <v>829999998</v>
      </c>
      <c r="AS15" s="365">
        <v>1347</v>
      </c>
      <c r="AT15" s="614">
        <v>1</v>
      </c>
      <c r="AU15" s="615">
        <f>AS15*AT15</f>
        <v>1347</v>
      </c>
      <c r="AV15" s="463" t="str">
        <f>IF(AS15*AT15&gt;0,"HABILITADO", "NO HABILITADO")</f>
        <v>HABILITADO</v>
      </c>
      <c r="AW15" s="228"/>
      <c r="AX15" s="616">
        <v>41699</v>
      </c>
      <c r="AY15" s="616">
        <v>42004</v>
      </c>
      <c r="AZ15" s="616">
        <v>41699</v>
      </c>
      <c r="BA15" s="617">
        <v>42004</v>
      </c>
      <c r="BB15" s="398">
        <f>+(BA15-AZ15+1)/365</f>
        <v>0.83835616438356164</v>
      </c>
      <c r="BC15" s="452">
        <v>80101500</v>
      </c>
      <c r="BD15" s="618"/>
    </row>
    <row r="16" spans="2:56" ht="83.45" customHeight="1" thickBot="1">
      <c r="B16" s="81">
        <v>2</v>
      </c>
      <c r="C16" s="611" t="s">
        <v>31</v>
      </c>
      <c r="D16" s="612" t="s">
        <v>28</v>
      </c>
      <c r="E16" s="612">
        <v>2</v>
      </c>
      <c r="F16" s="363" t="s">
        <v>29</v>
      </c>
      <c r="G16" s="613">
        <v>662000400</v>
      </c>
      <c r="H16" s="619">
        <v>1123</v>
      </c>
      <c r="I16" s="614">
        <v>1</v>
      </c>
      <c r="J16" s="86">
        <f>J15+H16*I16</f>
        <v>2470</v>
      </c>
      <c r="K16" s="86" t="str">
        <f t="shared" ref="K16:K26" si="0">IF(I16*H16&gt;0,"HABILITADO", "NO HABILITADO")</f>
        <v>HABILITADO</v>
      </c>
      <c r="L16" s="208"/>
      <c r="M16" s="23">
        <v>80101600</v>
      </c>
      <c r="N16" s="24" t="s">
        <v>30</v>
      </c>
      <c r="O16" s="12"/>
      <c r="P16" s="81">
        <v>2</v>
      </c>
      <c r="Q16" s="99"/>
      <c r="R16" s="88"/>
      <c r="S16" s="89"/>
      <c r="T16" s="88"/>
      <c r="U16" s="73"/>
      <c r="V16" s="102"/>
      <c r="W16" s="85"/>
      <c r="X16" s="74">
        <f>X15+V16*W16</f>
        <v>0</v>
      </c>
      <c r="Y16" s="227"/>
      <c r="AA16" s="81">
        <v>2</v>
      </c>
      <c r="AB16" s="87"/>
      <c r="AC16" s="88"/>
      <c r="AD16" s="89"/>
      <c r="AE16" s="88"/>
      <c r="AF16" s="90"/>
      <c r="AG16" s="86"/>
      <c r="AH16" s="85"/>
      <c r="AI16" s="74">
        <f>AI15+AG16*AH16</f>
        <v>0</v>
      </c>
      <c r="AJ16" s="208"/>
      <c r="AL16" s="39"/>
      <c r="AM16" s="386">
        <v>2</v>
      </c>
      <c r="AN16" s="611" t="s">
        <v>31</v>
      </c>
      <c r="AO16" s="612" t="s">
        <v>28</v>
      </c>
      <c r="AP16" s="612">
        <v>2</v>
      </c>
      <c r="AQ16" s="363" t="s">
        <v>29</v>
      </c>
      <c r="AR16" s="613">
        <v>662000400</v>
      </c>
      <c r="AS16" s="619">
        <v>1123</v>
      </c>
      <c r="AT16" s="614">
        <v>1</v>
      </c>
      <c r="AU16" s="615">
        <f t="shared" ref="AU16:AU26" si="1">AU15+AS16*AT16</f>
        <v>2470</v>
      </c>
      <c r="AV16" s="463" t="str">
        <f t="shared" ref="AV16:AV26" si="2">IF(AS16*AT16&gt;0,"HABILITADO", "NO HABILITADO")</f>
        <v>HABILITADO</v>
      </c>
      <c r="AW16" s="208"/>
      <c r="AX16" s="616">
        <v>41044</v>
      </c>
      <c r="AY16" s="616">
        <v>41954</v>
      </c>
      <c r="AZ16" s="616">
        <v>41044</v>
      </c>
      <c r="BA16" s="617">
        <v>41550</v>
      </c>
      <c r="BB16" s="398">
        <f t="shared" ref="BB16:BB24" si="3">+(BA16-AZ16+1)/365</f>
        <v>1.3890410958904109</v>
      </c>
      <c r="BC16" s="452">
        <v>80101600</v>
      </c>
      <c r="BD16" s="765"/>
    </row>
    <row r="17" spans="2:56" ht="75.95" customHeight="1" thickBot="1">
      <c r="B17" s="81">
        <v>3</v>
      </c>
      <c r="C17" s="611" t="s">
        <v>32</v>
      </c>
      <c r="D17" s="612" t="s">
        <v>28</v>
      </c>
      <c r="E17" s="612">
        <v>7</v>
      </c>
      <c r="F17" s="363" t="s">
        <v>29</v>
      </c>
      <c r="G17" s="613">
        <v>202999995</v>
      </c>
      <c r="H17" s="619">
        <v>379</v>
      </c>
      <c r="I17" s="614">
        <v>1</v>
      </c>
      <c r="J17" s="86">
        <f t="shared" ref="J17:J26" si="4">J16+H17*I17</f>
        <v>2849</v>
      </c>
      <c r="K17" s="86" t="str">
        <f t="shared" si="0"/>
        <v>HABILITADO</v>
      </c>
      <c r="L17" s="209"/>
      <c r="M17" s="23">
        <v>81101500</v>
      </c>
      <c r="N17" s="24" t="s">
        <v>33</v>
      </c>
      <c r="O17" s="12"/>
      <c r="P17" s="81">
        <v>3</v>
      </c>
      <c r="Q17" s="87"/>
      <c r="R17" s="88"/>
      <c r="S17" s="89"/>
      <c r="T17" s="88"/>
      <c r="U17" s="90"/>
      <c r="V17" s="86"/>
      <c r="W17" s="85"/>
      <c r="X17" s="74">
        <f t="shared" ref="X17:X68" si="5">X16+V17*W17</f>
        <v>0</v>
      </c>
      <c r="Y17" s="227"/>
      <c r="AA17" s="81">
        <v>3</v>
      </c>
      <c r="AB17" s="87"/>
      <c r="AC17" s="88"/>
      <c r="AD17" s="89"/>
      <c r="AE17" s="88"/>
      <c r="AF17" s="90"/>
      <c r="AG17" s="86"/>
      <c r="AH17" s="85"/>
      <c r="AI17" s="74">
        <f t="shared" ref="AI17:AI68" si="6">AI16+AG17*AH17</f>
        <v>0</v>
      </c>
      <c r="AJ17" s="209"/>
      <c r="AL17" s="39"/>
      <c r="AM17" s="386">
        <v>3</v>
      </c>
      <c r="AN17" s="620" t="s">
        <v>32</v>
      </c>
      <c r="AO17" s="612" t="s">
        <v>28</v>
      </c>
      <c r="AP17" s="612">
        <v>7</v>
      </c>
      <c r="AQ17" s="363" t="s">
        <v>29</v>
      </c>
      <c r="AR17" s="613">
        <v>202999995</v>
      </c>
      <c r="AS17" s="619">
        <v>379</v>
      </c>
      <c r="AT17" s="614">
        <v>1</v>
      </c>
      <c r="AU17" s="615">
        <f t="shared" si="1"/>
        <v>2849</v>
      </c>
      <c r="AV17" s="463" t="str">
        <f t="shared" si="2"/>
        <v>HABILITADO</v>
      </c>
      <c r="AW17" s="506"/>
      <c r="AX17" s="616">
        <v>41701</v>
      </c>
      <c r="AY17" s="616">
        <v>42157</v>
      </c>
      <c r="AZ17" s="616">
        <v>41984</v>
      </c>
      <c r="BA17" s="617">
        <v>42157</v>
      </c>
      <c r="BB17" s="398">
        <f t="shared" si="3"/>
        <v>0.47671232876712327</v>
      </c>
      <c r="BC17" s="452">
        <v>81101500</v>
      </c>
      <c r="BD17" s="618"/>
    </row>
    <row r="18" spans="2:56" ht="56.1" customHeight="1" thickBot="1">
      <c r="B18" s="81">
        <v>4</v>
      </c>
      <c r="C18" s="611" t="s">
        <v>34</v>
      </c>
      <c r="D18" s="612" t="s">
        <v>28</v>
      </c>
      <c r="E18" s="612">
        <v>9</v>
      </c>
      <c r="F18" s="363" t="s">
        <v>29</v>
      </c>
      <c r="G18" s="613">
        <v>110500000</v>
      </c>
      <c r="H18" s="619">
        <v>222</v>
      </c>
      <c r="I18" s="614">
        <v>1</v>
      </c>
      <c r="J18" s="86">
        <f t="shared" si="4"/>
        <v>3071</v>
      </c>
      <c r="K18" s="86" t="str">
        <f t="shared" si="0"/>
        <v>HABILITADO</v>
      </c>
      <c r="L18" s="228"/>
      <c r="M18" s="23">
        <v>81101700</v>
      </c>
      <c r="N18" s="24" t="s">
        <v>35</v>
      </c>
      <c r="O18" s="12"/>
      <c r="P18" s="81">
        <v>4</v>
      </c>
      <c r="Q18" s="87"/>
      <c r="R18" s="88"/>
      <c r="S18" s="89"/>
      <c r="T18" s="88"/>
      <c r="U18" s="90"/>
      <c r="V18" s="86"/>
      <c r="W18" s="85"/>
      <c r="X18" s="74">
        <f t="shared" si="5"/>
        <v>0</v>
      </c>
      <c r="Y18" s="227"/>
      <c r="AA18" s="81">
        <v>4</v>
      </c>
      <c r="AB18" s="87"/>
      <c r="AC18" s="88"/>
      <c r="AD18" s="89"/>
      <c r="AE18" s="88"/>
      <c r="AF18" s="90"/>
      <c r="AG18" s="86"/>
      <c r="AH18" s="85"/>
      <c r="AI18" s="74">
        <f t="shared" si="6"/>
        <v>0</v>
      </c>
      <c r="AJ18" s="228"/>
      <c r="AL18" s="39"/>
      <c r="AM18" s="386">
        <v>4</v>
      </c>
      <c r="AN18" s="611" t="s">
        <v>34</v>
      </c>
      <c r="AO18" s="612" t="s">
        <v>28</v>
      </c>
      <c r="AP18" s="612">
        <v>9</v>
      </c>
      <c r="AQ18" s="363" t="s">
        <v>29</v>
      </c>
      <c r="AR18" s="613">
        <v>110500000</v>
      </c>
      <c r="AS18" s="619">
        <v>222</v>
      </c>
      <c r="AT18" s="614">
        <v>1</v>
      </c>
      <c r="AU18" s="615">
        <f t="shared" si="1"/>
        <v>3071</v>
      </c>
      <c r="AV18" s="463" t="str">
        <f t="shared" si="2"/>
        <v>HABILITADO</v>
      </c>
      <c r="AW18" s="228"/>
      <c r="AX18" s="616">
        <v>39680</v>
      </c>
      <c r="AY18" s="616">
        <v>40011</v>
      </c>
      <c r="AZ18" s="616">
        <v>39680</v>
      </c>
      <c r="BA18" s="617">
        <v>39981</v>
      </c>
      <c r="BB18" s="398">
        <f t="shared" si="3"/>
        <v>0.82739726027397265</v>
      </c>
      <c r="BC18" s="452">
        <v>81101700</v>
      </c>
      <c r="BD18" s="618"/>
    </row>
    <row r="19" spans="2:56" ht="60.6" customHeight="1" thickBot="1">
      <c r="B19" s="81">
        <v>5</v>
      </c>
      <c r="C19" s="611" t="s">
        <v>36</v>
      </c>
      <c r="D19" s="612" t="s">
        <v>28</v>
      </c>
      <c r="E19" s="612">
        <v>16</v>
      </c>
      <c r="F19" s="363" t="s">
        <v>29</v>
      </c>
      <c r="G19" s="613">
        <v>65000000</v>
      </c>
      <c r="H19" s="619">
        <v>150</v>
      </c>
      <c r="I19" s="614">
        <v>1</v>
      </c>
      <c r="J19" s="86">
        <f t="shared" si="4"/>
        <v>3221</v>
      </c>
      <c r="K19" s="86" t="str">
        <f t="shared" si="0"/>
        <v>HABILITADO</v>
      </c>
      <c r="L19" s="208"/>
      <c r="M19" s="23">
        <v>83101800</v>
      </c>
      <c r="N19" s="24" t="s">
        <v>37</v>
      </c>
      <c r="O19" s="12"/>
      <c r="P19" s="81">
        <v>5</v>
      </c>
      <c r="Q19" s="87"/>
      <c r="R19" s="44"/>
      <c r="S19" s="72"/>
      <c r="T19" s="44"/>
      <c r="U19" s="73"/>
      <c r="V19" s="74"/>
      <c r="W19" s="85"/>
      <c r="X19" s="74">
        <f t="shared" si="5"/>
        <v>0</v>
      </c>
      <c r="Y19" s="227"/>
      <c r="AA19" s="81">
        <v>5</v>
      </c>
      <c r="AB19" s="87"/>
      <c r="AC19" s="44"/>
      <c r="AD19" s="72"/>
      <c r="AE19" s="44"/>
      <c r="AF19" s="73"/>
      <c r="AG19" s="74"/>
      <c r="AH19" s="85"/>
      <c r="AI19" s="74">
        <f t="shared" si="6"/>
        <v>0</v>
      </c>
      <c r="AJ19" s="208"/>
      <c r="AL19" s="39"/>
      <c r="AM19" s="386">
        <v>5</v>
      </c>
      <c r="AN19" s="611" t="s">
        <v>36</v>
      </c>
      <c r="AO19" s="612" t="s">
        <v>28</v>
      </c>
      <c r="AP19" s="612">
        <v>16</v>
      </c>
      <c r="AQ19" s="363" t="s">
        <v>29</v>
      </c>
      <c r="AR19" s="613">
        <v>65000000</v>
      </c>
      <c r="AS19" s="619">
        <v>150</v>
      </c>
      <c r="AT19" s="614">
        <v>1</v>
      </c>
      <c r="AU19" s="615">
        <f t="shared" si="1"/>
        <v>3221</v>
      </c>
      <c r="AV19" s="463" t="str">
        <f t="shared" si="2"/>
        <v>HABILITADO</v>
      </c>
      <c r="AW19" s="208"/>
      <c r="AX19" s="616">
        <v>39139</v>
      </c>
      <c r="AY19" s="616">
        <v>39289</v>
      </c>
      <c r="AZ19" s="616">
        <v>39139</v>
      </c>
      <c r="BA19" s="617">
        <v>39289</v>
      </c>
      <c r="BB19" s="398">
        <f t="shared" si="3"/>
        <v>0.41369863013698632</v>
      </c>
      <c r="BC19" s="452">
        <v>83101800</v>
      </c>
      <c r="BD19" s="618"/>
    </row>
    <row r="20" spans="2:56" ht="45.6" customHeight="1">
      <c r="B20" s="81">
        <v>6</v>
      </c>
      <c r="C20" s="611" t="s">
        <v>38</v>
      </c>
      <c r="D20" s="612" t="s">
        <v>28</v>
      </c>
      <c r="E20" s="612">
        <v>14</v>
      </c>
      <c r="F20" s="363" t="s">
        <v>29</v>
      </c>
      <c r="G20" s="613">
        <v>70000000</v>
      </c>
      <c r="H20" s="619">
        <v>161</v>
      </c>
      <c r="I20" s="614">
        <v>1</v>
      </c>
      <c r="J20" s="74">
        <f t="shared" si="4"/>
        <v>3382</v>
      </c>
      <c r="K20" s="86" t="str">
        <f t="shared" si="0"/>
        <v>HABILITADO</v>
      </c>
      <c r="L20" s="130"/>
      <c r="M20" s="346"/>
      <c r="N20" s="2"/>
      <c r="O20" s="12"/>
      <c r="P20" s="81">
        <v>6</v>
      </c>
      <c r="Q20" s="130"/>
      <c r="R20" s="44"/>
      <c r="S20" s="72"/>
      <c r="T20" s="44"/>
      <c r="U20" s="79"/>
      <c r="V20" s="74"/>
      <c r="W20" s="97"/>
      <c r="X20" s="74">
        <f t="shared" si="5"/>
        <v>0</v>
      </c>
      <c r="Y20" s="227"/>
      <c r="AA20" s="81">
        <v>6</v>
      </c>
      <c r="AB20" s="130"/>
      <c r="AC20" s="44"/>
      <c r="AD20" s="72"/>
      <c r="AE20" s="44"/>
      <c r="AF20" s="79"/>
      <c r="AG20" s="74"/>
      <c r="AH20" s="97"/>
      <c r="AI20" s="74">
        <f t="shared" si="6"/>
        <v>0</v>
      </c>
      <c r="AJ20" s="209"/>
      <c r="AL20" s="39"/>
      <c r="AM20" s="386">
        <v>6</v>
      </c>
      <c r="AN20" s="611" t="s">
        <v>38</v>
      </c>
      <c r="AO20" s="612" t="s">
        <v>28</v>
      </c>
      <c r="AP20" s="612">
        <v>14</v>
      </c>
      <c r="AQ20" s="363" t="s">
        <v>29</v>
      </c>
      <c r="AR20" s="613">
        <v>70000000</v>
      </c>
      <c r="AS20" s="619">
        <v>161</v>
      </c>
      <c r="AT20" s="614">
        <v>1</v>
      </c>
      <c r="AU20" s="615">
        <f t="shared" si="1"/>
        <v>3382</v>
      </c>
      <c r="AV20" s="463" t="str">
        <f t="shared" si="2"/>
        <v>HABILITADO</v>
      </c>
      <c r="AW20" s="130"/>
      <c r="AX20" s="616">
        <v>39315</v>
      </c>
      <c r="AY20" s="616">
        <v>39435</v>
      </c>
      <c r="AZ20" s="616">
        <v>39315</v>
      </c>
      <c r="BA20" s="617">
        <v>39435</v>
      </c>
      <c r="BB20" s="398">
        <f t="shared" si="3"/>
        <v>0.33150684931506852</v>
      </c>
      <c r="BC20" s="621"/>
      <c r="BD20" s="618"/>
    </row>
    <row r="21" spans="2:56" ht="46.5" customHeight="1">
      <c r="B21" s="81">
        <v>7</v>
      </c>
      <c r="C21" s="611" t="s">
        <v>39</v>
      </c>
      <c r="D21" s="612" t="s">
        <v>28</v>
      </c>
      <c r="E21" s="612">
        <v>22</v>
      </c>
      <c r="F21" s="363" t="s">
        <v>29</v>
      </c>
      <c r="G21" s="613">
        <v>34997200</v>
      </c>
      <c r="H21" s="619">
        <v>65</v>
      </c>
      <c r="I21" s="614">
        <v>1</v>
      </c>
      <c r="J21" s="74">
        <f t="shared" si="4"/>
        <v>3447</v>
      </c>
      <c r="K21" s="86" t="str">
        <f t="shared" si="0"/>
        <v>HABILITADO</v>
      </c>
      <c r="L21" s="130"/>
      <c r="M21" s="346"/>
      <c r="N21" s="2"/>
      <c r="O21" s="12"/>
      <c r="P21" s="81">
        <v>7</v>
      </c>
      <c r="Q21" s="130"/>
      <c r="R21" s="44"/>
      <c r="S21" s="72"/>
      <c r="T21" s="44"/>
      <c r="U21" s="79"/>
      <c r="V21" s="74"/>
      <c r="W21" s="97"/>
      <c r="X21" s="74">
        <f t="shared" si="5"/>
        <v>0</v>
      </c>
      <c r="Y21" s="227"/>
      <c r="AA21" s="81">
        <v>7</v>
      </c>
      <c r="AB21" s="130"/>
      <c r="AC21" s="44"/>
      <c r="AD21" s="72"/>
      <c r="AE21" s="44"/>
      <c r="AF21" s="79"/>
      <c r="AG21" s="74"/>
      <c r="AH21" s="97"/>
      <c r="AI21" s="74">
        <f t="shared" si="6"/>
        <v>0</v>
      </c>
      <c r="AJ21" s="228"/>
      <c r="AL21" s="39"/>
      <c r="AM21" s="386">
        <v>7</v>
      </c>
      <c r="AN21" s="611" t="s">
        <v>39</v>
      </c>
      <c r="AO21" s="612" t="s">
        <v>28</v>
      </c>
      <c r="AP21" s="612">
        <v>22</v>
      </c>
      <c r="AQ21" s="363" t="s">
        <v>29</v>
      </c>
      <c r="AR21" s="613">
        <v>34997200</v>
      </c>
      <c r="AS21" s="619">
        <v>65</v>
      </c>
      <c r="AT21" s="614">
        <v>1</v>
      </c>
      <c r="AU21" s="615">
        <f t="shared" si="1"/>
        <v>3447</v>
      </c>
      <c r="AV21" s="463" t="str">
        <f t="shared" si="2"/>
        <v>HABILITADO</v>
      </c>
      <c r="AW21" s="130"/>
      <c r="AX21" s="616">
        <v>40884</v>
      </c>
      <c r="AY21" s="616">
        <v>40908</v>
      </c>
      <c r="AZ21" s="616">
        <v>40884</v>
      </c>
      <c r="BA21" s="617">
        <v>40908</v>
      </c>
      <c r="BB21" s="398">
        <f t="shared" si="3"/>
        <v>6.8493150684931503E-2</v>
      </c>
      <c r="BC21" s="621"/>
      <c r="BD21" s="618"/>
    </row>
    <row r="22" spans="2:56" ht="38.450000000000003" customHeight="1">
      <c r="B22" s="81">
        <v>8</v>
      </c>
      <c r="C22" s="611" t="s">
        <v>40</v>
      </c>
      <c r="D22" s="612" t="s">
        <v>41</v>
      </c>
      <c r="E22" s="612">
        <v>33</v>
      </c>
      <c r="F22" s="363" t="s">
        <v>29</v>
      </c>
      <c r="G22" s="613">
        <v>23306997</v>
      </c>
      <c r="H22" s="619">
        <v>40</v>
      </c>
      <c r="I22" s="614">
        <v>1</v>
      </c>
      <c r="J22" s="74">
        <f t="shared" si="4"/>
        <v>3487</v>
      </c>
      <c r="K22" s="86" t="str">
        <f t="shared" si="0"/>
        <v>HABILITADO</v>
      </c>
      <c r="L22" s="130"/>
      <c r="M22" s="346"/>
      <c r="N22" s="2"/>
      <c r="O22" s="12"/>
      <c r="P22" s="81">
        <v>8</v>
      </c>
      <c r="Q22" s="130"/>
      <c r="R22" s="43"/>
      <c r="S22" s="72"/>
      <c r="T22" s="43"/>
      <c r="U22" s="79"/>
      <c r="V22" s="74"/>
      <c r="W22" s="97"/>
      <c r="X22" s="74">
        <f t="shared" si="5"/>
        <v>0</v>
      </c>
      <c r="Y22" s="227"/>
      <c r="AA22" s="81">
        <v>8</v>
      </c>
      <c r="AB22" s="130"/>
      <c r="AC22" s="43"/>
      <c r="AD22" s="72"/>
      <c r="AE22" s="43"/>
      <c r="AF22" s="79"/>
      <c r="AG22" s="74"/>
      <c r="AH22" s="97"/>
      <c r="AI22" s="74">
        <f t="shared" si="6"/>
        <v>0</v>
      </c>
      <c r="AJ22" s="208"/>
      <c r="AL22" s="622"/>
      <c r="AM22" s="623">
        <v>8</v>
      </c>
      <c r="AN22" s="611" t="s">
        <v>40</v>
      </c>
      <c r="AO22" s="612" t="s">
        <v>41</v>
      </c>
      <c r="AP22" s="612">
        <v>33</v>
      </c>
      <c r="AQ22" s="363" t="s">
        <v>29</v>
      </c>
      <c r="AR22" s="613">
        <v>23306997</v>
      </c>
      <c r="AS22" s="619">
        <v>40</v>
      </c>
      <c r="AT22" s="614">
        <v>1</v>
      </c>
      <c r="AU22" s="615">
        <f t="shared" si="1"/>
        <v>3487</v>
      </c>
      <c r="AV22" s="463" t="str">
        <f t="shared" si="2"/>
        <v>HABILITADO</v>
      </c>
      <c r="AW22" s="130"/>
      <c r="AX22" s="616">
        <v>41344</v>
      </c>
      <c r="AY22" s="616">
        <v>41494</v>
      </c>
      <c r="AZ22" s="616">
        <v>41344</v>
      </c>
      <c r="BA22" s="617">
        <v>41494</v>
      </c>
      <c r="BB22" s="398">
        <f t="shared" si="3"/>
        <v>0.41369863013698632</v>
      </c>
      <c r="BC22" s="624"/>
      <c r="BD22" s="618"/>
    </row>
    <row r="23" spans="2:56" ht="53.45" customHeight="1">
      <c r="B23" s="81">
        <v>9</v>
      </c>
      <c r="C23" s="611" t="s">
        <v>42</v>
      </c>
      <c r="D23" s="612" t="s">
        <v>28</v>
      </c>
      <c r="E23" s="612">
        <v>41</v>
      </c>
      <c r="F23" s="363" t="s">
        <v>29</v>
      </c>
      <c r="G23" s="613">
        <v>12986200</v>
      </c>
      <c r="H23" s="619">
        <v>28</v>
      </c>
      <c r="I23" s="614">
        <v>1</v>
      </c>
      <c r="J23" s="74">
        <f t="shared" si="4"/>
        <v>3515</v>
      </c>
      <c r="K23" s="86" t="str">
        <f t="shared" si="0"/>
        <v>HABILITADO</v>
      </c>
      <c r="L23" s="130"/>
      <c r="M23" s="346"/>
      <c r="N23" s="2"/>
      <c r="O23" s="12"/>
      <c r="P23" s="81">
        <v>9</v>
      </c>
      <c r="Q23" s="130"/>
      <c r="R23" s="43"/>
      <c r="S23" s="72"/>
      <c r="T23" s="44"/>
      <c r="U23" s="79"/>
      <c r="V23" s="74"/>
      <c r="W23" s="97"/>
      <c r="X23" s="74">
        <f t="shared" si="5"/>
        <v>0</v>
      </c>
      <c r="Y23" s="227"/>
      <c r="AA23" s="81">
        <v>9</v>
      </c>
      <c r="AB23" s="130"/>
      <c r="AC23" s="43"/>
      <c r="AD23" s="72"/>
      <c r="AE23" s="44"/>
      <c r="AF23" s="79"/>
      <c r="AG23" s="74"/>
      <c r="AH23" s="97"/>
      <c r="AI23" s="74">
        <f t="shared" si="6"/>
        <v>0</v>
      </c>
      <c r="AJ23" s="209"/>
      <c r="AL23" s="39"/>
      <c r="AM23" s="386">
        <v>9</v>
      </c>
      <c r="AN23" s="611" t="s">
        <v>42</v>
      </c>
      <c r="AO23" s="612" t="s">
        <v>28</v>
      </c>
      <c r="AP23" s="612">
        <v>41</v>
      </c>
      <c r="AQ23" s="363" t="s">
        <v>29</v>
      </c>
      <c r="AR23" s="613">
        <v>12986200</v>
      </c>
      <c r="AS23" s="619">
        <v>28</v>
      </c>
      <c r="AT23" s="614">
        <v>1</v>
      </c>
      <c r="AU23" s="615">
        <f t="shared" si="1"/>
        <v>3515</v>
      </c>
      <c r="AV23" s="463" t="str">
        <f t="shared" si="2"/>
        <v>HABILITADO</v>
      </c>
      <c r="AW23" s="130"/>
      <c r="AX23" s="616">
        <v>39377</v>
      </c>
      <c r="AY23" s="616">
        <v>39497</v>
      </c>
      <c r="AZ23" s="616">
        <v>39436</v>
      </c>
      <c r="BA23" s="617">
        <v>39497</v>
      </c>
      <c r="BB23" s="398">
        <f t="shared" si="3"/>
        <v>0.16986301369863013</v>
      </c>
      <c r="BC23" s="621"/>
      <c r="BD23" s="618"/>
    </row>
    <row r="24" spans="2:56" ht="69" customHeight="1">
      <c r="B24" s="81">
        <v>10</v>
      </c>
      <c r="C24" s="611" t="s">
        <v>43</v>
      </c>
      <c r="D24" s="612" t="s">
        <v>28</v>
      </c>
      <c r="E24" s="612">
        <v>43</v>
      </c>
      <c r="F24" s="363" t="s">
        <v>29</v>
      </c>
      <c r="G24" s="613">
        <v>10636888</v>
      </c>
      <c r="H24" s="619">
        <v>18</v>
      </c>
      <c r="I24" s="614">
        <v>1</v>
      </c>
      <c r="J24" s="74">
        <f t="shared" si="4"/>
        <v>3533</v>
      </c>
      <c r="K24" s="86" t="str">
        <f t="shared" si="0"/>
        <v>HABILITADO</v>
      </c>
      <c r="L24" s="130"/>
      <c r="M24" s="347"/>
      <c r="N24" s="2"/>
      <c r="O24" s="12"/>
      <c r="P24" s="81">
        <v>10</v>
      </c>
      <c r="Q24" s="130"/>
      <c r="R24" s="44"/>
      <c r="S24" s="72"/>
      <c r="T24" s="44"/>
      <c r="U24" s="79"/>
      <c r="V24" s="74"/>
      <c r="W24" s="97"/>
      <c r="X24" s="74">
        <f t="shared" si="5"/>
        <v>0</v>
      </c>
      <c r="Y24" s="81"/>
      <c r="AA24" s="81">
        <v>10</v>
      </c>
      <c r="AB24" s="130"/>
      <c r="AC24" s="44"/>
      <c r="AD24" s="72"/>
      <c r="AE24" s="44"/>
      <c r="AF24" s="79"/>
      <c r="AG24" s="74"/>
      <c r="AH24" s="97"/>
      <c r="AI24" s="74">
        <f t="shared" si="6"/>
        <v>0</v>
      </c>
      <c r="AJ24" s="54"/>
      <c r="AL24" s="39"/>
      <c r="AM24" s="386">
        <v>10</v>
      </c>
      <c r="AN24" s="611" t="s">
        <v>43</v>
      </c>
      <c r="AO24" s="612" t="s">
        <v>28</v>
      </c>
      <c r="AP24" s="612">
        <v>43</v>
      </c>
      <c r="AQ24" s="363" t="s">
        <v>29</v>
      </c>
      <c r="AR24" s="613">
        <v>10636888</v>
      </c>
      <c r="AS24" s="619">
        <v>18</v>
      </c>
      <c r="AT24" s="614">
        <v>1</v>
      </c>
      <c r="AU24" s="615">
        <f t="shared" si="1"/>
        <v>3533</v>
      </c>
      <c r="AV24" s="463" t="str">
        <f t="shared" si="2"/>
        <v>HABILITADO</v>
      </c>
      <c r="AW24" s="130"/>
      <c r="AX24" s="616">
        <v>41610</v>
      </c>
      <c r="AY24" s="616">
        <v>41639</v>
      </c>
      <c r="AZ24" s="616">
        <v>41610</v>
      </c>
      <c r="BA24" s="617">
        <v>41639</v>
      </c>
      <c r="BB24" s="398">
        <f t="shared" si="3"/>
        <v>8.2191780821917804E-2</v>
      </c>
      <c r="BC24" s="625"/>
      <c r="BD24" s="618"/>
    </row>
    <row r="25" spans="2:56" ht="96.6" customHeight="1">
      <c r="B25" s="81">
        <v>11</v>
      </c>
      <c r="C25" s="395" t="s">
        <v>44</v>
      </c>
      <c r="D25" s="361" t="s">
        <v>45</v>
      </c>
      <c r="E25" s="361">
        <v>45</v>
      </c>
      <c r="F25" s="626" t="s">
        <v>29</v>
      </c>
      <c r="G25" s="627">
        <v>5000000</v>
      </c>
      <c r="H25" s="390">
        <v>0</v>
      </c>
      <c r="I25" s="399">
        <v>0</v>
      </c>
      <c r="J25" s="74">
        <f t="shared" si="4"/>
        <v>3533</v>
      </c>
      <c r="K25" s="86" t="str">
        <f t="shared" si="0"/>
        <v>NO HABILITADO</v>
      </c>
      <c r="L25" s="778" t="s">
        <v>46</v>
      </c>
      <c r="M25" s="347"/>
      <c r="N25" s="2"/>
      <c r="O25" s="12"/>
      <c r="P25" s="81">
        <v>11</v>
      </c>
      <c r="Q25" s="130"/>
      <c r="R25" s="44"/>
      <c r="S25" s="72"/>
      <c r="T25" s="44"/>
      <c r="U25" s="79"/>
      <c r="V25" s="74"/>
      <c r="W25" s="97"/>
      <c r="X25" s="74">
        <f t="shared" si="5"/>
        <v>0</v>
      </c>
      <c r="Y25" s="81"/>
      <c r="AA25" s="81">
        <v>11</v>
      </c>
      <c r="AB25" s="130"/>
      <c r="AC25" s="44"/>
      <c r="AD25" s="72"/>
      <c r="AE25" s="44"/>
      <c r="AF25" s="79"/>
      <c r="AG25" s="74"/>
      <c r="AH25" s="97"/>
      <c r="AI25" s="74">
        <f t="shared" si="6"/>
        <v>0</v>
      </c>
      <c r="AJ25" s="55"/>
      <c r="AL25" s="39"/>
      <c r="AM25" s="386">
        <v>11</v>
      </c>
      <c r="AN25" s="395" t="s">
        <v>44</v>
      </c>
      <c r="AO25" s="361" t="s">
        <v>45</v>
      </c>
      <c r="AP25" s="361">
        <v>45</v>
      </c>
      <c r="AQ25" s="626" t="s">
        <v>29</v>
      </c>
      <c r="AR25" s="627">
        <v>5000000</v>
      </c>
      <c r="AS25" s="390">
        <v>0</v>
      </c>
      <c r="AT25" s="399">
        <v>0</v>
      </c>
      <c r="AU25" s="615">
        <f t="shared" si="1"/>
        <v>3533</v>
      </c>
      <c r="AV25" s="463" t="str">
        <f t="shared" si="2"/>
        <v>NO HABILITADO</v>
      </c>
      <c r="AW25" s="778" t="s">
        <v>46</v>
      </c>
      <c r="AX25" s="468">
        <v>39982</v>
      </c>
      <c r="AY25" s="468">
        <v>40052</v>
      </c>
      <c r="AZ25" s="468">
        <v>39982</v>
      </c>
      <c r="BA25" s="628">
        <v>40052</v>
      </c>
      <c r="BB25" s="398">
        <v>0</v>
      </c>
      <c r="BC25" s="625"/>
      <c r="BD25" s="618"/>
    </row>
    <row r="26" spans="2:56" ht="82.5" customHeight="1">
      <c r="B26" s="81">
        <v>12</v>
      </c>
      <c r="C26" s="611" t="s">
        <v>47</v>
      </c>
      <c r="D26" s="612" t="s">
        <v>48</v>
      </c>
      <c r="E26" s="612">
        <v>52</v>
      </c>
      <c r="F26" s="363" t="s">
        <v>49</v>
      </c>
      <c r="G26" s="613">
        <v>19080460</v>
      </c>
      <c r="H26" s="619">
        <v>24.42</v>
      </c>
      <c r="I26" s="614">
        <v>1</v>
      </c>
      <c r="J26" s="74">
        <f t="shared" si="4"/>
        <v>3557.42</v>
      </c>
      <c r="K26" s="86" t="str">
        <f t="shared" si="0"/>
        <v>HABILITADO</v>
      </c>
      <c r="L26" s="130"/>
      <c r="M26" s="347"/>
      <c r="N26" s="2"/>
      <c r="O26" s="12"/>
      <c r="P26" s="81">
        <v>12</v>
      </c>
      <c r="Q26" s="130"/>
      <c r="R26" s="44"/>
      <c r="S26" s="72"/>
      <c r="T26" s="44"/>
      <c r="U26" s="79"/>
      <c r="V26" s="74"/>
      <c r="W26" s="97"/>
      <c r="X26" s="74">
        <f t="shared" si="5"/>
        <v>0</v>
      </c>
      <c r="Y26" s="81"/>
      <c r="AA26" s="81">
        <v>12</v>
      </c>
      <c r="AB26" s="130"/>
      <c r="AC26" s="44"/>
      <c r="AD26" s="72"/>
      <c r="AE26" s="44"/>
      <c r="AF26" s="79"/>
      <c r="AG26" s="74"/>
      <c r="AH26" s="97"/>
      <c r="AI26" s="74">
        <f t="shared" si="6"/>
        <v>0</v>
      </c>
      <c r="AJ26" s="56"/>
      <c r="AL26" s="622"/>
      <c r="AM26" s="623">
        <v>12</v>
      </c>
      <c r="AN26" s="611" t="s">
        <v>47</v>
      </c>
      <c r="AO26" s="612" t="s">
        <v>48</v>
      </c>
      <c r="AP26" s="612">
        <v>52</v>
      </c>
      <c r="AQ26" s="363" t="s">
        <v>49</v>
      </c>
      <c r="AR26" s="613">
        <v>19080460</v>
      </c>
      <c r="AS26" s="619">
        <v>24.42</v>
      </c>
      <c r="AT26" s="614">
        <v>1</v>
      </c>
      <c r="AU26" s="615">
        <f t="shared" si="1"/>
        <v>3557.42</v>
      </c>
      <c r="AV26" s="463" t="str">
        <f t="shared" si="2"/>
        <v>HABILITADO</v>
      </c>
      <c r="AW26" s="130"/>
      <c r="AX26" s="616" t="s">
        <v>50</v>
      </c>
      <c r="AY26" s="616" t="s">
        <v>51</v>
      </c>
      <c r="AZ26" s="616">
        <v>43180</v>
      </c>
      <c r="BA26" s="617">
        <v>43271</v>
      </c>
      <c r="BB26" s="398">
        <f>+(BA26-AZ26+1)/365</f>
        <v>0.25205479452054796</v>
      </c>
      <c r="BC26" s="629"/>
      <c r="BD26" s="618"/>
    </row>
    <row r="27" spans="2:56" ht="69" customHeight="1">
      <c r="B27" s="81">
        <v>13</v>
      </c>
      <c r="C27" s="395"/>
      <c r="D27" s="411"/>
      <c r="E27" s="396"/>
      <c r="F27" s="361"/>
      <c r="G27" s="397"/>
      <c r="H27" s="398"/>
      <c r="I27" s="399"/>
      <c r="J27" s="74"/>
      <c r="K27" s="74"/>
      <c r="L27" s="130"/>
      <c r="M27" s="347"/>
      <c r="N27" s="2"/>
      <c r="O27" s="12"/>
      <c r="P27" s="81">
        <v>13</v>
      </c>
      <c r="Q27" s="130"/>
      <c r="R27" s="43"/>
      <c r="S27" s="72"/>
      <c r="T27" s="44"/>
      <c r="U27" s="79"/>
      <c r="V27" s="74"/>
      <c r="W27" s="97"/>
      <c r="X27" s="74">
        <f t="shared" si="5"/>
        <v>0</v>
      </c>
      <c r="Y27" s="81"/>
      <c r="AA27" s="81">
        <v>13</v>
      </c>
      <c r="AB27" s="130"/>
      <c r="AC27" s="43"/>
      <c r="AD27" s="72"/>
      <c r="AE27" s="44"/>
      <c r="AF27" s="79"/>
      <c r="AG27" s="74"/>
      <c r="AH27" s="97"/>
      <c r="AI27" s="74">
        <f t="shared" si="6"/>
        <v>0</v>
      </c>
      <c r="AJ27" s="54"/>
      <c r="AL27" s="39"/>
      <c r="AM27" s="386">
        <v>13</v>
      </c>
      <c r="AN27" s="395"/>
      <c r="AO27" s="411"/>
      <c r="AP27" s="396"/>
      <c r="AQ27" s="361"/>
      <c r="AR27" s="397"/>
      <c r="AS27" s="398"/>
      <c r="AT27" s="399"/>
      <c r="AU27" s="398"/>
      <c r="AV27" s="398"/>
      <c r="AW27" s="395"/>
      <c r="AX27" s="468"/>
      <c r="AY27" s="468"/>
      <c r="AZ27" s="468"/>
      <c r="BA27" s="628"/>
      <c r="BB27" s="398">
        <v>0</v>
      </c>
      <c r="BC27" s="625"/>
      <c r="BD27" s="765"/>
    </row>
    <row r="28" spans="2:56" ht="45.95" customHeight="1">
      <c r="B28" s="81">
        <v>14</v>
      </c>
      <c r="C28" s="395"/>
      <c r="D28" s="361"/>
      <c r="E28" s="396"/>
      <c r="F28" s="361"/>
      <c r="G28" s="397"/>
      <c r="H28" s="398"/>
      <c r="I28" s="399"/>
      <c r="J28" s="74"/>
      <c r="K28" s="74"/>
      <c r="L28" s="130"/>
      <c r="M28" s="347"/>
      <c r="N28" s="2"/>
      <c r="O28" s="12"/>
      <c r="P28" s="81">
        <v>14</v>
      </c>
      <c r="Q28" s="130"/>
      <c r="R28" s="44"/>
      <c r="S28" s="72"/>
      <c r="T28" s="44"/>
      <c r="U28" s="79"/>
      <c r="V28" s="74"/>
      <c r="W28" s="97"/>
      <c r="X28" s="74">
        <f t="shared" si="5"/>
        <v>0</v>
      </c>
      <c r="Y28" s="81"/>
      <c r="AA28" s="81">
        <v>14</v>
      </c>
      <c r="AB28" s="130"/>
      <c r="AC28" s="44"/>
      <c r="AD28" s="72"/>
      <c r="AE28" s="44"/>
      <c r="AF28" s="79"/>
      <c r="AG28" s="74"/>
      <c r="AH28" s="97"/>
      <c r="AI28" s="74">
        <f t="shared" si="6"/>
        <v>0</v>
      </c>
      <c r="AJ28" s="55"/>
      <c r="AL28" s="39"/>
      <c r="AM28" s="386">
        <v>14</v>
      </c>
      <c r="AN28" s="395"/>
      <c r="AO28" s="361"/>
      <c r="AP28" s="396"/>
      <c r="AQ28" s="361"/>
      <c r="AR28" s="397"/>
      <c r="AS28" s="398"/>
      <c r="AT28" s="399"/>
      <c r="AU28" s="398"/>
      <c r="AV28" s="398"/>
      <c r="AW28" s="395"/>
      <c r="AX28" s="472"/>
      <c r="AY28" s="472"/>
      <c r="AZ28" s="472"/>
      <c r="BA28" s="630" t="s">
        <v>52</v>
      </c>
      <c r="BB28" s="631">
        <f>SUM(BB15:BB27)</f>
        <v>5.2630136986301368</v>
      </c>
      <c r="BC28" s="625"/>
      <c r="BD28" s="765"/>
    </row>
    <row r="29" spans="2:56" ht="45.95" customHeight="1">
      <c r="B29" s="81">
        <v>15</v>
      </c>
      <c r="C29" s="395"/>
      <c r="D29" s="361"/>
      <c r="E29" s="396"/>
      <c r="F29" s="361"/>
      <c r="G29" s="397"/>
      <c r="H29" s="398"/>
      <c r="I29" s="399"/>
      <c r="J29" s="74"/>
      <c r="K29" s="74"/>
      <c r="L29" s="130"/>
      <c r="M29" s="347"/>
      <c r="N29" s="2"/>
      <c r="O29" s="12"/>
      <c r="P29" s="81">
        <v>15</v>
      </c>
      <c r="Q29" s="130"/>
      <c r="R29" s="44"/>
      <c r="S29" s="72"/>
      <c r="T29" s="44"/>
      <c r="U29" s="79"/>
      <c r="V29" s="74"/>
      <c r="W29" s="97"/>
      <c r="X29" s="74">
        <f t="shared" si="5"/>
        <v>0</v>
      </c>
      <c r="Y29" s="81"/>
      <c r="AA29" s="81">
        <v>15</v>
      </c>
      <c r="AB29" s="130"/>
      <c r="AC29" s="44"/>
      <c r="AD29" s="72"/>
      <c r="AE29" s="44"/>
      <c r="AF29" s="79"/>
      <c r="AG29" s="74"/>
      <c r="AH29" s="97"/>
      <c r="AI29" s="74">
        <f t="shared" si="6"/>
        <v>0</v>
      </c>
      <c r="AJ29" s="56"/>
    </row>
    <row r="30" spans="2:56" ht="69" customHeight="1">
      <c r="B30" s="81">
        <v>16</v>
      </c>
      <c r="C30" s="395"/>
      <c r="D30" s="361"/>
      <c r="E30" s="396"/>
      <c r="F30" s="361"/>
      <c r="G30" s="397"/>
      <c r="H30" s="398"/>
      <c r="I30" s="399"/>
      <c r="J30" s="74"/>
      <c r="K30" s="74"/>
      <c r="L30" s="130"/>
      <c r="M30" s="347"/>
      <c r="N30" s="2"/>
      <c r="O30" s="12"/>
      <c r="P30" s="81">
        <v>16</v>
      </c>
      <c r="Q30" s="130"/>
      <c r="R30" s="44"/>
      <c r="S30" s="72"/>
      <c r="T30" s="44"/>
      <c r="U30" s="79"/>
      <c r="V30" s="74"/>
      <c r="W30" s="97"/>
      <c r="X30" s="74">
        <f t="shared" si="5"/>
        <v>0</v>
      </c>
      <c r="Y30" s="81"/>
      <c r="AA30" s="81">
        <v>16</v>
      </c>
      <c r="AB30" s="130"/>
      <c r="AC30" s="44"/>
      <c r="AD30" s="72"/>
      <c r="AE30" s="44"/>
      <c r="AF30" s="79"/>
      <c r="AG30" s="74"/>
      <c r="AH30" s="97"/>
      <c r="AI30" s="74">
        <f t="shared" si="6"/>
        <v>0</v>
      </c>
      <c r="AJ30" s="54"/>
    </row>
    <row r="31" spans="2:56" ht="34.5" customHeight="1">
      <c r="B31" s="81">
        <v>17</v>
      </c>
      <c r="C31" s="387"/>
      <c r="D31" s="361"/>
      <c r="E31" s="396"/>
      <c r="F31" s="361"/>
      <c r="G31" s="397"/>
      <c r="H31" s="398"/>
      <c r="I31" s="391"/>
      <c r="J31" s="86"/>
      <c r="K31" s="86"/>
      <c r="L31" s="81"/>
      <c r="M31" s="347"/>
      <c r="N31" s="2"/>
      <c r="O31" s="12"/>
      <c r="P31" s="81">
        <v>17</v>
      </c>
      <c r="Q31" s="87"/>
      <c r="R31" s="44"/>
      <c r="S31" s="72"/>
      <c r="T31" s="44"/>
      <c r="U31" s="79"/>
      <c r="V31" s="74"/>
      <c r="W31" s="85"/>
      <c r="X31" s="74">
        <f t="shared" si="5"/>
        <v>0</v>
      </c>
      <c r="Y31" s="81"/>
      <c r="AA31" s="81">
        <v>17</v>
      </c>
      <c r="AB31" s="87"/>
      <c r="AC31" s="44"/>
      <c r="AD31" s="72"/>
      <c r="AE31" s="44"/>
      <c r="AF31" s="79"/>
      <c r="AG31" s="74"/>
      <c r="AH31" s="85"/>
      <c r="AI31" s="74">
        <f t="shared" si="6"/>
        <v>0</v>
      </c>
      <c r="AJ31" s="55"/>
    </row>
    <row r="32" spans="2:56" ht="12.95">
      <c r="B32" s="81">
        <v>18</v>
      </c>
      <c r="C32" s="416"/>
      <c r="D32" s="416"/>
      <c r="E32" s="416"/>
      <c r="F32" s="416"/>
      <c r="G32" s="401"/>
      <c r="H32" s="416"/>
      <c r="I32" s="416"/>
      <c r="J32" s="86"/>
      <c r="K32" s="86"/>
      <c r="L32" s="56"/>
      <c r="M32" s="347"/>
      <c r="N32" s="2"/>
      <c r="O32" s="12"/>
      <c r="P32" s="81">
        <v>18</v>
      </c>
      <c r="Q32" s="56"/>
      <c r="R32" s="56"/>
      <c r="S32" s="56"/>
      <c r="T32" s="56"/>
      <c r="U32" s="209"/>
      <c r="V32" s="56"/>
      <c r="W32" s="56"/>
      <c r="X32" s="74">
        <f t="shared" si="5"/>
        <v>0</v>
      </c>
      <c r="Y32" s="81"/>
      <c r="AA32" s="81">
        <v>18</v>
      </c>
      <c r="AB32" s="56"/>
      <c r="AC32" s="56"/>
      <c r="AD32" s="56"/>
      <c r="AE32" s="56"/>
      <c r="AF32" s="209"/>
      <c r="AG32" s="56"/>
      <c r="AH32" s="56"/>
      <c r="AI32" s="74">
        <f t="shared" si="6"/>
        <v>0</v>
      </c>
      <c r="AJ32" s="56"/>
    </row>
    <row r="33" spans="2:36" ht="12.95">
      <c r="B33" s="81">
        <v>19</v>
      </c>
      <c r="C33" s="417"/>
      <c r="D33" s="417"/>
      <c r="E33" s="417"/>
      <c r="F33" s="417"/>
      <c r="G33" s="393"/>
      <c r="H33" s="417"/>
      <c r="I33" s="417"/>
      <c r="J33" s="86"/>
      <c r="K33" s="86"/>
      <c r="L33" s="54"/>
      <c r="M33" s="347"/>
      <c r="N33" s="2"/>
      <c r="O33" s="12"/>
      <c r="P33" s="81">
        <v>19</v>
      </c>
      <c r="Q33" s="54"/>
      <c r="R33" s="54"/>
      <c r="S33" s="54"/>
      <c r="T33" s="54"/>
      <c r="U33" s="228"/>
      <c r="V33" s="54"/>
      <c r="W33" s="54"/>
      <c r="X33" s="74">
        <f t="shared" si="5"/>
        <v>0</v>
      </c>
      <c r="Y33" s="81"/>
      <c r="AA33" s="81">
        <v>19</v>
      </c>
      <c r="AB33" s="54"/>
      <c r="AC33" s="54"/>
      <c r="AD33" s="54"/>
      <c r="AE33" s="54"/>
      <c r="AF33" s="228"/>
      <c r="AG33" s="54"/>
      <c r="AH33" s="54"/>
      <c r="AI33" s="74">
        <f t="shared" si="6"/>
        <v>0</v>
      </c>
      <c r="AJ33" s="54"/>
    </row>
    <row r="34" spans="2:36" ht="12.95">
      <c r="B34" s="81">
        <v>20</v>
      </c>
      <c r="C34" s="418"/>
      <c r="D34" s="418"/>
      <c r="E34" s="418"/>
      <c r="F34" s="418"/>
      <c r="G34" s="419"/>
      <c r="H34" s="418"/>
      <c r="I34" s="418"/>
      <c r="J34" s="86"/>
      <c r="K34" s="86"/>
      <c r="L34" s="55"/>
      <c r="M34" s="347"/>
      <c r="N34" s="2"/>
      <c r="O34" s="12"/>
      <c r="P34" s="81">
        <v>20</v>
      </c>
      <c r="Q34" s="55"/>
      <c r="R34" s="55"/>
      <c r="S34" s="55"/>
      <c r="T34" s="55"/>
      <c r="U34" s="208"/>
      <c r="V34" s="55"/>
      <c r="W34" s="55"/>
      <c r="X34" s="74">
        <f t="shared" si="5"/>
        <v>0</v>
      </c>
      <c r="Y34" s="81"/>
      <c r="AA34" s="81">
        <v>20</v>
      </c>
      <c r="AB34" s="55"/>
      <c r="AC34" s="55"/>
      <c r="AD34" s="55"/>
      <c r="AE34" s="55"/>
      <c r="AF34" s="208"/>
      <c r="AG34" s="55"/>
      <c r="AH34" s="55"/>
      <c r="AI34" s="74">
        <f t="shared" si="6"/>
        <v>0</v>
      </c>
      <c r="AJ34" s="55"/>
    </row>
    <row r="35" spans="2:36" ht="12.95">
      <c r="B35" s="81">
        <v>21</v>
      </c>
      <c r="C35" s="416"/>
      <c r="D35" s="416"/>
      <c r="E35" s="416"/>
      <c r="F35" s="416"/>
      <c r="G35" s="401"/>
      <c r="H35" s="416"/>
      <c r="I35" s="416"/>
      <c r="J35" s="86"/>
      <c r="K35" s="86"/>
      <c r="L35" s="56"/>
      <c r="M35" s="347"/>
      <c r="N35" s="2"/>
      <c r="O35" s="12"/>
      <c r="P35" s="81">
        <v>21</v>
      </c>
      <c r="Q35" s="56"/>
      <c r="R35" s="56"/>
      <c r="S35" s="56"/>
      <c r="T35" s="56"/>
      <c r="U35" s="209"/>
      <c r="V35" s="56"/>
      <c r="W35" s="56"/>
      <c r="X35" s="74">
        <f t="shared" si="5"/>
        <v>0</v>
      </c>
      <c r="Y35" s="81"/>
      <c r="AA35" s="81">
        <v>21</v>
      </c>
      <c r="AB35" s="56"/>
      <c r="AC35" s="56"/>
      <c r="AD35" s="56"/>
      <c r="AE35" s="56"/>
      <c r="AF35" s="209"/>
      <c r="AG35" s="56"/>
      <c r="AH35" s="56"/>
      <c r="AI35" s="74">
        <f t="shared" si="6"/>
        <v>0</v>
      </c>
      <c r="AJ35" s="56"/>
    </row>
    <row r="36" spans="2:36" ht="12.95">
      <c r="B36" s="81">
        <v>22</v>
      </c>
      <c r="C36" s="417"/>
      <c r="D36" s="417"/>
      <c r="E36" s="417"/>
      <c r="F36" s="417"/>
      <c r="G36" s="393"/>
      <c r="H36" s="417"/>
      <c r="I36" s="417"/>
      <c r="J36" s="86"/>
      <c r="K36" s="86"/>
      <c r="L36" s="54"/>
      <c r="M36" s="347"/>
      <c r="N36" s="2"/>
      <c r="O36" s="12"/>
      <c r="P36" s="81">
        <v>22</v>
      </c>
      <c r="Q36" s="54"/>
      <c r="R36" s="54"/>
      <c r="S36" s="54"/>
      <c r="T36" s="54"/>
      <c r="U36" s="228"/>
      <c r="V36" s="54"/>
      <c r="W36" s="54"/>
      <c r="X36" s="74">
        <f t="shared" si="5"/>
        <v>0</v>
      </c>
      <c r="Y36" s="81"/>
      <c r="AA36" s="81">
        <v>22</v>
      </c>
      <c r="AB36" s="54"/>
      <c r="AC36" s="54"/>
      <c r="AD36" s="54"/>
      <c r="AE36" s="54"/>
      <c r="AF36" s="228"/>
      <c r="AG36" s="54"/>
      <c r="AH36" s="54"/>
      <c r="AI36" s="74">
        <f t="shared" si="6"/>
        <v>0</v>
      </c>
      <c r="AJ36" s="54"/>
    </row>
    <row r="37" spans="2:36" ht="12.95">
      <c r="B37" s="81">
        <v>23</v>
      </c>
      <c r="C37" s="418"/>
      <c r="D37" s="418"/>
      <c r="E37" s="418"/>
      <c r="F37" s="418"/>
      <c r="G37" s="419"/>
      <c r="H37" s="418"/>
      <c r="I37" s="418"/>
      <c r="J37" s="86"/>
      <c r="K37" s="86"/>
      <c r="L37" s="55"/>
      <c r="M37" s="347"/>
      <c r="N37" s="2"/>
      <c r="O37" s="12"/>
      <c r="P37" s="81">
        <v>23</v>
      </c>
      <c r="Q37" s="55"/>
      <c r="R37" s="55"/>
      <c r="S37" s="55"/>
      <c r="T37" s="55"/>
      <c r="U37" s="208"/>
      <c r="V37" s="55"/>
      <c r="W37" s="55"/>
      <c r="X37" s="74">
        <f t="shared" si="5"/>
        <v>0</v>
      </c>
      <c r="Y37" s="81"/>
      <c r="AA37" s="81">
        <v>23</v>
      </c>
      <c r="AB37" s="55"/>
      <c r="AC37" s="55"/>
      <c r="AD37" s="55"/>
      <c r="AE37" s="55"/>
      <c r="AF37" s="208"/>
      <c r="AG37" s="55"/>
      <c r="AH37" s="55"/>
      <c r="AI37" s="74">
        <f t="shared" si="6"/>
        <v>0</v>
      </c>
      <c r="AJ37" s="55"/>
    </row>
    <row r="38" spans="2:36" ht="12.95">
      <c r="B38" s="81">
        <v>24</v>
      </c>
      <c r="C38" s="416"/>
      <c r="D38" s="416"/>
      <c r="E38" s="416"/>
      <c r="F38" s="416"/>
      <c r="G38" s="401"/>
      <c r="H38" s="416"/>
      <c r="I38" s="416"/>
      <c r="J38" s="86"/>
      <c r="K38" s="86"/>
      <c r="L38" s="56"/>
      <c r="M38" s="347"/>
      <c r="N38" s="2"/>
      <c r="O38" s="12"/>
      <c r="P38" s="81">
        <v>24</v>
      </c>
      <c r="Q38" s="56"/>
      <c r="R38" s="56"/>
      <c r="S38" s="56"/>
      <c r="T38" s="56"/>
      <c r="U38" s="209"/>
      <c r="V38" s="56"/>
      <c r="W38" s="56"/>
      <c r="X38" s="74">
        <f t="shared" si="5"/>
        <v>0</v>
      </c>
      <c r="Y38" s="81"/>
      <c r="AA38" s="81">
        <v>24</v>
      </c>
      <c r="AB38" s="56"/>
      <c r="AC38" s="56"/>
      <c r="AD38" s="56"/>
      <c r="AE38" s="56"/>
      <c r="AF38" s="209"/>
      <c r="AG38" s="56"/>
      <c r="AH38" s="56"/>
      <c r="AI38" s="74">
        <f t="shared" si="6"/>
        <v>0</v>
      </c>
      <c r="AJ38" s="56"/>
    </row>
    <row r="39" spans="2:36" ht="12.95">
      <c r="B39" s="81">
        <v>25</v>
      </c>
      <c r="C39" s="417"/>
      <c r="D39" s="417"/>
      <c r="E39" s="417"/>
      <c r="F39" s="417"/>
      <c r="G39" s="393"/>
      <c r="H39" s="417"/>
      <c r="I39" s="417"/>
      <c r="J39" s="86"/>
      <c r="K39" s="86"/>
      <c r="L39" s="54"/>
      <c r="M39" s="347"/>
      <c r="N39" s="2"/>
      <c r="O39" s="12"/>
      <c r="P39" s="81">
        <v>25</v>
      </c>
      <c r="Q39" s="54"/>
      <c r="R39" s="54"/>
      <c r="S39" s="54"/>
      <c r="T39" s="54"/>
      <c r="U39" s="228"/>
      <c r="V39" s="54"/>
      <c r="W39" s="54"/>
      <c r="X39" s="74">
        <f t="shared" si="5"/>
        <v>0</v>
      </c>
      <c r="Y39" s="81"/>
      <c r="AA39" s="81">
        <v>25</v>
      </c>
      <c r="AB39" s="54"/>
      <c r="AC39" s="54"/>
      <c r="AD39" s="54"/>
      <c r="AE39" s="54"/>
      <c r="AF39" s="228"/>
      <c r="AG39" s="54"/>
      <c r="AH39" s="54"/>
      <c r="AI39" s="74">
        <f t="shared" si="6"/>
        <v>0</v>
      </c>
      <c r="AJ39" s="54"/>
    </row>
    <row r="40" spans="2:36" ht="12.95">
      <c r="B40" s="81">
        <v>26</v>
      </c>
      <c r="C40" s="418"/>
      <c r="D40" s="418"/>
      <c r="E40" s="418"/>
      <c r="F40" s="418"/>
      <c r="G40" s="419"/>
      <c r="H40" s="418"/>
      <c r="I40" s="418"/>
      <c r="J40" s="86"/>
      <c r="K40" s="86"/>
      <c r="L40" s="55"/>
      <c r="M40" s="347"/>
      <c r="N40" s="2"/>
      <c r="O40" s="12"/>
      <c r="P40" s="81">
        <v>26</v>
      </c>
      <c r="Q40" s="55"/>
      <c r="R40" s="55"/>
      <c r="S40" s="55"/>
      <c r="T40" s="55"/>
      <c r="U40" s="208"/>
      <c r="V40" s="55"/>
      <c r="W40" s="55"/>
      <c r="X40" s="74">
        <f t="shared" si="5"/>
        <v>0</v>
      </c>
      <c r="Y40" s="81"/>
      <c r="AA40" s="81">
        <v>26</v>
      </c>
      <c r="AB40" s="55"/>
      <c r="AC40" s="55"/>
      <c r="AD40" s="55"/>
      <c r="AE40" s="55"/>
      <c r="AF40" s="208"/>
      <c r="AG40" s="55"/>
      <c r="AH40" s="55"/>
      <c r="AI40" s="74">
        <f t="shared" si="6"/>
        <v>0</v>
      </c>
      <c r="AJ40" s="55"/>
    </row>
    <row r="41" spans="2:36" ht="12.95">
      <c r="B41" s="81">
        <v>27</v>
      </c>
      <c r="C41" s="416"/>
      <c r="D41" s="416"/>
      <c r="E41" s="416"/>
      <c r="F41" s="416"/>
      <c r="G41" s="401"/>
      <c r="H41" s="416"/>
      <c r="I41" s="416"/>
      <c r="J41" s="86"/>
      <c r="K41" s="86"/>
      <c r="L41" s="56"/>
      <c r="M41" s="347"/>
      <c r="N41" s="2"/>
      <c r="O41" s="12"/>
      <c r="P41" s="81">
        <v>27</v>
      </c>
      <c r="Q41" s="56"/>
      <c r="R41" s="56"/>
      <c r="S41" s="56"/>
      <c r="T41" s="56"/>
      <c r="U41" s="209"/>
      <c r="V41" s="56"/>
      <c r="W41" s="56"/>
      <c r="X41" s="74">
        <f t="shared" si="5"/>
        <v>0</v>
      </c>
      <c r="Y41" s="81"/>
      <c r="AA41" s="81">
        <v>27</v>
      </c>
      <c r="AB41" s="56"/>
      <c r="AC41" s="56"/>
      <c r="AD41" s="56"/>
      <c r="AE41" s="56"/>
      <c r="AF41" s="209"/>
      <c r="AG41" s="56"/>
      <c r="AH41" s="56"/>
      <c r="AI41" s="74">
        <f t="shared" si="6"/>
        <v>0</v>
      </c>
      <c r="AJ41" s="56"/>
    </row>
    <row r="42" spans="2:36" ht="12.95">
      <c r="B42" s="81">
        <v>28</v>
      </c>
      <c r="C42" s="417"/>
      <c r="D42" s="417"/>
      <c r="E42" s="417"/>
      <c r="F42" s="417"/>
      <c r="G42" s="393"/>
      <c r="H42" s="417"/>
      <c r="I42" s="417"/>
      <c r="J42" s="86"/>
      <c r="K42" s="86"/>
      <c r="L42" s="54"/>
      <c r="M42" s="347"/>
      <c r="N42" s="2"/>
      <c r="O42" s="12"/>
      <c r="P42" s="81">
        <v>28</v>
      </c>
      <c r="Q42" s="54"/>
      <c r="R42" s="54"/>
      <c r="S42" s="54"/>
      <c r="T42" s="54"/>
      <c r="U42" s="228"/>
      <c r="V42" s="54"/>
      <c r="W42" s="54"/>
      <c r="X42" s="74">
        <f t="shared" si="5"/>
        <v>0</v>
      </c>
      <c r="Y42" s="81"/>
      <c r="AA42" s="81">
        <v>28</v>
      </c>
      <c r="AB42" s="54"/>
      <c r="AC42" s="54"/>
      <c r="AD42" s="54"/>
      <c r="AE42" s="54"/>
      <c r="AF42" s="228"/>
      <c r="AG42" s="54"/>
      <c r="AH42" s="54"/>
      <c r="AI42" s="74">
        <f t="shared" si="6"/>
        <v>0</v>
      </c>
      <c r="AJ42" s="54"/>
    </row>
    <row r="43" spans="2:36" ht="12.95">
      <c r="B43" s="81">
        <v>29</v>
      </c>
      <c r="C43" s="418"/>
      <c r="D43" s="418"/>
      <c r="E43" s="418"/>
      <c r="F43" s="418"/>
      <c r="G43" s="419"/>
      <c r="H43" s="418"/>
      <c r="I43" s="418"/>
      <c r="J43" s="86"/>
      <c r="K43" s="86"/>
      <c r="L43" s="55"/>
      <c r="M43" s="347"/>
      <c r="N43" s="2"/>
      <c r="O43" s="12"/>
      <c r="P43" s="81">
        <v>29</v>
      </c>
      <c r="Q43" s="55"/>
      <c r="R43" s="55"/>
      <c r="S43" s="55"/>
      <c r="T43" s="55"/>
      <c r="U43" s="208"/>
      <c r="V43" s="55"/>
      <c r="W43" s="55"/>
      <c r="X43" s="74">
        <f t="shared" si="5"/>
        <v>0</v>
      </c>
      <c r="Y43" s="81"/>
      <c r="AA43" s="81">
        <v>29</v>
      </c>
      <c r="AB43" s="55"/>
      <c r="AC43" s="55"/>
      <c r="AD43" s="55"/>
      <c r="AE43" s="55"/>
      <c r="AF43" s="208"/>
      <c r="AG43" s="55"/>
      <c r="AH43" s="55"/>
      <c r="AI43" s="74">
        <f t="shared" si="6"/>
        <v>0</v>
      </c>
      <c r="AJ43" s="55"/>
    </row>
    <row r="44" spans="2:36" ht="12.95">
      <c r="B44" s="81">
        <v>30</v>
      </c>
      <c r="C44" s="416"/>
      <c r="D44" s="416"/>
      <c r="E44" s="416"/>
      <c r="F44" s="416"/>
      <c r="G44" s="401"/>
      <c r="H44" s="416"/>
      <c r="I44" s="416"/>
      <c r="J44" s="86"/>
      <c r="K44" s="86"/>
      <c r="L44" s="56"/>
      <c r="M44" s="347"/>
      <c r="N44" s="2"/>
      <c r="O44" s="12"/>
      <c r="P44" s="81">
        <v>30</v>
      </c>
      <c r="Q44" s="56"/>
      <c r="R44" s="56"/>
      <c r="S44" s="56"/>
      <c r="T44" s="56"/>
      <c r="U44" s="209"/>
      <c r="V44" s="56"/>
      <c r="W44" s="56"/>
      <c r="X44" s="74">
        <f t="shared" si="5"/>
        <v>0</v>
      </c>
      <c r="Y44" s="81"/>
      <c r="AA44" s="81">
        <v>30</v>
      </c>
      <c r="AB44" s="56"/>
      <c r="AC44" s="56"/>
      <c r="AD44" s="56"/>
      <c r="AE44" s="56"/>
      <c r="AF44" s="209"/>
      <c r="AG44" s="56"/>
      <c r="AH44" s="56"/>
      <c r="AI44" s="74">
        <f t="shared" si="6"/>
        <v>0</v>
      </c>
      <c r="AJ44" s="56"/>
    </row>
    <row r="45" spans="2:36" ht="12.95">
      <c r="B45" s="81">
        <v>31</v>
      </c>
      <c r="C45" s="393"/>
      <c r="D45" s="393"/>
      <c r="E45" s="393"/>
      <c r="F45" s="393"/>
      <c r="G45" s="393"/>
      <c r="H45" s="393"/>
      <c r="I45" s="393"/>
      <c r="J45" s="86"/>
      <c r="K45" s="86"/>
      <c r="L45" s="228"/>
      <c r="M45" s="346"/>
      <c r="N45" s="2"/>
      <c r="O45" s="12"/>
      <c r="P45" s="81">
        <v>31</v>
      </c>
      <c r="Q45" s="228"/>
      <c r="R45" s="228"/>
      <c r="S45" s="228"/>
      <c r="T45" s="228"/>
      <c r="U45" s="228"/>
      <c r="V45" s="228"/>
      <c r="W45" s="228"/>
      <c r="X45" s="74">
        <f t="shared" si="5"/>
        <v>0</v>
      </c>
      <c r="Y45" s="227"/>
      <c r="AA45" s="81">
        <v>31</v>
      </c>
      <c r="AB45" s="228"/>
      <c r="AC45" s="228"/>
      <c r="AD45" s="228"/>
      <c r="AE45" s="228"/>
      <c r="AF45" s="228"/>
      <c r="AG45" s="228"/>
      <c r="AH45" s="228"/>
      <c r="AI45" s="74">
        <f t="shared" si="6"/>
        <v>0</v>
      </c>
      <c r="AJ45" s="228"/>
    </row>
    <row r="46" spans="2:36" ht="12.95">
      <c r="B46" s="81">
        <v>32</v>
      </c>
      <c r="C46" s="419"/>
      <c r="D46" s="419"/>
      <c r="E46" s="419"/>
      <c r="F46" s="419"/>
      <c r="G46" s="419"/>
      <c r="H46" s="419"/>
      <c r="I46" s="419"/>
      <c r="J46" s="86"/>
      <c r="K46" s="86"/>
      <c r="L46" s="208"/>
      <c r="M46" s="346"/>
      <c r="N46" s="2"/>
      <c r="O46" s="12"/>
      <c r="P46" s="81">
        <v>32</v>
      </c>
      <c r="Q46" s="208"/>
      <c r="R46" s="208"/>
      <c r="S46" s="208"/>
      <c r="T46" s="208"/>
      <c r="U46" s="208"/>
      <c r="V46" s="208"/>
      <c r="W46" s="208"/>
      <c r="X46" s="74">
        <f t="shared" si="5"/>
        <v>0</v>
      </c>
      <c r="Y46" s="227"/>
      <c r="AA46" s="81">
        <v>32</v>
      </c>
      <c r="AB46" s="208"/>
      <c r="AC46" s="208"/>
      <c r="AD46" s="208"/>
      <c r="AE46" s="208"/>
      <c r="AF46" s="208"/>
      <c r="AG46" s="208"/>
      <c r="AH46" s="208"/>
      <c r="AI46" s="74">
        <f t="shared" si="6"/>
        <v>0</v>
      </c>
      <c r="AJ46" s="208"/>
    </row>
    <row r="47" spans="2:36" ht="12.95">
      <c r="B47" s="81">
        <v>33</v>
      </c>
      <c r="C47" s="401"/>
      <c r="D47" s="401"/>
      <c r="E47" s="401"/>
      <c r="F47" s="401"/>
      <c r="G47" s="401"/>
      <c r="H47" s="401"/>
      <c r="I47" s="401"/>
      <c r="J47" s="86"/>
      <c r="K47" s="86"/>
      <c r="L47" s="209"/>
      <c r="M47" s="346"/>
      <c r="N47" s="2"/>
      <c r="O47" s="12"/>
      <c r="P47" s="81">
        <v>33</v>
      </c>
      <c r="Q47" s="209"/>
      <c r="R47" s="209"/>
      <c r="S47" s="209"/>
      <c r="T47" s="209"/>
      <c r="U47" s="209"/>
      <c r="V47" s="209"/>
      <c r="W47" s="209"/>
      <c r="X47" s="74">
        <f t="shared" si="5"/>
        <v>0</v>
      </c>
      <c r="Y47" s="227"/>
      <c r="AA47" s="81">
        <v>33</v>
      </c>
      <c r="AB47" s="209"/>
      <c r="AC47" s="209"/>
      <c r="AD47" s="209"/>
      <c r="AE47" s="209"/>
      <c r="AF47" s="209"/>
      <c r="AG47" s="209"/>
      <c r="AH47" s="209"/>
      <c r="AI47" s="74">
        <f t="shared" si="6"/>
        <v>0</v>
      </c>
      <c r="AJ47" s="209"/>
    </row>
    <row r="48" spans="2:36" ht="12.95">
      <c r="B48" s="81">
        <v>34</v>
      </c>
      <c r="C48" s="393"/>
      <c r="D48" s="393"/>
      <c r="E48" s="393"/>
      <c r="F48" s="393"/>
      <c r="G48" s="393"/>
      <c r="H48" s="393"/>
      <c r="I48" s="393"/>
      <c r="J48" s="86"/>
      <c r="K48" s="86"/>
      <c r="L48" s="228"/>
      <c r="M48" s="346"/>
      <c r="N48" s="2"/>
      <c r="O48" s="12"/>
      <c r="P48" s="81">
        <v>34</v>
      </c>
      <c r="Q48" s="228"/>
      <c r="R48" s="228"/>
      <c r="S48" s="228"/>
      <c r="T48" s="228"/>
      <c r="U48" s="228"/>
      <c r="V48" s="228"/>
      <c r="W48" s="228"/>
      <c r="X48" s="74">
        <f t="shared" si="5"/>
        <v>0</v>
      </c>
      <c r="Y48" s="227"/>
      <c r="AA48" s="81">
        <v>34</v>
      </c>
      <c r="AB48" s="228"/>
      <c r="AC48" s="228"/>
      <c r="AD48" s="228"/>
      <c r="AE48" s="228"/>
      <c r="AF48" s="228"/>
      <c r="AG48" s="228"/>
      <c r="AH48" s="228"/>
      <c r="AI48" s="74">
        <f t="shared" si="6"/>
        <v>0</v>
      </c>
      <c r="AJ48" s="228"/>
    </row>
    <row r="49" spans="1:36" ht="12.95">
      <c r="B49" s="81">
        <v>35</v>
      </c>
      <c r="C49" s="419"/>
      <c r="D49" s="419"/>
      <c r="E49" s="419"/>
      <c r="F49" s="419"/>
      <c r="G49" s="419"/>
      <c r="H49" s="419"/>
      <c r="I49" s="419"/>
      <c r="J49" s="86"/>
      <c r="K49" s="86"/>
      <c r="L49" s="208"/>
      <c r="M49" s="346"/>
      <c r="N49" s="2"/>
      <c r="O49" s="12"/>
      <c r="P49" s="81">
        <v>35</v>
      </c>
      <c r="Q49" s="208"/>
      <c r="R49" s="208"/>
      <c r="S49" s="208"/>
      <c r="T49" s="208"/>
      <c r="U49" s="208"/>
      <c r="V49" s="208"/>
      <c r="W49" s="208"/>
      <c r="X49" s="74">
        <f t="shared" si="5"/>
        <v>0</v>
      </c>
      <c r="Y49" s="227"/>
      <c r="AA49" s="81">
        <v>35</v>
      </c>
      <c r="AB49" s="208"/>
      <c r="AC49" s="208"/>
      <c r="AD49" s="208"/>
      <c r="AE49" s="208"/>
      <c r="AF49" s="208"/>
      <c r="AG49" s="208"/>
      <c r="AH49" s="208"/>
      <c r="AI49" s="74">
        <f t="shared" si="6"/>
        <v>0</v>
      </c>
      <c r="AJ49" s="208"/>
    </row>
    <row r="50" spans="1:36" ht="12.95">
      <c r="B50" s="81">
        <v>36</v>
      </c>
      <c r="C50" s="401"/>
      <c r="D50" s="401"/>
      <c r="E50" s="401"/>
      <c r="F50" s="401"/>
      <c r="G50" s="401"/>
      <c r="H50" s="401"/>
      <c r="I50" s="401"/>
      <c r="J50" s="86"/>
      <c r="K50" s="86"/>
      <c r="L50" s="209"/>
      <c r="M50" s="346"/>
      <c r="N50" s="2"/>
      <c r="O50" s="12"/>
      <c r="P50" s="81">
        <v>36</v>
      </c>
      <c r="Q50" s="209"/>
      <c r="R50" s="209"/>
      <c r="S50" s="209"/>
      <c r="T50" s="209"/>
      <c r="U50" s="209"/>
      <c r="V50" s="209"/>
      <c r="W50" s="209"/>
      <c r="X50" s="74">
        <f t="shared" si="5"/>
        <v>0</v>
      </c>
      <c r="Y50" s="227"/>
      <c r="AA50" s="81">
        <v>36</v>
      </c>
      <c r="AB50" s="209"/>
      <c r="AC50" s="209"/>
      <c r="AD50" s="209"/>
      <c r="AE50" s="209"/>
      <c r="AF50" s="209"/>
      <c r="AG50" s="209"/>
      <c r="AH50" s="209"/>
      <c r="AI50" s="74">
        <f t="shared" si="6"/>
        <v>0</v>
      </c>
      <c r="AJ50" s="209"/>
    </row>
    <row r="51" spans="1:36" s="13" customFormat="1">
      <c r="B51" s="81">
        <v>37</v>
      </c>
      <c r="C51" s="393"/>
      <c r="D51" s="423"/>
      <c r="E51" s="424"/>
      <c r="F51" s="423"/>
      <c r="G51" s="393"/>
      <c r="H51" s="425"/>
      <c r="I51" s="425"/>
      <c r="J51" s="86"/>
      <c r="K51" s="86"/>
      <c r="L51" s="60"/>
      <c r="M51" s="107"/>
      <c r="O51" s="14"/>
      <c r="P51" s="81">
        <v>37</v>
      </c>
      <c r="Q51" s="228"/>
      <c r="R51" s="66"/>
      <c r="S51" s="63"/>
      <c r="T51" s="66"/>
      <c r="U51" s="228"/>
      <c r="V51" s="69"/>
      <c r="W51" s="69"/>
      <c r="X51" s="74">
        <f t="shared" si="5"/>
        <v>0</v>
      </c>
      <c r="Y51" s="101"/>
      <c r="AA51" s="81">
        <v>37</v>
      </c>
      <c r="AB51" s="228"/>
      <c r="AC51" s="66"/>
      <c r="AD51" s="63"/>
      <c r="AE51" s="66"/>
      <c r="AF51" s="228"/>
      <c r="AG51" s="69"/>
      <c r="AH51" s="69"/>
      <c r="AI51" s="74">
        <f t="shared" si="6"/>
        <v>0</v>
      </c>
      <c r="AJ51" s="60"/>
    </row>
    <row r="52" spans="1:36" s="13" customFormat="1">
      <c r="B52" s="81">
        <v>38</v>
      </c>
      <c r="C52" s="419"/>
      <c r="D52" s="427"/>
      <c r="E52" s="428"/>
      <c r="F52" s="427"/>
      <c r="G52" s="419"/>
      <c r="H52" s="429"/>
      <c r="I52" s="429"/>
      <c r="J52" s="86"/>
      <c r="K52" s="86"/>
      <c r="L52" s="61"/>
      <c r="M52" s="107"/>
      <c r="O52" s="14"/>
      <c r="P52" s="81">
        <v>38</v>
      </c>
      <c r="Q52" s="208"/>
      <c r="R52" s="67"/>
      <c r="S52" s="64"/>
      <c r="T52" s="67"/>
      <c r="U52" s="208"/>
      <c r="V52" s="70"/>
      <c r="W52" s="70"/>
      <c r="X52" s="74">
        <f t="shared" si="5"/>
        <v>0</v>
      </c>
      <c r="Y52" s="101"/>
      <c r="AA52" s="81">
        <v>38</v>
      </c>
      <c r="AB52" s="208"/>
      <c r="AC52" s="67"/>
      <c r="AD52" s="64"/>
      <c r="AE52" s="67"/>
      <c r="AF52" s="208"/>
      <c r="AG52" s="70"/>
      <c r="AH52" s="70"/>
      <c r="AI52" s="74">
        <f t="shared" si="6"/>
        <v>0</v>
      </c>
      <c r="AJ52" s="61"/>
    </row>
    <row r="53" spans="1:36" s="13" customFormat="1">
      <c r="B53" s="81">
        <v>39</v>
      </c>
      <c r="C53" s="401"/>
      <c r="D53" s="431"/>
      <c r="E53" s="432"/>
      <c r="F53" s="431"/>
      <c r="G53" s="401"/>
      <c r="H53" s="433"/>
      <c r="I53" s="433"/>
      <c r="J53" s="86"/>
      <c r="K53" s="86"/>
      <c r="L53" s="62"/>
      <c r="M53" s="107"/>
      <c r="O53" s="14"/>
      <c r="P53" s="81">
        <v>39</v>
      </c>
      <c r="Q53" s="209"/>
      <c r="R53" s="68"/>
      <c r="S53" s="65"/>
      <c r="T53" s="68"/>
      <c r="U53" s="209"/>
      <c r="V53" s="71"/>
      <c r="W53" s="71"/>
      <c r="X53" s="74">
        <f t="shared" si="5"/>
        <v>0</v>
      </c>
      <c r="Y53" s="101"/>
      <c r="AA53" s="81">
        <v>39</v>
      </c>
      <c r="AB53" s="209"/>
      <c r="AC53" s="68"/>
      <c r="AD53" s="65"/>
      <c r="AE53" s="68"/>
      <c r="AF53" s="209"/>
      <c r="AG53" s="71"/>
      <c r="AH53" s="71"/>
      <c r="AI53" s="74">
        <f t="shared" si="6"/>
        <v>0</v>
      </c>
      <c r="AJ53" s="62"/>
    </row>
    <row r="54" spans="1:36" s="13" customFormat="1">
      <c r="B54" s="81">
        <v>40</v>
      </c>
      <c r="C54" s="393"/>
      <c r="D54" s="393"/>
      <c r="E54" s="424"/>
      <c r="F54" s="393"/>
      <c r="G54" s="393"/>
      <c r="H54" s="435"/>
      <c r="I54" s="435"/>
      <c r="J54" s="86"/>
      <c r="K54" s="86"/>
      <c r="L54" s="60"/>
      <c r="M54" s="107"/>
      <c r="O54" s="14"/>
      <c r="P54" s="81">
        <v>40</v>
      </c>
      <c r="Q54" s="228"/>
      <c r="R54" s="228"/>
      <c r="S54" s="63"/>
      <c r="T54" s="228"/>
      <c r="U54" s="228"/>
      <c r="V54" s="57"/>
      <c r="W54" s="57"/>
      <c r="X54" s="74">
        <f t="shared" si="5"/>
        <v>0</v>
      </c>
      <c r="Y54" s="101"/>
      <c r="AA54" s="81">
        <v>40</v>
      </c>
      <c r="AB54" s="228"/>
      <c r="AC54" s="228"/>
      <c r="AD54" s="63"/>
      <c r="AE54" s="228"/>
      <c r="AF54" s="228"/>
      <c r="AG54" s="57"/>
      <c r="AH54" s="57"/>
      <c r="AI54" s="74">
        <f t="shared" si="6"/>
        <v>0</v>
      </c>
      <c r="AJ54" s="60"/>
    </row>
    <row r="55" spans="1:36" s="13" customFormat="1">
      <c r="B55" s="81">
        <v>41</v>
      </c>
      <c r="C55" s="419"/>
      <c r="D55" s="419"/>
      <c r="E55" s="428"/>
      <c r="F55" s="419"/>
      <c r="G55" s="419"/>
      <c r="H55" s="436"/>
      <c r="I55" s="436"/>
      <c r="J55" s="86"/>
      <c r="K55" s="86"/>
      <c r="L55" s="61"/>
      <c r="M55" s="107"/>
      <c r="O55" s="14"/>
      <c r="P55" s="81">
        <v>41</v>
      </c>
      <c r="Q55" s="208"/>
      <c r="R55" s="208"/>
      <c r="S55" s="64"/>
      <c r="T55" s="208"/>
      <c r="U55" s="208"/>
      <c r="V55" s="58"/>
      <c r="W55" s="58"/>
      <c r="X55" s="74">
        <f t="shared" si="5"/>
        <v>0</v>
      </c>
      <c r="Y55" s="101"/>
      <c r="AA55" s="81">
        <v>41</v>
      </c>
      <c r="AB55" s="208"/>
      <c r="AC55" s="208"/>
      <c r="AD55" s="64"/>
      <c r="AE55" s="208"/>
      <c r="AF55" s="208"/>
      <c r="AG55" s="58"/>
      <c r="AH55" s="58"/>
      <c r="AI55" s="74">
        <f t="shared" si="6"/>
        <v>0</v>
      </c>
      <c r="AJ55" s="61"/>
    </row>
    <row r="56" spans="1:36" s="13" customFormat="1">
      <c r="B56" s="81">
        <v>42</v>
      </c>
      <c r="C56" s="401"/>
      <c r="D56" s="401"/>
      <c r="E56" s="432"/>
      <c r="F56" s="401"/>
      <c r="G56" s="401"/>
      <c r="H56" s="437"/>
      <c r="I56" s="437"/>
      <c r="J56" s="86"/>
      <c r="K56" s="86"/>
      <c r="L56" s="62"/>
      <c r="M56" s="107"/>
      <c r="O56" s="14"/>
      <c r="P56" s="81">
        <v>42</v>
      </c>
      <c r="Q56" s="209"/>
      <c r="R56" s="209"/>
      <c r="S56" s="65"/>
      <c r="T56" s="209"/>
      <c r="U56" s="209"/>
      <c r="V56" s="59"/>
      <c r="W56" s="59"/>
      <c r="X56" s="74">
        <f t="shared" si="5"/>
        <v>0</v>
      </c>
      <c r="Y56" s="101"/>
      <c r="AA56" s="81">
        <v>42</v>
      </c>
      <c r="AB56" s="209"/>
      <c r="AC56" s="209"/>
      <c r="AD56" s="65"/>
      <c r="AE56" s="209"/>
      <c r="AF56" s="209"/>
      <c r="AG56" s="59"/>
      <c r="AH56" s="59"/>
      <c r="AI56" s="74">
        <f t="shared" si="6"/>
        <v>0</v>
      </c>
      <c r="AJ56" s="62"/>
    </row>
    <row r="57" spans="1:36" s="13" customFormat="1">
      <c r="A57" s="852"/>
      <c r="B57" s="81">
        <v>43</v>
      </c>
      <c r="C57" s="393"/>
      <c r="D57" s="393"/>
      <c r="E57" s="393"/>
      <c r="F57" s="393"/>
      <c r="G57" s="393"/>
      <c r="H57" s="393"/>
      <c r="I57" s="393"/>
      <c r="J57" s="86"/>
      <c r="K57" s="86"/>
      <c r="L57" s="228"/>
      <c r="M57" s="346"/>
      <c r="O57" s="14"/>
      <c r="P57" s="81">
        <v>43</v>
      </c>
      <c r="Q57" s="228"/>
      <c r="R57" s="228"/>
      <c r="S57" s="228"/>
      <c r="T57" s="228"/>
      <c r="U57" s="228"/>
      <c r="V57" s="228"/>
      <c r="W57" s="228"/>
      <c r="X57" s="74">
        <f t="shared" si="5"/>
        <v>0</v>
      </c>
      <c r="Y57" s="227"/>
      <c r="AA57" s="81">
        <v>43</v>
      </c>
      <c r="AB57" s="228"/>
      <c r="AC57" s="228"/>
      <c r="AD57" s="228"/>
      <c r="AE57" s="228"/>
      <c r="AF57" s="228"/>
      <c r="AG57" s="228"/>
      <c r="AH57" s="228"/>
      <c r="AI57" s="74">
        <f t="shared" si="6"/>
        <v>0</v>
      </c>
      <c r="AJ57" s="228"/>
    </row>
    <row r="58" spans="1:36" s="13" customFormat="1">
      <c r="A58" s="853"/>
      <c r="B58" s="81">
        <v>44</v>
      </c>
      <c r="C58" s="419"/>
      <c r="D58" s="419"/>
      <c r="E58" s="419"/>
      <c r="F58" s="419"/>
      <c r="G58" s="419"/>
      <c r="H58" s="419"/>
      <c r="I58" s="419"/>
      <c r="J58" s="86"/>
      <c r="K58" s="86"/>
      <c r="L58" s="208"/>
      <c r="M58" s="346"/>
      <c r="O58" s="14"/>
      <c r="P58" s="81">
        <v>44</v>
      </c>
      <c r="Q58" s="208"/>
      <c r="R58" s="208"/>
      <c r="S58" s="208"/>
      <c r="T58" s="208"/>
      <c r="U58" s="208"/>
      <c r="V58" s="208"/>
      <c r="W58" s="208"/>
      <c r="X58" s="74">
        <f t="shared" si="5"/>
        <v>0</v>
      </c>
      <c r="Y58" s="227"/>
      <c r="AA58" s="81">
        <v>44</v>
      </c>
      <c r="AB58" s="208"/>
      <c r="AC58" s="208"/>
      <c r="AD58" s="208"/>
      <c r="AE58" s="208"/>
      <c r="AF58" s="208"/>
      <c r="AG58" s="208"/>
      <c r="AH58" s="208"/>
      <c r="AI58" s="74">
        <f t="shared" si="6"/>
        <v>0</v>
      </c>
      <c r="AJ58" s="208"/>
    </row>
    <row r="59" spans="1:36" s="13" customFormat="1">
      <c r="A59" s="854"/>
      <c r="B59" s="81">
        <v>45</v>
      </c>
      <c r="C59" s="401"/>
      <c r="D59" s="401"/>
      <c r="E59" s="401"/>
      <c r="F59" s="401"/>
      <c r="G59" s="401"/>
      <c r="H59" s="401"/>
      <c r="I59" s="401"/>
      <c r="J59" s="86"/>
      <c r="K59" s="86"/>
      <c r="L59" s="209"/>
      <c r="M59" s="346"/>
      <c r="O59" s="14"/>
      <c r="P59" s="81">
        <v>45</v>
      </c>
      <c r="Q59" s="209"/>
      <c r="R59" s="209"/>
      <c r="S59" s="209"/>
      <c r="T59" s="209"/>
      <c r="U59" s="209"/>
      <c r="V59" s="209"/>
      <c r="W59" s="209"/>
      <c r="X59" s="74">
        <f t="shared" si="5"/>
        <v>0</v>
      </c>
      <c r="Y59" s="227"/>
      <c r="AA59" s="81">
        <v>45</v>
      </c>
      <c r="AB59" s="209"/>
      <c r="AC59" s="209"/>
      <c r="AD59" s="209"/>
      <c r="AE59" s="209"/>
      <c r="AF59" s="209"/>
      <c r="AG59" s="209"/>
      <c r="AH59" s="209"/>
      <c r="AI59" s="74">
        <f t="shared" si="6"/>
        <v>0</v>
      </c>
      <c r="AJ59" s="209"/>
    </row>
    <row r="60" spans="1:36" s="13" customFormat="1">
      <c r="B60" s="81">
        <v>46</v>
      </c>
      <c r="C60" s="393"/>
      <c r="D60" s="393"/>
      <c r="E60" s="424"/>
      <c r="F60" s="393"/>
      <c r="G60" s="393"/>
      <c r="H60" s="435"/>
      <c r="I60" s="435"/>
      <c r="J60" s="86"/>
      <c r="K60" s="86"/>
      <c r="L60" s="60"/>
      <c r="M60" s="107"/>
      <c r="O60" s="14"/>
      <c r="P60" s="81">
        <v>46</v>
      </c>
      <c r="Q60" s="228"/>
      <c r="R60" s="228"/>
      <c r="S60" s="63"/>
      <c r="T60" s="228"/>
      <c r="U60" s="228"/>
      <c r="V60" s="57"/>
      <c r="W60" s="57"/>
      <c r="X60" s="74">
        <f t="shared" si="5"/>
        <v>0</v>
      </c>
      <c r="Y60" s="101"/>
      <c r="AA60" s="81">
        <v>46</v>
      </c>
      <c r="AB60" s="228"/>
      <c r="AC60" s="228"/>
      <c r="AD60" s="63"/>
      <c r="AE60" s="228"/>
      <c r="AF60" s="228"/>
      <c r="AG60" s="57"/>
      <c r="AH60" s="57"/>
      <c r="AI60" s="74">
        <f t="shared" si="6"/>
        <v>0</v>
      </c>
      <c r="AJ60" s="60"/>
    </row>
    <row r="61" spans="1:36" s="13" customFormat="1">
      <c r="B61" s="81">
        <v>47</v>
      </c>
      <c r="C61" s="419"/>
      <c r="D61" s="419"/>
      <c r="E61" s="428"/>
      <c r="F61" s="419"/>
      <c r="G61" s="419"/>
      <c r="H61" s="436"/>
      <c r="I61" s="436"/>
      <c r="J61" s="86"/>
      <c r="K61" s="86"/>
      <c r="L61" s="61"/>
      <c r="M61" s="107"/>
      <c r="O61" s="14"/>
      <c r="P61" s="81">
        <v>47</v>
      </c>
      <c r="Q61" s="208"/>
      <c r="R61" s="208"/>
      <c r="S61" s="64"/>
      <c r="T61" s="208"/>
      <c r="U61" s="208"/>
      <c r="V61" s="58"/>
      <c r="W61" s="58"/>
      <c r="X61" s="74">
        <f t="shared" si="5"/>
        <v>0</v>
      </c>
      <c r="Y61" s="101"/>
      <c r="AA61" s="81">
        <v>47</v>
      </c>
      <c r="AB61" s="208"/>
      <c r="AC61" s="208"/>
      <c r="AD61" s="64"/>
      <c r="AE61" s="208"/>
      <c r="AF61" s="208"/>
      <c r="AG61" s="58"/>
      <c r="AH61" s="58"/>
      <c r="AI61" s="74">
        <f t="shared" si="6"/>
        <v>0</v>
      </c>
      <c r="AJ61" s="61"/>
    </row>
    <row r="62" spans="1:36" s="13" customFormat="1">
      <c r="B62" s="81">
        <v>48</v>
      </c>
      <c r="C62" s="401"/>
      <c r="D62" s="401"/>
      <c r="E62" s="432"/>
      <c r="F62" s="401"/>
      <c r="G62" s="401"/>
      <c r="H62" s="437"/>
      <c r="I62" s="437"/>
      <c r="J62" s="86"/>
      <c r="K62" s="86"/>
      <c r="L62" s="62"/>
      <c r="M62" s="107"/>
      <c r="O62" s="14"/>
      <c r="P62" s="81">
        <v>48</v>
      </c>
      <c r="Q62" s="209"/>
      <c r="R62" s="209"/>
      <c r="S62" s="65"/>
      <c r="T62" s="209"/>
      <c r="U62" s="209"/>
      <c r="V62" s="59"/>
      <c r="W62" s="59"/>
      <c r="X62" s="74">
        <f t="shared" si="5"/>
        <v>0</v>
      </c>
      <c r="Y62" s="101"/>
      <c r="AA62" s="81">
        <v>48</v>
      </c>
      <c r="AB62" s="209"/>
      <c r="AC62" s="209"/>
      <c r="AD62" s="65"/>
      <c r="AE62" s="209"/>
      <c r="AF62" s="209"/>
      <c r="AG62" s="59"/>
      <c r="AH62" s="59"/>
      <c r="AI62" s="74">
        <f t="shared" si="6"/>
        <v>0</v>
      </c>
      <c r="AJ62" s="62"/>
    </row>
    <row r="63" spans="1:36" s="13" customFormat="1">
      <c r="B63" s="81">
        <v>49</v>
      </c>
      <c r="C63" s="393"/>
      <c r="D63" s="393"/>
      <c r="E63" s="424"/>
      <c r="F63" s="393"/>
      <c r="G63" s="393"/>
      <c r="H63" s="435"/>
      <c r="I63" s="435"/>
      <c r="J63" s="86"/>
      <c r="K63" s="86"/>
      <c r="L63" s="60"/>
      <c r="M63" s="107"/>
      <c r="O63" s="14"/>
      <c r="P63" s="81">
        <v>49</v>
      </c>
      <c r="Q63" s="228"/>
      <c r="R63" s="228"/>
      <c r="S63" s="63"/>
      <c r="T63" s="228"/>
      <c r="U63" s="228"/>
      <c r="V63" s="57"/>
      <c r="W63" s="57"/>
      <c r="X63" s="74">
        <f t="shared" si="5"/>
        <v>0</v>
      </c>
      <c r="Y63" s="101"/>
      <c r="AA63" s="81">
        <v>49</v>
      </c>
      <c r="AB63" s="228"/>
      <c r="AC63" s="228"/>
      <c r="AD63" s="63"/>
      <c r="AE63" s="228"/>
      <c r="AF63" s="228"/>
      <c r="AG63" s="57"/>
      <c r="AH63" s="57"/>
      <c r="AI63" s="74">
        <f t="shared" si="6"/>
        <v>0</v>
      </c>
      <c r="AJ63" s="60"/>
    </row>
    <row r="64" spans="1:36" s="13" customFormat="1">
      <c r="B64" s="81">
        <v>50</v>
      </c>
      <c r="C64" s="419"/>
      <c r="D64" s="419"/>
      <c r="E64" s="428"/>
      <c r="F64" s="419"/>
      <c r="G64" s="419"/>
      <c r="H64" s="436"/>
      <c r="I64" s="436"/>
      <c r="J64" s="86"/>
      <c r="K64" s="86"/>
      <c r="L64" s="61"/>
      <c r="M64" s="107"/>
      <c r="O64" s="14"/>
      <c r="P64" s="81">
        <v>50</v>
      </c>
      <c r="Q64" s="208"/>
      <c r="R64" s="208"/>
      <c r="S64" s="64"/>
      <c r="T64" s="208"/>
      <c r="U64" s="208"/>
      <c r="V64" s="58"/>
      <c r="W64" s="58"/>
      <c r="X64" s="74">
        <f t="shared" si="5"/>
        <v>0</v>
      </c>
      <c r="Y64" s="101"/>
      <c r="AA64" s="81">
        <v>50</v>
      </c>
      <c r="AB64" s="208"/>
      <c r="AC64" s="208"/>
      <c r="AD64" s="64"/>
      <c r="AE64" s="208"/>
      <c r="AF64" s="208"/>
      <c r="AG64" s="58"/>
      <c r="AH64" s="58"/>
      <c r="AI64" s="74">
        <f t="shared" si="6"/>
        <v>0</v>
      </c>
      <c r="AJ64" s="61"/>
    </row>
    <row r="65" spans="1:36" s="13" customFormat="1">
      <c r="B65" s="81">
        <v>51</v>
      </c>
      <c r="C65" s="401"/>
      <c r="D65" s="401"/>
      <c r="E65" s="432"/>
      <c r="F65" s="401"/>
      <c r="G65" s="401"/>
      <c r="H65" s="437"/>
      <c r="I65" s="437"/>
      <c r="J65" s="86"/>
      <c r="K65" s="86"/>
      <c r="L65" s="62"/>
      <c r="M65" s="107"/>
      <c r="O65" s="14"/>
      <c r="P65" s="81">
        <v>51</v>
      </c>
      <c r="Q65" s="209"/>
      <c r="R65" s="209"/>
      <c r="S65" s="65"/>
      <c r="T65" s="209"/>
      <c r="U65" s="209"/>
      <c r="V65" s="59"/>
      <c r="W65" s="59"/>
      <c r="X65" s="74">
        <f t="shared" si="5"/>
        <v>0</v>
      </c>
      <c r="Y65" s="101"/>
      <c r="AA65" s="81">
        <v>51</v>
      </c>
      <c r="AB65" s="209"/>
      <c r="AC65" s="209"/>
      <c r="AD65" s="65"/>
      <c r="AE65" s="209"/>
      <c r="AF65" s="209"/>
      <c r="AG65" s="59"/>
      <c r="AH65" s="59"/>
      <c r="AI65" s="74">
        <f t="shared" si="6"/>
        <v>0</v>
      </c>
      <c r="AJ65" s="62"/>
    </row>
    <row r="66" spans="1:36" s="13" customFormat="1">
      <c r="B66" s="81">
        <v>52</v>
      </c>
      <c r="C66" s="393"/>
      <c r="D66" s="393"/>
      <c r="E66" s="424"/>
      <c r="F66" s="393"/>
      <c r="G66" s="393"/>
      <c r="H66" s="435"/>
      <c r="I66" s="435"/>
      <c r="J66" s="86"/>
      <c r="K66" s="86"/>
      <c r="L66" s="60"/>
      <c r="M66" s="107"/>
      <c r="O66" s="14"/>
      <c r="P66" s="81">
        <v>52</v>
      </c>
      <c r="Q66" s="228"/>
      <c r="R66" s="228"/>
      <c r="S66" s="63"/>
      <c r="T66" s="228"/>
      <c r="U66" s="228"/>
      <c r="V66" s="57"/>
      <c r="W66" s="57"/>
      <c r="X66" s="74">
        <f t="shared" si="5"/>
        <v>0</v>
      </c>
      <c r="Y66" s="101"/>
      <c r="AA66" s="81">
        <v>52</v>
      </c>
      <c r="AB66" s="228"/>
      <c r="AC66" s="228"/>
      <c r="AD66" s="63"/>
      <c r="AE66" s="228"/>
      <c r="AF66" s="228"/>
      <c r="AG66" s="57"/>
      <c r="AH66" s="57"/>
      <c r="AI66" s="74">
        <f t="shared" si="6"/>
        <v>0</v>
      </c>
      <c r="AJ66" s="60"/>
    </row>
    <row r="67" spans="1:36" s="13" customFormat="1">
      <c r="B67" s="81">
        <v>53</v>
      </c>
      <c r="C67" s="419"/>
      <c r="D67" s="419"/>
      <c r="E67" s="428"/>
      <c r="F67" s="419"/>
      <c r="G67" s="419"/>
      <c r="H67" s="436"/>
      <c r="I67" s="436"/>
      <c r="J67" s="86"/>
      <c r="K67" s="86"/>
      <c r="L67" s="61"/>
      <c r="M67" s="107"/>
      <c r="O67" s="14"/>
      <c r="P67" s="81">
        <v>53</v>
      </c>
      <c r="Q67" s="208"/>
      <c r="R67" s="208"/>
      <c r="S67" s="64"/>
      <c r="T67" s="208"/>
      <c r="U67" s="208"/>
      <c r="V67" s="58"/>
      <c r="W67" s="58"/>
      <c r="X67" s="74">
        <f t="shared" si="5"/>
        <v>0</v>
      </c>
      <c r="Y67" s="101"/>
      <c r="AA67" s="81">
        <v>53</v>
      </c>
      <c r="AB67" s="208"/>
      <c r="AC67" s="208"/>
      <c r="AD67" s="64"/>
      <c r="AE67" s="208"/>
      <c r="AF67" s="208"/>
      <c r="AG67" s="58"/>
      <c r="AH67" s="58"/>
      <c r="AI67" s="74">
        <f t="shared" si="6"/>
        <v>0</v>
      </c>
      <c r="AJ67" s="61"/>
    </row>
    <row r="68" spans="1:36" s="13" customFormat="1">
      <c r="B68" s="81">
        <v>54</v>
      </c>
      <c r="C68" s="401"/>
      <c r="D68" s="401"/>
      <c r="E68" s="432"/>
      <c r="F68" s="401"/>
      <c r="G68" s="401"/>
      <c r="H68" s="437"/>
      <c r="I68" s="437"/>
      <c r="J68" s="86"/>
      <c r="K68" s="86"/>
      <c r="L68" s="62"/>
      <c r="M68" s="107"/>
      <c r="O68" s="14"/>
      <c r="P68" s="81">
        <v>54</v>
      </c>
      <c r="Q68" s="209"/>
      <c r="R68" s="209"/>
      <c r="S68" s="65"/>
      <c r="T68" s="209"/>
      <c r="U68" s="209"/>
      <c r="V68" s="59"/>
      <c r="W68" s="59"/>
      <c r="X68" s="74">
        <f t="shared" si="5"/>
        <v>0</v>
      </c>
      <c r="Y68" s="101"/>
      <c r="AA68" s="81">
        <v>54</v>
      </c>
      <c r="AB68" s="209"/>
      <c r="AC68" s="209"/>
      <c r="AD68" s="65"/>
      <c r="AE68" s="209"/>
      <c r="AF68" s="209"/>
      <c r="AG68" s="59"/>
      <c r="AH68" s="59"/>
      <c r="AI68" s="74">
        <f t="shared" si="6"/>
        <v>0</v>
      </c>
      <c r="AJ68" s="62"/>
    </row>
    <row r="69" spans="1:36" s="13" customFormat="1" ht="23.1">
      <c r="B69" s="855" t="s">
        <v>53</v>
      </c>
      <c r="C69" s="856"/>
      <c r="D69" s="856"/>
      <c r="E69" s="856"/>
      <c r="F69" s="856"/>
      <c r="G69" s="857"/>
      <c r="H69" s="25"/>
      <c r="I69" s="25"/>
      <c r="J69" s="25"/>
      <c r="K69" s="25"/>
      <c r="L69" s="16"/>
      <c r="M69" s="20"/>
      <c r="O69" s="14"/>
      <c r="P69" s="855" t="s">
        <v>53</v>
      </c>
      <c r="Q69" s="856"/>
      <c r="R69" s="856"/>
      <c r="S69" s="856"/>
      <c r="T69" s="856"/>
      <c r="U69" s="857"/>
      <c r="V69" s="25">
        <f>SUM(V15:V68)</f>
        <v>0</v>
      </c>
      <c r="W69" s="25"/>
      <c r="X69" s="137">
        <f>IF(MAX(X15:X68)&gt;=H7*0.5,MAX(X15:X68),0)</f>
        <v>0</v>
      </c>
      <c r="Y69" s="16"/>
      <c r="AA69" s="855" t="s">
        <v>53</v>
      </c>
      <c r="AB69" s="856"/>
      <c r="AC69" s="856"/>
      <c r="AD69" s="856"/>
      <c r="AE69" s="856"/>
      <c r="AF69" s="857"/>
      <c r="AG69" s="25">
        <f>SUM(AG15:AG68)</f>
        <v>0</v>
      </c>
      <c r="AH69" s="25"/>
      <c r="AI69" s="138">
        <f>IF(MAX(AI15:AI68)&gt;=H7*0.5,MAX(AI15:AI68),0)</f>
        <v>0</v>
      </c>
      <c r="AJ69" s="16"/>
    </row>
    <row r="70" spans="1:36"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AA70" s="355"/>
      <c r="AB70" s="355"/>
      <c r="AC70" s="355"/>
      <c r="AD70" s="355"/>
      <c r="AE70" s="355"/>
      <c r="AF70" s="355"/>
      <c r="AG70" s="110"/>
      <c r="AH70" s="110"/>
      <c r="AI70" s="110"/>
      <c r="AJ70" s="20"/>
    </row>
    <row r="71" spans="1:36"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36" s="111" customFormat="1" ht="18">
      <c r="B72" s="356"/>
      <c r="C72" s="356"/>
      <c r="D72" s="356"/>
      <c r="E72" s="356"/>
      <c r="F72" s="356"/>
      <c r="G72" s="356"/>
      <c r="H72" s="113"/>
      <c r="I72" s="113"/>
      <c r="J72" s="113"/>
      <c r="K72" s="113"/>
      <c r="L72" s="357"/>
      <c r="M72" s="357"/>
      <c r="O72" s="115"/>
      <c r="P72" s="356"/>
      <c r="Q72" s="356"/>
      <c r="R72" s="356"/>
      <c r="S72" s="356"/>
      <c r="T72" s="356"/>
      <c r="U72" s="356"/>
      <c r="V72" s="113"/>
      <c r="W72" s="113"/>
      <c r="X72" s="113"/>
      <c r="Y72" s="357"/>
      <c r="AA72" s="356"/>
      <c r="AB72" s="356"/>
      <c r="AC72" s="356"/>
      <c r="AD72" s="356"/>
      <c r="AE72" s="356"/>
      <c r="AF72" s="356"/>
      <c r="AG72" s="113"/>
      <c r="AH72" s="113"/>
      <c r="AI72" s="113"/>
      <c r="AJ72" s="357"/>
    </row>
    <row r="73" spans="1:36" s="13" customFormat="1">
      <c r="B73" s="17"/>
      <c r="C73" s="18"/>
      <c r="D73" s="18"/>
      <c r="E73" s="19"/>
      <c r="F73" s="18"/>
      <c r="G73" s="18"/>
      <c r="H73" s="18"/>
      <c r="I73" s="18"/>
      <c r="J73" s="18"/>
      <c r="K73" s="18"/>
      <c r="L73" s="20"/>
      <c r="M73" s="20"/>
      <c r="N73" s="20"/>
      <c r="O73" s="14"/>
    </row>
    <row r="74" spans="1:36">
      <c r="M74" s="9"/>
      <c r="N74" s="2"/>
      <c r="O74" s="10"/>
    </row>
    <row r="75" spans="1:36">
      <c r="M75" s="9"/>
      <c r="N75" s="2"/>
      <c r="O75" s="10"/>
    </row>
    <row r="76" spans="1:36" ht="14.45" customHeight="1">
      <c r="C76" s="39"/>
      <c r="D76" s="840" t="s">
        <v>54</v>
      </c>
      <c r="E76" s="840"/>
      <c r="F76" s="840"/>
      <c r="G76" s="840"/>
      <c r="H76" s="840"/>
      <c r="I76" s="840"/>
      <c r="J76" s="840"/>
      <c r="K76" s="840"/>
      <c r="L76" s="840"/>
      <c r="M76" s="840"/>
      <c r="N76" s="840"/>
      <c r="O76" s="840"/>
      <c r="P76" s="39"/>
      <c r="Q76" s="765"/>
      <c r="R76" s="765"/>
      <c r="S76" s="765"/>
    </row>
    <row r="77" spans="1:36" ht="47.1" customHeight="1">
      <c r="C77" s="39"/>
      <c r="D77" s="840"/>
      <c r="E77" s="840"/>
      <c r="F77" s="840"/>
      <c r="G77" s="840"/>
      <c r="H77" s="840"/>
      <c r="I77" s="840"/>
      <c r="J77" s="840"/>
      <c r="K77" s="840"/>
      <c r="L77" s="840"/>
      <c r="M77" s="840"/>
      <c r="N77" s="840"/>
      <c r="O77" s="840"/>
      <c r="P77" s="39"/>
      <c r="Q77" s="765"/>
      <c r="R77" s="765"/>
      <c r="S77" s="765"/>
    </row>
    <row r="78" spans="1:36" ht="14.45">
      <c r="C78" s="39"/>
      <c r="D78" s="39"/>
      <c r="E78" s="39"/>
      <c r="F78" s="39"/>
      <c r="G78" s="39"/>
      <c r="H78" s="40"/>
      <c r="I78" s="40"/>
      <c r="J78" s="40"/>
      <c r="K78" s="40"/>
      <c r="L78" s="39"/>
      <c r="M78" s="39"/>
      <c r="N78" s="41"/>
      <c r="O78" s="42"/>
      <c r="P78" s="39"/>
      <c r="Q78" s="765"/>
      <c r="R78" s="765"/>
      <c r="S78" s="765"/>
    </row>
    <row r="79" spans="1:36" ht="12.95">
      <c r="A79" s="39"/>
      <c r="B79" s="39"/>
      <c r="C79" s="858" t="s">
        <v>55</v>
      </c>
      <c r="D79" s="858"/>
      <c r="E79" s="861" t="str">
        <f>H5</f>
        <v>HYV Ingenieros Asociados SAS</v>
      </c>
      <c r="F79" s="861"/>
      <c r="G79" s="861"/>
      <c r="H79" s="861"/>
      <c r="I79" s="861"/>
      <c r="J79" s="42"/>
      <c r="M79" s="9"/>
      <c r="N79" s="2"/>
      <c r="O79" s="10"/>
    </row>
    <row r="80" spans="1:36" ht="14.1">
      <c r="A80" s="39"/>
      <c r="B80" s="39"/>
      <c r="C80" s="858" t="s">
        <v>56</v>
      </c>
      <c r="D80" s="858"/>
      <c r="E80" s="859" t="s">
        <v>57</v>
      </c>
      <c r="F80" s="860"/>
      <c r="G80" s="860"/>
      <c r="H80" s="860"/>
      <c r="I80" s="860"/>
      <c r="J80" s="42"/>
      <c r="M80" s="9"/>
      <c r="N80" s="2"/>
      <c r="O80" s="10"/>
    </row>
    <row r="81" spans="1:26" ht="12.95">
      <c r="A81" s="39"/>
      <c r="B81" s="39"/>
      <c r="C81" s="858" t="s">
        <v>58</v>
      </c>
      <c r="D81" s="858"/>
      <c r="E81" s="869" t="s">
        <v>59</v>
      </c>
      <c r="F81" s="869"/>
      <c r="G81" s="869"/>
      <c r="H81" s="869"/>
      <c r="I81" s="869"/>
      <c r="J81" s="42"/>
      <c r="M81" s="9"/>
      <c r="N81" s="2"/>
      <c r="O81" s="10"/>
    </row>
    <row r="82" spans="1:26">
      <c r="A82" s="39"/>
      <c r="B82" s="39"/>
      <c r="C82" s="39"/>
      <c r="D82" s="39"/>
      <c r="E82" s="39"/>
      <c r="F82" s="39"/>
      <c r="G82" s="40"/>
      <c r="H82" s="39"/>
      <c r="I82" s="41"/>
      <c r="J82" s="42"/>
      <c r="M82" s="9"/>
      <c r="N82" s="2"/>
      <c r="O82" s="10"/>
    </row>
    <row r="83" spans="1:26" ht="12.95">
      <c r="A83" s="39"/>
      <c r="B83" s="39"/>
      <c r="C83" s="870" t="s">
        <v>60</v>
      </c>
      <c r="D83" s="870"/>
      <c r="E83" s="870"/>
      <c r="F83" s="870"/>
      <c r="G83" s="870"/>
      <c r="H83" s="870"/>
      <c r="I83" s="870"/>
      <c r="J83" s="870"/>
      <c r="M83" s="9"/>
      <c r="N83" s="2"/>
      <c r="O83" s="10"/>
    </row>
    <row r="84" spans="1:26" ht="12.95">
      <c r="A84" s="39"/>
      <c r="B84" s="39"/>
      <c r="C84" s="770"/>
      <c r="D84" s="870" t="s">
        <v>61</v>
      </c>
      <c r="E84" s="870"/>
      <c r="F84" s="870"/>
      <c r="G84" s="870"/>
      <c r="H84" s="870"/>
      <c r="I84" s="770"/>
      <c r="J84" s="770"/>
      <c r="M84" s="9"/>
      <c r="N84" s="2"/>
      <c r="O84" s="10"/>
    </row>
    <row r="85" spans="1:26" ht="12.95" customHeight="1" thickBot="1">
      <c r="A85" s="39"/>
      <c r="B85" s="39"/>
      <c r="C85" s="880"/>
      <c r="D85" s="880"/>
      <c r="E85" s="770"/>
      <c r="F85" s="770"/>
      <c r="G85" s="770"/>
      <c r="H85" s="770"/>
      <c r="I85" s="770"/>
      <c r="J85" s="770"/>
      <c r="M85" s="9"/>
      <c r="N85" s="2"/>
      <c r="O85" s="366"/>
      <c r="P85" s="366"/>
      <c r="Q85" s="366"/>
      <c r="R85" s="366"/>
      <c r="S85" s="366"/>
      <c r="T85" s="366"/>
      <c r="U85" s="366"/>
      <c r="V85" s="366"/>
    </row>
    <row r="86" spans="1:26" ht="23.45" thickBot="1">
      <c r="A86" s="39"/>
      <c r="B86" s="39"/>
      <c r="C86" s="871" t="s">
        <v>62</v>
      </c>
      <c r="D86" s="872"/>
      <c r="E86" s="872"/>
      <c r="F86" s="872"/>
      <c r="G86" s="872"/>
      <c r="H86" s="872"/>
      <c r="I86" s="872"/>
      <c r="J86" s="872"/>
      <c r="K86" s="873"/>
      <c r="M86" s="9"/>
      <c r="N86" s="874" t="s">
        <v>63</v>
      </c>
      <c r="O86" s="875"/>
      <c r="P86" s="875"/>
      <c r="Q86" s="875"/>
      <c r="R86" s="875"/>
      <c r="S86" s="875"/>
      <c r="T86" s="875"/>
      <c r="U86" s="875"/>
      <c r="V86" s="876"/>
    </row>
    <row r="87" spans="1:26" ht="39.6" thickBot="1">
      <c r="A87" s="39"/>
      <c r="C87" s="180" t="s">
        <v>64</v>
      </c>
      <c r="D87" s="180" t="s">
        <v>11</v>
      </c>
      <c r="E87" s="180" t="s">
        <v>65</v>
      </c>
      <c r="F87" s="180" t="s">
        <v>66</v>
      </c>
      <c r="G87" s="180" t="s">
        <v>67</v>
      </c>
      <c r="H87" s="180" t="s">
        <v>68</v>
      </c>
      <c r="I87" s="189" t="s">
        <v>69</v>
      </c>
      <c r="J87" s="190" t="s">
        <v>70</v>
      </c>
      <c r="K87" s="181" t="s">
        <v>19</v>
      </c>
      <c r="L87" s="39"/>
      <c r="N87" s="180" t="s">
        <v>64</v>
      </c>
      <c r="O87" s="180" t="s">
        <v>11</v>
      </c>
      <c r="P87" s="180" t="s">
        <v>65</v>
      </c>
      <c r="Q87" s="180" t="s">
        <v>66</v>
      </c>
      <c r="R87" s="180" t="s">
        <v>67</v>
      </c>
      <c r="S87" s="180" t="s">
        <v>68</v>
      </c>
      <c r="T87" s="189" t="s">
        <v>69</v>
      </c>
      <c r="U87" s="190" t="s">
        <v>70</v>
      </c>
      <c r="V87" s="367" t="s">
        <v>19</v>
      </c>
      <c r="W87" s="304"/>
      <c r="Y87" s="147" t="s">
        <v>71</v>
      </c>
      <c r="Z87" s="148" t="s">
        <v>72</v>
      </c>
    </row>
    <row r="88" spans="1:26" ht="83.1" customHeight="1" thickBot="1">
      <c r="A88" s="116"/>
      <c r="B88" s="15">
        <v>1</v>
      </c>
      <c r="C88" s="411"/>
      <c r="D88" s="361" t="s">
        <v>73</v>
      </c>
      <c r="E88" s="361" t="s">
        <v>74</v>
      </c>
      <c r="F88" s="361" t="s">
        <v>75</v>
      </c>
      <c r="G88" s="439">
        <v>41351</v>
      </c>
      <c r="H88" s="439">
        <v>42138</v>
      </c>
      <c r="I88" s="45">
        <f>H88-G88+1</f>
        <v>788</v>
      </c>
      <c r="J88" s="46">
        <f t="shared" ref="J88:J99" si="7">+I88/30</f>
        <v>26.266666666666666</v>
      </c>
      <c r="K88" s="136"/>
      <c r="L88" s="116"/>
      <c r="M88" s="129">
        <v>1</v>
      </c>
      <c r="N88" s="130"/>
      <c r="O88" s="130"/>
      <c r="P88" s="130"/>
      <c r="Q88" s="368"/>
      <c r="R88" s="133"/>
      <c r="S88" s="133"/>
      <c r="T88" s="45">
        <f>(S88-R88)+1</f>
        <v>1</v>
      </c>
      <c r="U88" s="46">
        <f t="shared" ref="U88:U99" si="8">+T88/30</f>
        <v>3.3333333333333333E-2</v>
      </c>
      <c r="V88" s="225"/>
      <c r="W88" s="369"/>
      <c r="Y88" s="149" t="s">
        <v>76</v>
      </c>
      <c r="Z88" s="150">
        <v>4</v>
      </c>
    </row>
    <row r="89" spans="1:26" ht="374.1" customHeight="1">
      <c r="A89" s="116"/>
      <c r="B89" s="15">
        <v>2</v>
      </c>
      <c r="C89" s="779"/>
      <c r="D89" s="780" t="s">
        <v>77</v>
      </c>
      <c r="E89" s="528" t="s">
        <v>78</v>
      </c>
      <c r="F89" s="528" t="s">
        <v>79</v>
      </c>
      <c r="G89" s="529">
        <v>39417</v>
      </c>
      <c r="H89" s="529">
        <v>41350</v>
      </c>
      <c r="I89" s="45">
        <v>0</v>
      </c>
      <c r="J89" s="46">
        <f t="shared" si="7"/>
        <v>0</v>
      </c>
      <c r="K89" s="528" t="s">
        <v>80</v>
      </c>
      <c r="L89" s="116"/>
      <c r="M89" s="129">
        <v>2</v>
      </c>
      <c r="N89" s="131"/>
      <c r="O89" s="131"/>
      <c r="P89" s="131"/>
      <c r="Q89" s="132"/>
      <c r="R89" s="133"/>
      <c r="S89" s="133"/>
      <c r="T89" s="45">
        <f t="shared" ref="T89:T99" si="9">S89-R89</f>
        <v>0</v>
      </c>
      <c r="U89" s="46">
        <v>0</v>
      </c>
      <c r="V89" s="136"/>
      <c r="Y89" s="151" t="s">
        <v>81</v>
      </c>
      <c r="Z89" s="877">
        <v>1</v>
      </c>
    </row>
    <row r="90" spans="1:26" ht="20.100000000000001">
      <c r="A90" s="116"/>
      <c r="B90" s="15">
        <v>3</v>
      </c>
      <c r="C90" s="442"/>
      <c r="D90" s="538" t="s">
        <v>82</v>
      </c>
      <c r="E90" s="388" t="s">
        <v>83</v>
      </c>
      <c r="F90" s="388" t="s">
        <v>83</v>
      </c>
      <c r="G90" s="660">
        <v>36531</v>
      </c>
      <c r="H90" s="660">
        <v>37072</v>
      </c>
      <c r="I90" s="45">
        <v>0</v>
      </c>
      <c r="J90" s="46">
        <f t="shared" si="7"/>
        <v>0</v>
      </c>
      <c r="K90" s="136"/>
      <c r="L90" s="116"/>
      <c r="M90" s="129">
        <v>3</v>
      </c>
      <c r="N90" s="131"/>
      <c r="O90" s="130"/>
      <c r="P90" s="131"/>
      <c r="Q90" s="132"/>
      <c r="R90" s="133"/>
      <c r="S90" s="133"/>
      <c r="T90" s="45">
        <f t="shared" si="9"/>
        <v>0</v>
      </c>
      <c r="U90" s="46">
        <f t="shared" si="8"/>
        <v>0</v>
      </c>
      <c r="V90" s="136"/>
      <c r="Y90" s="154" t="s">
        <v>84</v>
      </c>
      <c r="Z90" s="878"/>
    </row>
    <row r="91" spans="1:26" ht="23.1">
      <c r="A91" s="116"/>
      <c r="B91" s="15">
        <v>4</v>
      </c>
      <c r="C91" s="442"/>
      <c r="D91" s="388" t="s">
        <v>85</v>
      </c>
      <c r="E91" s="388" t="s">
        <v>86</v>
      </c>
      <c r="F91" s="388" t="s">
        <v>86</v>
      </c>
      <c r="G91" s="648">
        <v>37210</v>
      </c>
      <c r="H91" s="648">
        <v>37345</v>
      </c>
      <c r="I91" s="45">
        <v>0</v>
      </c>
      <c r="J91" s="46">
        <f t="shared" si="7"/>
        <v>0</v>
      </c>
      <c r="K91" s="136"/>
      <c r="L91" s="116"/>
      <c r="M91" s="129">
        <v>4</v>
      </c>
      <c r="N91" s="134"/>
      <c r="O91" s="134"/>
      <c r="P91" s="134"/>
      <c r="Q91" s="134"/>
      <c r="R91" s="133"/>
      <c r="S91" s="133"/>
      <c r="T91" s="45">
        <f t="shared" si="9"/>
        <v>0</v>
      </c>
      <c r="U91" s="46">
        <f t="shared" si="8"/>
        <v>0</v>
      </c>
      <c r="V91" s="136"/>
      <c r="Y91" s="154" t="s">
        <v>87</v>
      </c>
      <c r="Z91" s="878"/>
    </row>
    <row r="92" spans="1:26" ht="20.45">
      <c r="A92" s="116"/>
      <c r="B92" s="15">
        <v>5</v>
      </c>
      <c r="C92" s="442"/>
      <c r="D92" s="538" t="s">
        <v>88</v>
      </c>
      <c r="E92" s="388" t="s">
        <v>89</v>
      </c>
      <c r="F92" s="538" t="s">
        <v>90</v>
      </c>
      <c r="G92" s="648">
        <v>37347</v>
      </c>
      <c r="H92" s="648">
        <v>37898</v>
      </c>
      <c r="I92" s="45">
        <v>0</v>
      </c>
      <c r="J92" s="46">
        <f t="shared" si="7"/>
        <v>0</v>
      </c>
      <c r="K92" s="136"/>
      <c r="L92" s="116"/>
      <c r="M92" s="129">
        <v>5</v>
      </c>
      <c r="N92" s="134"/>
      <c r="O92" s="134"/>
      <c r="P92" s="134"/>
      <c r="Q92" s="134"/>
      <c r="R92" s="133"/>
      <c r="S92" s="133"/>
      <c r="T92" s="45">
        <f t="shared" si="9"/>
        <v>0</v>
      </c>
      <c r="U92" s="46">
        <f t="shared" si="8"/>
        <v>0</v>
      </c>
      <c r="V92" s="136"/>
      <c r="Y92" s="152" t="s">
        <v>91</v>
      </c>
      <c r="Z92" s="878"/>
    </row>
    <row r="93" spans="1:26" ht="30">
      <c r="A93" s="116"/>
      <c r="B93" s="15">
        <v>6</v>
      </c>
      <c r="C93" s="442"/>
      <c r="D93" s="388" t="s">
        <v>92</v>
      </c>
      <c r="E93" s="388" t="s">
        <v>93</v>
      </c>
      <c r="F93" s="388" t="s">
        <v>93</v>
      </c>
      <c r="G93" s="648">
        <v>38649</v>
      </c>
      <c r="H93" s="648">
        <v>39013</v>
      </c>
      <c r="I93" s="45">
        <v>0</v>
      </c>
      <c r="J93" s="46">
        <f t="shared" si="7"/>
        <v>0</v>
      </c>
      <c r="K93" s="136"/>
      <c r="L93" s="116"/>
      <c r="M93" s="129">
        <v>6</v>
      </c>
      <c r="N93" s="134"/>
      <c r="O93" s="134"/>
      <c r="P93" s="134"/>
      <c r="Q93" s="134"/>
      <c r="R93" s="133"/>
      <c r="S93" s="133"/>
      <c r="T93" s="45">
        <f t="shared" si="9"/>
        <v>0</v>
      </c>
      <c r="U93" s="46">
        <f t="shared" si="8"/>
        <v>0</v>
      </c>
      <c r="V93" s="136"/>
      <c r="Y93" s="154" t="s">
        <v>94</v>
      </c>
      <c r="Z93" s="878"/>
    </row>
    <row r="94" spans="1:26" ht="23.1">
      <c r="A94" s="116"/>
      <c r="B94" s="15">
        <v>7</v>
      </c>
      <c r="C94" s="442"/>
      <c r="D94" s="538" t="s">
        <v>95</v>
      </c>
      <c r="E94" s="538" t="s">
        <v>96</v>
      </c>
      <c r="F94" s="388" t="s">
        <v>97</v>
      </c>
      <c r="G94" s="648">
        <v>39602</v>
      </c>
      <c r="H94" s="648"/>
      <c r="I94" s="45">
        <v>0</v>
      </c>
      <c r="J94" s="46">
        <f t="shared" si="7"/>
        <v>0</v>
      </c>
      <c r="K94" s="136"/>
      <c r="L94" s="116"/>
      <c r="M94" s="129">
        <v>7</v>
      </c>
      <c r="N94" s="134"/>
      <c r="O94" s="134"/>
      <c r="P94" s="134"/>
      <c r="Q94" s="134"/>
      <c r="R94" s="133"/>
      <c r="S94" s="133"/>
      <c r="T94" s="45">
        <f t="shared" si="9"/>
        <v>0</v>
      </c>
      <c r="U94" s="46">
        <f t="shared" si="8"/>
        <v>0</v>
      </c>
      <c r="V94" s="136"/>
      <c r="Y94" s="154" t="s">
        <v>98</v>
      </c>
      <c r="Z94" s="878"/>
    </row>
    <row r="95" spans="1:26" ht="24.95" customHeight="1">
      <c r="A95" s="116"/>
      <c r="B95" s="15">
        <v>8</v>
      </c>
      <c r="C95" s="442"/>
      <c r="D95" s="538" t="s">
        <v>99</v>
      </c>
      <c r="E95" s="538"/>
      <c r="F95" s="538" t="s">
        <v>100</v>
      </c>
      <c r="G95" s="648"/>
      <c r="H95" s="648"/>
      <c r="I95" s="45">
        <f t="shared" ref="I95:I99" si="10">H95-G95</f>
        <v>0</v>
      </c>
      <c r="J95" s="46">
        <f t="shared" si="7"/>
        <v>0</v>
      </c>
      <c r="K95" s="136"/>
      <c r="L95" s="116"/>
      <c r="M95" s="129">
        <v>8</v>
      </c>
      <c r="N95" s="134"/>
      <c r="O95" s="134"/>
      <c r="P95" s="134"/>
      <c r="Q95" s="134"/>
      <c r="R95" s="133"/>
      <c r="S95" s="133"/>
      <c r="T95" s="45">
        <f t="shared" si="9"/>
        <v>0</v>
      </c>
      <c r="U95" s="46">
        <f t="shared" si="8"/>
        <v>0</v>
      </c>
      <c r="V95" s="136"/>
      <c r="Y95" s="154" t="s">
        <v>101</v>
      </c>
      <c r="Z95" s="878"/>
    </row>
    <row r="96" spans="1:26" ht="30" customHeight="1" thickBot="1">
      <c r="A96" s="116"/>
      <c r="B96" s="15">
        <v>9</v>
      </c>
      <c r="C96" s="442"/>
      <c r="D96" s="39"/>
      <c r="E96" s="442"/>
      <c r="F96" s="442"/>
      <c r="G96" s="439"/>
      <c r="H96" s="439"/>
      <c r="I96" s="45">
        <f t="shared" si="10"/>
        <v>0</v>
      </c>
      <c r="J96" s="46">
        <f t="shared" si="7"/>
        <v>0</v>
      </c>
      <c r="K96" s="136"/>
      <c r="L96" s="116"/>
      <c r="M96" s="129">
        <v>9</v>
      </c>
      <c r="N96" s="134"/>
      <c r="O96" s="134"/>
      <c r="P96" s="134"/>
      <c r="Q96" s="134"/>
      <c r="R96" s="133"/>
      <c r="S96" s="133"/>
      <c r="T96" s="45">
        <f t="shared" si="9"/>
        <v>0</v>
      </c>
      <c r="U96" s="46">
        <f t="shared" si="8"/>
        <v>0</v>
      </c>
      <c r="V96" s="136"/>
      <c r="Y96" s="153" t="s">
        <v>102</v>
      </c>
      <c r="Z96" s="879"/>
    </row>
    <row r="97" spans="1:28">
      <c r="A97" s="116"/>
      <c r="B97" s="15">
        <v>10</v>
      </c>
      <c r="C97" s="442"/>
      <c r="D97" s="442"/>
      <c r="E97" s="442"/>
      <c r="F97" s="442"/>
      <c r="G97" s="439"/>
      <c r="H97" s="439"/>
      <c r="I97" s="45">
        <f t="shared" si="10"/>
        <v>0</v>
      </c>
      <c r="J97" s="46">
        <f t="shared" si="7"/>
        <v>0</v>
      </c>
      <c r="K97" s="136"/>
      <c r="L97" s="116"/>
      <c r="M97" s="129">
        <v>10</v>
      </c>
      <c r="N97" s="134"/>
      <c r="O97" s="134"/>
      <c r="P97" s="134"/>
      <c r="Q97" s="134"/>
      <c r="R97" s="133"/>
      <c r="S97" s="133"/>
      <c r="T97" s="45">
        <f t="shared" si="9"/>
        <v>0</v>
      </c>
      <c r="U97" s="46">
        <f t="shared" si="8"/>
        <v>0</v>
      </c>
      <c r="V97" s="136"/>
    </row>
    <row r="98" spans="1:28">
      <c r="A98" s="116"/>
      <c r="B98" s="15">
        <v>11</v>
      </c>
      <c r="C98" s="442"/>
      <c r="D98" s="442"/>
      <c r="E98" s="442"/>
      <c r="F98" s="442"/>
      <c r="G98" s="439"/>
      <c r="H98" s="439"/>
      <c r="I98" s="45">
        <f t="shared" si="10"/>
        <v>0</v>
      </c>
      <c r="J98" s="46">
        <f t="shared" si="7"/>
        <v>0</v>
      </c>
      <c r="K98" s="136"/>
      <c r="L98" s="116"/>
      <c r="M98" s="129">
        <v>11</v>
      </c>
      <c r="N98" s="134"/>
      <c r="O98" s="134"/>
      <c r="P98" s="134"/>
      <c r="Q98" s="134"/>
      <c r="R98" s="133"/>
      <c r="S98" s="133"/>
      <c r="T98" s="45">
        <f t="shared" si="9"/>
        <v>0</v>
      </c>
      <c r="U98" s="46">
        <f t="shared" si="8"/>
        <v>0</v>
      </c>
      <c r="V98" s="136"/>
    </row>
    <row r="99" spans="1:28">
      <c r="A99" s="116"/>
      <c r="B99" s="15">
        <v>12</v>
      </c>
      <c r="C99" s="442"/>
      <c r="D99" s="442"/>
      <c r="E99" s="442"/>
      <c r="F99" s="442"/>
      <c r="G99" s="439"/>
      <c r="H99" s="439"/>
      <c r="I99" s="45">
        <f t="shared" si="10"/>
        <v>0</v>
      </c>
      <c r="J99" s="46">
        <f t="shared" si="7"/>
        <v>0</v>
      </c>
      <c r="K99" s="136"/>
      <c r="L99" s="116"/>
      <c r="M99" s="129">
        <v>12</v>
      </c>
      <c r="N99" s="134"/>
      <c r="O99" s="134"/>
      <c r="P99" s="134"/>
      <c r="Q99" s="134"/>
      <c r="R99" s="133"/>
      <c r="S99" s="133"/>
      <c r="T99" s="45">
        <f t="shared" si="9"/>
        <v>0</v>
      </c>
      <c r="U99" s="46">
        <f t="shared" si="8"/>
        <v>0</v>
      </c>
      <c r="V99" s="136"/>
    </row>
    <row r="100" spans="1:28" ht="14.45" thickBot="1">
      <c r="A100" s="39"/>
      <c r="C100" s="881" t="s">
        <v>103</v>
      </c>
      <c r="D100" s="882"/>
      <c r="E100" s="882"/>
      <c r="F100" s="882"/>
      <c r="G100" s="882"/>
      <c r="H100" s="883"/>
      <c r="I100" s="48">
        <f>SUM(I88:I99)</f>
        <v>788</v>
      </c>
      <c r="J100" s="49">
        <f>SUM(J88:J99)</f>
        <v>26.266666666666666</v>
      </c>
      <c r="K100" s="136"/>
      <c r="L100" s="39"/>
      <c r="M100" s="135"/>
      <c r="N100" s="884" t="s">
        <v>103</v>
      </c>
      <c r="O100" s="885"/>
      <c r="P100" s="885"/>
      <c r="Q100" s="885"/>
      <c r="R100" s="885"/>
      <c r="S100" s="886"/>
      <c r="T100" s="48">
        <f>SUM(T88:T99)</f>
        <v>1</v>
      </c>
      <c r="U100" s="49">
        <f>SUM(U88:U99)</f>
        <v>3.3333333333333333E-2</v>
      </c>
      <c r="V100" s="136"/>
    </row>
    <row r="101" spans="1:28" ht="13.5" thickBot="1">
      <c r="M101" s="9"/>
      <c r="N101" s="2"/>
      <c r="O101" s="10"/>
      <c r="AB101" s="155" t="s">
        <v>19</v>
      </c>
    </row>
    <row r="102" spans="1:28" ht="24.95" customHeight="1" thickBot="1">
      <c r="J102" s="117" t="str">
        <f>IF(J100&gt;=36,"HABILITADO","NO HABILITADO")</f>
        <v>NO HABILITADO</v>
      </c>
      <c r="M102" s="9"/>
      <c r="N102" s="2"/>
      <c r="O102" s="10"/>
      <c r="T102" s="768" t="s">
        <v>104</v>
      </c>
      <c r="U102" s="769">
        <f>IF(U100&gt;24,15,IF(U100&gt;=18,10,IF(U100&gt;=12,8,0)))</f>
        <v>0</v>
      </c>
      <c r="Y102" s="768" t="s">
        <v>104</v>
      </c>
      <c r="Z102" s="769">
        <v>0</v>
      </c>
      <c r="AB102" s="149" t="s">
        <v>105</v>
      </c>
    </row>
    <row r="103" spans="1:28">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39"/>
      <c r="B108" s="39"/>
      <c r="C108" s="858" t="s">
        <v>56</v>
      </c>
      <c r="D108" s="858"/>
      <c r="E108" s="868" t="s">
        <v>106</v>
      </c>
      <c r="F108" s="868"/>
      <c r="G108" s="868"/>
      <c r="H108" s="868"/>
      <c r="I108" s="868"/>
      <c r="J108" s="42"/>
      <c r="K108" s="186"/>
      <c r="M108" s="9"/>
      <c r="N108" s="2"/>
      <c r="O108" s="10"/>
    </row>
    <row r="109" spans="1:28" ht="12.95">
      <c r="A109" s="39"/>
      <c r="B109" s="39"/>
      <c r="C109" s="858" t="s">
        <v>58</v>
      </c>
      <c r="D109" s="858"/>
      <c r="E109" s="869" t="s">
        <v>107</v>
      </c>
      <c r="F109" s="869"/>
      <c r="G109" s="869"/>
      <c r="H109" s="869"/>
      <c r="I109" s="869"/>
      <c r="J109" s="42"/>
      <c r="M109" s="9"/>
      <c r="N109" s="2"/>
      <c r="O109" s="10"/>
    </row>
    <row r="110" spans="1:28">
      <c r="A110" s="39"/>
      <c r="B110" s="39"/>
      <c r="C110" s="39"/>
      <c r="D110" s="39"/>
      <c r="E110" s="39"/>
      <c r="F110" s="39"/>
      <c r="G110" s="40"/>
      <c r="H110" s="39"/>
      <c r="I110" s="41"/>
      <c r="J110" s="42"/>
      <c r="M110" s="9"/>
      <c r="N110" s="2"/>
      <c r="O110" s="10"/>
    </row>
    <row r="111" spans="1:28" ht="12.95">
      <c r="A111" s="39"/>
      <c r="B111" s="39"/>
      <c r="C111" s="870" t="s">
        <v>108</v>
      </c>
      <c r="D111" s="870"/>
      <c r="E111" s="870"/>
      <c r="F111" s="870"/>
      <c r="G111" s="870"/>
      <c r="H111" s="870"/>
      <c r="I111" s="870"/>
      <c r="J111" s="870"/>
      <c r="M111" s="9"/>
      <c r="N111" s="2"/>
      <c r="O111" s="10"/>
    </row>
    <row r="112" spans="1:28" ht="12.95">
      <c r="A112" s="39"/>
      <c r="B112" s="39"/>
      <c r="C112" s="770"/>
      <c r="D112" s="870" t="s">
        <v>109</v>
      </c>
      <c r="E112" s="870"/>
      <c r="F112" s="870"/>
      <c r="G112" s="870"/>
      <c r="H112" s="870"/>
      <c r="I112" s="770"/>
      <c r="J112" s="770"/>
      <c r="M112" s="9"/>
      <c r="N112" s="2"/>
      <c r="O112" s="10"/>
    </row>
    <row r="113" spans="1:26" ht="12.95" customHeight="1">
      <c r="A113" s="39"/>
      <c r="B113" s="39"/>
      <c r="C113" s="880"/>
      <c r="D113" s="880"/>
      <c r="E113" s="770"/>
      <c r="F113" s="770"/>
      <c r="G113" s="770"/>
      <c r="H113" s="770"/>
      <c r="I113" s="770"/>
      <c r="J113" s="770"/>
      <c r="M113" s="9"/>
      <c r="N113" s="2"/>
      <c r="O113" s="10"/>
    </row>
    <row r="114" spans="1:26" ht="24" customHeight="1">
      <c r="A114" s="39"/>
      <c r="B114" s="39"/>
      <c r="C114" s="871" t="s">
        <v>110</v>
      </c>
      <c r="D114" s="872"/>
      <c r="E114" s="872"/>
      <c r="F114" s="872"/>
      <c r="G114" s="872"/>
      <c r="H114" s="872"/>
      <c r="I114" s="872"/>
      <c r="J114" s="872"/>
      <c r="K114" s="873"/>
      <c r="M114" s="9"/>
      <c r="N114" s="874" t="s">
        <v>111</v>
      </c>
      <c r="O114" s="875"/>
      <c r="P114" s="875"/>
      <c r="Q114" s="875"/>
      <c r="R114" s="875"/>
      <c r="S114" s="875"/>
      <c r="T114" s="875"/>
      <c r="U114" s="875"/>
      <c r="V114" s="876"/>
    </row>
    <row r="115" spans="1:26" ht="39.6" thickBot="1">
      <c r="A115" s="39"/>
      <c r="B115" s="39"/>
      <c r="C115" s="178" t="s">
        <v>64</v>
      </c>
      <c r="D115" s="178" t="s">
        <v>11</v>
      </c>
      <c r="E115" s="178" t="s">
        <v>65</v>
      </c>
      <c r="F115" s="179" t="s">
        <v>66</v>
      </c>
      <c r="G115" s="179" t="s">
        <v>67</v>
      </c>
      <c r="H115" s="179" t="s">
        <v>68</v>
      </c>
      <c r="I115" s="118" t="s">
        <v>69</v>
      </c>
      <c r="J115" s="119" t="s">
        <v>70</v>
      </c>
      <c r="K115" s="177" t="s">
        <v>19</v>
      </c>
      <c r="M115" s="39"/>
      <c r="N115" s="178" t="s">
        <v>64</v>
      </c>
      <c r="O115" s="178" t="s">
        <v>11</v>
      </c>
      <c r="P115" s="178" t="s">
        <v>65</v>
      </c>
      <c r="Q115" s="179" t="s">
        <v>66</v>
      </c>
      <c r="R115" s="179" t="s">
        <v>67</v>
      </c>
      <c r="S115" s="179" t="s">
        <v>68</v>
      </c>
      <c r="T115" s="118" t="s">
        <v>69</v>
      </c>
      <c r="U115" s="119" t="s">
        <v>70</v>
      </c>
      <c r="V115" s="305" t="s">
        <v>19</v>
      </c>
      <c r="W115" s="304" t="s">
        <v>112</v>
      </c>
      <c r="Y115" s="140" t="s">
        <v>113</v>
      </c>
      <c r="Z115" s="141" t="s">
        <v>72</v>
      </c>
    </row>
    <row r="116" spans="1:26" ht="230.45" thickBot="1">
      <c r="A116" s="116"/>
      <c r="B116" s="120">
        <v>1</v>
      </c>
      <c r="C116" s="658" t="s">
        <v>114</v>
      </c>
      <c r="D116" s="658" t="s">
        <v>115</v>
      </c>
      <c r="E116" s="658" t="s">
        <v>116</v>
      </c>
      <c r="F116" s="781" t="s">
        <v>117</v>
      </c>
      <c r="G116" s="660">
        <v>41087</v>
      </c>
      <c r="H116" s="660">
        <v>43964</v>
      </c>
      <c r="I116" s="124">
        <f>H116-G116+1</f>
        <v>2878</v>
      </c>
      <c r="J116" s="125">
        <f t="shared" ref="J116:J127" si="11">+I116/30</f>
        <v>95.933333333333337</v>
      </c>
      <c r="K116" s="136"/>
      <c r="M116" s="120">
        <v>1</v>
      </c>
      <c r="N116" s="372"/>
      <c r="O116" s="372"/>
      <c r="P116" s="373"/>
      <c r="Q116" s="374"/>
      <c r="R116" s="251"/>
      <c r="S116" s="251"/>
      <c r="T116" s="124">
        <f t="shared" ref="T116:T127" si="12">S116-R116</f>
        <v>0</v>
      </c>
      <c r="U116" s="125">
        <f t="shared" ref="U116:U127" si="13">+T116/30</f>
        <v>0</v>
      </c>
      <c r="V116" s="370"/>
      <c r="W116" s="371"/>
      <c r="Y116" s="142" t="s">
        <v>118</v>
      </c>
      <c r="Z116" s="143">
        <v>2</v>
      </c>
    </row>
    <row r="117" spans="1:26" ht="42">
      <c r="A117" s="116"/>
      <c r="B117" s="120">
        <v>2</v>
      </c>
      <c r="C117" s="121"/>
      <c r="D117" s="121"/>
      <c r="E117" s="122"/>
      <c r="F117" s="123"/>
      <c r="G117" s="16"/>
      <c r="H117" s="16"/>
      <c r="I117" s="124">
        <f t="shared" ref="I117:I127" si="14">H117-G117</f>
        <v>0</v>
      </c>
      <c r="J117" s="125">
        <f t="shared" si="11"/>
        <v>0</v>
      </c>
      <c r="K117" s="136"/>
      <c r="M117" s="120">
        <v>2</v>
      </c>
      <c r="N117" s="121"/>
      <c r="O117" s="121"/>
      <c r="P117" s="122"/>
      <c r="Q117" s="123"/>
      <c r="R117" s="16"/>
      <c r="S117" s="16"/>
      <c r="T117" s="124">
        <f t="shared" si="12"/>
        <v>0</v>
      </c>
      <c r="U117" s="125">
        <f t="shared" si="13"/>
        <v>0</v>
      </c>
      <c r="V117" s="139"/>
      <c r="Y117" s="144" t="s">
        <v>119</v>
      </c>
      <c r="Z117" s="862">
        <v>1</v>
      </c>
    </row>
    <row r="118" spans="1:26" ht="56.1">
      <c r="A118" s="116"/>
      <c r="B118" s="120">
        <v>3</v>
      </c>
      <c r="C118" s="121"/>
      <c r="D118" s="121"/>
      <c r="E118" s="122"/>
      <c r="F118" s="123"/>
      <c r="G118" s="16"/>
      <c r="H118" s="16"/>
      <c r="I118" s="124">
        <f t="shared" si="14"/>
        <v>0</v>
      </c>
      <c r="J118" s="125">
        <f t="shared" si="11"/>
        <v>0</v>
      </c>
      <c r="K118" s="136"/>
      <c r="M118" s="120">
        <v>3</v>
      </c>
      <c r="N118" s="121"/>
      <c r="O118" s="121"/>
      <c r="P118" s="122"/>
      <c r="Q118" s="123"/>
      <c r="R118" s="16"/>
      <c r="S118" s="16"/>
      <c r="T118" s="124">
        <f t="shared" si="12"/>
        <v>0</v>
      </c>
      <c r="U118" s="125">
        <f t="shared" si="13"/>
        <v>0</v>
      </c>
      <c r="V118" s="136"/>
      <c r="Y118" s="145" t="s">
        <v>120</v>
      </c>
      <c r="Z118" s="863"/>
    </row>
    <row r="119" spans="1:26" ht="56.1">
      <c r="A119" s="116"/>
      <c r="B119" s="120">
        <v>4</v>
      </c>
      <c r="C119" s="121"/>
      <c r="D119" s="121"/>
      <c r="E119" s="122"/>
      <c r="F119" s="123"/>
      <c r="G119" s="16"/>
      <c r="H119" s="16"/>
      <c r="I119" s="124">
        <f t="shared" si="14"/>
        <v>0</v>
      </c>
      <c r="J119" s="125">
        <f t="shared" si="11"/>
        <v>0</v>
      </c>
      <c r="K119" s="136"/>
      <c r="M119" s="120">
        <v>4</v>
      </c>
      <c r="N119" s="126"/>
      <c r="O119" s="126"/>
      <c r="P119" s="126"/>
      <c r="Q119" s="126"/>
      <c r="R119" s="16"/>
      <c r="S119" s="16"/>
      <c r="T119" s="124">
        <f t="shared" si="12"/>
        <v>0</v>
      </c>
      <c r="U119" s="125">
        <f t="shared" si="13"/>
        <v>0</v>
      </c>
      <c r="V119" s="136"/>
      <c r="Y119" s="145" t="s">
        <v>121</v>
      </c>
      <c r="Z119" s="863"/>
    </row>
    <row r="120" spans="1:26" ht="42">
      <c r="A120" s="116"/>
      <c r="B120" s="120">
        <v>5</v>
      </c>
      <c r="C120" s="126"/>
      <c r="D120" s="126"/>
      <c r="E120" s="126"/>
      <c r="F120" s="126"/>
      <c r="G120" s="16"/>
      <c r="H120" s="16"/>
      <c r="I120" s="124">
        <f t="shared" si="14"/>
        <v>0</v>
      </c>
      <c r="J120" s="125">
        <f t="shared" si="11"/>
        <v>0</v>
      </c>
      <c r="K120" s="136"/>
      <c r="M120" s="120">
        <v>5</v>
      </c>
      <c r="N120" s="126"/>
      <c r="O120" s="126"/>
      <c r="P120" s="126"/>
      <c r="Q120" s="126"/>
      <c r="R120" s="16"/>
      <c r="S120" s="16"/>
      <c r="T120" s="124">
        <f t="shared" si="12"/>
        <v>0</v>
      </c>
      <c r="U120" s="125">
        <f t="shared" si="13"/>
        <v>0</v>
      </c>
      <c r="V120" s="136"/>
      <c r="Y120" s="145" t="s">
        <v>122</v>
      </c>
      <c r="Z120" s="863"/>
    </row>
    <row r="121" spans="1:26" ht="56.1">
      <c r="A121" s="116"/>
      <c r="B121" s="120">
        <v>6</v>
      </c>
      <c r="C121" s="126"/>
      <c r="D121" s="126"/>
      <c r="E121" s="126"/>
      <c r="F121" s="126"/>
      <c r="G121" s="16"/>
      <c r="H121" s="16"/>
      <c r="I121" s="124">
        <f t="shared" si="14"/>
        <v>0</v>
      </c>
      <c r="J121" s="125">
        <f t="shared" si="11"/>
        <v>0</v>
      </c>
      <c r="K121" s="136"/>
      <c r="M121" s="120">
        <v>6</v>
      </c>
      <c r="N121" s="126"/>
      <c r="O121" s="126"/>
      <c r="P121" s="126"/>
      <c r="Q121" s="126"/>
      <c r="R121" s="16"/>
      <c r="S121" s="16"/>
      <c r="T121" s="124">
        <f t="shared" si="12"/>
        <v>0</v>
      </c>
      <c r="U121" s="125">
        <f t="shared" si="13"/>
        <v>0</v>
      </c>
      <c r="V121" s="136"/>
      <c r="Y121" s="145" t="s">
        <v>123</v>
      </c>
      <c r="Z121" s="863"/>
    </row>
    <row r="122" spans="1:26" ht="42">
      <c r="A122" s="116"/>
      <c r="B122" s="120">
        <v>7</v>
      </c>
      <c r="C122" s="126"/>
      <c r="D122" s="126"/>
      <c r="E122" s="126"/>
      <c r="F122" s="126"/>
      <c r="G122" s="16"/>
      <c r="H122" s="16"/>
      <c r="I122" s="124">
        <f t="shared" si="14"/>
        <v>0</v>
      </c>
      <c r="J122" s="125">
        <f t="shared" si="11"/>
        <v>0</v>
      </c>
      <c r="K122" s="136"/>
      <c r="M122" s="120">
        <v>7</v>
      </c>
      <c r="N122" s="126"/>
      <c r="O122" s="126"/>
      <c r="P122" s="126"/>
      <c r="Q122" s="126"/>
      <c r="R122" s="16"/>
      <c r="S122" s="16"/>
      <c r="T122" s="124">
        <f t="shared" si="12"/>
        <v>0</v>
      </c>
      <c r="U122" s="125">
        <f t="shared" si="13"/>
        <v>0</v>
      </c>
      <c r="V122" s="136"/>
      <c r="Y122" s="145" t="s">
        <v>124</v>
      </c>
      <c r="Z122" s="863"/>
    </row>
    <row r="123" spans="1:26" ht="27.95">
      <c r="A123" s="116"/>
      <c r="B123" s="120">
        <v>8</v>
      </c>
      <c r="C123" s="126"/>
      <c r="D123" s="126"/>
      <c r="E123" s="126"/>
      <c r="F123" s="126"/>
      <c r="G123" s="16"/>
      <c r="H123" s="16"/>
      <c r="I123" s="124">
        <f t="shared" si="14"/>
        <v>0</v>
      </c>
      <c r="J123" s="125">
        <f t="shared" si="11"/>
        <v>0</v>
      </c>
      <c r="K123" s="136"/>
      <c r="M123" s="120">
        <v>8</v>
      </c>
      <c r="N123" s="126"/>
      <c r="O123" s="126"/>
      <c r="P123" s="126"/>
      <c r="Q123" s="126"/>
      <c r="R123" s="16"/>
      <c r="S123" s="16"/>
      <c r="T123" s="124">
        <f t="shared" si="12"/>
        <v>0</v>
      </c>
      <c r="U123" s="125">
        <f t="shared" si="13"/>
        <v>0</v>
      </c>
      <c r="V123" s="136"/>
      <c r="Y123" s="145" t="s">
        <v>125</v>
      </c>
      <c r="Z123" s="863"/>
    </row>
    <row r="124" spans="1:26" ht="70.5" thickBot="1">
      <c r="A124" s="116"/>
      <c r="B124" s="120">
        <v>9</v>
      </c>
      <c r="C124" s="126"/>
      <c r="D124" s="126"/>
      <c r="E124" s="126"/>
      <c r="F124" s="126"/>
      <c r="G124" s="16"/>
      <c r="H124" s="16"/>
      <c r="I124" s="124">
        <f t="shared" si="14"/>
        <v>0</v>
      </c>
      <c r="J124" s="125">
        <f t="shared" si="11"/>
        <v>0</v>
      </c>
      <c r="K124" s="136"/>
      <c r="M124" s="120">
        <v>9</v>
      </c>
      <c r="N124" s="126"/>
      <c r="O124" s="126"/>
      <c r="P124" s="126"/>
      <c r="Q124" s="126"/>
      <c r="R124" s="16"/>
      <c r="S124" s="16"/>
      <c r="T124" s="124">
        <f t="shared" si="12"/>
        <v>0</v>
      </c>
      <c r="U124" s="125">
        <f t="shared" si="13"/>
        <v>0</v>
      </c>
      <c r="V124" s="136"/>
      <c r="Y124" s="146" t="s">
        <v>126</v>
      </c>
      <c r="Z124" s="864"/>
    </row>
    <row r="125" spans="1:26">
      <c r="A125" s="116"/>
      <c r="B125" s="120">
        <v>10</v>
      </c>
      <c r="C125" s="126"/>
      <c r="D125" s="126"/>
      <c r="E125" s="126"/>
      <c r="F125" s="126"/>
      <c r="G125" s="16"/>
      <c r="H125" s="16"/>
      <c r="I125" s="124">
        <f t="shared" si="14"/>
        <v>0</v>
      </c>
      <c r="J125" s="125">
        <f t="shared" si="11"/>
        <v>0</v>
      </c>
      <c r="K125" s="136"/>
      <c r="M125" s="120">
        <v>10</v>
      </c>
      <c r="N125" s="126"/>
      <c r="O125" s="126"/>
      <c r="P125" s="126"/>
      <c r="Q125" s="126"/>
      <c r="R125" s="16"/>
      <c r="S125" s="16"/>
      <c r="T125" s="124">
        <f t="shared" si="12"/>
        <v>0</v>
      </c>
      <c r="U125" s="125">
        <f t="shared" si="13"/>
        <v>0</v>
      </c>
      <c r="V125" s="136"/>
    </row>
    <row r="126" spans="1:26">
      <c r="A126" s="116"/>
      <c r="B126" s="120">
        <v>11</v>
      </c>
      <c r="C126" s="126"/>
      <c r="D126" s="126"/>
      <c r="E126" s="126"/>
      <c r="F126" s="126"/>
      <c r="G126" s="16"/>
      <c r="H126" s="16"/>
      <c r="I126" s="124">
        <f t="shared" si="14"/>
        <v>0</v>
      </c>
      <c r="J126" s="125">
        <f t="shared" si="11"/>
        <v>0</v>
      </c>
      <c r="K126" s="136"/>
      <c r="M126" s="120">
        <v>11</v>
      </c>
      <c r="N126" s="126"/>
      <c r="O126" s="126"/>
      <c r="P126" s="126"/>
      <c r="Q126" s="126"/>
      <c r="R126" s="16"/>
      <c r="S126" s="16"/>
      <c r="T126" s="124">
        <f t="shared" si="12"/>
        <v>0</v>
      </c>
      <c r="U126" s="125">
        <f t="shared" si="13"/>
        <v>0</v>
      </c>
      <c r="V126" s="136"/>
    </row>
    <row r="127" spans="1:26">
      <c r="A127" s="116"/>
      <c r="B127" s="120">
        <v>12</v>
      </c>
      <c r="C127" s="126"/>
      <c r="D127" s="126"/>
      <c r="E127" s="126"/>
      <c r="F127" s="126"/>
      <c r="G127" s="16"/>
      <c r="H127" s="16"/>
      <c r="I127" s="124">
        <f t="shared" si="14"/>
        <v>0</v>
      </c>
      <c r="J127" s="125">
        <f t="shared" si="11"/>
        <v>0</v>
      </c>
      <c r="K127" s="136"/>
      <c r="M127" s="120">
        <v>12</v>
      </c>
      <c r="N127" s="126"/>
      <c r="O127" s="126"/>
      <c r="P127" s="126"/>
      <c r="Q127" s="126"/>
      <c r="R127" s="16"/>
      <c r="S127" s="16"/>
      <c r="T127" s="124">
        <f t="shared" si="12"/>
        <v>0</v>
      </c>
      <c r="U127" s="125">
        <f t="shared" si="13"/>
        <v>0</v>
      </c>
      <c r="V127" s="136"/>
    </row>
    <row r="128" spans="1:26" ht="14.45" thickBot="1">
      <c r="A128" s="39"/>
      <c r="B128" s="39"/>
      <c r="C128" s="865" t="s">
        <v>103</v>
      </c>
      <c r="D128" s="866"/>
      <c r="E128" s="866"/>
      <c r="F128" s="866"/>
      <c r="G128" s="866"/>
      <c r="H128" s="867"/>
      <c r="I128" s="127">
        <f>SUM(I116:I127)</f>
        <v>2878</v>
      </c>
      <c r="J128" s="128">
        <f>SUM(J116:J127)</f>
        <v>95.933333333333337</v>
      </c>
      <c r="K128" s="136"/>
      <c r="M128" s="39"/>
      <c r="N128" s="865" t="s">
        <v>103</v>
      </c>
      <c r="O128" s="866"/>
      <c r="P128" s="866"/>
      <c r="Q128" s="866"/>
      <c r="R128" s="866"/>
      <c r="S128" s="867"/>
      <c r="T128" s="127">
        <f>SUM(T116:T127)</f>
        <v>0</v>
      </c>
      <c r="U128" s="128">
        <f>SUM(U116:U127)</f>
        <v>0</v>
      </c>
      <c r="V128" s="136"/>
    </row>
    <row r="129" spans="10:28" ht="13.5" thickBot="1">
      <c r="M129" s="9"/>
      <c r="N129" s="2"/>
      <c r="O129" s="10"/>
      <c r="AB129" s="155" t="s">
        <v>19</v>
      </c>
    </row>
    <row r="130" spans="10:28" ht="20.45" thickBot="1">
      <c r="J130" s="117" t="str">
        <f>IF(J128&gt;=36,"HABILITADO","NO HABILITADO")</f>
        <v>HABILITADO</v>
      </c>
      <c r="M130" s="9"/>
      <c r="N130" s="2"/>
      <c r="O130" s="10"/>
      <c r="T130" s="768" t="s">
        <v>104</v>
      </c>
      <c r="U130" s="769">
        <f>IF(U128&gt;12,13,IF(U128&gt;6,8,0))</f>
        <v>0</v>
      </c>
      <c r="Y130" s="768" t="s">
        <v>104</v>
      </c>
      <c r="Z130" s="769">
        <v>0</v>
      </c>
      <c r="AB130" s="191"/>
    </row>
    <row r="131" spans="10:28">
      <c r="M131" s="9"/>
      <c r="N131" s="2"/>
      <c r="O131" s="10"/>
    </row>
    <row r="132" spans="10:28">
      <c r="M132" s="9"/>
      <c r="N132" s="2"/>
      <c r="O132" s="10"/>
    </row>
    <row r="133" spans="10:28">
      <c r="M133" s="9"/>
      <c r="N133" s="2"/>
      <c r="O133" s="10"/>
    </row>
    <row r="134" spans="10:28">
      <c r="M134" s="9"/>
      <c r="N134" s="2"/>
      <c r="O134" s="10"/>
    </row>
    <row r="135" spans="10:28">
      <c r="M135" s="9"/>
      <c r="N135" s="2"/>
      <c r="O135" s="10"/>
    </row>
    <row r="136" spans="10:28">
      <c r="M136" s="9"/>
      <c r="N136" s="2"/>
      <c r="O136" s="10"/>
    </row>
  </sheetData>
  <mergeCells count="45">
    <mergeCell ref="AA69:AF69"/>
    <mergeCell ref="AB13:AJ13"/>
    <mergeCell ref="Z89:Z96"/>
    <mergeCell ref="C113:D113"/>
    <mergeCell ref="C100:H100"/>
    <mergeCell ref="N100:S100"/>
    <mergeCell ref="C81:D81"/>
    <mergeCell ref="C86:K86"/>
    <mergeCell ref="N86:V86"/>
    <mergeCell ref="E81:I81"/>
    <mergeCell ref="C83:J83"/>
    <mergeCell ref="D84:H84"/>
    <mergeCell ref="C85:D85"/>
    <mergeCell ref="Z117:Z124"/>
    <mergeCell ref="C128:H128"/>
    <mergeCell ref="N128:S128"/>
    <mergeCell ref="C108:D108"/>
    <mergeCell ref="E108:I108"/>
    <mergeCell ref="C109:D109"/>
    <mergeCell ref="E109:I109"/>
    <mergeCell ref="C111:J111"/>
    <mergeCell ref="D112:H112"/>
    <mergeCell ref="C114:K114"/>
    <mergeCell ref="N114:V114"/>
    <mergeCell ref="A57:A59"/>
    <mergeCell ref="B69:G69"/>
    <mergeCell ref="P69:U69"/>
    <mergeCell ref="C80:D80"/>
    <mergeCell ref="E80:I80"/>
    <mergeCell ref="D76:O77"/>
    <mergeCell ref="C79:D79"/>
    <mergeCell ref="E79:I79"/>
    <mergeCell ref="AN11:AS11"/>
    <mergeCell ref="AV11:AW11"/>
    <mergeCell ref="AN13:AW13"/>
    <mergeCell ref="C2:O3"/>
    <mergeCell ref="H6:N6"/>
    <mergeCell ref="C11:H11"/>
    <mergeCell ref="C13:L13"/>
    <mergeCell ref="Q13:Y13"/>
    <mergeCell ref="C5:F5"/>
    <mergeCell ref="H5:M5"/>
    <mergeCell ref="C6:F6"/>
    <mergeCell ref="C7:F7"/>
    <mergeCell ref="K11:L11"/>
  </mergeCells>
  <conditionalFormatting sqref="J130">
    <cfRule type="cellIs" dxfId="279" priority="34" operator="equal">
      <formula>"HABILITADO"</formula>
    </cfRule>
    <cfRule type="containsText" dxfId="278" priority="35" operator="containsText" text="NO">
      <formula>NOT(ISERROR(SEARCH("NO",J130)))</formula>
    </cfRule>
  </conditionalFormatting>
  <conditionalFormatting sqref="J102">
    <cfRule type="cellIs" dxfId="277" priority="27" operator="equal">
      <formula>"HABILITADO"</formula>
    </cfRule>
    <cfRule type="containsText" dxfId="276" priority="28" operator="containsText" text="NO">
      <formula>NOT(ISERROR(SEARCH("NO",J102)))</formula>
    </cfRule>
  </conditionalFormatting>
  <conditionalFormatting sqref="K15:K26">
    <cfRule type="containsText" dxfId="275" priority="15" operator="containsText" text="NO HABILITADO">
      <formula>NOT(ISERROR(SEARCH("NO HABILITADO",K15)))</formula>
    </cfRule>
  </conditionalFormatting>
  <conditionalFormatting sqref="K15:K68">
    <cfRule type="containsText" dxfId="274" priority="14" operator="containsText" text="NO HABILITADO">
      <formula>NOT(ISERROR(SEARCH("NO HABILITADO",K15)))</formula>
    </cfRule>
  </conditionalFormatting>
  <conditionalFormatting sqref="K15:K69">
    <cfRule type="containsText" dxfId="273" priority="12" operator="containsText" text="NO">
      <formula>NOT(ISERROR(SEARCH("NO",K15)))</formula>
    </cfRule>
    <cfRule type="containsText" dxfId="272" priority="13" operator="containsText" text="HABILITADO">
      <formula>NOT(ISERROR(SEARCH("HABILITADO",K15)))</formula>
    </cfRule>
  </conditionalFormatting>
  <conditionalFormatting sqref="AV27:AV28">
    <cfRule type="containsText" dxfId="271" priority="7" operator="containsText" text="NO HABILITADO">
      <formula>NOT(ISERROR(SEARCH(("NO HABILITADO"),(AV27))))</formula>
    </cfRule>
  </conditionalFormatting>
  <conditionalFormatting sqref="AV27:AV28">
    <cfRule type="containsText" dxfId="270" priority="8" operator="containsText" text="NO">
      <formula>NOT(ISERROR(SEARCH(("NO"),(AV27))))</formula>
    </cfRule>
  </conditionalFormatting>
  <conditionalFormatting sqref="AV27:AV28">
    <cfRule type="containsText" dxfId="269" priority="9" operator="containsText" text="HABILITADO">
      <formula>NOT(ISERROR(SEARCH(("HABILITADO"),(AV27))))</formula>
    </cfRule>
  </conditionalFormatting>
  <conditionalFormatting sqref="AV11:AW11">
    <cfRule type="containsText" dxfId="268" priority="10" operator="containsText" text="NO">
      <formula>NOT(ISERROR(SEARCH(("NO"),(AV11))))</formula>
    </cfRule>
  </conditionalFormatting>
  <conditionalFormatting sqref="AV11:AW11">
    <cfRule type="containsText" dxfId="267" priority="11" operator="containsText" text="CUENTA CON MÁS DE 5 AÑOS">
      <formula>NOT(ISERROR(SEARCH(("CUENTA CON MÁS DE 5 AÑOS"),(AV11))))</formula>
    </cfRule>
  </conditionalFormatting>
  <conditionalFormatting sqref="K11:L11">
    <cfRule type="containsText" dxfId="266" priority="5" operator="containsText" text="NO">
      <formula>NOT(ISERROR(SEARCH(("NO"),(K11))))</formula>
    </cfRule>
  </conditionalFormatting>
  <conditionalFormatting sqref="K11:L11">
    <cfRule type="containsText" dxfId="265" priority="6" operator="containsText" text="CUENTA CON MÁS DE 5 AÑOS">
      <formula>NOT(ISERROR(SEARCH(("CUENTA CON MÁS DE 5 AÑOS"),(K11))))</formula>
    </cfRule>
  </conditionalFormatting>
  <conditionalFormatting sqref="AV15:AV26">
    <cfRule type="containsText" dxfId="264" priority="1" operator="containsText" text="NO HABILITADO">
      <formula>NOT(ISERROR(SEARCH(("NO HABILITADO"),(AV15))))</formula>
    </cfRule>
  </conditionalFormatting>
  <conditionalFormatting sqref="AV15:AV26">
    <cfRule type="containsText" dxfId="263" priority="2" operator="containsText" text="NO HABILITADO">
      <formula>NOT(ISERROR(SEARCH(("NO HABILITADO"),(AV15))))</formula>
    </cfRule>
  </conditionalFormatting>
  <conditionalFormatting sqref="AV15:AV26">
    <cfRule type="containsText" dxfId="262" priority="3" operator="containsText" text="NO">
      <formula>NOT(ISERROR(SEARCH(("NO"),(AV15))))</formula>
    </cfRule>
  </conditionalFormatting>
  <conditionalFormatting sqref="AV15:AV26">
    <cfRule type="containsText" dxfId="261" priority="4" operator="containsText" text="HABILITADO">
      <formula>NOT(ISERROR(SEARCH(("HABILITADO"),(AV15))))</formula>
    </cfRule>
  </conditionalFormatting>
  <pageMargins left="0.7" right="0.7" top="0.75" bottom="0.75" header="0.3" footer="0.3"/>
  <pageSetup orientation="portrait" horizontalDpi="90" verticalDpi="90" r:id="rId1"/>
  <extLst>
    <ext xmlns:x14="http://schemas.microsoft.com/office/spreadsheetml/2009/9/main" uri="{78C0D931-6437-407d-A8EE-F0AAD7539E65}">
      <x14:conditionalFormattings>
        <x14:conditionalFormatting xmlns:xm="http://schemas.microsoft.com/office/excel/2006/main">
          <x14:cfRule type="iconSet" priority="16" id="{5C298ACC-2B0E-45A5-A1C8-17ED86925B2A}">
            <x14:iconSet custom="1">
              <x14:cfvo type="percent">
                <xm:f>0</xm:f>
              </x14:cfvo>
              <x14:cfvo type="formula">
                <xm:f>"""NO HABILITADO"""</xm:f>
              </x14:cfvo>
              <x14:cfvo type="formula">
                <xm:f>"HABILITADO"</xm:f>
              </x14:cfvo>
              <x14:cfIcon iconSet="3TrafficLights1" iconId="0"/>
              <x14:cfIcon iconSet="3TrafficLights1" iconId="0"/>
              <x14:cfIcon iconSet="3TrafficLights1" iconId="2"/>
            </x14:iconSet>
          </x14:cfRule>
          <xm:sqref>K15:K26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BA136"/>
  <sheetViews>
    <sheetView topLeftCell="A28" zoomScale="10" zoomScaleNormal="10" workbookViewId="0">
      <selection activeCell="Y35" sqref="Y35"/>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36.85546875" style="2" customWidth="1"/>
    <col min="12" max="12" width="45.28515625" style="9" customWidth="1"/>
    <col min="13" max="13" width="14.85546875" style="2" customWidth="1"/>
    <col min="14" max="14" width="25.28515625" style="10" customWidth="1"/>
    <col min="15" max="15" width="40.28515625" style="2" customWidth="1"/>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33.140625" style="2" customWidth="1"/>
    <col min="23" max="23" width="17.7109375" style="2" customWidth="1"/>
    <col min="24" max="24" width="20.28515625" style="2" customWidth="1"/>
    <col min="25" max="25" width="39.5703125" style="2" customWidth="1"/>
    <col min="26" max="26" width="10.85546875" style="2"/>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6" width="22.85546875" style="2" customWidth="1"/>
    <col min="37" max="38" width="10.85546875" style="2"/>
    <col min="39" max="39" width="51" style="2" bestFit="1" customWidth="1"/>
    <col min="40" max="40" width="10.85546875" style="2" customWidth="1"/>
    <col min="41" max="47" width="10.85546875" style="2"/>
    <col min="48" max="48" width="54.42578125" style="2" customWidth="1"/>
    <col min="49" max="16384" width="10.85546875" style="2"/>
  </cols>
  <sheetData>
    <row r="1" spans="2:53" ht="12.6" customHeight="1">
      <c r="M1" s="9"/>
      <c r="N1" s="2"/>
      <c r="O1" s="10"/>
    </row>
    <row r="2" spans="2:53" ht="12.6" customHeight="1">
      <c r="C2" s="840" t="s">
        <v>0</v>
      </c>
      <c r="D2" s="840"/>
      <c r="E2" s="840"/>
      <c r="F2" s="840"/>
      <c r="G2" s="840"/>
      <c r="H2" s="840"/>
      <c r="I2" s="840"/>
      <c r="J2" s="840"/>
      <c r="K2" s="840"/>
      <c r="L2" s="840"/>
      <c r="M2" s="840"/>
      <c r="N2" s="840"/>
      <c r="O2" s="840"/>
    </row>
    <row r="3" spans="2:53" ht="51" customHeight="1">
      <c r="C3" s="840"/>
      <c r="D3" s="840"/>
      <c r="E3" s="840"/>
      <c r="F3" s="840"/>
      <c r="G3" s="840"/>
      <c r="H3" s="840"/>
      <c r="I3" s="840"/>
      <c r="J3" s="840"/>
      <c r="K3" s="840"/>
      <c r="L3" s="840"/>
      <c r="M3" s="840"/>
      <c r="N3" s="840"/>
      <c r="O3" s="840"/>
    </row>
    <row r="5" spans="2:53" ht="18">
      <c r="C5" s="849" t="s">
        <v>1</v>
      </c>
      <c r="D5" s="849"/>
      <c r="E5" s="849"/>
      <c r="F5" s="849"/>
      <c r="G5" s="774"/>
      <c r="H5" s="850" t="s">
        <v>127</v>
      </c>
      <c r="I5" s="850"/>
      <c r="J5" s="850"/>
      <c r="K5" s="850"/>
      <c r="L5" s="850"/>
      <c r="M5" s="850"/>
      <c r="N5" s="3"/>
    </row>
    <row r="6" spans="2:53" ht="13.5" thickBot="1">
      <c r="C6" s="851"/>
      <c r="D6" s="851"/>
      <c r="E6" s="851"/>
      <c r="F6" s="851"/>
      <c r="G6" s="775"/>
      <c r="H6" s="841"/>
      <c r="I6" s="841"/>
      <c r="J6" s="841"/>
      <c r="K6" s="841"/>
      <c r="L6" s="842"/>
      <c r="M6" s="842"/>
      <c r="N6" s="842"/>
      <c r="O6" s="4"/>
    </row>
    <row r="7" spans="2:53" ht="13.5" thickBot="1">
      <c r="C7" s="849" t="s">
        <v>3</v>
      </c>
      <c r="D7" s="849"/>
      <c r="E7" s="849"/>
      <c r="F7" s="849"/>
      <c r="G7" s="774"/>
      <c r="H7" s="50">
        <v>1072.8034308381266</v>
      </c>
      <c r="I7" s="103"/>
      <c r="J7" s="103"/>
      <c r="K7" s="103"/>
      <c r="L7" s="5"/>
      <c r="M7" s="5"/>
      <c r="N7" s="5"/>
      <c r="O7" s="4"/>
    </row>
    <row r="8" spans="2:53" ht="12.95">
      <c r="C8" s="774" t="s">
        <v>4</v>
      </c>
      <c r="D8" s="774"/>
      <c r="E8" s="774"/>
      <c r="F8" s="774"/>
      <c r="G8" s="774"/>
      <c r="H8" s="335">
        <f>H7*0.3</f>
        <v>321.84102925143799</v>
      </c>
      <c r="I8" s="335"/>
      <c r="J8" s="6"/>
      <c r="K8" s="6"/>
      <c r="L8" s="6"/>
      <c r="M8" s="6"/>
      <c r="N8" s="6"/>
      <c r="O8" s="4"/>
    </row>
    <row r="9" spans="2:53" ht="15.95">
      <c r="C9" s="4" t="s">
        <v>5</v>
      </c>
      <c r="H9" s="8"/>
      <c r="I9" s="8"/>
      <c r="J9" s="8"/>
      <c r="K9" s="8"/>
      <c r="M9" s="9"/>
      <c r="N9" s="2"/>
      <c r="O9" s="10"/>
    </row>
    <row r="10" spans="2:53" ht="15.95" customHeight="1">
      <c r="C10" s="4"/>
      <c r="H10" s="8"/>
      <c r="I10" s="8"/>
      <c r="J10" s="8"/>
      <c r="K10" s="8"/>
      <c r="M10" s="9"/>
      <c r="N10" s="2"/>
      <c r="O10" s="10"/>
    </row>
    <row r="11" spans="2:53" ht="63" customHeight="1">
      <c r="C11" s="833" t="s">
        <v>6</v>
      </c>
      <c r="D11" s="833"/>
      <c r="E11" s="833"/>
      <c r="F11" s="833"/>
      <c r="G11" s="833"/>
      <c r="H11" s="833"/>
      <c r="I11" s="8"/>
      <c r="J11" s="8"/>
      <c r="K11" s="835" t="str">
        <f>IF(BA21&gt;=5,"HABILITA: CUENTA CON MÁS DE 5 AÑOS","NO HABILITA POR TIEMPO")</f>
        <v>HABILITA: CUENTA CON MÁS DE 5 AÑOS</v>
      </c>
      <c r="L11" s="836"/>
      <c r="M11" s="9"/>
      <c r="N11" s="2"/>
      <c r="O11" s="10"/>
      <c r="AM11" s="833"/>
      <c r="AN11" s="833"/>
      <c r="AO11" s="833"/>
      <c r="AP11" s="833"/>
      <c r="AQ11" s="833"/>
      <c r="AR11" s="833"/>
      <c r="AS11" s="8"/>
      <c r="AT11" s="8"/>
      <c r="AU11" s="835" t="str">
        <f>IF(BA21&gt;=5,"HABILITA: CUENTA CON MÁS DE 5 AÑOS","NO HABILITA POR TIEMPO")</f>
        <v>HABILITA: CUENTA CON MÁS DE 5 AÑOS</v>
      </c>
      <c r="AV11" s="836"/>
    </row>
    <row r="12" spans="2:53" ht="12.95" thickBot="1">
      <c r="M12" s="9"/>
      <c r="N12" s="2"/>
      <c r="O12" s="10"/>
      <c r="AO12" s="7"/>
      <c r="AV12" s="9"/>
    </row>
    <row r="13" spans="2:53" ht="26.45" customHeight="1"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8"/>
      <c r="AB13" s="846" t="s">
        <v>9</v>
      </c>
      <c r="AC13" s="847"/>
      <c r="AD13" s="847"/>
      <c r="AE13" s="847"/>
      <c r="AF13" s="847"/>
      <c r="AG13" s="847"/>
      <c r="AH13" s="847"/>
      <c r="AI13" s="847"/>
      <c r="AJ13" s="848"/>
      <c r="AM13" s="843" t="s">
        <v>7</v>
      </c>
      <c r="AN13" s="844"/>
      <c r="AO13" s="844"/>
      <c r="AP13" s="844"/>
      <c r="AQ13" s="844"/>
      <c r="AR13" s="844"/>
      <c r="AS13" s="844"/>
      <c r="AT13" s="844"/>
      <c r="AU13" s="844"/>
      <c r="AV13" s="845"/>
    </row>
    <row r="14" spans="2:53"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5" t="s">
        <v>19</v>
      </c>
      <c r="AM14" s="180" t="s">
        <v>10</v>
      </c>
      <c r="AN14" s="180" t="s">
        <v>11</v>
      </c>
      <c r="AO14" s="180" t="s">
        <v>12</v>
      </c>
      <c r="AP14" s="187" t="s">
        <v>13</v>
      </c>
      <c r="AQ14" s="187" t="s">
        <v>14</v>
      </c>
      <c r="AR14" s="187" t="s">
        <v>15</v>
      </c>
      <c r="AS14" s="187" t="s">
        <v>16</v>
      </c>
      <c r="AT14" s="188" t="s">
        <v>17</v>
      </c>
      <c r="AU14" s="188" t="s">
        <v>18</v>
      </c>
      <c r="AV14" s="180" t="s">
        <v>19</v>
      </c>
      <c r="AW14" s="458" t="s">
        <v>22</v>
      </c>
      <c r="AX14" s="458" t="s">
        <v>23</v>
      </c>
      <c r="AY14" s="458" t="s">
        <v>24</v>
      </c>
      <c r="AZ14" s="752" t="s">
        <v>25</v>
      </c>
      <c r="BA14" s="609" t="s">
        <v>26</v>
      </c>
    </row>
    <row r="15" spans="2:53" ht="177.6" customHeight="1" thickBot="1">
      <c r="B15" s="386">
        <v>1</v>
      </c>
      <c r="C15" s="387" t="s">
        <v>128</v>
      </c>
      <c r="D15" s="388" t="s">
        <v>129</v>
      </c>
      <c r="E15" s="389" t="s">
        <v>130</v>
      </c>
      <c r="F15" s="388" t="s">
        <v>131</v>
      </c>
      <c r="G15" s="358">
        <v>24704520</v>
      </c>
      <c r="H15" s="390">
        <v>31.62</v>
      </c>
      <c r="I15" s="391">
        <v>1</v>
      </c>
      <c r="J15" s="392">
        <f>H15*I15</f>
        <v>31.62</v>
      </c>
      <c r="K15" s="463" t="str">
        <f>IF(H15*I15&gt;0,"HABILITADO", "NO HABILITADO")</f>
        <v>HABILITADO</v>
      </c>
      <c r="L15" s="575"/>
      <c r="M15" s="330">
        <v>80101500</v>
      </c>
      <c r="N15" s="24" t="s">
        <v>30</v>
      </c>
      <c r="O15" s="12"/>
      <c r="P15" s="394">
        <v>1</v>
      </c>
      <c r="Q15" s="75" t="s">
        <v>132</v>
      </c>
      <c r="R15" s="44" t="s">
        <v>133</v>
      </c>
      <c r="S15" s="89" t="s">
        <v>134</v>
      </c>
      <c r="T15" s="88" t="s">
        <v>131</v>
      </c>
      <c r="U15" s="73">
        <v>206534415</v>
      </c>
      <c r="V15" s="102">
        <v>249.4</v>
      </c>
      <c r="W15" s="85">
        <v>1</v>
      </c>
      <c r="X15" s="74">
        <f>V15*W15</f>
        <v>249.4</v>
      </c>
      <c r="Y15" s="227"/>
      <c r="AA15" s="394">
        <v>1</v>
      </c>
      <c r="AB15" s="75" t="s">
        <v>135</v>
      </c>
      <c r="AC15" s="44" t="s">
        <v>136</v>
      </c>
      <c r="AD15" s="89" t="s">
        <v>137</v>
      </c>
      <c r="AE15" s="88" t="s">
        <v>131</v>
      </c>
      <c r="AF15" s="285">
        <v>398726500</v>
      </c>
      <c r="AG15" s="286">
        <v>703.59</v>
      </c>
      <c r="AH15" s="287">
        <v>1</v>
      </c>
      <c r="AI15" s="74">
        <f>AG15*AH15</f>
        <v>703.59</v>
      </c>
      <c r="AJ15" s="228"/>
      <c r="AL15" s="386">
        <v>1</v>
      </c>
      <c r="AM15" s="387" t="s">
        <v>128</v>
      </c>
      <c r="AN15" s="388" t="s">
        <v>129</v>
      </c>
      <c r="AO15" s="389" t="s">
        <v>130</v>
      </c>
      <c r="AP15" s="388" t="s">
        <v>131</v>
      </c>
      <c r="AQ15" s="358">
        <v>24704520</v>
      </c>
      <c r="AR15" s="390">
        <v>31.62</v>
      </c>
      <c r="AS15" s="391">
        <v>1</v>
      </c>
      <c r="AT15" s="392">
        <f>AR15*AS15</f>
        <v>31.62</v>
      </c>
      <c r="AU15" s="392" t="str">
        <f>IF(AR15*AS15&gt;0,"HABILITADO", "NO HABILITADO")</f>
        <v>HABILITADO</v>
      </c>
      <c r="AV15" s="575"/>
      <c r="AW15" s="453">
        <v>42100</v>
      </c>
      <c r="AX15" s="453">
        <v>43136</v>
      </c>
      <c r="AY15" s="456">
        <v>42100</v>
      </c>
      <c r="AZ15" s="599">
        <v>43136</v>
      </c>
      <c r="BA15" s="753">
        <f>+(AZ15-AY15+1)/365</f>
        <v>2.8410958904109589</v>
      </c>
    </row>
    <row r="16" spans="2:53" ht="193.5" customHeight="1" thickBot="1">
      <c r="B16" s="386">
        <v>2</v>
      </c>
      <c r="C16" s="395" t="s">
        <v>138</v>
      </c>
      <c r="D16" s="361" t="s">
        <v>129</v>
      </c>
      <c r="E16" s="396" t="s">
        <v>139</v>
      </c>
      <c r="F16" s="361" t="s">
        <v>131</v>
      </c>
      <c r="G16" s="397">
        <f>19855919+6009134</f>
        <v>25865053</v>
      </c>
      <c r="H16" s="398">
        <v>43.87</v>
      </c>
      <c r="I16" s="399">
        <v>1</v>
      </c>
      <c r="J16" s="398">
        <f t="shared" ref="J16:J68" si="0">J15+H16*I16</f>
        <v>75.489999999999995</v>
      </c>
      <c r="K16" s="463" t="str">
        <f t="shared" ref="K16:K20" si="1">IF(H16*I16&gt;0,"HABILITADO", "NO HABILITADO")</f>
        <v>HABILITADO</v>
      </c>
      <c r="L16" s="600"/>
      <c r="M16" s="330">
        <v>80101600</v>
      </c>
      <c r="N16" s="24" t="s">
        <v>30</v>
      </c>
      <c r="O16" s="12"/>
      <c r="P16" s="394">
        <v>2</v>
      </c>
      <c r="Q16" s="99" t="s">
        <v>140</v>
      </c>
      <c r="R16" s="88" t="s">
        <v>133</v>
      </c>
      <c r="S16" s="89" t="s">
        <v>141</v>
      </c>
      <c r="T16" s="88" t="s">
        <v>131</v>
      </c>
      <c r="U16" s="73">
        <v>908673726</v>
      </c>
      <c r="V16" s="102">
        <v>1097.27</v>
      </c>
      <c r="W16" s="85">
        <v>0.5</v>
      </c>
      <c r="X16" s="74">
        <f>X15+V16*W16</f>
        <v>798.03499999999997</v>
      </c>
      <c r="Y16" s="227"/>
      <c r="AA16" s="394">
        <v>2</v>
      </c>
      <c r="AB16" s="87" t="s">
        <v>142</v>
      </c>
      <c r="AC16" s="88" t="s">
        <v>143</v>
      </c>
      <c r="AD16" s="89" t="s">
        <v>144</v>
      </c>
      <c r="AE16" s="88" t="s">
        <v>131</v>
      </c>
      <c r="AF16" s="288">
        <v>124690000</v>
      </c>
      <c r="AG16" s="289">
        <v>232.8</v>
      </c>
      <c r="AH16" s="287">
        <v>1</v>
      </c>
      <c r="AI16" s="74">
        <f>AI15+AG16*AH16</f>
        <v>936.3900000000001</v>
      </c>
      <c r="AJ16" s="208"/>
      <c r="AL16" s="386">
        <v>2</v>
      </c>
      <c r="AM16" s="395" t="s">
        <v>138</v>
      </c>
      <c r="AN16" s="361" t="s">
        <v>129</v>
      </c>
      <c r="AO16" s="396" t="s">
        <v>139</v>
      </c>
      <c r="AP16" s="361" t="s">
        <v>131</v>
      </c>
      <c r="AQ16" s="397">
        <f>19855919+6009134</f>
        <v>25865053</v>
      </c>
      <c r="AR16" s="398">
        <v>43.87</v>
      </c>
      <c r="AS16" s="399">
        <v>1</v>
      </c>
      <c r="AT16" s="398">
        <f t="shared" ref="AT16:AT20" si="2">AT15+AR16*AS16</f>
        <v>75.489999999999995</v>
      </c>
      <c r="AU16" s="392" t="str">
        <f t="shared" ref="AU16:AU20" si="3">IF(AR16*AS16&gt;0,"HABILITADO", "NO HABILITADO")</f>
        <v>HABILITADO</v>
      </c>
      <c r="AV16" s="600"/>
      <c r="AW16" s="453">
        <v>40903</v>
      </c>
      <c r="AX16" s="453">
        <v>41625</v>
      </c>
      <c r="AY16" s="456">
        <v>40903</v>
      </c>
      <c r="AZ16" s="599">
        <v>41625</v>
      </c>
      <c r="BA16" s="753">
        <f t="shared" ref="BA16:BA17" si="4">+(AZ16-AY16+1)/365</f>
        <v>1.9808219178082191</v>
      </c>
    </row>
    <row r="17" spans="2:53" ht="186.95" customHeight="1" thickBot="1">
      <c r="B17" s="386">
        <v>3</v>
      </c>
      <c r="C17" s="387" t="s">
        <v>145</v>
      </c>
      <c r="D17" s="388" t="s">
        <v>129</v>
      </c>
      <c r="E17" s="389" t="s">
        <v>146</v>
      </c>
      <c r="F17" s="388" t="s">
        <v>131</v>
      </c>
      <c r="G17" s="400">
        <v>47014229</v>
      </c>
      <c r="H17" s="392">
        <v>76.319999999999993</v>
      </c>
      <c r="I17" s="391">
        <v>1</v>
      </c>
      <c r="J17" s="398">
        <f t="shared" si="0"/>
        <v>151.81</v>
      </c>
      <c r="K17" s="463" t="str">
        <f t="shared" si="1"/>
        <v>HABILITADO</v>
      </c>
      <c r="L17" s="575"/>
      <c r="M17" s="330">
        <v>81101500</v>
      </c>
      <c r="N17" s="24" t="s">
        <v>33</v>
      </c>
      <c r="O17" s="12"/>
      <c r="P17" s="394">
        <v>3</v>
      </c>
      <c r="Q17" s="87" t="s">
        <v>147</v>
      </c>
      <c r="R17" s="88" t="s">
        <v>148</v>
      </c>
      <c r="S17" s="89" t="s">
        <v>149</v>
      </c>
      <c r="T17" s="88" t="s">
        <v>131</v>
      </c>
      <c r="U17" s="90">
        <v>178009152</v>
      </c>
      <c r="V17" s="290">
        <v>241.29</v>
      </c>
      <c r="W17" s="85">
        <v>1</v>
      </c>
      <c r="X17" s="74">
        <f t="shared" ref="X17:X68" si="5">X16+V17*W17</f>
        <v>1039.325</v>
      </c>
      <c r="Y17" s="227"/>
      <c r="AA17" s="394">
        <v>3</v>
      </c>
      <c r="AB17" s="87" t="s">
        <v>150</v>
      </c>
      <c r="AC17" s="88" t="s">
        <v>151</v>
      </c>
      <c r="AD17" s="89" t="s">
        <v>152</v>
      </c>
      <c r="AE17" s="88" t="s">
        <v>131</v>
      </c>
      <c r="AF17" s="90">
        <v>71000000</v>
      </c>
      <c r="AG17" s="289">
        <v>115.25</v>
      </c>
      <c r="AH17" s="85">
        <v>1</v>
      </c>
      <c r="AI17" s="74">
        <f t="shared" ref="AI17:AI68" si="6">AI16+AG17*AH17</f>
        <v>1051.6400000000001</v>
      </c>
      <c r="AJ17" s="209"/>
      <c r="AL17" s="386">
        <v>3</v>
      </c>
      <c r="AM17" s="387" t="s">
        <v>145</v>
      </c>
      <c r="AN17" s="388" t="s">
        <v>129</v>
      </c>
      <c r="AO17" s="389" t="s">
        <v>146</v>
      </c>
      <c r="AP17" s="388" t="s">
        <v>131</v>
      </c>
      <c r="AQ17" s="400">
        <v>47014229</v>
      </c>
      <c r="AR17" s="392">
        <v>76.319999999999993</v>
      </c>
      <c r="AS17" s="391">
        <v>1</v>
      </c>
      <c r="AT17" s="398">
        <f t="shared" si="2"/>
        <v>151.81</v>
      </c>
      <c r="AU17" s="392" t="str">
        <f t="shared" si="3"/>
        <v>HABILITADO</v>
      </c>
      <c r="AV17" s="575"/>
      <c r="AW17" s="453">
        <v>41579</v>
      </c>
      <c r="AX17" s="453">
        <v>41991</v>
      </c>
      <c r="AY17" s="456">
        <v>41625</v>
      </c>
      <c r="AZ17" s="599">
        <v>41991</v>
      </c>
      <c r="BA17" s="753">
        <f t="shared" si="4"/>
        <v>1.0054794520547945</v>
      </c>
    </row>
    <row r="18" spans="2:53" ht="409.6" customHeight="1" thickBot="1">
      <c r="B18" s="402">
        <v>4</v>
      </c>
      <c r="C18" s="403" t="s">
        <v>153</v>
      </c>
      <c r="D18" s="404" t="s">
        <v>154</v>
      </c>
      <c r="E18" s="405" t="s">
        <v>155</v>
      </c>
      <c r="F18" s="404" t="s">
        <v>156</v>
      </c>
      <c r="G18" s="406">
        <v>427547000</v>
      </c>
      <c r="H18" s="407">
        <v>754.45</v>
      </c>
      <c r="I18" s="408">
        <v>0</v>
      </c>
      <c r="J18" s="409">
        <f t="shared" si="0"/>
        <v>151.81</v>
      </c>
      <c r="K18" s="463" t="str">
        <f t="shared" si="1"/>
        <v>NO HABILITADO</v>
      </c>
      <c r="L18" s="601" t="s">
        <v>157</v>
      </c>
      <c r="M18" s="330">
        <v>81101700</v>
      </c>
      <c r="N18" s="24" t="s">
        <v>35</v>
      </c>
      <c r="O18" s="12"/>
      <c r="P18" s="81">
        <v>4</v>
      </c>
      <c r="Q18" s="87"/>
      <c r="R18" s="88"/>
      <c r="S18" s="89"/>
      <c r="T18" s="88"/>
      <c r="U18" s="90"/>
      <c r="V18" s="86"/>
      <c r="W18" s="85"/>
      <c r="X18" s="74">
        <f t="shared" si="5"/>
        <v>1039.325</v>
      </c>
      <c r="Y18" s="227"/>
      <c r="AA18" s="394">
        <v>4</v>
      </c>
      <c r="AB18" s="87" t="s">
        <v>158</v>
      </c>
      <c r="AC18" s="88" t="s">
        <v>159</v>
      </c>
      <c r="AD18" s="89" t="s">
        <v>160</v>
      </c>
      <c r="AE18" s="88" t="s">
        <v>131</v>
      </c>
      <c r="AF18" s="90">
        <v>609004479</v>
      </c>
      <c r="AG18" s="290">
        <v>883.31</v>
      </c>
      <c r="AH18" s="85">
        <v>1</v>
      </c>
      <c r="AI18" s="74">
        <f t="shared" si="6"/>
        <v>1934.95</v>
      </c>
      <c r="AJ18" s="228"/>
      <c r="AL18" s="402">
        <v>4</v>
      </c>
      <c r="AM18" s="403" t="s">
        <v>153</v>
      </c>
      <c r="AN18" s="404" t="s">
        <v>154</v>
      </c>
      <c r="AO18" s="405" t="s">
        <v>155</v>
      </c>
      <c r="AP18" s="404" t="s">
        <v>156</v>
      </c>
      <c r="AQ18" s="406">
        <v>427547000</v>
      </c>
      <c r="AR18" s="407">
        <v>754.45</v>
      </c>
      <c r="AS18" s="408">
        <v>0</v>
      </c>
      <c r="AT18" s="409">
        <f t="shared" si="2"/>
        <v>151.81</v>
      </c>
      <c r="AU18" s="392" t="str">
        <f t="shared" si="3"/>
        <v>NO HABILITADO</v>
      </c>
      <c r="AV18" s="601" t="s">
        <v>157</v>
      </c>
      <c r="AW18" s="454">
        <v>40755</v>
      </c>
      <c r="AX18" s="454">
        <v>41030</v>
      </c>
      <c r="AY18" s="457">
        <v>40755</v>
      </c>
      <c r="AZ18" s="599">
        <v>40903</v>
      </c>
      <c r="BA18" s="753">
        <v>0</v>
      </c>
    </row>
    <row r="19" spans="2:53" ht="114.6" customHeight="1" thickBot="1">
      <c r="B19" s="386">
        <v>5</v>
      </c>
      <c r="C19" s="387" t="s">
        <v>161</v>
      </c>
      <c r="D19" s="361" t="s">
        <v>154</v>
      </c>
      <c r="E19" s="396" t="s">
        <v>162</v>
      </c>
      <c r="F19" s="361" t="s">
        <v>163</v>
      </c>
      <c r="G19" s="397" t="s">
        <v>164</v>
      </c>
      <c r="H19" s="398">
        <v>178.71</v>
      </c>
      <c r="I19" s="391">
        <v>1</v>
      </c>
      <c r="J19" s="398">
        <f t="shared" si="0"/>
        <v>330.52</v>
      </c>
      <c r="K19" s="463" t="str">
        <f t="shared" si="1"/>
        <v>HABILITADO</v>
      </c>
      <c r="L19" s="130" t="s">
        <v>165</v>
      </c>
      <c r="M19" s="330">
        <v>83101800</v>
      </c>
      <c r="N19" s="24" t="s">
        <v>37</v>
      </c>
      <c r="O19" s="12"/>
      <c r="P19" s="81">
        <v>5</v>
      </c>
      <c r="Q19" s="87"/>
      <c r="R19" s="44"/>
      <c r="S19" s="72"/>
      <c r="T19" s="44"/>
      <c r="U19" s="73"/>
      <c r="V19" s="74"/>
      <c r="W19" s="85"/>
      <c r="X19" s="74">
        <f t="shared" si="5"/>
        <v>1039.325</v>
      </c>
      <c r="Y19" s="227"/>
      <c r="AA19" s="394">
        <v>5</v>
      </c>
      <c r="AB19" s="87" t="s">
        <v>166</v>
      </c>
      <c r="AC19" s="44" t="s">
        <v>133</v>
      </c>
      <c r="AD19" s="89" t="s">
        <v>167</v>
      </c>
      <c r="AE19" s="88" t="s">
        <v>131</v>
      </c>
      <c r="AF19" s="73">
        <v>170901348</v>
      </c>
      <c r="AG19" s="74">
        <v>206.37</v>
      </c>
      <c r="AH19" s="85">
        <v>1</v>
      </c>
      <c r="AI19" s="74">
        <f t="shared" si="6"/>
        <v>2141.3200000000002</v>
      </c>
      <c r="AJ19" s="208"/>
      <c r="AL19" s="386">
        <v>5</v>
      </c>
      <c r="AM19" s="387" t="s">
        <v>161</v>
      </c>
      <c r="AN19" s="361" t="s">
        <v>154</v>
      </c>
      <c r="AO19" s="396" t="s">
        <v>162</v>
      </c>
      <c r="AP19" s="361" t="s">
        <v>163</v>
      </c>
      <c r="AQ19" s="397" t="s">
        <v>164</v>
      </c>
      <c r="AR19" s="398">
        <v>178.71</v>
      </c>
      <c r="AS19" s="391">
        <v>1</v>
      </c>
      <c r="AT19" s="398">
        <f t="shared" si="2"/>
        <v>330.52</v>
      </c>
      <c r="AU19" s="392" t="str">
        <f t="shared" si="3"/>
        <v>HABILITADO</v>
      </c>
      <c r="AV19" s="130" t="s">
        <v>165</v>
      </c>
      <c r="AW19" s="455">
        <v>42437</v>
      </c>
      <c r="AX19" s="455">
        <v>43621</v>
      </c>
      <c r="AY19" s="455">
        <v>43136</v>
      </c>
      <c r="AZ19" s="602">
        <v>43591</v>
      </c>
      <c r="BA19" s="754">
        <f>+(AZ19-AY19+1)/365</f>
        <v>1.2493150684931507</v>
      </c>
    </row>
    <row r="20" spans="2:53" ht="156.94999999999999" customHeight="1">
      <c r="B20" s="386">
        <v>6</v>
      </c>
      <c r="C20" s="395" t="s">
        <v>168</v>
      </c>
      <c r="D20" s="361" t="s">
        <v>169</v>
      </c>
      <c r="E20" s="396" t="s">
        <v>170</v>
      </c>
      <c r="F20" s="361" t="s">
        <v>163</v>
      </c>
      <c r="G20" s="397">
        <v>1099999975</v>
      </c>
      <c r="H20" s="398">
        <v>1328.31</v>
      </c>
      <c r="I20" s="399">
        <v>0</v>
      </c>
      <c r="J20" s="398">
        <f t="shared" si="0"/>
        <v>330.52</v>
      </c>
      <c r="K20" s="463" t="str">
        <f t="shared" si="1"/>
        <v>NO HABILITADO</v>
      </c>
      <c r="L20" s="252"/>
      <c r="M20" s="346"/>
      <c r="N20" s="2"/>
      <c r="O20" s="12"/>
      <c r="P20" s="81">
        <v>6</v>
      </c>
      <c r="Q20" s="130"/>
      <c r="R20" s="44"/>
      <c r="S20" s="72"/>
      <c r="T20" s="44"/>
      <c r="U20" s="79"/>
      <c r="V20" s="74"/>
      <c r="W20" s="97"/>
      <c r="X20" s="74">
        <f t="shared" si="5"/>
        <v>1039.325</v>
      </c>
      <c r="Y20" s="227"/>
      <c r="AA20" s="394">
        <v>6</v>
      </c>
      <c r="AB20" s="130" t="s">
        <v>171</v>
      </c>
      <c r="AC20" s="291" t="s">
        <v>133</v>
      </c>
      <c r="AD20" s="89" t="s">
        <v>172</v>
      </c>
      <c r="AE20" s="88" t="s">
        <v>131</v>
      </c>
      <c r="AF20" s="79">
        <v>38943031</v>
      </c>
      <c r="AG20" s="74">
        <v>49.84</v>
      </c>
      <c r="AH20" s="97">
        <v>1</v>
      </c>
      <c r="AI20" s="74">
        <f t="shared" si="6"/>
        <v>2191.1600000000003</v>
      </c>
      <c r="AJ20" s="209"/>
      <c r="AL20" s="386">
        <v>6</v>
      </c>
      <c r="AM20" s="395" t="s">
        <v>168</v>
      </c>
      <c r="AN20" s="361" t="s">
        <v>169</v>
      </c>
      <c r="AO20" s="396" t="s">
        <v>170</v>
      </c>
      <c r="AP20" s="361" t="s">
        <v>163</v>
      </c>
      <c r="AQ20" s="397">
        <v>1099999975</v>
      </c>
      <c r="AR20" s="398">
        <v>1328.31</v>
      </c>
      <c r="AS20" s="399">
        <v>0</v>
      </c>
      <c r="AT20" s="398">
        <f t="shared" si="2"/>
        <v>330.52</v>
      </c>
      <c r="AU20" s="392" t="str">
        <f t="shared" si="3"/>
        <v>NO HABILITADO</v>
      </c>
      <c r="AV20" s="252"/>
      <c r="AW20" s="361" t="s">
        <v>173</v>
      </c>
      <c r="AX20" s="755">
        <v>43775</v>
      </c>
      <c r="AY20" s="455">
        <v>43592</v>
      </c>
      <c r="AZ20" s="755">
        <v>43775</v>
      </c>
      <c r="BA20" s="398">
        <v>0</v>
      </c>
    </row>
    <row r="21" spans="2:53" ht="90.6" customHeight="1">
      <c r="B21" s="386">
        <v>7</v>
      </c>
      <c r="C21" s="395"/>
      <c r="D21" s="361"/>
      <c r="E21" s="396"/>
      <c r="F21" s="361"/>
      <c r="G21" s="397"/>
      <c r="H21" s="398"/>
      <c r="I21" s="399"/>
      <c r="J21" s="398">
        <f t="shared" si="0"/>
        <v>330.52</v>
      </c>
      <c r="K21" s="392"/>
      <c r="L21" s="603"/>
      <c r="M21" s="346"/>
      <c r="N21" s="2"/>
      <c r="O21" s="12"/>
      <c r="P21" s="81">
        <v>7</v>
      </c>
      <c r="Q21" s="130"/>
      <c r="R21" s="44"/>
      <c r="S21" s="72"/>
      <c r="T21" s="44"/>
      <c r="U21" s="79"/>
      <c r="V21" s="74"/>
      <c r="W21" s="97"/>
      <c r="X21" s="74">
        <f t="shared" si="5"/>
        <v>1039.325</v>
      </c>
      <c r="Y21" s="227"/>
      <c r="AA21" s="394">
        <v>7</v>
      </c>
      <c r="AB21" s="130" t="s">
        <v>174</v>
      </c>
      <c r="AC21" s="291" t="s">
        <v>133</v>
      </c>
      <c r="AD21" s="89" t="s">
        <v>175</v>
      </c>
      <c r="AE21" s="88" t="s">
        <v>131</v>
      </c>
      <c r="AF21" s="79">
        <v>123194864</v>
      </c>
      <c r="AG21" s="290">
        <v>148.76</v>
      </c>
      <c r="AH21" s="97">
        <v>1</v>
      </c>
      <c r="AI21" s="410">
        <f t="shared" si="6"/>
        <v>2339.92</v>
      </c>
      <c r="AJ21" s="228"/>
      <c r="AW21" s="472"/>
      <c r="AX21" s="472"/>
      <c r="AY21" s="472"/>
      <c r="AZ21" s="756" t="s">
        <v>176</v>
      </c>
      <c r="BA21" s="757">
        <f>SUM(BA15:BA20)</f>
        <v>7.0767123287671234</v>
      </c>
    </row>
    <row r="22" spans="2:53" ht="137.44999999999999" customHeight="1">
      <c r="B22" s="386">
        <v>8</v>
      </c>
      <c r="C22" s="395"/>
      <c r="D22" s="411"/>
      <c r="E22" s="396"/>
      <c r="F22" s="411"/>
      <c r="G22" s="397"/>
      <c r="H22" s="398"/>
      <c r="I22" s="399"/>
      <c r="J22" s="398">
        <f t="shared" si="0"/>
        <v>330.52</v>
      </c>
      <c r="K22" s="392"/>
      <c r="L22" s="395"/>
      <c r="M22" s="346"/>
      <c r="N22" s="2"/>
      <c r="O22" s="12"/>
      <c r="P22" s="81">
        <v>8</v>
      </c>
      <c r="Q22" s="130"/>
      <c r="R22" s="43"/>
      <c r="S22" s="72"/>
      <c r="T22" s="43"/>
      <c r="U22" s="79"/>
      <c r="V22" s="74"/>
      <c r="W22" s="97"/>
      <c r="X22" s="74">
        <f t="shared" si="5"/>
        <v>1039.325</v>
      </c>
      <c r="Y22" s="227"/>
      <c r="AA22" s="412">
        <v>8</v>
      </c>
      <c r="AB22" s="91" t="s">
        <v>161</v>
      </c>
      <c r="AC22" s="413" t="s">
        <v>133</v>
      </c>
      <c r="AD22" s="77" t="s">
        <v>177</v>
      </c>
      <c r="AE22" s="76" t="s">
        <v>131</v>
      </c>
      <c r="AF22" s="414">
        <v>147994335</v>
      </c>
      <c r="AG22" s="299">
        <v>178.71</v>
      </c>
      <c r="AH22" s="84">
        <v>0</v>
      </c>
      <c r="AI22" s="78">
        <f t="shared" si="6"/>
        <v>2339.92</v>
      </c>
      <c r="AJ22" s="215" t="s">
        <v>178</v>
      </c>
    </row>
    <row r="23" spans="2:53" ht="74.45" customHeight="1">
      <c r="B23" s="386">
        <v>9</v>
      </c>
      <c r="C23" s="395"/>
      <c r="D23" s="411"/>
      <c r="E23" s="396"/>
      <c r="F23" s="361"/>
      <c r="G23" s="397"/>
      <c r="H23" s="398"/>
      <c r="I23" s="399"/>
      <c r="J23" s="398">
        <f t="shared" si="0"/>
        <v>330.52</v>
      </c>
      <c r="K23" s="392"/>
      <c r="L23" s="395"/>
      <c r="M23" s="346"/>
      <c r="N23" s="2"/>
      <c r="O23" s="12"/>
      <c r="P23" s="81">
        <v>9</v>
      </c>
      <c r="Q23" s="130"/>
      <c r="R23" s="43"/>
      <c r="S23" s="72"/>
      <c r="T23" s="44"/>
      <c r="U23" s="79"/>
      <c r="V23" s="74"/>
      <c r="W23" s="97"/>
      <c r="X23" s="74">
        <f t="shared" si="5"/>
        <v>1039.325</v>
      </c>
      <c r="Y23" s="227"/>
      <c r="AA23" s="394">
        <v>9</v>
      </c>
      <c r="AB23" s="130" t="s">
        <v>179</v>
      </c>
      <c r="AC23" s="43" t="s">
        <v>159</v>
      </c>
      <c r="AD23" s="89" t="s">
        <v>180</v>
      </c>
      <c r="AE23" s="88" t="s">
        <v>131</v>
      </c>
      <c r="AF23" s="79">
        <v>908060491</v>
      </c>
      <c r="AG23" s="289">
        <v>1602.36</v>
      </c>
      <c r="AH23" s="97">
        <v>0.5</v>
      </c>
      <c r="AI23" s="415">
        <f t="shared" si="6"/>
        <v>3141.1</v>
      </c>
      <c r="AJ23" s="209"/>
    </row>
    <row r="24" spans="2:53" ht="124.5" customHeight="1">
      <c r="B24" s="386">
        <v>10</v>
      </c>
      <c r="C24" s="395"/>
      <c r="D24" s="361"/>
      <c r="E24" s="396"/>
      <c r="F24" s="361"/>
      <c r="G24" s="397"/>
      <c r="H24" s="398"/>
      <c r="I24" s="399"/>
      <c r="J24" s="398">
        <f t="shared" si="0"/>
        <v>330.52</v>
      </c>
      <c r="K24" s="392"/>
      <c r="L24" s="395"/>
      <c r="M24" s="347"/>
      <c r="N24" s="2"/>
      <c r="O24" s="12"/>
      <c r="P24" s="81">
        <v>10</v>
      </c>
      <c r="Q24" s="130"/>
      <c r="R24" s="44"/>
      <c r="S24" s="72"/>
      <c r="T24" s="44"/>
      <c r="U24" s="79"/>
      <c r="V24" s="74"/>
      <c r="W24" s="97"/>
      <c r="X24" s="74">
        <f t="shared" si="5"/>
        <v>1039.325</v>
      </c>
      <c r="Y24" s="81"/>
      <c r="AA24" s="394">
        <v>10</v>
      </c>
      <c r="AB24" s="130" t="s">
        <v>181</v>
      </c>
      <c r="AC24" s="44" t="s">
        <v>182</v>
      </c>
      <c r="AD24" s="89" t="s">
        <v>183</v>
      </c>
      <c r="AE24" s="88" t="s">
        <v>131</v>
      </c>
      <c r="AF24" s="79">
        <v>797217669</v>
      </c>
      <c r="AG24" s="290">
        <v>1604.38</v>
      </c>
      <c r="AH24" s="97">
        <v>1</v>
      </c>
      <c r="AI24" s="74">
        <f t="shared" si="6"/>
        <v>4745.4799999999996</v>
      </c>
      <c r="AJ24" s="54"/>
    </row>
    <row r="25" spans="2:53" ht="169.5" customHeight="1">
      <c r="B25" s="386">
        <v>11</v>
      </c>
      <c r="C25" s="395"/>
      <c r="D25" s="361"/>
      <c r="E25" s="396"/>
      <c r="F25" s="361"/>
      <c r="G25" s="397"/>
      <c r="H25" s="398"/>
      <c r="I25" s="399"/>
      <c r="J25" s="398">
        <f t="shared" si="0"/>
        <v>330.52</v>
      </c>
      <c r="K25" s="392"/>
      <c r="L25" s="395"/>
      <c r="M25" s="347"/>
      <c r="N25" s="2"/>
      <c r="O25" s="12"/>
      <c r="P25" s="81">
        <v>11</v>
      </c>
      <c r="Q25" s="130"/>
      <c r="R25" s="44"/>
      <c r="S25" s="72"/>
      <c r="T25" s="44"/>
      <c r="U25" s="79"/>
      <c r="V25" s="74"/>
      <c r="W25" s="97"/>
      <c r="X25" s="74">
        <f t="shared" si="5"/>
        <v>1039.325</v>
      </c>
      <c r="Y25" s="81"/>
      <c r="AA25" s="394">
        <v>11</v>
      </c>
      <c r="AB25" s="130" t="s">
        <v>184</v>
      </c>
      <c r="AC25" s="44" t="s">
        <v>182</v>
      </c>
      <c r="AD25" s="72" t="s">
        <v>185</v>
      </c>
      <c r="AE25" s="44" t="s">
        <v>131</v>
      </c>
      <c r="AF25" s="292">
        <v>619737579</v>
      </c>
      <c r="AG25" s="293">
        <v>1428.95</v>
      </c>
      <c r="AH25" s="294">
        <v>0.34</v>
      </c>
      <c r="AI25" s="74">
        <f t="shared" si="6"/>
        <v>5231.3229999999994</v>
      </c>
      <c r="AJ25" s="81"/>
    </row>
    <row r="26" spans="2:53" ht="170.1" customHeight="1">
      <c r="B26" s="386">
        <v>12</v>
      </c>
      <c r="C26" s="395"/>
      <c r="D26" s="361"/>
      <c r="E26" s="396"/>
      <c r="F26" s="361"/>
      <c r="G26" s="397"/>
      <c r="H26" s="398"/>
      <c r="I26" s="399"/>
      <c r="J26" s="398">
        <f t="shared" si="0"/>
        <v>330.52</v>
      </c>
      <c r="K26" s="392"/>
      <c r="L26" s="395"/>
      <c r="M26" s="347"/>
      <c r="N26" s="2"/>
      <c r="O26" s="12"/>
      <c r="P26" s="81">
        <v>12</v>
      </c>
      <c r="Q26" s="130"/>
      <c r="R26" s="44"/>
      <c r="S26" s="72"/>
      <c r="T26" s="44"/>
      <c r="U26" s="79"/>
      <c r="V26" s="74"/>
      <c r="W26" s="97"/>
      <c r="X26" s="74">
        <f t="shared" si="5"/>
        <v>1039.325</v>
      </c>
      <c r="Y26" s="81"/>
      <c r="AA26" s="394">
        <v>12</v>
      </c>
      <c r="AB26" s="130" t="s">
        <v>186</v>
      </c>
      <c r="AC26" s="44" t="s">
        <v>182</v>
      </c>
      <c r="AD26" s="89" t="s">
        <v>187</v>
      </c>
      <c r="AE26" s="88" t="s">
        <v>131</v>
      </c>
      <c r="AF26" s="292">
        <v>277583939</v>
      </c>
      <c r="AG26" s="293">
        <v>558.63</v>
      </c>
      <c r="AH26" s="294">
        <v>1</v>
      </c>
      <c r="AI26" s="74">
        <f t="shared" si="6"/>
        <v>5789.9529999999995</v>
      </c>
      <c r="AJ26" s="56"/>
    </row>
    <row r="27" spans="2:53" ht="69" customHeight="1">
      <c r="B27" s="386">
        <v>13</v>
      </c>
      <c r="C27" s="395"/>
      <c r="D27" s="411"/>
      <c r="E27" s="396"/>
      <c r="F27" s="361"/>
      <c r="G27" s="397"/>
      <c r="H27" s="398"/>
      <c r="I27" s="399"/>
      <c r="J27" s="398">
        <f t="shared" si="0"/>
        <v>330.52</v>
      </c>
      <c r="K27" s="392"/>
      <c r="L27" s="395"/>
      <c r="M27" s="347"/>
      <c r="N27" s="2"/>
      <c r="O27" s="12"/>
      <c r="P27" s="81">
        <v>13</v>
      </c>
      <c r="Q27" s="130"/>
      <c r="R27" s="43"/>
      <c r="S27" s="72"/>
      <c r="T27" s="44"/>
      <c r="U27" s="79"/>
      <c r="V27" s="74"/>
      <c r="W27" s="97"/>
      <c r="X27" s="74">
        <f t="shared" si="5"/>
        <v>1039.325</v>
      </c>
      <c r="Y27" s="81"/>
      <c r="AA27" s="394">
        <v>13</v>
      </c>
      <c r="AB27" s="130" t="s">
        <v>188</v>
      </c>
      <c r="AC27" s="44" t="s">
        <v>189</v>
      </c>
      <c r="AD27" s="72" t="s">
        <v>190</v>
      </c>
      <c r="AE27" s="88" t="s">
        <v>131</v>
      </c>
      <c r="AF27" s="292">
        <v>393016700</v>
      </c>
      <c r="AG27" s="293">
        <v>666.69</v>
      </c>
      <c r="AH27" s="294">
        <v>0.5</v>
      </c>
      <c r="AI27" s="74">
        <f t="shared" si="6"/>
        <v>6123.2979999999998</v>
      </c>
      <c r="AJ27" s="54"/>
    </row>
    <row r="28" spans="2:53" ht="45.95" customHeight="1">
      <c r="B28" s="386">
        <v>14</v>
      </c>
      <c r="C28" s="395"/>
      <c r="D28" s="361"/>
      <c r="E28" s="396"/>
      <c r="F28" s="361"/>
      <c r="G28" s="397"/>
      <c r="H28" s="398"/>
      <c r="I28" s="399"/>
      <c r="J28" s="398">
        <f t="shared" si="0"/>
        <v>330.52</v>
      </c>
      <c r="K28" s="392"/>
      <c r="L28" s="395"/>
      <c r="M28" s="347"/>
      <c r="N28" s="2"/>
      <c r="O28" s="12"/>
      <c r="P28" s="81">
        <v>14</v>
      </c>
      <c r="Q28" s="130"/>
      <c r="R28" s="44"/>
      <c r="S28" s="72"/>
      <c r="T28" s="44"/>
      <c r="U28" s="79"/>
      <c r="V28" s="74"/>
      <c r="W28" s="97"/>
      <c r="X28" s="74">
        <f t="shared" si="5"/>
        <v>1039.325</v>
      </c>
      <c r="Y28" s="81"/>
      <c r="AA28" s="394">
        <v>14</v>
      </c>
      <c r="AB28" s="130" t="s">
        <v>191</v>
      </c>
      <c r="AC28" s="44" t="s">
        <v>192</v>
      </c>
      <c r="AD28" s="72" t="s">
        <v>193</v>
      </c>
      <c r="AE28" s="88" t="s">
        <v>131</v>
      </c>
      <c r="AF28" s="292">
        <v>65918079</v>
      </c>
      <c r="AG28" s="293">
        <v>107</v>
      </c>
      <c r="AH28" s="294">
        <v>1</v>
      </c>
      <c r="AI28" s="74">
        <f t="shared" si="6"/>
        <v>6230.2979999999998</v>
      </c>
      <c r="AJ28" s="55"/>
    </row>
    <row r="29" spans="2:53" ht="45.95" customHeight="1">
      <c r="B29" s="386">
        <v>15</v>
      </c>
      <c r="C29" s="395"/>
      <c r="D29" s="361"/>
      <c r="E29" s="396"/>
      <c r="F29" s="361"/>
      <c r="G29" s="397"/>
      <c r="H29" s="398"/>
      <c r="I29" s="399"/>
      <c r="J29" s="398">
        <f t="shared" si="0"/>
        <v>330.52</v>
      </c>
      <c r="K29" s="392"/>
      <c r="L29" s="395"/>
      <c r="M29" s="347"/>
      <c r="N29" s="2"/>
      <c r="O29" s="12"/>
      <c r="P29" s="81">
        <v>15</v>
      </c>
      <c r="Q29" s="130"/>
      <c r="R29" s="44"/>
      <c r="S29" s="72"/>
      <c r="T29" s="44"/>
      <c r="U29" s="79"/>
      <c r="V29" s="74"/>
      <c r="W29" s="97"/>
      <c r="X29" s="74">
        <f t="shared" si="5"/>
        <v>1039.325</v>
      </c>
      <c r="Y29" s="81"/>
      <c r="AA29" s="394">
        <v>15</v>
      </c>
      <c r="AB29" s="130" t="s">
        <v>194</v>
      </c>
      <c r="AC29" s="44" t="s">
        <v>192</v>
      </c>
      <c r="AD29" s="72" t="s">
        <v>195</v>
      </c>
      <c r="AE29" s="88" t="s">
        <v>131</v>
      </c>
      <c r="AF29" s="292">
        <v>67679452</v>
      </c>
      <c r="AG29" s="293">
        <v>109.86</v>
      </c>
      <c r="AH29" s="294">
        <v>1</v>
      </c>
      <c r="AI29" s="74">
        <f t="shared" si="6"/>
        <v>6340.1579999999994</v>
      </c>
      <c r="AJ29" s="56"/>
    </row>
    <row r="30" spans="2:53" ht="69" customHeight="1">
      <c r="B30" s="386">
        <v>16</v>
      </c>
      <c r="C30" s="395"/>
      <c r="D30" s="361"/>
      <c r="E30" s="396"/>
      <c r="F30" s="361"/>
      <c r="G30" s="397"/>
      <c r="H30" s="398"/>
      <c r="I30" s="399"/>
      <c r="J30" s="398">
        <f t="shared" si="0"/>
        <v>330.52</v>
      </c>
      <c r="K30" s="392"/>
      <c r="L30" s="395"/>
      <c r="M30" s="347"/>
      <c r="N30" s="2"/>
      <c r="O30" s="12"/>
      <c r="P30" s="81">
        <v>16</v>
      </c>
      <c r="Q30" s="130"/>
      <c r="R30" s="44"/>
      <c r="S30" s="72"/>
      <c r="T30" s="44"/>
      <c r="U30" s="79"/>
      <c r="V30" s="74"/>
      <c r="W30" s="97"/>
      <c r="X30" s="74">
        <f t="shared" si="5"/>
        <v>1039.325</v>
      </c>
      <c r="Y30" s="81"/>
      <c r="AA30" s="394">
        <v>16</v>
      </c>
      <c r="AB30" s="130" t="s">
        <v>196</v>
      </c>
      <c r="AC30" s="44" t="s">
        <v>192</v>
      </c>
      <c r="AD30" s="72" t="s">
        <v>197</v>
      </c>
      <c r="AE30" s="88" t="s">
        <v>131</v>
      </c>
      <c r="AF30" s="292">
        <v>75997778</v>
      </c>
      <c r="AG30" s="293">
        <v>123.37</v>
      </c>
      <c r="AH30" s="294">
        <v>1</v>
      </c>
      <c r="AI30" s="74">
        <f t="shared" si="6"/>
        <v>6463.5279999999993</v>
      </c>
      <c r="AJ30" s="54"/>
    </row>
    <row r="31" spans="2:53" ht="34.5" customHeight="1">
      <c r="B31" s="386">
        <v>17</v>
      </c>
      <c r="C31" s="387"/>
      <c r="D31" s="361"/>
      <c r="E31" s="396"/>
      <c r="F31" s="361"/>
      <c r="G31" s="397"/>
      <c r="H31" s="398"/>
      <c r="I31" s="391"/>
      <c r="J31" s="392">
        <f t="shared" si="0"/>
        <v>330.52</v>
      </c>
      <c r="K31" s="392"/>
      <c r="L31" s="386"/>
      <c r="M31" s="347"/>
      <c r="N31" s="2"/>
      <c r="O31" s="12"/>
      <c r="P31" s="81">
        <v>17</v>
      </c>
      <c r="Q31" s="87"/>
      <c r="R31" s="44"/>
      <c r="S31" s="72"/>
      <c r="T31" s="44"/>
      <c r="U31" s="79"/>
      <c r="V31" s="74"/>
      <c r="W31" s="85"/>
      <c r="X31" s="74">
        <f t="shared" si="5"/>
        <v>1039.325</v>
      </c>
      <c r="Y31" s="81"/>
      <c r="AA31" s="394">
        <v>17</v>
      </c>
      <c r="AB31" s="87" t="s">
        <v>198</v>
      </c>
      <c r="AC31" s="44" t="s">
        <v>192</v>
      </c>
      <c r="AD31" s="72" t="s">
        <v>199</v>
      </c>
      <c r="AE31" s="88" t="s">
        <v>131</v>
      </c>
      <c r="AF31" s="292">
        <v>73762549</v>
      </c>
      <c r="AG31" s="289">
        <v>119.74</v>
      </c>
      <c r="AH31" s="287">
        <v>1</v>
      </c>
      <c r="AI31" s="74">
        <f t="shared" si="6"/>
        <v>6583.2679999999991</v>
      </c>
      <c r="AJ31" s="55"/>
    </row>
    <row r="32" spans="2:53" ht="57.6">
      <c r="B32" s="386">
        <v>18</v>
      </c>
      <c r="C32" s="416"/>
      <c r="D32" s="416"/>
      <c r="E32" s="416"/>
      <c r="F32" s="416"/>
      <c r="G32" s="401"/>
      <c r="H32" s="416"/>
      <c r="I32" s="416"/>
      <c r="J32" s="392">
        <f t="shared" si="0"/>
        <v>330.52</v>
      </c>
      <c r="K32" s="392"/>
      <c r="L32" s="416"/>
      <c r="M32" s="347"/>
      <c r="N32" s="2"/>
      <c r="O32" s="12"/>
      <c r="P32" s="81">
        <v>18</v>
      </c>
      <c r="Q32" s="56"/>
      <c r="R32" s="56"/>
      <c r="S32" s="56"/>
      <c r="T32" s="56"/>
      <c r="U32" s="209"/>
      <c r="V32" s="56"/>
      <c r="W32" s="56"/>
      <c r="X32" s="74">
        <f t="shared" si="5"/>
        <v>1039.325</v>
      </c>
      <c r="Y32" s="81"/>
      <c r="AA32" s="394">
        <v>18</v>
      </c>
      <c r="AB32" s="87" t="s">
        <v>200</v>
      </c>
      <c r="AC32" s="44" t="s">
        <v>192</v>
      </c>
      <c r="AD32" s="72" t="s">
        <v>201</v>
      </c>
      <c r="AE32" s="88" t="s">
        <v>131</v>
      </c>
      <c r="AF32" s="292">
        <v>49996000</v>
      </c>
      <c r="AG32" s="289">
        <v>72.510000000000005</v>
      </c>
      <c r="AH32" s="287">
        <v>1</v>
      </c>
      <c r="AI32" s="74">
        <f t="shared" si="6"/>
        <v>6655.7779999999993</v>
      </c>
      <c r="AJ32" s="56"/>
    </row>
    <row r="33" spans="2:36" ht="57.6">
      <c r="B33" s="386">
        <v>19</v>
      </c>
      <c r="C33" s="417"/>
      <c r="D33" s="417"/>
      <c r="E33" s="417"/>
      <c r="F33" s="417"/>
      <c r="G33" s="393"/>
      <c r="H33" s="417"/>
      <c r="I33" s="417"/>
      <c r="J33" s="392">
        <f t="shared" si="0"/>
        <v>330.52</v>
      </c>
      <c r="K33" s="392"/>
      <c r="L33" s="417"/>
      <c r="M33" s="347"/>
      <c r="N33" s="2"/>
      <c r="O33" s="12"/>
      <c r="P33" s="81">
        <v>19</v>
      </c>
      <c r="Q33" s="54"/>
      <c r="R33" s="54"/>
      <c r="S33" s="54"/>
      <c r="T33" s="54"/>
      <c r="U33" s="228"/>
      <c r="V33" s="54"/>
      <c r="W33" s="54"/>
      <c r="X33" s="74">
        <f t="shared" si="5"/>
        <v>1039.325</v>
      </c>
      <c r="Y33" s="81"/>
      <c r="AA33" s="394">
        <v>19</v>
      </c>
      <c r="AB33" s="87" t="s">
        <v>202</v>
      </c>
      <c r="AC33" s="44" t="s">
        <v>192</v>
      </c>
      <c r="AD33" s="72" t="s">
        <v>203</v>
      </c>
      <c r="AE33" s="88" t="s">
        <v>131</v>
      </c>
      <c r="AF33" s="295">
        <v>67961337</v>
      </c>
      <c r="AG33" s="289">
        <v>105.47</v>
      </c>
      <c r="AH33" s="287">
        <v>1</v>
      </c>
      <c r="AI33" s="74">
        <f t="shared" si="6"/>
        <v>6761.2479999999996</v>
      </c>
      <c r="AJ33" s="54"/>
    </row>
    <row r="34" spans="2:36" ht="57.6">
      <c r="B34" s="386">
        <v>20</v>
      </c>
      <c r="C34" s="418"/>
      <c r="D34" s="418"/>
      <c r="E34" s="418"/>
      <c r="F34" s="418"/>
      <c r="G34" s="419"/>
      <c r="H34" s="418"/>
      <c r="I34" s="418"/>
      <c r="J34" s="392">
        <f t="shared" si="0"/>
        <v>330.52</v>
      </c>
      <c r="K34" s="392"/>
      <c r="L34" s="418"/>
      <c r="M34" s="347"/>
      <c r="N34" s="2"/>
      <c r="O34" s="12"/>
      <c r="P34" s="81">
        <v>20</v>
      </c>
      <c r="Q34" s="55"/>
      <c r="R34" s="55"/>
      <c r="S34" s="55"/>
      <c r="T34" s="55"/>
      <c r="U34" s="208"/>
      <c r="V34" s="55"/>
      <c r="W34" s="55"/>
      <c r="X34" s="74">
        <f t="shared" si="5"/>
        <v>1039.325</v>
      </c>
      <c r="Y34" s="81"/>
      <c r="AA34" s="394">
        <v>20</v>
      </c>
      <c r="AB34" s="87" t="s">
        <v>204</v>
      </c>
      <c r="AC34" s="44" t="s">
        <v>192</v>
      </c>
      <c r="AD34" s="72" t="s">
        <v>205</v>
      </c>
      <c r="AE34" s="88" t="s">
        <v>131</v>
      </c>
      <c r="AF34" s="292">
        <v>73762550</v>
      </c>
      <c r="AG34" s="289">
        <v>119.74</v>
      </c>
      <c r="AH34" s="287">
        <v>1</v>
      </c>
      <c r="AI34" s="74">
        <f t="shared" si="6"/>
        <v>6880.9879999999994</v>
      </c>
      <c r="AJ34" s="55"/>
    </row>
    <row r="35" spans="2:36" ht="80.45" customHeight="1">
      <c r="B35" s="386">
        <v>21</v>
      </c>
      <c r="C35" s="416"/>
      <c r="D35" s="416"/>
      <c r="E35" s="416"/>
      <c r="F35" s="416"/>
      <c r="G35" s="401"/>
      <c r="H35" s="416"/>
      <c r="I35" s="416"/>
      <c r="J35" s="392">
        <f t="shared" si="0"/>
        <v>330.52</v>
      </c>
      <c r="K35" s="392"/>
      <c r="L35" s="416"/>
      <c r="M35" s="347"/>
      <c r="N35" s="2"/>
      <c r="O35" s="12"/>
      <c r="P35" s="81">
        <v>21</v>
      </c>
      <c r="Q35" s="56"/>
      <c r="R35" s="56"/>
      <c r="S35" s="56"/>
      <c r="T35" s="56"/>
      <c r="U35" s="209"/>
      <c r="V35" s="56"/>
      <c r="W35" s="56"/>
      <c r="X35" s="74">
        <f t="shared" si="5"/>
        <v>1039.325</v>
      </c>
      <c r="Y35" s="81"/>
      <c r="AA35" s="394">
        <v>21</v>
      </c>
      <c r="AB35" s="87" t="s">
        <v>206</v>
      </c>
      <c r="AC35" s="44" t="s">
        <v>189</v>
      </c>
      <c r="AD35" s="72" t="s">
        <v>207</v>
      </c>
      <c r="AE35" s="88" t="s">
        <v>131</v>
      </c>
      <c r="AF35" s="292">
        <v>535693846.39999998</v>
      </c>
      <c r="AG35" s="289">
        <v>869.63</v>
      </c>
      <c r="AH35" s="287">
        <v>0.1</v>
      </c>
      <c r="AI35" s="74">
        <f t="shared" si="6"/>
        <v>6967.9509999999991</v>
      </c>
      <c r="AJ35" s="56"/>
    </row>
    <row r="36" spans="2:36" ht="69" customHeight="1">
      <c r="B36" s="386">
        <v>22</v>
      </c>
      <c r="C36" s="417"/>
      <c r="D36" s="417"/>
      <c r="E36" s="417"/>
      <c r="F36" s="417"/>
      <c r="G36" s="393"/>
      <c r="H36" s="417"/>
      <c r="I36" s="417"/>
      <c r="J36" s="392">
        <f t="shared" si="0"/>
        <v>330.52</v>
      </c>
      <c r="K36" s="392"/>
      <c r="L36" s="417"/>
      <c r="M36" s="347"/>
      <c r="N36" s="2"/>
      <c r="O36" s="12"/>
      <c r="P36" s="81">
        <v>22</v>
      </c>
      <c r="Q36" s="54"/>
      <c r="R36" s="54"/>
      <c r="S36" s="54"/>
      <c r="T36" s="54"/>
      <c r="U36" s="228"/>
      <c r="V36" s="54"/>
      <c r="W36" s="54"/>
      <c r="X36" s="74">
        <f t="shared" si="5"/>
        <v>1039.325</v>
      </c>
      <c r="Y36" s="81"/>
      <c r="AA36" s="394">
        <v>22</v>
      </c>
      <c r="AB36" s="87" t="s">
        <v>208</v>
      </c>
      <c r="AC36" s="44" t="s">
        <v>159</v>
      </c>
      <c r="AD36" s="72" t="s">
        <v>209</v>
      </c>
      <c r="AE36" s="88" t="s">
        <v>131</v>
      </c>
      <c r="AF36" s="292">
        <v>843862710</v>
      </c>
      <c r="AG36" s="290">
        <v>1019.01</v>
      </c>
      <c r="AH36" s="287">
        <v>1</v>
      </c>
      <c r="AI36" s="74">
        <f t="shared" si="6"/>
        <v>7986.9609999999993</v>
      </c>
      <c r="AJ36" s="54"/>
    </row>
    <row r="37" spans="2:36" ht="158.44999999999999" customHeight="1">
      <c r="B37" s="386">
        <v>23</v>
      </c>
      <c r="C37" s="418"/>
      <c r="D37" s="418"/>
      <c r="E37" s="418"/>
      <c r="F37" s="418"/>
      <c r="G37" s="419"/>
      <c r="H37" s="418"/>
      <c r="I37" s="418"/>
      <c r="J37" s="392">
        <f t="shared" si="0"/>
        <v>330.52</v>
      </c>
      <c r="K37" s="392"/>
      <c r="L37" s="418"/>
      <c r="M37" s="347"/>
      <c r="N37" s="2"/>
      <c r="O37" s="12"/>
      <c r="P37" s="81">
        <v>23</v>
      </c>
      <c r="Q37" s="55"/>
      <c r="R37" s="55"/>
      <c r="S37" s="55"/>
      <c r="T37" s="55"/>
      <c r="U37" s="208"/>
      <c r="V37" s="55"/>
      <c r="W37" s="55"/>
      <c r="X37" s="74">
        <f t="shared" si="5"/>
        <v>1039.325</v>
      </c>
      <c r="Y37" s="81"/>
      <c r="AA37" s="394">
        <v>23</v>
      </c>
      <c r="AB37" s="87" t="s">
        <v>210</v>
      </c>
      <c r="AC37" s="291" t="s">
        <v>211</v>
      </c>
      <c r="AD37" s="296" t="s">
        <v>212</v>
      </c>
      <c r="AE37" s="88">
        <v>811017</v>
      </c>
      <c r="AF37" s="292">
        <v>1039930984</v>
      </c>
      <c r="AG37" s="289">
        <v>1613.92</v>
      </c>
      <c r="AH37" s="287">
        <v>1</v>
      </c>
      <c r="AI37" s="74">
        <f t="shared" si="6"/>
        <v>9600.8809999999994</v>
      </c>
      <c r="AJ37" s="55"/>
    </row>
    <row r="38" spans="2:36" ht="92.1" customHeight="1">
      <c r="B38" s="386">
        <v>24</v>
      </c>
      <c r="C38" s="416"/>
      <c r="D38" s="416"/>
      <c r="E38" s="416"/>
      <c r="F38" s="416"/>
      <c r="G38" s="401"/>
      <c r="H38" s="416"/>
      <c r="I38" s="416"/>
      <c r="J38" s="392">
        <f t="shared" si="0"/>
        <v>330.52</v>
      </c>
      <c r="K38" s="392"/>
      <c r="L38" s="416"/>
      <c r="M38" s="347"/>
      <c r="N38" s="2"/>
      <c r="O38" s="12"/>
      <c r="P38" s="81">
        <v>24</v>
      </c>
      <c r="Q38" s="56"/>
      <c r="R38" s="56"/>
      <c r="S38" s="56"/>
      <c r="T38" s="56"/>
      <c r="U38" s="209"/>
      <c r="V38" s="56"/>
      <c r="W38" s="56"/>
      <c r="X38" s="74">
        <f t="shared" si="5"/>
        <v>1039.325</v>
      </c>
      <c r="Y38" s="81"/>
      <c r="AA38" s="394">
        <v>24</v>
      </c>
      <c r="AB38" s="87" t="s">
        <v>213</v>
      </c>
      <c r="AC38" s="88" t="s">
        <v>214</v>
      </c>
      <c r="AD38" s="297" t="s">
        <v>215</v>
      </c>
      <c r="AE38" s="88" t="s">
        <v>131</v>
      </c>
      <c r="AF38" s="288">
        <v>852372620</v>
      </c>
      <c r="AG38" s="289">
        <v>1236.29</v>
      </c>
      <c r="AH38" s="287">
        <v>1</v>
      </c>
      <c r="AI38" s="74">
        <f t="shared" si="6"/>
        <v>10837.170999999998</v>
      </c>
      <c r="AJ38" s="56"/>
    </row>
    <row r="39" spans="2:36" ht="80.45" customHeight="1">
      <c r="B39" s="386">
        <v>25</v>
      </c>
      <c r="C39" s="417"/>
      <c r="D39" s="417"/>
      <c r="E39" s="417"/>
      <c r="F39" s="417"/>
      <c r="G39" s="393"/>
      <c r="H39" s="417"/>
      <c r="I39" s="417"/>
      <c r="J39" s="392">
        <f t="shared" si="0"/>
        <v>330.52</v>
      </c>
      <c r="K39" s="392"/>
      <c r="L39" s="417"/>
      <c r="M39" s="347"/>
      <c r="N39" s="2"/>
      <c r="O39" s="12"/>
      <c r="P39" s="81">
        <v>25</v>
      </c>
      <c r="Q39" s="54"/>
      <c r="R39" s="54"/>
      <c r="S39" s="54"/>
      <c r="T39" s="54"/>
      <c r="U39" s="228"/>
      <c r="V39" s="54"/>
      <c r="W39" s="54"/>
      <c r="X39" s="74">
        <f t="shared" si="5"/>
        <v>1039.325</v>
      </c>
      <c r="Y39" s="81"/>
      <c r="AA39" s="394">
        <v>25</v>
      </c>
      <c r="AB39" s="87" t="s">
        <v>216</v>
      </c>
      <c r="AC39" s="88" t="s">
        <v>214</v>
      </c>
      <c r="AD39" s="297" t="s">
        <v>217</v>
      </c>
      <c r="AE39" s="88" t="s">
        <v>131</v>
      </c>
      <c r="AF39" s="292">
        <v>202792899</v>
      </c>
      <c r="AG39" s="289">
        <v>294.13</v>
      </c>
      <c r="AH39" s="287">
        <v>1</v>
      </c>
      <c r="AI39" s="74">
        <f t="shared" si="6"/>
        <v>11131.300999999998</v>
      </c>
      <c r="AJ39" s="81"/>
    </row>
    <row r="40" spans="2:36" ht="80.45" customHeight="1">
      <c r="B40" s="386">
        <v>26</v>
      </c>
      <c r="C40" s="418"/>
      <c r="D40" s="418"/>
      <c r="E40" s="418"/>
      <c r="F40" s="418"/>
      <c r="G40" s="419"/>
      <c r="H40" s="418"/>
      <c r="I40" s="418"/>
      <c r="J40" s="392">
        <f t="shared" si="0"/>
        <v>330.52</v>
      </c>
      <c r="K40" s="392"/>
      <c r="L40" s="418"/>
      <c r="M40" s="347"/>
      <c r="N40" s="2"/>
      <c r="O40" s="12"/>
      <c r="P40" s="81">
        <v>26</v>
      </c>
      <c r="Q40" s="55"/>
      <c r="R40" s="55"/>
      <c r="S40" s="55"/>
      <c r="T40" s="55"/>
      <c r="U40" s="208"/>
      <c r="V40" s="55"/>
      <c r="W40" s="55"/>
      <c r="X40" s="74">
        <f t="shared" si="5"/>
        <v>1039.325</v>
      </c>
      <c r="Y40" s="81"/>
      <c r="AA40" s="394">
        <v>26</v>
      </c>
      <c r="AB40" s="87" t="s">
        <v>216</v>
      </c>
      <c r="AC40" s="88" t="s">
        <v>214</v>
      </c>
      <c r="AD40" s="297" t="s">
        <v>218</v>
      </c>
      <c r="AE40" s="88" t="s">
        <v>131</v>
      </c>
      <c r="AF40" s="292">
        <v>668769776</v>
      </c>
      <c r="AG40" s="289">
        <v>969.99</v>
      </c>
      <c r="AH40" s="287">
        <v>1</v>
      </c>
      <c r="AI40" s="74">
        <f t="shared" si="6"/>
        <v>12101.290999999997</v>
      </c>
      <c r="AJ40" s="81"/>
    </row>
    <row r="41" spans="2:36" ht="57.6" customHeight="1">
      <c r="B41" s="386">
        <v>27</v>
      </c>
      <c r="C41" s="416"/>
      <c r="D41" s="416"/>
      <c r="E41" s="416"/>
      <c r="F41" s="416"/>
      <c r="G41" s="401"/>
      <c r="H41" s="416"/>
      <c r="I41" s="416"/>
      <c r="J41" s="392">
        <f t="shared" si="0"/>
        <v>330.52</v>
      </c>
      <c r="K41" s="392"/>
      <c r="L41" s="416"/>
      <c r="M41" s="347"/>
      <c r="N41" s="2"/>
      <c r="O41" s="12"/>
      <c r="P41" s="81">
        <v>27</v>
      </c>
      <c r="Q41" s="56"/>
      <c r="R41" s="56"/>
      <c r="S41" s="56"/>
      <c r="T41" s="56"/>
      <c r="U41" s="209"/>
      <c r="V41" s="56"/>
      <c r="W41" s="56"/>
      <c r="X41" s="74">
        <f t="shared" si="5"/>
        <v>1039.325</v>
      </c>
      <c r="Y41" s="81"/>
      <c r="AA41" s="394">
        <v>27</v>
      </c>
      <c r="AB41" s="87" t="s">
        <v>219</v>
      </c>
      <c r="AC41" s="88" t="s">
        <v>214</v>
      </c>
      <c r="AD41" s="297" t="s">
        <v>220</v>
      </c>
      <c r="AE41" s="88" t="s">
        <v>131</v>
      </c>
      <c r="AF41" s="298">
        <v>2202144203</v>
      </c>
      <c r="AG41" s="290">
        <v>3417.62</v>
      </c>
      <c r="AH41" s="287">
        <v>1</v>
      </c>
      <c r="AI41" s="74">
        <f t="shared" si="6"/>
        <v>15518.910999999996</v>
      </c>
      <c r="AJ41" s="81"/>
    </row>
    <row r="42" spans="2:36" ht="57.6" customHeight="1">
      <c r="B42" s="386">
        <v>28</v>
      </c>
      <c r="C42" s="417"/>
      <c r="D42" s="417"/>
      <c r="E42" s="417"/>
      <c r="F42" s="417"/>
      <c r="G42" s="393"/>
      <c r="H42" s="417"/>
      <c r="I42" s="417"/>
      <c r="J42" s="392">
        <f t="shared" si="0"/>
        <v>330.52</v>
      </c>
      <c r="K42" s="392"/>
      <c r="L42" s="417"/>
      <c r="M42" s="347"/>
      <c r="N42" s="2"/>
      <c r="O42" s="12"/>
      <c r="P42" s="81">
        <v>28</v>
      </c>
      <c r="Q42" s="54"/>
      <c r="R42" s="54"/>
      <c r="S42" s="54"/>
      <c r="T42" s="54"/>
      <c r="U42" s="228"/>
      <c r="V42" s="54"/>
      <c r="W42" s="54"/>
      <c r="X42" s="74">
        <f t="shared" si="5"/>
        <v>1039.325</v>
      </c>
      <c r="Y42" s="81"/>
      <c r="AA42" s="394">
        <v>28</v>
      </c>
      <c r="AB42" s="87" t="s">
        <v>221</v>
      </c>
      <c r="AC42" s="88" t="s">
        <v>214</v>
      </c>
      <c r="AD42" s="297" t="s">
        <v>222</v>
      </c>
      <c r="AE42" s="88" t="s">
        <v>131</v>
      </c>
      <c r="AF42" s="298">
        <v>442277210</v>
      </c>
      <c r="AG42" s="290">
        <v>686.39</v>
      </c>
      <c r="AH42" s="287">
        <v>1</v>
      </c>
      <c r="AI42" s="74">
        <f t="shared" si="6"/>
        <v>16205.300999999996</v>
      </c>
      <c r="AJ42" s="81"/>
    </row>
    <row r="43" spans="2:36" ht="57.6">
      <c r="B43" s="386">
        <v>29</v>
      </c>
      <c r="C43" s="418"/>
      <c r="D43" s="418"/>
      <c r="E43" s="418"/>
      <c r="F43" s="418"/>
      <c r="G43" s="419"/>
      <c r="H43" s="418"/>
      <c r="I43" s="418"/>
      <c r="J43" s="392">
        <f t="shared" si="0"/>
        <v>330.52</v>
      </c>
      <c r="K43" s="392"/>
      <c r="L43" s="418"/>
      <c r="M43" s="347"/>
      <c r="N43" s="2"/>
      <c r="O43" s="12"/>
      <c r="P43" s="81">
        <v>29</v>
      </c>
      <c r="Q43" s="55"/>
      <c r="R43" s="55"/>
      <c r="S43" s="55"/>
      <c r="T43" s="55"/>
      <c r="U43" s="208"/>
      <c r="V43" s="55"/>
      <c r="W43" s="55"/>
      <c r="X43" s="74">
        <f t="shared" si="5"/>
        <v>1039.325</v>
      </c>
      <c r="Y43" s="81"/>
      <c r="AA43" s="394">
        <v>29</v>
      </c>
      <c r="AB43" s="87" t="s">
        <v>223</v>
      </c>
      <c r="AC43" s="44" t="s">
        <v>224</v>
      </c>
      <c r="AD43" s="297" t="s">
        <v>225</v>
      </c>
      <c r="AE43" s="88" t="s">
        <v>226</v>
      </c>
      <c r="AF43" s="292">
        <v>2811433509</v>
      </c>
      <c r="AG43" s="289">
        <v>3810.99</v>
      </c>
      <c r="AH43" s="287">
        <v>1</v>
      </c>
      <c r="AI43" s="74">
        <f t="shared" si="6"/>
        <v>20016.290999999997</v>
      </c>
      <c r="AJ43" s="81"/>
    </row>
    <row r="44" spans="2:36" ht="80.45" customHeight="1">
      <c r="B44" s="386">
        <v>30</v>
      </c>
      <c r="C44" s="416"/>
      <c r="D44" s="416"/>
      <c r="E44" s="416"/>
      <c r="F44" s="416"/>
      <c r="G44" s="401"/>
      <c r="H44" s="416"/>
      <c r="I44" s="416"/>
      <c r="J44" s="392">
        <f t="shared" si="0"/>
        <v>330.52</v>
      </c>
      <c r="K44" s="392"/>
      <c r="L44" s="416"/>
      <c r="M44" s="347"/>
      <c r="N44" s="2"/>
      <c r="O44" s="12"/>
      <c r="P44" s="81">
        <v>30</v>
      </c>
      <c r="Q44" s="56"/>
      <c r="R44" s="56"/>
      <c r="S44" s="56"/>
      <c r="T44" s="56"/>
      <c r="U44" s="209"/>
      <c r="V44" s="56"/>
      <c r="W44" s="56"/>
      <c r="X44" s="74">
        <f t="shared" si="5"/>
        <v>1039.325</v>
      </c>
      <c r="Y44" s="81"/>
      <c r="AA44" s="394">
        <v>30</v>
      </c>
      <c r="AB44" s="130" t="s">
        <v>227</v>
      </c>
      <c r="AC44" s="44" t="s">
        <v>228</v>
      </c>
      <c r="AD44" s="296" t="s">
        <v>229</v>
      </c>
      <c r="AE44" s="44" t="s">
        <v>131</v>
      </c>
      <c r="AF44" s="300">
        <v>1526249700</v>
      </c>
      <c r="AG44" s="290">
        <v>2068.88</v>
      </c>
      <c r="AH44" s="294">
        <v>1</v>
      </c>
      <c r="AI44" s="74">
        <f t="shared" si="6"/>
        <v>22085.170999999998</v>
      </c>
      <c r="AJ44" s="420"/>
    </row>
    <row r="45" spans="2:36" ht="92.1" customHeight="1">
      <c r="B45" s="386">
        <v>31</v>
      </c>
      <c r="C45" s="393"/>
      <c r="D45" s="393"/>
      <c r="E45" s="393"/>
      <c r="F45" s="393"/>
      <c r="G45" s="393"/>
      <c r="H45" s="393"/>
      <c r="I45" s="393"/>
      <c r="J45" s="392">
        <f t="shared" si="0"/>
        <v>330.52</v>
      </c>
      <c r="K45" s="392"/>
      <c r="L45" s="393"/>
      <c r="M45" s="346"/>
      <c r="N45" s="2"/>
      <c r="O45" s="12"/>
      <c r="P45" s="81">
        <v>31</v>
      </c>
      <c r="Q45" s="228"/>
      <c r="R45" s="228"/>
      <c r="S45" s="228"/>
      <c r="T45" s="228"/>
      <c r="U45" s="228"/>
      <c r="V45" s="228"/>
      <c r="W45" s="228"/>
      <c r="X45" s="74">
        <f t="shared" si="5"/>
        <v>1039.325</v>
      </c>
      <c r="Y45" s="227"/>
      <c r="AA45" s="394">
        <v>31</v>
      </c>
      <c r="AB45" s="87" t="s">
        <v>230</v>
      </c>
      <c r="AC45" s="291" t="s">
        <v>231</v>
      </c>
      <c r="AD45" s="297" t="s">
        <v>232</v>
      </c>
      <c r="AE45" s="88" t="s">
        <v>131</v>
      </c>
      <c r="AF45" s="300">
        <v>302177055</v>
      </c>
      <c r="AG45" s="290">
        <v>409.61</v>
      </c>
      <c r="AH45" s="287">
        <v>1</v>
      </c>
      <c r="AI45" s="74">
        <f t="shared" si="6"/>
        <v>22494.780999999999</v>
      </c>
      <c r="AJ45" s="227"/>
    </row>
    <row r="46" spans="2:36" ht="92.1" customHeight="1">
      <c r="B46" s="386">
        <v>32</v>
      </c>
      <c r="C46" s="419"/>
      <c r="D46" s="419"/>
      <c r="E46" s="419"/>
      <c r="F46" s="419"/>
      <c r="G46" s="419"/>
      <c r="H46" s="419"/>
      <c r="I46" s="419"/>
      <c r="J46" s="392">
        <f t="shared" si="0"/>
        <v>330.52</v>
      </c>
      <c r="K46" s="392"/>
      <c r="L46" s="419"/>
      <c r="M46" s="346"/>
      <c r="N46" s="2"/>
      <c r="O46" s="12"/>
      <c r="P46" s="81">
        <v>32</v>
      </c>
      <c r="Q46" s="208"/>
      <c r="R46" s="208"/>
      <c r="S46" s="208"/>
      <c r="T46" s="208"/>
      <c r="U46" s="208"/>
      <c r="V46" s="208"/>
      <c r="W46" s="208"/>
      <c r="X46" s="74">
        <f t="shared" si="5"/>
        <v>1039.325</v>
      </c>
      <c r="Y46" s="227"/>
      <c r="AA46" s="394">
        <v>32</v>
      </c>
      <c r="AB46" s="87" t="s">
        <v>233</v>
      </c>
      <c r="AC46" s="291" t="s">
        <v>231</v>
      </c>
      <c r="AD46" s="297" t="s">
        <v>234</v>
      </c>
      <c r="AE46" s="88" t="s">
        <v>131</v>
      </c>
      <c r="AF46" s="298">
        <v>166925138</v>
      </c>
      <c r="AG46" s="290">
        <v>226.27</v>
      </c>
      <c r="AH46" s="287">
        <v>1</v>
      </c>
      <c r="AI46" s="74">
        <f t="shared" si="6"/>
        <v>22721.050999999999</v>
      </c>
      <c r="AJ46" s="208"/>
    </row>
    <row r="47" spans="2:36" ht="69" customHeight="1">
      <c r="B47" s="386">
        <v>33</v>
      </c>
      <c r="C47" s="401"/>
      <c r="D47" s="401"/>
      <c r="E47" s="401"/>
      <c r="F47" s="401"/>
      <c r="G47" s="401"/>
      <c r="H47" s="401"/>
      <c r="I47" s="401"/>
      <c r="J47" s="392">
        <f t="shared" si="0"/>
        <v>330.52</v>
      </c>
      <c r="K47" s="392"/>
      <c r="L47" s="401"/>
      <c r="M47" s="346"/>
      <c r="N47" s="2"/>
      <c r="O47" s="12"/>
      <c r="P47" s="81">
        <v>33</v>
      </c>
      <c r="Q47" s="209"/>
      <c r="R47" s="209"/>
      <c r="S47" s="209"/>
      <c r="T47" s="209"/>
      <c r="U47" s="209"/>
      <c r="V47" s="209"/>
      <c r="W47" s="209"/>
      <c r="X47" s="74">
        <f t="shared" si="5"/>
        <v>1039.325</v>
      </c>
      <c r="Y47" s="227"/>
      <c r="AA47" s="394">
        <v>33</v>
      </c>
      <c r="AB47" s="130" t="s">
        <v>235</v>
      </c>
      <c r="AC47" s="421" t="s">
        <v>159</v>
      </c>
      <c r="AD47" s="72" t="s">
        <v>236</v>
      </c>
      <c r="AE47" s="44" t="s">
        <v>131</v>
      </c>
      <c r="AF47" s="422" t="s">
        <v>237</v>
      </c>
      <c r="AG47" s="290">
        <v>122.98</v>
      </c>
      <c r="AH47" s="294">
        <v>1</v>
      </c>
      <c r="AI47" s="74">
        <f t="shared" si="6"/>
        <v>22844.030999999999</v>
      </c>
      <c r="AJ47" s="327"/>
    </row>
    <row r="48" spans="2:36" ht="12.95">
      <c r="B48" s="386">
        <v>34</v>
      </c>
      <c r="C48" s="393"/>
      <c r="D48" s="393"/>
      <c r="E48" s="393"/>
      <c r="F48" s="393"/>
      <c r="G48" s="393"/>
      <c r="H48" s="393"/>
      <c r="I48" s="393"/>
      <c r="J48" s="392">
        <f t="shared" si="0"/>
        <v>330.52</v>
      </c>
      <c r="K48" s="392"/>
      <c r="L48" s="393"/>
      <c r="M48" s="346"/>
      <c r="N48" s="2"/>
      <c r="O48" s="12"/>
      <c r="P48" s="81">
        <v>34</v>
      </c>
      <c r="Q48" s="228"/>
      <c r="R48" s="228"/>
      <c r="S48" s="228"/>
      <c r="T48" s="228"/>
      <c r="U48" s="228"/>
      <c r="V48" s="228"/>
      <c r="W48" s="228"/>
      <c r="X48" s="74">
        <f t="shared" si="5"/>
        <v>1039.325</v>
      </c>
      <c r="Y48" s="227"/>
      <c r="AA48" s="81">
        <v>34</v>
      </c>
      <c r="AB48" s="228"/>
      <c r="AC48" s="66"/>
      <c r="AD48" s="228"/>
      <c r="AE48" s="228"/>
      <c r="AF48" s="228"/>
      <c r="AG48" s="228"/>
      <c r="AH48" s="228"/>
      <c r="AI48" s="74">
        <f t="shared" si="6"/>
        <v>22844.030999999999</v>
      </c>
      <c r="AJ48" s="228"/>
    </row>
    <row r="49" spans="1:36" ht="12.95">
      <c r="B49" s="386">
        <v>35</v>
      </c>
      <c r="C49" s="419"/>
      <c r="D49" s="419"/>
      <c r="E49" s="419"/>
      <c r="F49" s="419"/>
      <c r="G49" s="419"/>
      <c r="H49" s="419"/>
      <c r="I49" s="419"/>
      <c r="J49" s="392">
        <f t="shared" si="0"/>
        <v>330.52</v>
      </c>
      <c r="K49" s="392"/>
      <c r="L49" s="419"/>
      <c r="M49" s="346"/>
      <c r="N49" s="2"/>
      <c r="O49" s="12"/>
      <c r="P49" s="81">
        <v>35</v>
      </c>
      <c r="Q49" s="208"/>
      <c r="R49" s="208"/>
      <c r="S49" s="208"/>
      <c r="T49" s="208"/>
      <c r="U49" s="208"/>
      <c r="V49" s="208"/>
      <c r="W49" s="208"/>
      <c r="X49" s="74">
        <f t="shared" si="5"/>
        <v>1039.325</v>
      </c>
      <c r="Y49" s="227"/>
      <c r="AA49" s="81">
        <v>35</v>
      </c>
      <c r="AB49" s="208"/>
      <c r="AC49" s="208"/>
      <c r="AD49" s="208"/>
      <c r="AE49" s="208"/>
      <c r="AF49" s="208"/>
      <c r="AG49" s="208"/>
      <c r="AH49" s="208"/>
      <c r="AI49" s="74">
        <f t="shared" si="6"/>
        <v>22844.030999999999</v>
      </c>
      <c r="AJ49" s="208"/>
    </row>
    <row r="50" spans="1:36" ht="12.95">
      <c r="B50" s="386">
        <v>36</v>
      </c>
      <c r="C50" s="401"/>
      <c r="D50" s="401"/>
      <c r="E50" s="401"/>
      <c r="F50" s="401"/>
      <c r="G50" s="401"/>
      <c r="H50" s="401"/>
      <c r="I50" s="401"/>
      <c r="J50" s="392">
        <f t="shared" si="0"/>
        <v>330.52</v>
      </c>
      <c r="K50" s="392"/>
      <c r="L50" s="401"/>
      <c r="M50" s="346"/>
      <c r="N50" s="2"/>
      <c r="O50" s="12"/>
      <c r="P50" s="81">
        <v>36</v>
      </c>
      <c r="Q50" s="209"/>
      <c r="R50" s="209"/>
      <c r="S50" s="209"/>
      <c r="T50" s="209"/>
      <c r="U50" s="209"/>
      <c r="V50" s="209"/>
      <c r="W50" s="209"/>
      <c r="X50" s="74">
        <f t="shared" si="5"/>
        <v>1039.325</v>
      </c>
      <c r="Y50" s="227"/>
      <c r="AA50" s="81">
        <v>36</v>
      </c>
      <c r="AB50" s="209"/>
      <c r="AC50" s="209"/>
      <c r="AD50" s="209"/>
      <c r="AE50" s="209"/>
      <c r="AF50" s="209"/>
      <c r="AG50" s="209"/>
      <c r="AH50" s="209"/>
      <c r="AI50" s="74">
        <f t="shared" si="6"/>
        <v>22844.030999999999</v>
      </c>
      <c r="AJ50" s="209"/>
    </row>
    <row r="51" spans="1:36" s="13" customFormat="1">
      <c r="B51" s="386">
        <v>37</v>
      </c>
      <c r="C51" s="393"/>
      <c r="D51" s="423"/>
      <c r="E51" s="424"/>
      <c r="F51" s="423"/>
      <c r="G51" s="393"/>
      <c r="H51" s="425"/>
      <c r="I51" s="425"/>
      <c r="J51" s="392">
        <f t="shared" si="0"/>
        <v>330.52</v>
      </c>
      <c r="K51" s="392"/>
      <c r="L51" s="426"/>
      <c r="M51" s="107"/>
      <c r="O51" s="14"/>
      <c r="P51" s="81">
        <v>37</v>
      </c>
      <c r="Q51" s="228"/>
      <c r="R51" s="66"/>
      <c r="S51" s="63"/>
      <c r="T51" s="66"/>
      <c r="U51" s="228"/>
      <c r="V51" s="69"/>
      <c r="W51" s="69"/>
      <c r="X51" s="74">
        <f t="shared" si="5"/>
        <v>1039.325</v>
      </c>
      <c r="Y51" s="101"/>
      <c r="AA51" s="81">
        <v>37</v>
      </c>
      <c r="AB51" s="228"/>
      <c r="AC51" s="66"/>
      <c r="AD51" s="63"/>
      <c r="AE51" s="66"/>
      <c r="AF51" s="228"/>
      <c r="AG51" s="69"/>
      <c r="AH51" s="69"/>
      <c r="AI51" s="74">
        <f t="shared" si="6"/>
        <v>22844.030999999999</v>
      </c>
      <c r="AJ51" s="60"/>
    </row>
    <row r="52" spans="1:36" s="13" customFormat="1">
      <c r="B52" s="386">
        <v>38</v>
      </c>
      <c r="C52" s="419"/>
      <c r="D52" s="427"/>
      <c r="E52" s="428"/>
      <c r="F52" s="427"/>
      <c r="G52" s="419"/>
      <c r="H52" s="429"/>
      <c r="I52" s="429"/>
      <c r="J52" s="392">
        <f t="shared" si="0"/>
        <v>330.52</v>
      </c>
      <c r="K52" s="392"/>
      <c r="L52" s="430"/>
      <c r="M52" s="107"/>
      <c r="O52" s="14"/>
      <c r="P52" s="81">
        <v>38</v>
      </c>
      <c r="Q52" s="208"/>
      <c r="R52" s="67"/>
      <c r="S52" s="64"/>
      <c r="T52" s="67"/>
      <c r="U52" s="208"/>
      <c r="V52" s="70"/>
      <c r="W52" s="70"/>
      <c r="X52" s="74">
        <f t="shared" si="5"/>
        <v>1039.325</v>
      </c>
      <c r="Y52" s="101"/>
      <c r="AA52" s="81">
        <v>38</v>
      </c>
      <c r="AB52" s="208"/>
      <c r="AC52" s="67"/>
      <c r="AD52" s="64"/>
      <c r="AE52" s="67"/>
      <c r="AF52" s="208"/>
      <c r="AG52" s="70"/>
      <c r="AH52" s="70"/>
      <c r="AI52" s="74">
        <f t="shared" si="6"/>
        <v>22844.030999999999</v>
      </c>
      <c r="AJ52" s="61"/>
    </row>
    <row r="53" spans="1:36" s="13" customFormat="1">
      <c r="B53" s="386">
        <v>39</v>
      </c>
      <c r="C53" s="401"/>
      <c r="D53" s="431"/>
      <c r="E53" s="432"/>
      <c r="F53" s="431"/>
      <c r="G53" s="401"/>
      <c r="H53" s="433"/>
      <c r="I53" s="433"/>
      <c r="J53" s="392">
        <f t="shared" si="0"/>
        <v>330.52</v>
      </c>
      <c r="K53" s="392"/>
      <c r="L53" s="434"/>
      <c r="M53" s="107"/>
      <c r="O53" s="14"/>
      <c r="P53" s="81">
        <v>39</v>
      </c>
      <c r="Q53" s="209"/>
      <c r="R53" s="68"/>
      <c r="S53" s="65"/>
      <c r="T53" s="68"/>
      <c r="U53" s="209"/>
      <c r="V53" s="71"/>
      <c r="W53" s="71"/>
      <c r="X53" s="74">
        <f t="shared" si="5"/>
        <v>1039.325</v>
      </c>
      <c r="Y53" s="101"/>
      <c r="AA53" s="81">
        <v>39</v>
      </c>
      <c r="AB53" s="209"/>
      <c r="AC53" s="68"/>
      <c r="AD53" s="65"/>
      <c r="AE53" s="68"/>
      <c r="AF53" s="209"/>
      <c r="AG53" s="71"/>
      <c r="AH53" s="71"/>
      <c r="AI53" s="74">
        <f t="shared" si="6"/>
        <v>22844.030999999999</v>
      </c>
      <c r="AJ53" s="62"/>
    </row>
    <row r="54" spans="1:36" s="13" customFormat="1">
      <c r="B54" s="386">
        <v>40</v>
      </c>
      <c r="C54" s="393"/>
      <c r="D54" s="393"/>
      <c r="E54" s="424"/>
      <c r="F54" s="393"/>
      <c r="G54" s="393"/>
      <c r="H54" s="435"/>
      <c r="I54" s="435"/>
      <c r="J54" s="392">
        <f t="shared" si="0"/>
        <v>330.52</v>
      </c>
      <c r="K54" s="392"/>
      <c r="L54" s="426"/>
      <c r="M54" s="107"/>
      <c r="O54" s="14"/>
      <c r="P54" s="81">
        <v>40</v>
      </c>
      <c r="Q54" s="228"/>
      <c r="R54" s="228"/>
      <c r="S54" s="63"/>
      <c r="T54" s="228"/>
      <c r="U54" s="228"/>
      <c r="V54" s="57"/>
      <c r="W54" s="57"/>
      <c r="X54" s="74">
        <f t="shared" si="5"/>
        <v>1039.325</v>
      </c>
      <c r="Y54" s="101"/>
      <c r="AA54" s="81">
        <v>40</v>
      </c>
      <c r="AB54" s="228"/>
      <c r="AC54" s="228"/>
      <c r="AD54" s="63"/>
      <c r="AE54" s="228"/>
      <c r="AF54" s="228"/>
      <c r="AG54" s="57"/>
      <c r="AH54" s="57"/>
      <c r="AI54" s="74">
        <f t="shared" si="6"/>
        <v>22844.030999999999</v>
      </c>
      <c r="AJ54" s="60"/>
    </row>
    <row r="55" spans="1:36" s="13" customFormat="1">
      <c r="B55" s="386">
        <v>41</v>
      </c>
      <c r="C55" s="419"/>
      <c r="D55" s="419"/>
      <c r="E55" s="428"/>
      <c r="F55" s="419"/>
      <c r="G55" s="419"/>
      <c r="H55" s="436"/>
      <c r="I55" s="436"/>
      <c r="J55" s="392">
        <f t="shared" si="0"/>
        <v>330.52</v>
      </c>
      <c r="K55" s="392"/>
      <c r="L55" s="430"/>
      <c r="M55" s="107"/>
      <c r="O55" s="14"/>
      <c r="P55" s="81">
        <v>41</v>
      </c>
      <c r="Q55" s="208"/>
      <c r="R55" s="208"/>
      <c r="S55" s="64"/>
      <c r="T55" s="208"/>
      <c r="U55" s="208"/>
      <c r="V55" s="58"/>
      <c r="W55" s="58"/>
      <c r="X55" s="74">
        <f t="shared" si="5"/>
        <v>1039.325</v>
      </c>
      <c r="Y55" s="101"/>
      <c r="AA55" s="81">
        <v>41</v>
      </c>
      <c r="AB55" s="208"/>
      <c r="AC55" s="208"/>
      <c r="AD55" s="64"/>
      <c r="AE55" s="208"/>
      <c r="AF55" s="208"/>
      <c r="AG55" s="58"/>
      <c r="AH55" s="58"/>
      <c r="AI55" s="74">
        <f t="shared" si="6"/>
        <v>22844.030999999999</v>
      </c>
      <c r="AJ55" s="61"/>
    </row>
    <row r="56" spans="1:36" s="13" customFormat="1">
      <c r="B56" s="386">
        <v>42</v>
      </c>
      <c r="C56" s="401"/>
      <c r="D56" s="401"/>
      <c r="E56" s="432"/>
      <c r="F56" s="401"/>
      <c r="G56" s="401"/>
      <c r="H56" s="437"/>
      <c r="I56" s="437"/>
      <c r="J56" s="392">
        <f t="shared" si="0"/>
        <v>330.52</v>
      </c>
      <c r="K56" s="392"/>
      <c r="L56" s="434"/>
      <c r="M56" s="107"/>
      <c r="O56" s="14"/>
      <c r="P56" s="81">
        <v>42</v>
      </c>
      <c r="Q56" s="209"/>
      <c r="R56" s="209"/>
      <c r="S56" s="65"/>
      <c r="T56" s="209"/>
      <c r="U56" s="209"/>
      <c r="V56" s="59"/>
      <c r="W56" s="59"/>
      <c r="X56" s="74">
        <f t="shared" si="5"/>
        <v>1039.325</v>
      </c>
      <c r="Y56" s="101"/>
      <c r="AA56" s="81">
        <v>42</v>
      </c>
      <c r="AB56" s="209"/>
      <c r="AC56" s="209"/>
      <c r="AD56" s="65"/>
      <c r="AE56" s="209"/>
      <c r="AF56" s="209"/>
      <c r="AG56" s="59"/>
      <c r="AH56" s="59"/>
      <c r="AI56" s="74">
        <f t="shared" si="6"/>
        <v>22844.030999999999</v>
      </c>
      <c r="AJ56" s="62"/>
    </row>
    <row r="57" spans="1:36" s="13" customFormat="1">
      <c r="A57" s="852"/>
      <c r="B57" s="386">
        <v>43</v>
      </c>
      <c r="C57" s="393"/>
      <c r="D57" s="393"/>
      <c r="E57" s="393"/>
      <c r="F57" s="393"/>
      <c r="G57" s="393"/>
      <c r="H57" s="393"/>
      <c r="I57" s="393"/>
      <c r="J57" s="392">
        <f t="shared" si="0"/>
        <v>330.52</v>
      </c>
      <c r="K57" s="392"/>
      <c r="L57" s="393"/>
      <c r="M57" s="346"/>
      <c r="O57" s="14"/>
      <c r="P57" s="81">
        <v>43</v>
      </c>
      <c r="Q57" s="228"/>
      <c r="R57" s="228"/>
      <c r="S57" s="228"/>
      <c r="T57" s="228"/>
      <c r="U57" s="228"/>
      <c r="V57" s="228"/>
      <c r="W57" s="228"/>
      <c r="X57" s="74">
        <f t="shared" si="5"/>
        <v>1039.325</v>
      </c>
      <c r="Y57" s="227"/>
      <c r="AA57" s="81">
        <v>43</v>
      </c>
      <c r="AB57" s="228"/>
      <c r="AC57" s="228"/>
      <c r="AD57" s="228"/>
      <c r="AE57" s="228"/>
      <c r="AF57" s="228"/>
      <c r="AG57" s="228"/>
      <c r="AH57" s="228"/>
      <c r="AI57" s="74">
        <f t="shared" si="6"/>
        <v>22844.030999999999</v>
      </c>
      <c r="AJ57" s="228"/>
    </row>
    <row r="58" spans="1:36" s="13" customFormat="1">
      <c r="A58" s="853"/>
      <c r="B58" s="386">
        <v>44</v>
      </c>
      <c r="C58" s="419"/>
      <c r="D58" s="419"/>
      <c r="E58" s="419"/>
      <c r="F58" s="419"/>
      <c r="G58" s="419"/>
      <c r="H58" s="419"/>
      <c r="I58" s="419"/>
      <c r="J58" s="392">
        <f t="shared" si="0"/>
        <v>330.52</v>
      </c>
      <c r="K58" s="392"/>
      <c r="L58" s="419"/>
      <c r="M58" s="346"/>
      <c r="O58" s="14"/>
      <c r="P58" s="81">
        <v>44</v>
      </c>
      <c r="Q58" s="208"/>
      <c r="R58" s="208"/>
      <c r="S58" s="208"/>
      <c r="T58" s="208"/>
      <c r="U58" s="208"/>
      <c r="V58" s="208"/>
      <c r="W58" s="208"/>
      <c r="X58" s="74">
        <f t="shared" si="5"/>
        <v>1039.325</v>
      </c>
      <c r="Y58" s="227"/>
      <c r="AA58" s="81">
        <v>44</v>
      </c>
      <c r="AB58" s="208"/>
      <c r="AC58" s="208"/>
      <c r="AD58" s="208"/>
      <c r="AE58" s="208"/>
      <c r="AF58" s="208"/>
      <c r="AG58" s="208"/>
      <c r="AH58" s="208"/>
      <c r="AI58" s="74">
        <f t="shared" si="6"/>
        <v>22844.030999999999</v>
      </c>
      <c r="AJ58" s="208"/>
    </row>
    <row r="59" spans="1:36" s="13" customFormat="1">
      <c r="A59" s="854"/>
      <c r="B59" s="386">
        <v>45</v>
      </c>
      <c r="C59" s="401"/>
      <c r="D59" s="401"/>
      <c r="E59" s="401"/>
      <c r="F59" s="401"/>
      <c r="G59" s="401"/>
      <c r="H59" s="401"/>
      <c r="I59" s="401"/>
      <c r="J59" s="392">
        <f t="shared" si="0"/>
        <v>330.52</v>
      </c>
      <c r="K59" s="392"/>
      <c r="L59" s="401"/>
      <c r="M59" s="346"/>
      <c r="O59" s="14"/>
      <c r="P59" s="81">
        <v>45</v>
      </c>
      <c r="Q59" s="209"/>
      <c r="R59" s="209"/>
      <c r="S59" s="209"/>
      <c r="T59" s="209"/>
      <c r="U59" s="209"/>
      <c r="V59" s="209"/>
      <c r="W59" s="209"/>
      <c r="X59" s="74">
        <f t="shared" si="5"/>
        <v>1039.325</v>
      </c>
      <c r="Y59" s="227"/>
      <c r="AA59" s="81">
        <v>45</v>
      </c>
      <c r="AB59" s="209"/>
      <c r="AC59" s="209"/>
      <c r="AD59" s="209"/>
      <c r="AE59" s="209"/>
      <c r="AF59" s="209"/>
      <c r="AG59" s="209"/>
      <c r="AH59" s="209"/>
      <c r="AI59" s="74">
        <f t="shared" si="6"/>
        <v>22844.030999999999</v>
      </c>
      <c r="AJ59" s="209"/>
    </row>
    <row r="60" spans="1:36" s="13" customFormat="1">
      <c r="B60" s="386">
        <v>46</v>
      </c>
      <c r="C60" s="393"/>
      <c r="D60" s="393"/>
      <c r="E60" s="424"/>
      <c r="F60" s="393"/>
      <c r="G60" s="393"/>
      <c r="H60" s="435"/>
      <c r="I60" s="435"/>
      <c r="J60" s="392">
        <f t="shared" si="0"/>
        <v>330.52</v>
      </c>
      <c r="K60" s="392"/>
      <c r="L60" s="426"/>
      <c r="M60" s="107"/>
      <c r="O60" s="14"/>
      <c r="P60" s="81">
        <v>46</v>
      </c>
      <c r="Q60" s="228"/>
      <c r="R60" s="228"/>
      <c r="S60" s="63"/>
      <c r="T60" s="228"/>
      <c r="U60" s="228"/>
      <c r="V60" s="57"/>
      <c r="W60" s="57"/>
      <c r="X60" s="74">
        <f t="shared" si="5"/>
        <v>1039.325</v>
      </c>
      <c r="Y60" s="101"/>
      <c r="AA60" s="81">
        <v>46</v>
      </c>
      <c r="AB60" s="228"/>
      <c r="AC60" s="228"/>
      <c r="AD60" s="63"/>
      <c r="AE60" s="228"/>
      <c r="AF60" s="228"/>
      <c r="AG60" s="57"/>
      <c r="AH60" s="57"/>
      <c r="AI60" s="74">
        <f t="shared" si="6"/>
        <v>22844.030999999999</v>
      </c>
      <c r="AJ60" s="60"/>
    </row>
    <row r="61" spans="1:36" s="13" customFormat="1">
      <c r="B61" s="386">
        <v>47</v>
      </c>
      <c r="C61" s="419"/>
      <c r="D61" s="419"/>
      <c r="E61" s="428"/>
      <c r="F61" s="419"/>
      <c r="G61" s="419"/>
      <c r="H61" s="436"/>
      <c r="I61" s="436"/>
      <c r="J61" s="392">
        <f t="shared" si="0"/>
        <v>330.52</v>
      </c>
      <c r="K61" s="392"/>
      <c r="L61" s="430"/>
      <c r="M61" s="107"/>
      <c r="O61" s="14"/>
      <c r="P61" s="81">
        <v>47</v>
      </c>
      <c r="Q61" s="208"/>
      <c r="R61" s="208"/>
      <c r="S61" s="64"/>
      <c r="T61" s="208"/>
      <c r="U61" s="208"/>
      <c r="V61" s="58"/>
      <c r="W61" s="58"/>
      <c r="X61" s="74">
        <f t="shared" si="5"/>
        <v>1039.325</v>
      </c>
      <c r="Y61" s="101"/>
      <c r="AA61" s="81">
        <v>47</v>
      </c>
      <c r="AB61" s="208"/>
      <c r="AC61" s="208"/>
      <c r="AD61" s="64"/>
      <c r="AE61" s="208"/>
      <c r="AF61" s="208"/>
      <c r="AG61" s="58"/>
      <c r="AH61" s="58"/>
      <c r="AI61" s="74">
        <f t="shared" si="6"/>
        <v>22844.030999999999</v>
      </c>
      <c r="AJ61" s="61"/>
    </row>
    <row r="62" spans="1:36" s="13" customFormat="1">
      <c r="B62" s="386">
        <v>48</v>
      </c>
      <c r="C62" s="401"/>
      <c r="D62" s="401"/>
      <c r="E62" s="432"/>
      <c r="F62" s="401"/>
      <c r="G62" s="401"/>
      <c r="H62" s="437"/>
      <c r="I62" s="437"/>
      <c r="J62" s="392">
        <f t="shared" si="0"/>
        <v>330.52</v>
      </c>
      <c r="K62" s="392"/>
      <c r="L62" s="434"/>
      <c r="M62" s="107"/>
      <c r="O62" s="14"/>
      <c r="P62" s="81">
        <v>48</v>
      </c>
      <c r="Q62" s="209"/>
      <c r="R62" s="209"/>
      <c r="S62" s="65"/>
      <c r="T62" s="209"/>
      <c r="U62" s="209"/>
      <c r="V62" s="59"/>
      <c r="W62" s="59"/>
      <c r="X62" s="74">
        <f t="shared" si="5"/>
        <v>1039.325</v>
      </c>
      <c r="Y62" s="101"/>
      <c r="AA62" s="81">
        <v>48</v>
      </c>
      <c r="AB62" s="209"/>
      <c r="AC62" s="209"/>
      <c r="AD62" s="65"/>
      <c r="AE62" s="209"/>
      <c r="AF62" s="209"/>
      <c r="AG62" s="59"/>
      <c r="AH62" s="59"/>
      <c r="AI62" s="74">
        <f t="shared" si="6"/>
        <v>22844.030999999999</v>
      </c>
      <c r="AJ62" s="62"/>
    </row>
    <row r="63" spans="1:36" s="13" customFormat="1">
      <c r="B63" s="386">
        <v>49</v>
      </c>
      <c r="C63" s="393"/>
      <c r="D63" s="393"/>
      <c r="E63" s="424"/>
      <c r="F63" s="393"/>
      <c r="G63" s="393"/>
      <c r="H63" s="435"/>
      <c r="I63" s="435"/>
      <c r="J63" s="392">
        <f t="shared" si="0"/>
        <v>330.52</v>
      </c>
      <c r="K63" s="392"/>
      <c r="L63" s="426"/>
      <c r="M63" s="107"/>
      <c r="O63" s="14"/>
      <c r="P63" s="81">
        <v>49</v>
      </c>
      <c r="Q63" s="228"/>
      <c r="R63" s="228"/>
      <c r="S63" s="63"/>
      <c r="T63" s="228"/>
      <c r="U63" s="228"/>
      <c r="V63" s="57"/>
      <c r="W63" s="57"/>
      <c r="X63" s="74">
        <f t="shared" si="5"/>
        <v>1039.325</v>
      </c>
      <c r="Y63" s="101"/>
      <c r="AA63" s="81">
        <v>49</v>
      </c>
      <c r="AB63" s="228"/>
      <c r="AC63" s="228"/>
      <c r="AD63" s="63"/>
      <c r="AE63" s="228"/>
      <c r="AF63" s="228"/>
      <c r="AG63" s="57"/>
      <c r="AH63" s="57"/>
      <c r="AI63" s="74">
        <f t="shared" si="6"/>
        <v>22844.030999999999</v>
      </c>
      <c r="AJ63" s="60"/>
    </row>
    <row r="64" spans="1:36" s="13" customFormat="1">
      <c r="B64" s="386">
        <v>50</v>
      </c>
      <c r="C64" s="419"/>
      <c r="D64" s="419"/>
      <c r="E64" s="428"/>
      <c r="F64" s="419"/>
      <c r="G64" s="419"/>
      <c r="H64" s="436"/>
      <c r="I64" s="436"/>
      <c r="J64" s="392">
        <f t="shared" si="0"/>
        <v>330.52</v>
      </c>
      <c r="K64" s="392"/>
      <c r="L64" s="430"/>
      <c r="M64" s="107"/>
      <c r="O64" s="14"/>
      <c r="P64" s="81">
        <v>50</v>
      </c>
      <c r="Q64" s="208"/>
      <c r="R64" s="208"/>
      <c r="S64" s="64"/>
      <c r="T64" s="208"/>
      <c r="U64" s="208"/>
      <c r="V64" s="58"/>
      <c r="W64" s="58"/>
      <c r="X64" s="74">
        <f t="shared" si="5"/>
        <v>1039.325</v>
      </c>
      <c r="Y64" s="101"/>
      <c r="AA64" s="81">
        <v>50</v>
      </c>
      <c r="AB64" s="208"/>
      <c r="AC64" s="208"/>
      <c r="AD64" s="64"/>
      <c r="AE64" s="208"/>
      <c r="AF64" s="208"/>
      <c r="AG64" s="58"/>
      <c r="AH64" s="58"/>
      <c r="AI64" s="74">
        <f t="shared" si="6"/>
        <v>22844.030999999999</v>
      </c>
      <c r="AJ64" s="61"/>
    </row>
    <row r="65" spans="1:36" s="13" customFormat="1">
      <c r="B65" s="386">
        <v>51</v>
      </c>
      <c r="C65" s="401"/>
      <c r="D65" s="401"/>
      <c r="E65" s="432"/>
      <c r="F65" s="401"/>
      <c r="G65" s="401"/>
      <c r="H65" s="437"/>
      <c r="I65" s="437"/>
      <c r="J65" s="392">
        <f t="shared" si="0"/>
        <v>330.52</v>
      </c>
      <c r="K65" s="392"/>
      <c r="L65" s="434"/>
      <c r="M65" s="107"/>
      <c r="O65" s="14"/>
      <c r="P65" s="81">
        <v>51</v>
      </c>
      <c r="Q65" s="209"/>
      <c r="R65" s="209"/>
      <c r="S65" s="65"/>
      <c r="T65" s="209"/>
      <c r="U65" s="209"/>
      <c r="V65" s="59"/>
      <c r="W65" s="59"/>
      <c r="X65" s="74">
        <f t="shared" si="5"/>
        <v>1039.325</v>
      </c>
      <c r="Y65" s="101"/>
      <c r="AA65" s="81">
        <v>51</v>
      </c>
      <c r="AB65" s="209"/>
      <c r="AC65" s="209"/>
      <c r="AD65" s="65"/>
      <c r="AE65" s="209"/>
      <c r="AF65" s="209"/>
      <c r="AG65" s="59"/>
      <c r="AH65" s="59"/>
      <c r="AI65" s="74">
        <f t="shared" si="6"/>
        <v>22844.030999999999</v>
      </c>
      <c r="AJ65" s="62"/>
    </row>
    <row r="66" spans="1:36" s="13" customFormat="1">
      <c r="B66" s="386">
        <v>52</v>
      </c>
      <c r="C66" s="393"/>
      <c r="D66" s="393"/>
      <c r="E66" s="424"/>
      <c r="F66" s="393"/>
      <c r="G66" s="393"/>
      <c r="H66" s="435"/>
      <c r="I66" s="435"/>
      <c r="J66" s="392">
        <f t="shared" si="0"/>
        <v>330.52</v>
      </c>
      <c r="K66" s="392"/>
      <c r="L66" s="426"/>
      <c r="M66" s="107"/>
      <c r="O66" s="14"/>
      <c r="P66" s="81">
        <v>52</v>
      </c>
      <c r="Q66" s="228"/>
      <c r="R66" s="228"/>
      <c r="S66" s="63"/>
      <c r="T66" s="228"/>
      <c r="U66" s="228"/>
      <c r="V66" s="57"/>
      <c r="W66" s="57"/>
      <c r="X66" s="74">
        <f t="shared" si="5"/>
        <v>1039.325</v>
      </c>
      <c r="Y66" s="101"/>
      <c r="AA66" s="81">
        <v>52</v>
      </c>
      <c r="AB66" s="228"/>
      <c r="AC66" s="228"/>
      <c r="AD66" s="63"/>
      <c r="AE66" s="228"/>
      <c r="AF66" s="228"/>
      <c r="AG66" s="57"/>
      <c r="AH66" s="57"/>
      <c r="AI66" s="74">
        <f t="shared" si="6"/>
        <v>22844.030999999999</v>
      </c>
      <c r="AJ66" s="60"/>
    </row>
    <row r="67" spans="1:36" s="13" customFormat="1">
      <c r="B67" s="386">
        <v>53</v>
      </c>
      <c r="C67" s="419"/>
      <c r="D67" s="419"/>
      <c r="E67" s="428"/>
      <c r="F67" s="419"/>
      <c r="G67" s="419"/>
      <c r="H67" s="436"/>
      <c r="I67" s="436"/>
      <c r="J67" s="392">
        <f t="shared" si="0"/>
        <v>330.52</v>
      </c>
      <c r="K67" s="392"/>
      <c r="L67" s="430"/>
      <c r="M67" s="107"/>
      <c r="O67" s="14"/>
      <c r="P67" s="81">
        <v>53</v>
      </c>
      <c r="Q67" s="208"/>
      <c r="R67" s="208"/>
      <c r="S67" s="64"/>
      <c r="T67" s="208"/>
      <c r="U67" s="208"/>
      <c r="V67" s="58"/>
      <c r="W67" s="58"/>
      <c r="X67" s="74">
        <f t="shared" si="5"/>
        <v>1039.325</v>
      </c>
      <c r="Y67" s="101"/>
      <c r="AA67" s="81">
        <v>53</v>
      </c>
      <c r="AB67" s="208"/>
      <c r="AC67" s="208"/>
      <c r="AD67" s="64"/>
      <c r="AE67" s="208"/>
      <c r="AF67" s="208"/>
      <c r="AG67" s="58"/>
      <c r="AH67" s="58"/>
      <c r="AI67" s="74">
        <f t="shared" si="6"/>
        <v>22844.030999999999</v>
      </c>
      <c r="AJ67" s="61"/>
    </row>
    <row r="68" spans="1:36" s="13" customFormat="1">
      <c r="B68" s="386">
        <v>54</v>
      </c>
      <c r="C68" s="401"/>
      <c r="D68" s="401"/>
      <c r="E68" s="432"/>
      <c r="F68" s="401"/>
      <c r="G68" s="401"/>
      <c r="H68" s="437"/>
      <c r="I68" s="437"/>
      <c r="J68" s="392">
        <f t="shared" si="0"/>
        <v>330.52</v>
      </c>
      <c r="K68" s="392"/>
      <c r="L68" s="434"/>
      <c r="M68" s="107"/>
      <c r="O68" s="14"/>
      <c r="P68" s="81">
        <v>54</v>
      </c>
      <c r="Q68" s="209"/>
      <c r="R68" s="209"/>
      <c r="S68" s="65"/>
      <c r="T68" s="209"/>
      <c r="U68" s="209"/>
      <c r="V68" s="59"/>
      <c r="W68" s="59"/>
      <c r="X68" s="74">
        <f t="shared" si="5"/>
        <v>1039.325</v>
      </c>
      <c r="Y68" s="101"/>
      <c r="AA68" s="81">
        <v>54</v>
      </c>
      <c r="AB68" s="209"/>
      <c r="AC68" s="209"/>
      <c r="AD68" s="65"/>
      <c r="AE68" s="209"/>
      <c r="AF68" s="209"/>
      <c r="AG68" s="59"/>
      <c r="AH68" s="59"/>
      <c r="AI68" s="74">
        <f t="shared" si="6"/>
        <v>22844.030999999999</v>
      </c>
      <c r="AJ68" s="62"/>
    </row>
    <row r="69" spans="1:36" s="13" customFormat="1" ht="23.1">
      <c r="B69" s="888" t="s">
        <v>53</v>
      </c>
      <c r="C69" s="889"/>
      <c r="D69" s="889"/>
      <c r="E69" s="889"/>
      <c r="F69" s="889"/>
      <c r="G69" s="890"/>
      <c r="H69" s="438"/>
      <c r="I69" s="438"/>
      <c r="J69" s="438"/>
      <c r="K69" s="438"/>
      <c r="L69" s="439"/>
      <c r="M69" s="20"/>
      <c r="O69" s="14"/>
      <c r="P69" s="855" t="s">
        <v>53</v>
      </c>
      <c r="Q69" s="856"/>
      <c r="R69" s="856"/>
      <c r="S69" s="856"/>
      <c r="T69" s="856"/>
      <c r="U69" s="857"/>
      <c r="V69" s="25">
        <f>SUM(V15:V68)</f>
        <v>1587.96</v>
      </c>
      <c r="W69" s="25"/>
      <c r="X69" s="137">
        <f>IF(MAX(X15:X68)&gt;=H7*0.5,MAX(X15:X68),0)</f>
        <v>1039.325</v>
      </c>
      <c r="Y69" s="16"/>
      <c r="AA69" s="855" t="s">
        <v>53</v>
      </c>
      <c r="AB69" s="856"/>
      <c r="AC69" s="856"/>
      <c r="AD69" s="856"/>
      <c r="AE69" s="856"/>
      <c r="AF69" s="857"/>
      <c r="AG69" s="25">
        <f>SUM(AG15:AG68)</f>
        <v>25883.039999999997</v>
      </c>
      <c r="AH69" s="25"/>
      <c r="AI69" s="138">
        <f>IF(MAX(AI15:AI68)&gt;=H7*0.5,MAX(AI15:AI68),0)</f>
        <v>22844.030999999999</v>
      </c>
      <c r="AJ69" s="16"/>
    </row>
    <row r="70" spans="1:36"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AA70" s="355"/>
      <c r="AB70" s="355"/>
      <c r="AC70" s="355"/>
      <c r="AD70" s="355"/>
      <c r="AE70" s="355"/>
      <c r="AF70" s="355"/>
      <c r="AG70" s="110"/>
      <c r="AH70" s="110"/>
      <c r="AI70" s="110"/>
      <c r="AJ70" s="20"/>
    </row>
    <row r="71" spans="1:36"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36" s="111" customFormat="1" ht="18">
      <c r="B72" s="356"/>
      <c r="C72" s="356"/>
      <c r="D72" s="356"/>
      <c r="E72" s="356"/>
      <c r="F72" s="356"/>
      <c r="G72" s="356"/>
      <c r="H72" s="113"/>
      <c r="I72" s="113"/>
      <c r="J72" s="113"/>
      <c r="K72" s="113"/>
      <c r="L72" s="357"/>
      <c r="M72" s="357"/>
      <c r="O72" s="115"/>
      <c r="P72" s="356"/>
      <c r="Q72" s="356"/>
      <c r="R72" s="356"/>
      <c r="S72" s="356"/>
      <c r="T72" s="356"/>
      <c r="U72" s="356"/>
      <c r="V72" s="113"/>
      <c r="W72" s="113"/>
      <c r="X72" s="113"/>
      <c r="Y72" s="357"/>
      <c r="AA72" s="356"/>
      <c r="AB72" s="356"/>
      <c r="AC72" s="356"/>
      <c r="AD72" s="356"/>
      <c r="AE72" s="356"/>
      <c r="AF72" s="356"/>
      <c r="AG72" s="113"/>
      <c r="AH72" s="113"/>
      <c r="AI72" s="113"/>
      <c r="AJ72" s="357"/>
    </row>
    <row r="73" spans="1:36" s="13" customFormat="1">
      <c r="B73" s="17"/>
      <c r="C73" s="18"/>
      <c r="D73" s="18"/>
      <c r="E73" s="19"/>
      <c r="F73" s="18"/>
      <c r="G73" s="18"/>
      <c r="H73" s="18"/>
      <c r="I73" s="18"/>
      <c r="J73" s="18"/>
      <c r="K73" s="18"/>
      <c r="L73" s="20"/>
      <c r="M73" s="20"/>
      <c r="N73" s="20"/>
      <c r="O73" s="14"/>
    </row>
    <row r="74" spans="1:36">
      <c r="M74" s="9"/>
      <c r="N74" s="2"/>
      <c r="O74" s="10"/>
    </row>
    <row r="75" spans="1:36">
      <c r="M75" s="9"/>
      <c r="N75" s="2"/>
      <c r="O75" s="10"/>
    </row>
    <row r="76" spans="1:36" ht="14.45" customHeight="1">
      <c r="C76" s="39"/>
      <c r="D76" s="840" t="s">
        <v>54</v>
      </c>
      <c r="E76" s="840"/>
      <c r="F76" s="840"/>
      <c r="G76" s="840"/>
      <c r="H76" s="840"/>
      <c r="I76" s="840"/>
      <c r="J76" s="840"/>
      <c r="K76" s="840"/>
      <c r="L76" s="840"/>
      <c r="M76" s="840"/>
      <c r="N76" s="840"/>
      <c r="O76" s="840"/>
      <c r="P76" s="39"/>
      <c r="Q76" s="765"/>
      <c r="R76" s="765"/>
      <c r="S76" s="765"/>
    </row>
    <row r="77" spans="1:36" ht="47.1" customHeight="1">
      <c r="C77" s="39"/>
      <c r="D77" s="840"/>
      <c r="E77" s="840"/>
      <c r="F77" s="840"/>
      <c r="G77" s="840"/>
      <c r="H77" s="840"/>
      <c r="I77" s="840"/>
      <c r="J77" s="840"/>
      <c r="K77" s="840"/>
      <c r="L77" s="840"/>
      <c r="M77" s="840"/>
      <c r="N77" s="840"/>
      <c r="O77" s="840"/>
      <c r="P77" s="39"/>
      <c r="Q77" s="765"/>
      <c r="R77" s="765"/>
      <c r="S77" s="765"/>
    </row>
    <row r="78" spans="1:36" ht="14.45">
      <c r="C78" s="39"/>
      <c r="D78" s="39"/>
      <c r="E78" s="39"/>
      <c r="F78" s="39"/>
      <c r="G78" s="39"/>
      <c r="H78" s="40"/>
      <c r="I78" s="40"/>
      <c r="J78" s="40"/>
      <c r="K78" s="40"/>
      <c r="L78" s="39"/>
      <c r="M78" s="39"/>
      <c r="N78" s="41"/>
      <c r="O78" s="42"/>
      <c r="P78" s="39"/>
      <c r="Q78" s="765"/>
      <c r="R78" s="765"/>
      <c r="S78" s="765"/>
    </row>
    <row r="79" spans="1:36" ht="12.95">
      <c r="A79" s="39"/>
      <c r="B79" s="39"/>
      <c r="C79" s="858" t="s">
        <v>55</v>
      </c>
      <c r="D79" s="858"/>
      <c r="E79" s="861" t="str">
        <f>H5</f>
        <v>CONSORCIO PROISES</v>
      </c>
      <c r="F79" s="861"/>
      <c r="G79" s="861"/>
      <c r="H79" s="861"/>
      <c r="I79" s="861"/>
      <c r="J79" s="42"/>
      <c r="M79" s="9"/>
      <c r="N79" s="2"/>
      <c r="O79" s="10"/>
    </row>
    <row r="80" spans="1:36" ht="12.95">
      <c r="A80" s="39"/>
      <c r="B80" s="39"/>
      <c r="C80" s="858" t="s">
        <v>56</v>
      </c>
      <c r="D80" s="858"/>
      <c r="E80" s="887" t="s">
        <v>238</v>
      </c>
      <c r="F80" s="887"/>
      <c r="G80" s="887"/>
      <c r="H80" s="887"/>
      <c r="I80" s="887"/>
      <c r="J80" s="42"/>
      <c r="M80" s="9"/>
      <c r="N80" s="2"/>
      <c r="O80" s="10"/>
    </row>
    <row r="81" spans="1:26" ht="12.95">
      <c r="A81" s="39"/>
      <c r="B81" s="39"/>
      <c r="C81" s="858" t="s">
        <v>58</v>
      </c>
      <c r="D81" s="858"/>
      <c r="E81" s="869" t="s">
        <v>59</v>
      </c>
      <c r="F81" s="869"/>
      <c r="G81" s="869"/>
      <c r="H81" s="869"/>
      <c r="I81" s="869"/>
      <c r="J81" s="42"/>
      <c r="M81" s="9"/>
      <c r="N81" s="2"/>
      <c r="O81" s="10"/>
    </row>
    <row r="82" spans="1:26">
      <c r="A82" s="39"/>
      <c r="B82" s="39"/>
      <c r="C82" s="39"/>
      <c r="D82" s="39"/>
      <c r="E82" s="39"/>
      <c r="F82" s="39"/>
      <c r="G82" s="40"/>
      <c r="H82" s="39"/>
      <c r="I82" s="41"/>
      <c r="J82" s="42"/>
      <c r="M82" s="9"/>
      <c r="N82" s="2"/>
      <c r="O82" s="10"/>
    </row>
    <row r="83" spans="1:26" ht="12.95">
      <c r="A83" s="39"/>
      <c r="B83" s="39"/>
      <c r="C83" s="870" t="s">
        <v>60</v>
      </c>
      <c r="D83" s="870"/>
      <c r="E83" s="870"/>
      <c r="F83" s="870"/>
      <c r="G83" s="870"/>
      <c r="H83" s="870"/>
      <c r="I83" s="870"/>
      <c r="J83" s="870"/>
      <c r="M83" s="9"/>
      <c r="N83" s="2"/>
      <c r="O83" s="10"/>
    </row>
    <row r="84" spans="1:26" ht="12.95">
      <c r="A84" s="39"/>
      <c r="B84" s="39"/>
      <c r="C84" s="770"/>
      <c r="D84" s="870" t="s">
        <v>61</v>
      </c>
      <c r="E84" s="870"/>
      <c r="F84" s="870"/>
      <c r="G84" s="870"/>
      <c r="H84" s="870"/>
      <c r="I84" s="770"/>
      <c r="J84" s="770"/>
      <c r="M84" s="9"/>
      <c r="N84" s="2"/>
      <c r="O84" s="10"/>
    </row>
    <row r="85" spans="1:26" ht="12.95" customHeight="1" thickBot="1">
      <c r="A85" s="39"/>
      <c r="B85" s="39"/>
      <c r="C85" s="880"/>
      <c r="D85" s="880"/>
      <c r="E85" s="770"/>
      <c r="F85" s="770"/>
      <c r="G85" s="770"/>
      <c r="H85" s="770"/>
      <c r="I85" s="770"/>
      <c r="J85" s="770"/>
      <c r="M85" s="9"/>
      <c r="N85" s="2"/>
      <c r="O85" s="366"/>
      <c r="P85" s="366"/>
      <c r="Q85" s="366"/>
      <c r="R85" s="366"/>
      <c r="S85" s="366"/>
      <c r="T85" s="366"/>
      <c r="U85" s="366"/>
      <c r="V85" s="366"/>
    </row>
    <row r="86" spans="1:26" ht="23.45" thickBot="1">
      <c r="A86" s="39"/>
      <c r="B86" s="39"/>
      <c r="C86" s="871" t="s">
        <v>62</v>
      </c>
      <c r="D86" s="872"/>
      <c r="E86" s="872"/>
      <c r="F86" s="872"/>
      <c r="G86" s="872"/>
      <c r="H86" s="872"/>
      <c r="I86" s="872"/>
      <c r="J86" s="872"/>
      <c r="K86" s="873"/>
      <c r="M86" s="9"/>
      <c r="N86" s="874" t="s">
        <v>63</v>
      </c>
      <c r="O86" s="875"/>
      <c r="P86" s="875"/>
      <c r="Q86" s="875"/>
      <c r="R86" s="875"/>
      <c r="S86" s="875"/>
      <c r="T86" s="875"/>
      <c r="U86" s="875"/>
      <c r="V86" s="876"/>
    </row>
    <row r="87" spans="1:26" ht="26.45" thickBot="1">
      <c r="A87" s="39"/>
      <c r="C87" s="180" t="s">
        <v>64</v>
      </c>
      <c r="D87" s="180" t="s">
        <v>11</v>
      </c>
      <c r="E87" s="180" t="s">
        <v>65</v>
      </c>
      <c r="F87" s="180" t="s">
        <v>66</v>
      </c>
      <c r="G87" s="180" t="s">
        <v>67</v>
      </c>
      <c r="H87" s="180" t="s">
        <v>68</v>
      </c>
      <c r="I87" s="189" t="s">
        <v>69</v>
      </c>
      <c r="J87" s="190" t="s">
        <v>70</v>
      </c>
      <c r="K87" s="181" t="s">
        <v>19</v>
      </c>
      <c r="L87" s="39"/>
      <c r="N87" s="180" t="s">
        <v>64</v>
      </c>
      <c r="O87" s="180" t="s">
        <v>11</v>
      </c>
      <c r="P87" s="180" t="s">
        <v>65</v>
      </c>
      <c r="Q87" s="180" t="s">
        <v>66</v>
      </c>
      <c r="R87" s="180" t="s">
        <v>67</v>
      </c>
      <c r="S87" s="180" t="s">
        <v>68</v>
      </c>
      <c r="T87" s="189" t="s">
        <v>69</v>
      </c>
      <c r="U87" s="190" t="s">
        <v>70</v>
      </c>
      <c r="V87" s="181" t="s">
        <v>19</v>
      </c>
      <c r="Y87" s="147" t="s">
        <v>71</v>
      </c>
      <c r="Z87" s="148" t="s">
        <v>72</v>
      </c>
    </row>
    <row r="88" spans="1:26" ht="165.6" customHeight="1" thickBot="1">
      <c r="A88" s="116"/>
      <c r="B88" s="15">
        <v>1</v>
      </c>
      <c r="C88" s="43" t="s">
        <v>239</v>
      </c>
      <c r="D88" s="43" t="s">
        <v>240</v>
      </c>
      <c r="E88" s="43" t="s">
        <v>241</v>
      </c>
      <c r="F88" s="99" t="s">
        <v>242</v>
      </c>
      <c r="G88" s="16">
        <v>42563</v>
      </c>
      <c r="H88" s="16">
        <v>42673</v>
      </c>
      <c r="I88" s="45">
        <f>H88-G88+1</f>
        <v>111</v>
      </c>
      <c r="J88" s="326">
        <f>I88/30</f>
        <v>3.7</v>
      </c>
      <c r="K88" s="440" t="s">
        <v>243</v>
      </c>
      <c r="L88" s="225"/>
      <c r="M88" s="129">
        <v>1</v>
      </c>
      <c r="N88" s="43" t="s">
        <v>244</v>
      </c>
      <c r="O88" s="43" t="s">
        <v>240</v>
      </c>
      <c r="P88" s="43" t="s">
        <v>241</v>
      </c>
      <c r="Q88" s="99" t="s">
        <v>242</v>
      </c>
      <c r="R88" s="16">
        <v>43887</v>
      </c>
      <c r="S88" s="16">
        <v>43992</v>
      </c>
      <c r="T88" s="45">
        <f>S88-R88+1</f>
        <v>106</v>
      </c>
      <c r="U88" s="46">
        <v>0</v>
      </c>
      <c r="V88" s="91" t="s">
        <v>245</v>
      </c>
      <c r="Y88" s="149" t="s">
        <v>76</v>
      </c>
      <c r="Z88" s="150">
        <v>4</v>
      </c>
    </row>
    <row r="89" spans="1:26" ht="207.6" customHeight="1">
      <c r="A89" s="116"/>
      <c r="B89" s="15">
        <v>2</v>
      </c>
      <c r="C89" s="43" t="s">
        <v>246</v>
      </c>
      <c r="D89" s="43" t="s">
        <v>240</v>
      </c>
      <c r="E89" s="43" t="s">
        <v>241</v>
      </c>
      <c r="F89" s="99" t="s">
        <v>242</v>
      </c>
      <c r="G89" s="16">
        <v>42803</v>
      </c>
      <c r="H89" s="16">
        <v>43830</v>
      </c>
      <c r="I89" s="45">
        <f>H89-G89+1</f>
        <v>1028</v>
      </c>
      <c r="J89" s="326">
        <f>I89/30</f>
        <v>34.266666666666666</v>
      </c>
      <c r="K89" s="440" t="s">
        <v>243</v>
      </c>
      <c r="L89" s="116"/>
      <c r="M89" s="129">
        <v>2</v>
      </c>
      <c r="N89" s="122" t="s">
        <v>247</v>
      </c>
      <c r="O89" s="441" t="s">
        <v>248</v>
      </c>
      <c r="P89" s="122" t="s">
        <v>249</v>
      </c>
      <c r="Q89" s="252" t="s">
        <v>250</v>
      </c>
      <c r="R89" s="16">
        <v>42915</v>
      </c>
      <c r="S89" s="16">
        <v>43095</v>
      </c>
      <c r="T89" s="45">
        <v>0</v>
      </c>
      <c r="U89" s="46">
        <f>T89/30</f>
        <v>0</v>
      </c>
      <c r="V89" s="91" t="s">
        <v>251</v>
      </c>
      <c r="Y89" s="151" t="s">
        <v>81</v>
      </c>
      <c r="Z89" s="877">
        <v>1</v>
      </c>
    </row>
    <row r="90" spans="1:26" ht="20.100000000000001">
      <c r="A90" s="116"/>
      <c r="B90" s="15">
        <v>3</v>
      </c>
      <c r="C90" s="442"/>
      <c r="D90" s="442"/>
      <c r="E90" s="442"/>
      <c r="F90" s="442"/>
      <c r="G90" s="439"/>
      <c r="H90" s="439"/>
      <c r="I90" s="443">
        <f>H90-G90</f>
        <v>0</v>
      </c>
      <c r="J90" s="444">
        <f>+I90/30</f>
        <v>0</v>
      </c>
      <c r="K90" s="136"/>
      <c r="L90" s="116"/>
      <c r="M90" s="129">
        <v>3</v>
      </c>
      <c r="N90" s="131"/>
      <c r="O90" s="130"/>
      <c r="P90" s="131"/>
      <c r="Q90" s="132"/>
      <c r="R90" s="133"/>
      <c r="S90" s="133"/>
      <c r="T90" s="45">
        <f t="shared" ref="T90:T99" si="7">S90-R90</f>
        <v>0</v>
      </c>
      <c r="U90" s="46">
        <f t="shared" ref="U90:U99" si="8">+T90/30</f>
        <v>0</v>
      </c>
      <c r="V90" s="136"/>
      <c r="Y90" s="154" t="s">
        <v>84</v>
      </c>
      <c r="Z90" s="878"/>
    </row>
    <row r="91" spans="1:26" ht="20.100000000000001">
      <c r="A91" s="116"/>
      <c r="B91" s="15">
        <v>4</v>
      </c>
      <c r="C91" s="442"/>
      <c r="D91" s="442"/>
      <c r="E91" s="442"/>
      <c r="F91" s="442"/>
      <c r="G91" s="439"/>
      <c r="H91" s="439"/>
      <c r="I91" s="443">
        <f>H91-G91</f>
        <v>0</v>
      </c>
      <c r="J91" s="444">
        <f>+I91/30</f>
        <v>0</v>
      </c>
      <c r="K91" s="136"/>
      <c r="L91" s="116"/>
      <c r="M91" s="129">
        <v>4</v>
      </c>
      <c r="N91" s="134"/>
      <c r="O91" s="134"/>
      <c r="P91" s="134"/>
      <c r="Q91" s="134"/>
      <c r="R91" s="133"/>
      <c r="S91" s="133"/>
      <c r="T91" s="45">
        <f t="shared" si="7"/>
        <v>0</v>
      </c>
      <c r="U91" s="46">
        <f t="shared" si="8"/>
        <v>0</v>
      </c>
      <c r="V91" s="136"/>
      <c r="Y91" s="154" t="s">
        <v>87</v>
      </c>
      <c r="Z91" s="878"/>
    </row>
    <row r="92" spans="1:26" ht="20.45">
      <c r="A92" s="116"/>
      <c r="B92" s="15">
        <v>5</v>
      </c>
      <c r="C92" s="442"/>
      <c r="D92" s="442"/>
      <c r="E92" s="442"/>
      <c r="F92" s="442"/>
      <c r="G92" s="439"/>
      <c r="H92" s="439"/>
      <c r="I92" s="443">
        <f>H92-G92</f>
        <v>0</v>
      </c>
      <c r="J92" s="444">
        <f>+I92/30</f>
        <v>0</v>
      </c>
      <c r="K92" s="136"/>
      <c r="L92" s="116"/>
      <c r="M92" s="129">
        <v>5</v>
      </c>
      <c r="N92" s="134"/>
      <c r="O92" s="134"/>
      <c r="P92" s="134"/>
      <c r="Q92" s="134"/>
      <c r="R92" s="133"/>
      <c r="S92" s="133"/>
      <c r="T92" s="45">
        <f t="shared" si="7"/>
        <v>0</v>
      </c>
      <c r="U92" s="46">
        <f t="shared" si="8"/>
        <v>0</v>
      </c>
      <c r="V92" s="136"/>
      <c r="Y92" s="152" t="s">
        <v>91</v>
      </c>
      <c r="Z92" s="878"/>
    </row>
    <row r="93" spans="1:26" ht="20.100000000000001">
      <c r="A93" s="116"/>
      <c r="B93" s="15">
        <v>6</v>
      </c>
      <c r="C93" s="442"/>
      <c r="D93" s="442"/>
      <c r="E93" s="442"/>
      <c r="F93" s="442"/>
      <c r="G93" s="439"/>
      <c r="H93" s="439"/>
      <c r="I93" s="443">
        <f>H93-G93</f>
        <v>0</v>
      </c>
      <c r="J93" s="444">
        <f>+I93/30</f>
        <v>0</v>
      </c>
      <c r="K93" s="136"/>
      <c r="L93" s="116"/>
      <c r="M93" s="129">
        <v>6</v>
      </c>
      <c r="N93" s="134"/>
      <c r="O93" s="134"/>
      <c r="P93" s="134"/>
      <c r="Q93" s="134"/>
      <c r="R93" s="133"/>
      <c r="S93" s="133"/>
      <c r="T93" s="45">
        <f t="shared" si="7"/>
        <v>0</v>
      </c>
      <c r="U93" s="46">
        <f t="shared" si="8"/>
        <v>0</v>
      </c>
      <c r="V93" s="136"/>
      <c r="Y93" s="154" t="s">
        <v>94</v>
      </c>
      <c r="Z93" s="878"/>
    </row>
    <row r="94" spans="1:26" ht="20.100000000000001">
      <c r="A94" s="116"/>
      <c r="B94" s="15">
        <v>7</v>
      </c>
      <c r="C94" s="442"/>
      <c r="D94" s="442"/>
      <c r="E94" s="442"/>
      <c r="F94" s="442"/>
      <c r="G94" s="439"/>
      <c r="H94" s="439"/>
      <c r="I94" s="443">
        <f t="shared" ref="I94:I99" si="9">H94-G94</f>
        <v>0</v>
      </c>
      <c r="J94" s="444">
        <f t="shared" ref="J94:J99" si="10">+I94/30</f>
        <v>0</v>
      </c>
      <c r="K94" s="136"/>
      <c r="L94" s="116"/>
      <c r="M94" s="129">
        <v>7</v>
      </c>
      <c r="N94" s="134"/>
      <c r="O94" s="134"/>
      <c r="P94" s="134"/>
      <c r="Q94" s="134"/>
      <c r="R94" s="133"/>
      <c r="S94" s="133"/>
      <c r="T94" s="45">
        <f t="shared" si="7"/>
        <v>0</v>
      </c>
      <c r="U94" s="46">
        <f t="shared" si="8"/>
        <v>0</v>
      </c>
      <c r="V94" s="136"/>
      <c r="Y94" s="154" t="s">
        <v>98</v>
      </c>
      <c r="Z94" s="878"/>
    </row>
    <row r="95" spans="1:26" ht="24.95" customHeight="1">
      <c r="A95" s="116"/>
      <c r="B95" s="15">
        <v>8</v>
      </c>
      <c r="C95" s="442"/>
      <c r="D95" s="442"/>
      <c r="E95" s="442"/>
      <c r="F95" s="442"/>
      <c r="G95" s="439"/>
      <c r="H95" s="439"/>
      <c r="I95" s="443">
        <f t="shared" si="9"/>
        <v>0</v>
      </c>
      <c r="J95" s="444">
        <f t="shared" si="10"/>
        <v>0</v>
      </c>
      <c r="K95" s="136"/>
      <c r="L95" s="116"/>
      <c r="M95" s="129">
        <v>8</v>
      </c>
      <c r="N95" s="134"/>
      <c r="O95" s="134"/>
      <c r="P95" s="134"/>
      <c r="Q95" s="134"/>
      <c r="R95" s="133"/>
      <c r="S95" s="133"/>
      <c r="T95" s="45">
        <f t="shared" si="7"/>
        <v>0</v>
      </c>
      <c r="U95" s="46">
        <f t="shared" si="8"/>
        <v>0</v>
      </c>
      <c r="V95" s="136"/>
      <c r="Y95" s="154" t="s">
        <v>101</v>
      </c>
      <c r="Z95" s="878"/>
    </row>
    <row r="96" spans="1:26" ht="30" customHeight="1" thickBot="1">
      <c r="A96" s="116"/>
      <c r="B96" s="15">
        <v>9</v>
      </c>
      <c r="C96" s="442"/>
      <c r="D96" s="442"/>
      <c r="E96" s="442"/>
      <c r="F96" s="442"/>
      <c r="G96" s="439"/>
      <c r="H96" s="439"/>
      <c r="I96" s="443">
        <f t="shared" si="9"/>
        <v>0</v>
      </c>
      <c r="J96" s="444">
        <f t="shared" si="10"/>
        <v>0</v>
      </c>
      <c r="K96" s="136"/>
      <c r="L96" s="116"/>
      <c r="M96" s="129">
        <v>9</v>
      </c>
      <c r="N96" s="134"/>
      <c r="O96" s="134"/>
      <c r="P96" s="134"/>
      <c r="Q96" s="134"/>
      <c r="R96" s="133"/>
      <c r="S96" s="133"/>
      <c r="T96" s="45">
        <f t="shared" si="7"/>
        <v>0</v>
      </c>
      <c r="U96" s="46">
        <f t="shared" si="8"/>
        <v>0</v>
      </c>
      <c r="V96" s="136"/>
      <c r="Y96" s="153" t="s">
        <v>102</v>
      </c>
      <c r="Z96" s="879"/>
    </row>
    <row r="97" spans="1:28">
      <c r="A97" s="116"/>
      <c r="B97" s="15">
        <v>10</v>
      </c>
      <c r="C97" s="442"/>
      <c r="D97" s="442"/>
      <c r="E97" s="442"/>
      <c r="F97" s="442"/>
      <c r="G97" s="439"/>
      <c r="H97" s="439"/>
      <c r="I97" s="443">
        <f t="shared" si="9"/>
        <v>0</v>
      </c>
      <c r="J97" s="444">
        <f t="shared" si="10"/>
        <v>0</v>
      </c>
      <c r="K97" s="136"/>
      <c r="L97" s="116"/>
      <c r="M97" s="129">
        <v>10</v>
      </c>
      <c r="N97" s="134"/>
      <c r="O97" s="134"/>
      <c r="P97" s="134"/>
      <c r="Q97" s="134"/>
      <c r="R97" s="133"/>
      <c r="S97" s="133"/>
      <c r="T97" s="45">
        <f t="shared" si="7"/>
        <v>0</v>
      </c>
      <c r="U97" s="46">
        <f t="shared" si="8"/>
        <v>0</v>
      </c>
      <c r="V97" s="136"/>
    </row>
    <row r="98" spans="1:28">
      <c r="A98" s="116"/>
      <c r="B98" s="15">
        <v>11</v>
      </c>
      <c r="C98" s="442"/>
      <c r="D98" s="442"/>
      <c r="E98" s="442"/>
      <c r="F98" s="442"/>
      <c r="G98" s="439"/>
      <c r="H98" s="439"/>
      <c r="I98" s="443">
        <f t="shared" si="9"/>
        <v>0</v>
      </c>
      <c r="J98" s="444">
        <f t="shared" si="10"/>
        <v>0</v>
      </c>
      <c r="K98" s="136"/>
      <c r="L98" s="116"/>
      <c r="M98" s="129">
        <v>11</v>
      </c>
      <c r="N98" s="134"/>
      <c r="O98" s="134"/>
      <c r="P98" s="134"/>
      <c r="Q98" s="134"/>
      <c r="R98" s="133"/>
      <c r="S98" s="133"/>
      <c r="T98" s="45">
        <f t="shared" si="7"/>
        <v>0</v>
      </c>
      <c r="U98" s="46">
        <f t="shared" si="8"/>
        <v>0</v>
      </c>
      <c r="V98" s="136"/>
    </row>
    <row r="99" spans="1:28">
      <c r="A99" s="116"/>
      <c r="B99" s="15">
        <v>12</v>
      </c>
      <c r="C99" s="442"/>
      <c r="D99" s="442"/>
      <c r="E99" s="442"/>
      <c r="F99" s="442"/>
      <c r="G99" s="439"/>
      <c r="H99" s="439"/>
      <c r="I99" s="443">
        <f t="shared" si="9"/>
        <v>0</v>
      </c>
      <c r="J99" s="444">
        <f t="shared" si="10"/>
        <v>0</v>
      </c>
      <c r="K99" s="136"/>
      <c r="L99" s="116"/>
      <c r="M99" s="129">
        <v>12</v>
      </c>
      <c r="N99" s="134"/>
      <c r="O99" s="134"/>
      <c r="P99" s="134"/>
      <c r="Q99" s="134"/>
      <c r="R99" s="133"/>
      <c r="S99" s="133"/>
      <c r="T99" s="45">
        <f t="shared" si="7"/>
        <v>0</v>
      </c>
      <c r="U99" s="46">
        <f t="shared" si="8"/>
        <v>0</v>
      </c>
      <c r="V99" s="136"/>
    </row>
    <row r="100" spans="1:28" ht="14.45" thickBot="1">
      <c r="A100" s="39"/>
      <c r="C100" s="891" t="s">
        <v>103</v>
      </c>
      <c r="D100" s="894"/>
      <c r="E100" s="894"/>
      <c r="F100" s="894"/>
      <c r="G100" s="894"/>
      <c r="H100" s="895"/>
      <c r="I100" s="445">
        <f t="shared" ref="I100:J100" si="11">SUM(I88:I99)</f>
        <v>1139</v>
      </c>
      <c r="J100" s="446">
        <f t="shared" si="11"/>
        <v>37.966666666666669</v>
      </c>
      <c r="K100" s="136"/>
      <c r="L100" s="39"/>
      <c r="M100" s="135"/>
      <c r="N100" s="884" t="s">
        <v>103</v>
      </c>
      <c r="O100" s="885"/>
      <c r="P100" s="885"/>
      <c r="Q100" s="885"/>
      <c r="R100" s="885"/>
      <c r="S100" s="886"/>
      <c r="T100" s="48">
        <f>SUM(T88:T99)</f>
        <v>106</v>
      </c>
      <c r="U100" s="49">
        <f>SUM(U88:U99)</f>
        <v>0</v>
      </c>
      <c r="V100" s="136"/>
    </row>
    <row r="101" spans="1:28" ht="13.5" thickBot="1">
      <c r="C101" s="39"/>
      <c r="D101" s="39"/>
      <c r="E101" s="447"/>
      <c r="F101" s="39"/>
      <c r="G101" s="39"/>
      <c r="H101" s="39"/>
      <c r="I101" s="39"/>
      <c r="J101" s="39"/>
      <c r="M101" s="9"/>
      <c r="N101" s="2"/>
      <c r="O101" s="10"/>
      <c r="AB101" s="155" t="s">
        <v>19</v>
      </c>
    </row>
    <row r="102" spans="1:28" ht="24.95" customHeight="1" thickBot="1">
      <c r="C102" s="39"/>
      <c r="D102" s="39"/>
      <c r="E102" s="447"/>
      <c r="F102" s="39"/>
      <c r="G102" s="39"/>
      <c r="H102" s="39"/>
      <c r="I102" s="39"/>
      <c r="J102" s="362" t="str">
        <f>IF(J100&gt;=36,"HABILITADO","NO HABILITADO")</f>
        <v>HABILITADO</v>
      </c>
      <c r="M102" s="9"/>
      <c r="N102" s="2"/>
      <c r="O102" s="10"/>
      <c r="T102" s="768" t="s">
        <v>104</v>
      </c>
      <c r="U102" s="769">
        <f>IF(U100&gt;24,15,IF(U100&gt;=18,10,IF(U100&gt;=12,8,0)))</f>
        <v>0</v>
      </c>
      <c r="Y102" s="768" t="s">
        <v>104</v>
      </c>
      <c r="Z102" s="769">
        <v>4</v>
      </c>
      <c r="AB102" s="149"/>
    </row>
    <row r="103" spans="1:28">
      <c r="C103" s="39"/>
      <c r="D103" s="39"/>
      <c r="E103" s="447"/>
      <c r="F103" s="39"/>
      <c r="G103" s="39"/>
      <c r="H103" s="39"/>
      <c r="I103" s="39"/>
      <c r="J103" s="39"/>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39"/>
      <c r="B108" s="39"/>
      <c r="C108" s="858" t="s">
        <v>56</v>
      </c>
      <c r="D108" s="858"/>
      <c r="E108" s="887" t="s">
        <v>252</v>
      </c>
      <c r="F108" s="887"/>
      <c r="G108" s="887"/>
      <c r="H108" s="887"/>
      <c r="I108" s="887"/>
      <c r="J108" s="42"/>
      <c r="K108" s="186"/>
      <c r="M108" s="9"/>
      <c r="N108" s="2"/>
      <c r="O108" s="10"/>
    </row>
    <row r="109" spans="1:28" ht="12.95">
      <c r="A109" s="39"/>
      <c r="B109" s="39"/>
      <c r="C109" s="858" t="s">
        <v>58</v>
      </c>
      <c r="D109" s="858"/>
      <c r="E109" s="869" t="s">
        <v>107</v>
      </c>
      <c r="F109" s="869"/>
      <c r="G109" s="869"/>
      <c r="H109" s="869"/>
      <c r="I109" s="869"/>
      <c r="J109" s="42"/>
      <c r="M109" s="9"/>
      <c r="N109" s="2"/>
      <c r="O109" s="10"/>
    </row>
    <row r="110" spans="1:28">
      <c r="A110" s="39"/>
      <c r="B110" s="39"/>
      <c r="C110" s="39"/>
      <c r="D110" s="39"/>
      <c r="E110" s="39"/>
      <c r="F110" s="39"/>
      <c r="G110" s="40"/>
      <c r="H110" s="39"/>
      <c r="I110" s="41"/>
      <c r="J110" s="42"/>
      <c r="M110" s="9"/>
      <c r="N110" s="2"/>
      <c r="O110" s="10"/>
    </row>
    <row r="111" spans="1:28" ht="12.95">
      <c r="A111" s="39"/>
      <c r="B111" s="39"/>
      <c r="C111" s="870" t="s">
        <v>108</v>
      </c>
      <c r="D111" s="870"/>
      <c r="E111" s="870"/>
      <c r="F111" s="870"/>
      <c r="G111" s="870"/>
      <c r="H111" s="870"/>
      <c r="I111" s="870"/>
      <c r="J111" s="870"/>
      <c r="M111" s="9"/>
      <c r="N111" s="2"/>
      <c r="O111" s="10"/>
    </row>
    <row r="112" spans="1:28" ht="12.95">
      <c r="A112" s="39"/>
      <c r="B112" s="39"/>
      <c r="C112" s="770"/>
      <c r="D112" s="870" t="s">
        <v>109</v>
      </c>
      <c r="E112" s="870"/>
      <c r="F112" s="870"/>
      <c r="G112" s="870"/>
      <c r="H112" s="870"/>
      <c r="I112" s="770"/>
      <c r="J112" s="770"/>
      <c r="M112" s="9"/>
      <c r="N112" s="2"/>
      <c r="O112" s="10"/>
    </row>
    <row r="113" spans="1:26" ht="12.95" customHeight="1" thickBot="1">
      <c r="A113" s="39"/>
      <c r="B113" s="39"/>
      <c r="C113" s="880"/>
      <c r="D113" s="880"/>
      <c r="E113" s="770"/>
      <c r="F113" s="770"/>
      <c r="G113" s="770"/>
      <c r="H113" s="770"/>
      <c r="I113" s="770"/>
      <c r="J113" s="770"/>
      <c r="M113" s="9"/>
      <c r="N113" s="2"/>
      <c r="O113" s="10"/>
    </row>
    <row r="114" spans="1:26" ht="23.45" thickBot="1">
      <c r="A114" s="39"/>
      <c r="B114" s="39"/>
      <c r="C114" s="871" t="s">
        <v>110</v>
      </c>
      <c r="D114" s="872"/>
      <c r="E114" s="872"/>
      <c r="F114" s="872"/>
      <c r="G114" s="872"/>
      <c r="H114" s="872"/>
      <c r="I114" s="872"/>
      <c r="J114" s="872"/>
      <c r="K114" s="873"/>
      <c r="M114" s="9"/>
      <c r="N114" s="874" t="s">
        <v>63</v>
      </c>
      <c r="O114" s="875"/>
      <c r="P114" s="875"/>
      <c r="Q114" s="875"/>
      <c r="R114" s="875"/>
      <c r="S114" s="875"/>
      <c r="T114" s="875"/>
      <c r="U114" s="875"/>
      <c r="V114" s="876"/>
    </row>
    <row r="115" spans="1:26" ht="28.5" thickBot="1">
      <c r="A115" s="39"/>
      <c r="B115" s="39"/>
      <c r="C115" s="178" t="s">
        <v>64</v>
      </c>
      <c r="D115" s="178" t="s">
        <v>11</v>
      </c>
      <c r="E115" s="178" t="s">
        <v>65</v>
      </c>
      <c r="F115" s="179" t="s">
        <v>66</v>
      </c>
      <c r="G115" s="179" t="s">
        <v>67</v>
      </c>
      <c r="H115" s="179" t="s">
        <v>68</v>
      </c>
      <c r="I115" s="118" t="s">
        <v>69</v>
      </c>
      <c r="J115" s="119" t="s">
        <v>70</v>
      </c>
      <c r="K115" s="177" t="s">
        <v>19</v>
      </c>
      <c r="M115" s="39"/>
      <c r="N115" s="178" t="s">
        <v>64</v>
      </c>
      <c r="O115" s="178" t="s">
        <v>11</v>
      </c>
      <c r="P115" s="178" t="s">
        <v>65</v>
      </c>
      <c r="Q115" s="179" t="s">
        <v>66</v>
      </c>
      <c r="R115" s="179" t="s">
        <v>67</v>
      </c>
      <c r="S115" s="179" t="s">
        <v>68</v>
      </c>
      <c r="T115" s="118" t="s">
        <v>69</v>
      </c>
      <c r="U115" s="119" t="s">
        <v>70</v>
      </c>
      <c r="V115" s="177" t="s">
        <v>19</v>
      </c>
      <c r="Y115" s="140" t="s">
        <v>113</v>
      </c>
      <c r="Z115" s="141" t="s">
        <v>72</v>
      </c>
    </row>
    <row r="116" spans="1:26" ht="184.5" thickBot="1">
      <c r="A116" s="116"/>
      <c r="B116" s="120">
        <v>1</v>
      </c>
      <c r="C116" s="122" t="s">
        <v>253</v>
      </c>
      <c r="D116" s="122" t="s">
        <v>240</v>
      </c>
      <c r="E116" s="122" t="s">
        <v>254</v>
      </c>
      <c r="F116" s="252" t="s">
        <v>255</v>
      </c>
      <c r="G116" s="16">
        <v>43446</v>
      </c>
      <c r="H116" s="16">
        <v>43881</v>
      </c>
      <c r="I116" s="124">
        <f>H116-G116+1</f>
        <v>436</v>
      </c>
      <c r="J116" s="359">
        <f>I116/30</f>
        <v>14.533333333333333</v>
      </c>
      <c r="K116" s="360" t="s">
        <v>256</v>
      </c>
      <c r="M116" s="120">
        <v>1</v>
      </c>
      <c r="N116" s="241" t="s">
        <v>257</v>
      </c>
      <c r="O116" s="241" t="s">
        <v>248</v>
      </c>
      <c r="P116" s="242" t="s">
        <v>254</v>
      </c>
      <c r="Q116" s="448" t="s">
        <v>258</v>
      </c>
      <c r="R116" s="236">
        <v>43887</v>
      </c>
      <c r="S116" s="236">
        <v>43969</v>
      </c>
      <c r="T116" s="243">
        <f>S116-R116+1</f>
        <v>83</v>
      </c>
      <c r="U116" s="125">
        <v>0</v>
      </c>
      <c r="V116" s="91" t="s">
        <v>259</v>
      </c>
      <c r="Y116" s="142" t="s">
        <v>118</v>
      </c>
      <c r="Z116" s="143">
        <v>2</v>
      </c>
    </row>
    <row r="117" spans="1:26" ht="149.44999999999999">
      <c r="A117" s="116"/>
      <c r="B117" s="120">
        <v>2</v>
      </c>
      <c r="C117" s="122" t="s">
        <v>260</v>
      </c>
      <c r="D117" s="122" t="s">
        <v>240</v>
      </c>
      <c r="E117" s="122" t="s">
        <v>254</v>
      </c>
      <c r="F117" s="252" t="s">
        <v>261</v>
      </c>
      <c r="G117" s="16">
        <v>42776</v>
      </c>
      <c r="H117" s="16">
        <v>42906</v>
      </c>
      <c r="I117" s="124">
        <f t="shared" ref="I117:I118" si="12">H117-G117+1</f>
        <v>131</v>
      </c>
      <c r="J117" s="359">
        <f>I117/30</f>
        <v>4.3666666666666663</v>
      </c>
      <c r="K117" s="360" t="s">
        <v>262</v>
      </c>
      <c r="M117" s="120">
        <v>2</v>
      </c>
      <c r="N117" s="241" t="s">
        <v>247</v>
      </c>
      <c r="O117" s="241" t="s">
        <v>248</v>
      </c>
      <c r="P117" s="242" t="s">
        <v>254</v>
      </c>
      <c r="Q117" s="448" t="s">
        <v>250</v>
      </c>
      <c r="R117" s="236">
        <v>42915</v>
      </c>
      <c r="S117" s="236">
        <v>43095</v>
      </c>
      <c r="T117" s="243">
        <f>S117-R117+1</f>
        <v>181</v>
      </c>
      <c r="U117" s="125">
        <v>0</v>
      </c>
      <c r="V117" s="91" t="s">
        <v>259</v>
      </c>
      <c r="Y117" s="144" t="s">
        <v>119</v>
      </c>
      <c r="Z117" s="862">
        <v>1</v>
      </c>
    </row>
    <row r="118" spans="1:26" ht="195.6">
      <c r="A118" s="116"/>
      <c r="B118" s="120">
        <v>3</v>
      </c>
      <c r="C118" s="122" t="s">
        <v>263</v>
      </c>
      <c r="D118" s="122" t="s">
        <v>240</v>
      </c>
      <c r="E118" s="122" t="s">
        <v>254</v>
      </c>
      <c r="F118" s="252" t="s">
        <v>230</v>
      </c>
      <c r="G118" s="16">
        <v>42241</v>
      </c>
      <c r="H118" s="16">
        <v>42772</v>
      </c>
      <c r="I118" s="124">
        <f t="shared" si="12"/>
        <v>532</v>
      </c>
      <c r="J118" s="359">
        <f>I118/30</f>
        <v>17.733333333333334</v>
      </c>
      <c r="K118" s="360" t="s">
        <v>262</v>
      </c>
      <c r="M118" s="120">
        <v>3</v>
      </c>
      <c r="N118" s="121"/>
      <c r="O118" s="121"/>
      <c r="P118" s="122"/>
      <c r="Q118" s="123"/>
      <c r="R118" s="16"/>
      <c r="S118" s="16"/>
      <c r="T118" s="124">
        <f t="shared" ref="T118:T127" si="13">S118-R118</f>
        <v>0</v>
      </c>
      <c r="U118" s="125">
        <f t="shared" ref="U118:U127" si="14">+T118/30</f>
        <v>0</v>
      </c>
      <c r="V118" s="136"/>
      <c r="Y118" s="145" t="s">
        <v>120</v>
      </c>
      <c r="Z118" s="863"/>
    </row>
    <row r="119" spans="1:26" ht="140.1" customHeight="1">
      <c r="A119" s="116"/>
      <c r="B119" s="120">
        <v>4</v>
      </c>
      <c r="C119" s="361"/>
      <c r="D119" s="122"/>
      <c r="E119" s="122"/>
      <c r="F119" s="361"/>
      <c r="G119" s="439"/>
      <c r="H119" s="439"/>
      <c r="I119" s="443">
        <f t="shared" ref="I119:I127" si="15">H119-G119</f>
        <v>0</v>
      </c>
      <c r="J119" s="444">
        <f t="shared" ref="J119:J127" si="16">+I119/30</f>
        <v>0</v>
      </c>
      <c r="K119" s="650"/>
      <c r="L119" s="40"/>
      <c r="M119" s="120">
        <v>4</v>
      </c>
      <c r="N119" s="126"/>
      <c r="O119" s="126"/>
      <c r="P119" s="126"/>
      <c r="Q119" s="126"/>
      <c r="R119" s="16"/>
      <c r="S119" s="16"/>
      <c r="T119" s="124">
        <f t="shared" si="13"/>
        <v>0</v>
      </c>
      <c r="U119" s="125">
        <f t="shared" si="14"/>
        <v>0</v>
      </c>
      <c r="V119" s="136"/>
      <c r="Y119" s="145" t="s">
        <v>121</v>
      </c>
      <c r="Z119" s="863"/>
    </row>
    <row r="120" spans="1:26" ht="111.95" customHeight="1">
      <c r="A120" s="116"/>
      <c r="B120" s="120">
        <v>5</v>
      </c>
      <c r="C120" s="361"/>
      <c r="D120" s="361"/>
      <c r="E120" s="361"/>
      <c r="F120" s="361"/>
      <c r="G120" s="439"/>
      <c r="H120" s="439"/>
      <c r="I120" s="443">
        <f t="shared" si="15"/>
        <v>0</v>
      </c>
      <c r="J120" s="444">
        <f t="shared" si="16"/>
        <v>0</v>
      </c>
      <c r="K120" s="650"/>
      <c r="L120" s="40"/>
      <c r="M120" s="120">
        <v>5</v>
      </c>
      <c r="N120" s="126"/>
      <c r="O120" s="126"/>
      <c r="P120" s="126"/>
      <c r="Q120" s="126"/>
      <c r="R120" s="16"/>
      <c r="S120" s="16"/>
      <c r="T120" s="124">
        <f t="shared" si="13"/>
        <v>0</v>
      </c>
      <c r="U120" s="125">
        <f t="shared" si="14"/>
        <v>0</v>
      </c>
      <c r="V120" s="136"/>
      <c r="Y120" s="145" t="s">
        <v>122</v>
      </c>
      <c r="Z120" s="863"/>
    </row>
    <row r="121" spans="1:26" ht="140.1" customHeight="1">
      <c r="A121" s="116"/>
      <c r="B121" s="120">
        <v>6</v>
      </c>
      <c r="C121" s="361"/>
      <c r="D121" s="361"/>
      <c r="E121" s="361"/>
      <c r="F121" s="361"/>
      <c r="G121" s="439"/>
      <c r="H121" s="439"/>
      <c r="I121" s="443">
        <f t="shared" si="15"/>
        <v>0</v>
      </c>
      <c r="J121" s="444">
        <f t="shared" si="16"/>
        <v>0</v>
      </c>
      <c r="K121" s="650"/>
      <c r="L121" s="40"/>
      <c r="M121" s="120">
        <v>6</v>
      </c>
      <c r="N121" s="126"/>
      <c r="O121" s="126"/>
      <c r="P121" s="126"/>
      <c r="Q121" s="126"/>
      <c r="R121" s="16"/>
      <c r="S121" s="16"/>
      <c r="T121" s="124">
        <f t="shared" si="13"/>
        <v>0</v>
      </c>
      <c r="U121" s="125">
        <f t="shared" si="14"/>
        <v>0</v>
      </c>
      <c r="V121" s="136"/>
      <c r="Y121" s="145" t="s">
        <v>123</v>
      </c>
      <c r="Z121" s="863"/>
    </row>
    <row r="122" spans="1:26" ht="111.95" customHeight="1">
      <c r="A122" s="116"/>
      <c r="B122" s="120">
        <v>7</v>
      </c>
      <c r="C122" s="361"/>
      <c r="D122" s="361"/>
      <c r="E122" s="361"/>
      <c r="F122" s="361"/>
      <c r="G122" s="439"/>
      <c r="H122" s="439"/>
      <c r="I122" s="443">
        <f t="shared" si="15"/>
        <v>0</v>
      </c>
      <c r="J122" s="444">
        <f t="shared" si="16"/>
        <v>0</v>
      </c>
      <c r="K122" s="650"/>
      <c r="L122" s="40"/>
      <c r="M122" s="120">
        <v>7</v>
      </c>
      <c r="N122" s="126"/>
      <c r="O122" s="126"/>
      <c r="P122" s="126"/>
      <c r="Q122" s="126"/>
      <c r="R122" s="16"/>
      <c r="S122" s="16"/>
      <c r="T122" s="124">
        <f t="shared" si="13"/>
        <v>0</v>
      </c>
      <c r="U122" s="125">
        <f t="shared" si="14"/>
        <v>0</v>
      </c>
      <c r="V122" s="136"/>
      <c r="Y122" s="145" t="s">
        <v>124</v>
      </c>
      <c r="Z122" s="863"/>
    </row>
    <row r="123" spans="1:26" ht="14.1">
      <c r="A123" s="116"/>
      <c r="B123" s="120">
        <v>8</v>
      </c>
      <c r="C123" s="442"/>
      <c r="D123" s="442"/>
      <c r="E123" s="442"/>
      <c r="F123" s="442"/>
      <c r="G123" s="439"/>
      <c r="H123" s="439"/>
      <c r="I123" s="443">
        <f t="shared" si="15"/>
        <v>0</v>
      </c>
      <c r="J123" s="444">
        <f t="shared" si="16"/>
        <v>0</v>
      </c>
      <c r="K123" s="650"/>
      <c r="L123" s="40"/>
      <c r="M123" s="120">
        <v>8</v>
      </c>
      <c r="N123" s="126"/>
      <c r="O123" s="126"/>
      <c r="P123" s="126"/>
      <c r="Q123" s="126"/>
      <c r="R123" s="16"/>
      <c r="S123" s="16"/>
      <c r="T123" s="124">
        <f t="shared" si="13"/>
        <v>0</v>
      </c>
      <c r="U123" s="125">
        <f t="shared" si="14"/>
        <v>0</v>
      </c>
      <c r="V123" s="136"/>
      <c r="Y123" s="145" t="s">
        <v>125</v>
      </c>
      <c r="Z123" s="863"/>
    </row>
    <row r="124" spans="1:26" ht="42.6" thickBot="1">
      <c r="A124" s="116"/>
      <c r="B124" s="120">
        <v>9</v>
      </c>
      <c r="C124" s="442"/>
      <c r="D124" s="442"/>
      <c r="E124" s="442"/>
      <c r="F124" s="442"/>
      <c r="G124" s="439"/>
      <c r="H124" s="439"/>
      <c r="I124" s="443">
        <f t="shared" si="15"/>
        <v>0</v>
      </c>
      <c r="J124" s="444">
        <f t="shared" si="16"/>
        <v>0</v>
      </c>
      <c r="K124" s="650"/>
      <c r="L124" s="40"/>
      <c r="M124" s="120">
        <v>9</v>
      </c>
      <c r="N124" s="126"/>
      <c r="O124" s="126"/>
      <c r="P124" s="126"/>
      <c r="Q124" s="126"/>
      <c r="R124" s="16"/>
      <c r="S124" s="16"/>
      <c r="T124" s="124">
        <f t="shared" si="13"/>
        <v>0</v>
      </c>
      <c r="U124" s="125">
        <f t="shared" si="14"/>
        <v>0</v>
      </c>
      <c r="V124" s="136"/>
      <c r="Y124" s="146" t="s">
        <v>126</v>
      </c>
      <c r="Z124" s="864"/>
    </row>
    <row r="125" spans="1:26">
      <c r="A125" s="116"/>
      <c r="B125" s="120">
        <v>10</v>
      </c>
      <c r="C125" s="442"/>
      <c r="D125" s="442"/>
      <c r="E125" s="442"/>
      <c r="F125" s="442"/>
      <c r="G125" s="439"/>
      <c r="H125" s="439"/>
      <c r="I125" s="443">
        <f t="shared" si="15"/>
        <v>0</v>
      </c>
      <c r="J125" s="444">
        <f t="shared" si="16"/>
        <v>0</v>
      </c>
      <c r="K125" s="650"/>
      <c r="L125" s="40"/>
      <c r="M125" s="120">
        <v>10</v>
      </c>
      <c r="N125" s="126"/>
      <c r="O125" s="126"/>
      <c r="P125" s="126"/>
      <c r="Q125" s="126"/>
      <c r="R125" s="16"/>
      <c r="S125" s="16"/>
      <c r="T125" s="124">
        <f t="shared" si="13"/>
        <v>0</v>
      </c>
      <c r="U125" s="125">
        <f t="shared" si="14"/>
        <v>0</v>
      </c>
      <c r="V125" s="136"/>
    </row>
    <row r="126" spans="1:26">
      <c r="A126" s="116"/>
      <c r="B126" s="120">
        <v>11</v>
      </c>
      <c r="C126" s="442"/>
      <c r="D126" s="442"/>
      <c r="E126" s="442"/>
      <c r="F126" s="442"/>
      <c r="G126" s="439"/>
      <c r="H126" s="439"/>
      <c r="I126" s="443">
        <f t="shared" si="15"/>
        <v>0</v>
      </c>
      <c r="J126" s="444">
        <f t="shared" si="16"/>
        <v>0</v>
      </c>
      <c r="K126" s="650"/>
      <c r="L126" s="40"/>
      <c r="M126" s="120">
        <v>11</v>
      </c>
      <c r="N126" s="126"/>
      <c r="O126" s="126"/>
      <c r="P126" s="126"/>
      <c r="Q126" s="126"/>
      <c r="R126" s="16"/>
      <c r="S126" s="16"/>
      <c r="T126" s="124">
        <f t="shared" si="13"/>
        <v>0</v>
      </c>
      <c r="U126" s="125">
        <f t="shared" si="14"/>
        <v>0</v>
      </c>
      <c r="V126" s="136"/>
    </row>
    <row r="127" spans="1:26">
      <c r="A127" s="116"/>
      <c r="B127" s="120">
        <v>12</v>
      </c>
      <c r="C127" s="442"/>
      <c r="D127" s="442"/>
      <c r="E127" s="442"/>
      <c r="F127" s="442"/>
      <c r="G127" s="439"/>
      <c r="H127" s="439"/>
      <c r="I127" s="443">
        <f t="shared" si="15"/>
        <v>0</v>
      </c>
      <c r="J127" s="444">
        <f t="shared" si="16"/>
        <v>0</v>
      </c>
      <c r="K127" s="650"/>
      <c r="L127" s="40"/>
      <c r="M127" s="120">
        <v>12</v>
      </c>
      <c r="N127" s="126"/>
      <c r="O127" s="126"/>
      <c r="P127" s="126"/>
      <c r="Q127" s="126"/>
      <c r="R127" s="16"/>
      <c r="S127" s="16"/>
      <c r="T127" s="124">
        <f t="shared" si="13"/>
        <v>0</v>
      </c>
      <c r="U127" s="125">
        <f t="shared" si="14"/>
        <v>0</v>
      </c>
      <c r="V127" s="136"/>
    </row>
    <row r="128" spans="1:26" ht="14.45" thickBot="1">
      <c r="A128" s="39"/>
      <c r="B128" s="39"/>
      <c r="C128" s="891" t="s">
        <v>103</v>
      </c>
      <c r="D128" s="892"/>
      <c r="E128" s="892"/>
      <c r="F128" s="892"/>
      <c r="G128" s="892"/>
      <c r="H128" s="893"/>
      <c r="I128" s="445">
        <f t="shared" ref="I128:J128" si="17">SUM(I116:I127)</f>
        <v>1099</v>
      </c>
      <c r="J128" s="446">
        <f t="shared" si="17"/>
        <v>36.633333333333333</v>
      </c>
      <c r="K128" s="650"/>
      <c r="L128" s="40"/>
      <c r="M128" s="39"/>
      <c r="N128" s="865" t="s">
        <v>103</v>
      </c>
      <c r="O128" s="866"/>
      <c r="P128" s="866"/>
      <c r="Q128" s="866"/>
      <c r="R128" s="866"/>
      <c r="S128" s="867"/>
      <c r="T128" s="127">
        <f>SUM(T116:T127)</f>
        <v>264</v>
      </c>
      <c r="U128" s="128">
        <f>SUM(U116:U127)</f>
        <v>0</v>
      </c>
      <c r="V128" s="136"/>
    </row>
    <row r="129" spans="3:28" ht="13.5" thickBot="1">
      <c r="C129" s="39"/>
      <c r="D129" s="39"/>
      <c r="E129" s="447"/>
      <c r="F129" s="39"/>
      <c r="G129" s="39"/>
      <c r="H129" s="39"/>
      <c r="I129" s="39"/>
      <c r="J129" s="39"/>
      <c r="K129" s="39"/>
      <c r="L129" s="40"/>
      <c r="M129" s="9"/>
      <c r="N129" s="2"/>
      <c r="O129" s="10"/>
      <c r="AB129" s="155" t="s">
        <v>19</v>
      </c>
    </row>
    <row r="130" spans="3:28" ht="32.450000000000003" customHeight="1" thickBot="1">
      <c r="C130" s="39"/>
      <c r="D130" s="39"/>
      <c r="E130" s="447"/>
      <c r="F130" s="39"/>
      <c r="G130" s="39"/>
      <c r="H130" s="39"/>
      <c r="I130" s="39"/>
      <c r="J130" s="362" t="str">
        <f>IF(J128&gt;=36,"HABILITADO","NO HABILITADO")</f>
        <v>HABILITADO</v>
      </c>
      <c r="K130" s="39"/>
      <c r="L130" s="449"/>
      <c r="M130" s="9"/>
      <c r="N130" s="2"/>
      <c r="O130" s="10"/>
      <c r="T130" s="768" t="s">
        <v>104</v>
      </c>
      <c r="U130" s="769">
        <f>IF(U128&gt;12,13,IF(U128&gt;6,8,0))</f>
        <v>0</v>
      </c>
      <c r="Y130" s="768" t="s">
        <v>104</v>
      </c>
      <c r="Z130" s="769">
        <v>2</v>
      </c>
      <c r="AB130" s="191"/>
    </row>
    <row r="131" spans="3:28">
      <c r="M131" s="9"/>
      <c r="N131" s="2"/>
      <c r="O131" s="10"/>
    </row>
    <row r="132" spans="3:28">
      <c r="M132" s="9"/>
      <c r="N132" s="2"/>
      <c r="O132" s="10"/>
    </row>
    <row r="133" spans="3:28">
      <c r="M133" s="9"/>
      <c r="N133" s="2"/>
      <c r="O133" s="10"/>
    </row>
    <row r="134" spans="3:28">
      <c r="M134" s="9"/>
      <c r="N134" s="2"/>
      <c r="O134" s="10"/>
    </row>
    <row r="135" spans="3:28">
      <c r="M135" s="9"/>
      <c r="N135" s="2"/>
      <c r="O135" s="10"/>
    </row>
    <row r="136" spans="3:28">
      <c r="M136" s="9"/>
      <c r="N136" s="2"/>
      <c r="O136" s="10"/>
    </row>
  </sheetData>
  <mergeCells count="45">
    <mergeCell ref="AM11:AR11"/>
    <mergeCell ref="AU11:AV11"/>
    <mergeCell ref="AM13:AV13"/>
    <mergeCell ref="C128:H128"/>
    <mergeCell ref="N128:S128"/>
    <mergeCell ref="C109:D109"/>
    <mergeCell ref="E109:I109"/>
    <mergeCell ref="C111:J111"/>
    <mergeCell ref="D112:H112"/>
    <mergeCell ref="C113:D113"/>
    <mergeCell ref="Z117:Z124"/>
    <mergeCell ref="D84:H84"/>
    <mergeCell ref="C85:D85"/>
    <mergeCell ref="Z89:Z96"/>
    <mergeCell ref="C100:H100"/>
    <mergeCell ref="N100:S100"/>
    <mergeCell ref="C108:D108"/>
    <mergeCell ref="E108:I108"/>
    <mergeCell ref="C86:K86"/>
    <mergeCell ref="N86:V86"/>
    <mergeCell ref="C114:K114"/>
    <mergeCell ref="N114:V114"/>
    <mergeCell ref="C2:O3"/>
    <mergeCell ref="H6:N6"/>
    <mergeCell ref="C11:H11"/>
    <mergeCell ref="C13:L13"/>
    <mergeCell ref="B69:G69"/>
    <mergeCell ref="C81:D81"/>
    <mergeCell ref="E81:I81"/>
    <mergeCell ref="C83:J83"/>
    <mergeCell ref="Q13:Y13"/>
    <mergeCell ref="AB13:AJ13"/>
    <mergeCell ref="C80:D80"/>
    <mergeCell ref="E80:I80"/>
    <mergeCell ref="P69:U69"/>
    <mergeCell ref="AA69:AF69"/>
    <mergeCell ref="D76:O77"/>
    <mergeCell ref="C79:D79"/>
    <mergeCell ref="E79:I79"/>
    <mergeCell ref="A57:A59"/>
    <mergeCell ref="C5:F5"/>
    <mergeCell ref="H5:M5"/>
    <mergeCell ref="C6:F6"/>
    <mergeCell ref="C7:F7"/>
    <mergeCell ref="K11:L11"/>
  </mergeCells>
  <conditionalFormatting sqref="J130">
    <cfRule type="cellIs" dxfId="260" priority="151" operator="equal">
      <formula>"HABILITADO"</formula>
    </cfRule>
  </conditionalFormatting>
  <conditionalFormatting sqref="J130">
    <cfRule type="containsText" dxfId="259" priority="162" operator="containsText" text="NO">
      <formula>NOT(ISERROR(SEARCH(("NO"),(J130))))</formula>
    </cfRule>
  </conditionalFormatting>
  <conditionalFormatting sqref="J102">
    <cfRule type="cellIs" dxfId="258" priority="148" operator="equal">
      <formula>"HABILITADO"</formula>
    </cfRule>
  </conditionalFormatting>
  <conditionalFormatting sqref="J102">
    <cfRule type="containsText" dxfId="257" priority="149" operator="containsText" text="NO">
      <formula>NOT(ISERROR(SEARCH(("NO"),(J102))))</formula>
    </cfRule>
  </conditionalFormatting>
  <conditionalFormatting sqref="K15:K20">
    <cfRule type="containsText" dxfId="256" priority="44" operator="containsText" text="NO HABILITADO">
      <formula>NOT(ISERROR(SEARCH(("NO HABILITADO"),(K15))))</formula>
    </cfRule>
  </conditionalFormatting>
  <conditionalFormatting sqref="K15:K68">
    <cfRule type="containsText" dxfId="255" priority="45" operator="containsText" text="NO HABILITADO">
      <formula>NOT(ISERROR(SEARCH(("NO HABILITADO"),(K15))))</formula>
    </cfRule>
  </conditionalFormatting>
  <conditionalFormatting sqref="K15:K69">
    <cfRule type="containsText" dxfId="254" priority="46" operator="containsText" text="NO">
      <formula>NOT(ISERROR(SEARCH(("NO"),(K15))))</formula>
    </cfRule>
  </conditionalFormatting>
  <conditionalFormatting sqref="K15:K69">
    <cfRule type="containsText" dxfId="253" priority="47" operator="containsText" text="HABILITADO">
      <formula>NOT(ISERROR(SEARCH(("HABILITADO"),(K15))))</formula>
    </cfRule>
  </conditionalFormatting>
  <conditionalFormatting sqref="K11:L11">
    <cfRule type="containsText" dxfId="252" priority="42" operator="containsText" text="NO">
      <formula>NOT(ISERROR(SEARCH(("NO"),(K11))))</formula>
    </cfRule>
  </conditionalFormatting>
  <conditionalFormatting sqref="K11:L11">
    <cfRule type="containsText" dxfId="251" priority="43" operator="containsText" text="CUENTA CON MÁS DE 5 AÑOS">
      <formula>NOT(ISERROR(SEARCH(("CUENTA CON MÁS DE 5 AÑOS"),(K11))))</formula>
    </cfRule>
  </conditionalFormatting>
  <conditionalFormatting sqref="AU15:AU20">
    <cfRule type="containsText" dxfId="250" priority="38" operator="containsText" text="NO HABILITADO">
      <formula>NOT(ISERROR(SEARCH(("NO HABILITADO"),(AU15))))</formula>
    </cfRule>
  </conditionalFormatting>
  <conditionalFormatting sqref="AU15:AU20">
    <cfRule type="containsText" dxfId="249" priority="39" operator="containsText" text="NO HABILITADO">
      <formula>NOT(ISERROR(SEARCH(("NO HABILITADO"),(AU15))))</formula>
    </cfRule>
  </conditionalFormatting>
  <conditionalFormatting sqref="AU15:AU20">
    <cfRule type="containsText" dxfId="248" priority="40" operator="containsText" text="NO">
      <formula>NOT(ISERROR(SEARCH(("NO"),(AU15))))</formula>
    </cfRule>
  </conditionalFormatting>
  <conditionalFormatting sqref="AU15:AU20">
    <cfRule type="containsText" dxfId="247" priority="41" operator="containsText" text="HABILITADO">
      <formula>NOT(ISERROR(SEARCH(("HABILITADO"),(AU15))))</formula>
    </cfRule>
  </conditionalFormatting>
  <conditionalFormatting sqref="AW15:AX15">
    <cfRule type="containsText" dxfId="246" priority="15" operator="containsText" text="NO HABILITADO">
      <formula>NOT(ISERROR(SEARCH(("NO HABILITADO"),(AW15))))</formula>
    </cfRule>
  </conditionalFormatting>
  <conditionalFormatting sqref="AW15:AX18">
    <cfRule type="containsText" dxfId="245" priority="16" operator="containsText" text="NO HABILITADO">
      <formula>NOT(ISERROR(SEARCH(("NO HABILITADO"),(AW15))))</formula>
    </cfRule>
  </conditionalFormatting>
  <conditionalFormatting sqref="AW15:AX18">
    <cfRule type="containsText" dxfId="244" priority="17" operator="containsText" text="NO">
      <formula>NOT(ISERROR(SEARCH(("NO"),(AW15))))</formula>
    </cfRule>
  </conditionalFormatting>
  <conditionalFormatting sqref="AW15:AX18">
    <cfRule type="containsText" dxfId="243" priority="18" operator="containsText" text="HABILITADO">
      <formula>NOT(ISERROR(SEARCH(("HABILITADO"),(AW15))))</formula>
    </cfRule>
  </conditionalFormatting>
  <conditionalFormatting sqref="AY15:AZ15">
    <cfRule type="containsText" dxfId="242" priority="19" operator="containsText" text="NO HABILITADO">
      <formula>NOT(ISERROR(SEARCH(("NO HABILITADO"),(AY15))))</formula>
    </cfRule>
  </conditionalFormatting>
  <conditionalFormatting sqref="AY15:AZ15">
    <cfRule type="containsText" dxfId="241" priority="20" operator="containsText" text="NO HABILITADO">
      <formula>NOT(ISERROR(SEARCH(("NO HABILITADO"),(AY15))))</formula>
    </cfRule>
  </conditionalFormatting>
  <conditionalFormatting sqref="AY15:AZ15">
    <cfRule type="containsText" dxfId="240" priority="21" operator="containsText" text="NO">
      <formula>NOT(ISERROR(SEARCH(("NO"),(AY15))))</formula>
    </cfRule>
  </conditionalFormatting>
  <conditionalFormatting sqref="AY15:AZ15">
    <cfRule type="containsText" dxfId="239" priority="22" operator="containsText" text="HABILITADO">
      <formula>NOT(ISERROR(SEARCH(("HABILITADO"),(AY15))))</formula>
    </cfRule>
  </conditionalFormatting>
  <conditionalFormatting sqref="AY16:AZ16">
    <cfRule type="containsText" dxfId="238" priority="23" operator="containsText" text="NO HABILITADO">
      <formula>NOT(ISERROR(SEARCH(("NO HABILITADO"),(AY16))))</formula>
    </cfRule>
  </conditionalFormatting>
  <conditionalFormatting sqref="AY16:AZ16">
    <cfRule type="containsText" dxfId="237" priority="24" operator="containsText" text="NO">
      <formula>NOT(ISERROR(SEARCH(("NO"),(AY16))))</formula>
    </cfRule>
  </conditionalFormatting>
  <conditionalFormatting sqref="AY16:AZ16">
    <cfRule type="containsText" dxfId="236" priority="25" operator="containsText" text="HABILITADO">
      <formula>NOT(ISERROR(SEARCH(("HABILITADO"),(AY16))))</formula>
    </cfRule>
  </conditionalFormatting>
  <conditionalFormatting sqref="AZ17">
    <cfRule type="containsText" dxfId="235" priority="26" operator="containsText" text="NO HABILITADO">
      <formula>NOT(ISERROR(SEARCH(("NO HABILITADO"),(AZ17))))</formula>
    </cfRule>
  </conditionalFormatting>
  <conditionalFormatting sqref="AZ17">
    <cfRule type="containsText" dxfId="234" priority="27" operator="containsText" text="NO">
      <formula>NOT(ISERROR(SEARCH(("NO"),(AZ17))))</formula>
    </cfRule>
  </conditionalFormatting>
  <conditionalFormatting sqref="AZ17">
    <cfRule type="containsText" dxfId="233" priority="28" operator="containsText" text="HABILITADO">
      <formula>NOT(ISERROR(SEARCH(("HABILITADO"),(AZ17))))</formula>
    </cfRule>
  </conditionalFormatting>
  <conditionalFormatting sqref="AY17">
    <cfRule type="containsText" dxfId="232" priority="29" operator="containsText" text="NO HABILITADO">
      <formula>NOT(ISERROR(SEARCH(("NO HABILITADO"),(AY17))))</formula>
    </cfRule>
  </conditionalFormatting>
  <conditionalFormatting sqref="AY17">
    <cfRule type="containsText" dxfId="231" priority="30" operator="containsText" text="NO">
      <formula>NOT(ISERROR(SEARCH(("NO"),(AY17))))</formula>
    </cfRule>
  </conditionalFormatting>
  <conditionalFormatting sqref="AY17">
    <cfRule type="containsText" dxfId="230" priority="31" operator="containsText" text="HABILITADO">
      <formula>NOT(ISERROR(SEARCH(("HABILITADO"),(AY17))))</formula>
    </cfRule>
  </conditionalFormatting>
  <conditionalFormatting sqref="AY18">
    <cfRule type="containsText" dxfId="229" priority="32" operator="containsText" text="NO HABILITADO">
      <formula>NOT(ISERROR(SEARCH(("NO HABILITADO"),(AY18))))</formula>
    </cfRule>
  </conditionalFormatting>
  <conditionalFormatting sqref="AY18">
    <cfRule type="containsText" dxfId="228" priority="33" operator="containsText" text="NO">
      <formula>NOT(ISERROR(SEARCH(("NO"),(AY18))))</formula>
    </cfRule>
  </conditionalFormatting>
  <conditionalFormatting sqref="AY18">
    <cfRule type="containsText" dxfId="227" priority="34" operator="containsText" text="HABILITADO">
      <formula>NOT(ISERROR(SEARCH(("HABILITADO"),(AY18))))</formula>
    </cfRule>
  </conditionalFormatting>
  <conditionalFormatting sqref="AZ18">
    <cfRule type="containsText" dxfId="226" priority="35" operator="containsText" text="NO HABILITADO">
      <formula>NOT(ISERROR(SEARCH(("NO HABILITADO"),(AZ18))))</formula>
    </cfRule>
  </conditionalFormatting>
  <conditionalFormatting sqref="AZ18">
    <cfRule type="containsText" dxfId="225" priority="36" operator="containsText" text="NO">
      <formula>NOT(ISERROR(SEARCH(("NO"),(AZ18))))</formula>
    </cfRule>
  </conditionalFormatting>
  <conditionalFormatting sqref="AZ18">
    <cfRule type="containsText" dxfId="224" priority="37" operator="containsText" text="HABILITADO">
      <formula>NOT(ISERROR(SEARCH(("HABILITADO"),(AZ18))))</formula>
    </cfRule>
  </conditionalFormatting>
  <conditionalFormatting sqref="AW19:AX19">
    <cfRule type="containsText" dxfId="223" priority="6" operator="containsText" text="NO HABILITADO">
      <formula>NOT(ISERROR(SEARCH(("NO HABILITADO"),(AW19))))</formula>
    </cfRule>
  </conditionalFormatting>
  <conditionalFormatting sqref="AW19:AX19">
    <cfRule type="containsText" dxfId="222" priority="7" operator="containsText" text="NO">
      <formula>NOT(ISERROR(SEARCH(("NO"),(AW19))))</formula>
    </cfRule>
  </conditionalFormatting>
  <conditionalFormatting sqref="AW19:AX19">
    <cfRule type="containsText" dxfId="221" priority="8" operator="containsText" text="HABILITADO">
      <formula>NOT(ISERROR(SEARCH(("HABILITADO"),(AW19))))</formula>
    </cfRule>
  </conditionalFormatting>
  <conditionalFormatting sqref="AY19">
    <cfRule type="containsText" dxfId="220" priority="9" operator="containsText" text="NO HABILITADO">
      <formula>NOT(ISERROR(SEARCH(("NO HABILITADO"),(AY19))))</formula>
    </cfRule>
  </conditionalFormatting>
  <conditionalFormatting sqref="AY19">
    <cfRule type="containsText" dxfId="219" priority="10" operator="containsText" text="NO">
      <formula>NOT(ISERROR(SEARCH(("NO"),(AY19))))</formula>
    </cfRule>
  </conditionalFormatting>
  <conditionalFormatting sqref="AY19">
    <cfRule type="containsText" dxfId="218" priority="11" operator="containsText" text="HABILITADO">
      <formula>NOT(ISERROR(SEARCH(("HABILITADO"),(AY19))))</formula>
    </cfRule>
  </conditionalFormatting>
  <conditionalFormatting sqref="AZ19">
    <cfRule type="containsText" dxfId="217" priority="12" operator="containsText" text="NO HABILITADO">
      <formula>NOT(ISERROR(SEARCH(("NO HABILITADO"),(AZ19))))</formula>
    </cfRule>
  </conditionalFormatting>
  <conditionalFormatting sqref="AZ19">
    <cfRule type="containsText" dxfId="216" priority="13" operator="containsText" text="NO">
      <formula>NOT(ISERROR(SEARCH(("NO"),(AZ19))))</formula>
    </cfRule>
  </conditionalFormatting>
  <conditionalFormatting sqref="AZ19">
    <cfRule type="containsText" dxfId="215" priority="14" operator="containsText" text="HABILITADO">
      <formula>NOT(ISERROR(SEARCH(("HABILITADO"),(AZ19))))</formula>
    </cfRule>
  </conditionalFormatting>
  <conditionalFormatting sqref="AY20">
    <cfRule type="containsText" dxfId="214" priority="3" operator="containsText" text="NO HABILITADO">
      <formula>NOT(ISERROR(SEARCH(("NO HABILITADO"),(AY20))))</formula>
    </cfRule>
  </conditionalFormatting>
  <conditionalFormatting sqref="AY20">
    <cfRule type="containsText" dxfId="213" priority="4" operator="containsText" text="NO">
      <formula>NOT(ISERROR(SEARCH(("NO"),(AY20))))</formula>
    </cfRule>
  </conditionalFormatting>
  <conditionalFormatting sqref="AY20">
    <cfRule type="containsText" dxfId="212" priority="5" operator="containsText" text="HABILITADO">
      <formula>NOT(ISERROR(SEARCH(("HABILITADO"),(AY20))))</formula>
    </cfRule>
  </conditionalFormatting>
  <conditionalFormatting sqref="AU11:AV11">
    <cfRule type="containsText" dxfId="211" priority="1" operator="containsText" text="NO">
      <formula>NOT(ISERROR(SEARCH(("NO"),(AU11))))</formula>
    </cfRule>
  </conditionalFormatting>
  <conditionalFormatting sqref="AU11:AV11">
    <cfRule type="containsText" dxfId="210" priority="2" operator="containsText" text="CUENTA CON MÁS DE 5 AÑOS">
      <formula>NOT(ISERROR(SEARCH(("CUENTA CON MÁS DE 5 AÑOS"),(AU11))))</formula>
    </cfRule>
  </conditionalFormatting>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BA136"/>
  <sheetViews>
    <sheetView topLeftCell="AD112" zoomScale="50" zoomScaleNormal="10" workbookViewId="0">
      <selection activeCell="AJ124" sqref="AJ124"/>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19.140625" style="2" customWidth="1"/>
    <col min="12" max="12" width="45.28515625" style="9" customWidth="1"/>
    <col min="13" max="13" width="14.85546875" style="2" customWidth="1"/>
    <col min="14" max="14" width="40.7109375" style="10" customWidth="1"/>
    <col min="15" max="15" width="29.42578125" style="2" customWidth="1"/>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8.85546875" style="2" customWidth="1"/>
    <col min="25" max="25" width="10.85546875" style="2"/>
    <col min="26" max="26" width="10.85546875" style="2" bestFit="1" customWidth="1"/>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7" width="10.85546875" style="2"/>
    <col min="38" max="38" width="10.85546875" style="2" bestFit="1" customWidth="1"/>
    <col min="39" max="40" width="10.85546875" style="2"/>
    <col min="41" max="41" width="10.85546875" style="2" bestFit="1" customWidth="1"/>
    <col min="42" max="42" width="10.85546875" style="2"/>
    <col min="43" max="43" width="15.85546875" style="2" bestFit="1" customWidth="1"/>
    <col min="44" max="46" width="10.85546875" style="2" bestFit="1" customWidth="1"/>
    <col min="47" max="48" width="10.85546875" style="2"/>
    <col min="49" max="52" width="12" style="2" bestFit="1" customWidth="1"/>
    <col min="53" max="53" width="10.85546875" style="2" bestFit="1" customWidth="1"/>
    <col min="54" max="16384" width="10.85546875" style="2"/>
  </cols>
  <sheetData>
    <row r="1" spans="2:53">
      <c r="M1" s="9"/>
      <c r="N1" s="2"/>
      <c r="O1" s="10"/>
    </row>
    <row r="2" spans="2:53">
      <c r="C2" s="840" t="s">
        <v>0</v>
      </c>
      <c r="D2" s="840"/>
      <c r="E2" s="840"/>
      <c r="F2" s="840"/>
      <c r="G2" s="840"/>
      <c r="H2" s="840"/>
      <c r="I2" s="840"/>
      <c r="J2" s="840"/>
      <c r="K2" s="840"/>
      <c r="L2" s="840"/>
      <c r="M2" s="840"/>
      <c r="N2" s="840"/>
      <c r="O2" s="840"/>
    </row>
    <row r="3" spans="2:53" ht="51" customHeight="1">
      <c r="C3" s="840"/>
      <c r="D3" s="840"/>
      <c r="E3" s="840"/>
      <c r="F3" s="840"/>
      <c r="G3" s="840"/>
      <c r="H3" s="840"/>
      <c r="I3" s="840"/>
      <c r="J3" s="840"/>
      <c r="K3" s="840"/>
      <c r="L3" s="840"/>
      <c r="M3" s="840"/>
      <c r="N3" s="840"/>
      <c r="O3" s="840"/>
    </row>
    <row r="5" spans="2:53" ht="15.6">
      <c r="C5" s="849" t="s">
        <v>1</v>
      </c>
      <c r="D5" s="849"/>
      <c r="E5" s="849"/>
      <c r="F5" s="849"/>
      <c r="G5" s="774"/>
      <c r="H5" s="896" t="s">
        <v>264</v>
      </c>
      <c r="I5" s="896"/>
      <c r="J5" s="896"/>
      <c r="K5" s="896"/>
      <c r="L5" s="896"/>
      <c r="M5" s="896"/>
      <c r="N5" s="3"/>
    </row>
    <row r="6" spans="2:53" ht="13.5" thickBot="1">
      <c r="C6" s="851"/>
      <c r="D6" s="851"/>
      <c r="E6" s="851"/>
      <c r="F6" s="851"/>
      <c r="G6" s="775"/>
      <c r="H6" s="841"/>
      <c r="I6" s="841"/>
      <c r="J6" s="841"/>
      <c r="K6" s="841"/>
      <c r="L6" s="842"/>
      <c r="M6" s="842"/>
      <c r="N6" s="842"/>
      <c r="O6" s="4"/>
    </row>
    <row r="7" spans="2:53" ht="13.5" thickBot="1">
      <c r="C7" s="849" t="s">
        <v>3</v>
      </c>
      <c r="D7" s="849"/>
      <c r="E7" s="849"/>
      <c r="F7" s="849"/>
      <c r="G7" s="774"/>
      <c r="H7" s="50">
        <v>1453.2903282399354</v>
      </c>
      <c r="I7" s="80"/>
      <c r="J7" s="80"/>
      <c r="K7" s="80"/>
      <c r="L7" s="5"/>
      <c r="M7" s="5"/>
      <c r="N7" s="5"/>
      <c r="O7" s="4"/>
    </row>
    <row r="8" spans="2:53" ht="12.95">
      <c r="C8" s="774" t="s">
        <v>4</v>
      </c>
      <c r="D8" s="774"/>
      <c r="E8" s="774"/>
      <c r="F8" s="774"/>
      <c r="G8" s="774"/>
      <c r="H8" s="335">
        <f>H7*0.3</f>
        <v>435.98709847198063</v>
      </c>
      <c r="I8" s="335"/>
      <c r="J8" s="6"/>
      <c r="K8" s="6"/>
      <c r="L8" s="6"/>
      <c r="M8" s="6"/>
      <c r="N8" s="6"/>
      <c r="O8" s="4"/>
    </row>
    <row r="9" spans="2:53" ht="15.95">
      <c r="C9" s="4" t="s">
        <v>5</v>
      </c>
      <c r="H9" s="8"/>
      <c r="I9" s="8"/>
      <c r="J9" s="8"/>
      <c r="K9" s="8"/>
      <c r="M9" s="9"/>
      <c r="N9" s="2"/>
      <c r="O9" s="10"/>
    </row>
    <row r="10" spans="2:53" ht="15.95">
      <c r="C10" s="4"/>
      <c r="H10" s="8"/>
      <c r="I10" s="8"/>
      <c r="J10" s="8"/>
      <c r="K10" s="8"/>
      <c r="M10" s="9"/>
      <c r="N10" s="2"/>
      <c r="O10" s="10"/>
    </row>
    <row r="11" spans="2:53" ht="63" customHeight="1">
      <c r="C11" s="833" t="s">
        <v>6</v>
      </c>
      <c r="D11" s="833"/>
      <c r="E11" s="833"/>
      <c r="F11" s="833"/>
      <c r="G11" s="833"/>
      <c r="H11" s="833"/>
      <c r="I11" s="8"/>
      <c r="J11" s="8"/>
      <c r="K11" s="8"/>
      <c r="M11" s="9"/>
      <c r="N11" s="2"/>
      <c r="O11" s="10"/>
    </row>
    <row r="12" spans="2:53" ht="12.95" thickBot="1">
      <c r="M12" s="9"/>
      <c r="N12" s="2"/>
      <c r="O12" s="10"/>
    </row>
    <row r="13" spans="2:53" ht="23.45"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8"/>
      <c r="AB13" s="846" t="s">
        <v>9</v>
      </c>
      <c r="AC13" s="847"/>
      <c r="AD13" s="847"/>
      <c r="AE13" s="847"/>
      <c r="AF13" s="847"/>
      <c r="AG13" s="847"/>
      <c r="AH13" s="847"/>
      <c r="AI13" s="847"/>
      <c r="AJ13" s="848"/>
      <c r="AM13" s="843" t="s">
        <v>7</v>
      </c>
      <c r="AN13" s="844"/>
      <c r="AO13" s="844"/>
      <c r="AP13" s="844"/>
      <c r="AQ13" s="844"/>
      <c r="AR13" s="844"/>
      <c r="AS13" s="844"/>
      <c r="AT13" s="844"/>
      <c r="AU13" s="844"/>
      <c r="AV13" s="845"/>
    </row>
    <row r="14" spans="2:53"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5" t="s">
        <v>19</v>
      </c>
      <c r="AM14" s="180" t="s">
        <v>10</v>
      </c>
      <c r="AN14" s="180" t="s">
        <v>11</v>
      </c>
      <c r="AO14" s="180" t="s">
        <v>12</v>
      </c>
      <c r="AP14" s="187" t="s">
        <v>13</v>
      </c>
      <c r="AQ14" s="187" t="s">
        <v>14</v>
      </c>
      <c r="AR14" s="187" t="s">
        <v>15</v>
      </c>
      <c r="AS14" s="187" t="s">
        <v>16</v>
      </c>
      <c r="AT14" s="188" t="s">
        <v>17</v>
      </c>
      <c r="AU14" s="188" t="s">
        <v>18</v>
      </c>
      <c r="AV14" s="180" t="s">
        <v>19</v>
      </c>
      <c r="AW14" s="458" t="s">
        <v>22</v>
      </c>
      <c r="AX14" s="458" t="s">
        <v>23</v>
      </c>
      <c r="AY14" s="458" t="s">
        <v>24</v>
      </c>
      <c r="AZ14" s="458" t="s">
        <v>25</v>
      </c>
      <c r="BA14" s="459" t="s">
        <v>26</v>
      </c>
    </row>
    <row r="15" spans="2:53" ht="116.45" customHeight="1" thickBot="1">
      <c r="B15" s="461">
        <v>1</v>
      </c>
      <c r="C15" s="195" t="s">
        <v>265</v>
      </c>
      <c r="D15" s="195" t="s">
        <v>266</v>
      </c>
      <c r="E15" s="196">
        <v>42</v>
      </c>
      <c r="F15" s="195" t="s">
        <v>267</v>
      </c>
      <c r="G15" s="197">
        <v>704623330</v>
      </c>
      <c r="H15" s="198">
        <v>67.142887413235087</v>
      </c>
      <c r="I15" s="85">
        <v>1</v>
      </c>
      <c r="J15" s="86">
        <f>H15*I15</f>
        <v>67.142887413235087</v>
      </c>
      <c r="K15" s="392" t="str">
        <f>IF(H15*I15&gt;0,"HABILITADO", "NO HABILITADO")</f>
        <v>HABILITADO</v>
      </c>
      <c r="L15" s="460"/>
      <c r="M15" s="23">
        <v>80101500</v>
      </c>
      <c r="N15" s="24" t="s">
        <v>30</v>
      </c>
      <c r="O15" s="12"/>
      <c r="P15" s="461">
        <v>1</v>
      </c>
      <c r="Q15" s="210" t="s">
        <v>268</v>
      </c>
      <c r="R15" s="195" t="s">
        <v>269</v>
      </c>
      <c r="S15" s="89" t="s">
        <v>270</v>
      </c>
      <c r="T15" s="88" t="s">
        <v>271</v>
      </c>
      <c r="U15" s="211">
        <v>49743470</v>
      </c>
      <c r="V15" s="212">
        <v>56.668147636770435</v>
      </c>
      <c r="W15" s="85">
        <v>0.3</v>
      </c>
      <c r="X15" s="74">
        <f>V15*W15</f>
        <v>17.00044429103113</v>
      </c>
      <c r="Y15" s="227"/>
      <c r="AA15" s="461">
        <v>1</v>
      </c>
      <c r="AB15" s="217" t="s">
        <v>272</v>
      </c>
      <c r="AC15" s="216" t="s">
        <v>273</v>
      </c>
      <c r="AD15" s="475" t="s">
        <v>274</v>
      </c>
      <c r="AE15" s="88" t="s">
        <v>275</v>
      </c>
      <c r="AF15" s="211">
        <v>19525139</v>
      </c>
      <c r="AG15" s="219">
        <v>23.58</v>
      </c>
      <c r="AH15" s="476">
        <v>0.5</v>
      </c>
      <c r="AI15" s="477">
        <f>AG15*AH15</f>
        <v>11.79</v>
      </c>
      <c r="AJ15" s="228"/>
      <c r="AL15" s="461">
        <v>1</v>
      </c>
      <c r="AM15" s="462" t="s">
        <v>265</v>
      </c>
      <c r="AN15" s="195" t="s">
        <v>266</v>
      </c>
      <c r="AO15" s="196">
        <v>42</v>
      </c>
      <c r="AP15" s="195" t="s">
        <v>267</v>
      </c>
      <c r="AQ15" s="197">
        <v>704623330</v>
      </c>
      <c r="AR15" s="198">
        <v>67.142887413235087</v>
      </c>
      <c r="AS15" s="85">
        <v>1</v>
      </c>
      <c r="AT15" s="86">
        <f>AR15*AS15</f>
        <v>67.142887413235087</v>
      </c>
      <c r="AU15" s="463" t="str">
        <f>IF(AR15*AS15&gt;0,"HABILITADO", "NO HABILITADO")</f>
        <v>HABILITADO</v>
      </c>
      <c r="AV15" s="460"/>
      <c r="AW15" s="464">
        <v>43817</v>
      </c>
      <c r="AX15" s="465">
        <v>43905</v>
      </c>
      <c r="AY15" s="465">
        <v>43817</v>
      </c>
      <c r="AZ15" s="465">
        <v>43905</v>
      </c>
      <c r="BA15" s="398">
        <f>+(AZ15-AY15+1)/365</f>
        <v>0.24383561643835616</v>
      </c>
    </row>
    <row r="16" spans="2:53" ht="129.6" customHeight="1" thickBot="1">
      <c r="B16" s="461">
        <v>2</v>
      </c>
      <c r="C16" s="195" t="s">
        <v>276</v>
      </c>
      <c r="D16" s="195" t="s">
        <v>273</v>
      </c>
      <c r="E16" s="199">
        <v>36</v>
      </c>
      <c r="F16" s="195" t="s">
        <v>277</v>
      </c>
      <c r="G16" s="197">
        <v>31940487</v>
      </c>
      <c r="H16" s="198">
        <v>38.57006385578832</v>
      </c>
      <c r="I16" s="85">
        <v>0.5</v>
      </c>
      <c r="J16" s="86">
        <f>J15+H16*I16</f>
        <v>86.42791934112924</v>
      </c>
      <c r="K16" s="392" t="str">
        <f t="shared" ref="K16:K23" si="0">IF(H16*I16&gt;0,"HABILITADO", "NO HABILITADO")</f>
        <v>HABILITADO</v>
      </c>
      <c r="L16" s="227"/>
      <c r="M16" s="23">
        <v>80101600</v>
      </c>
      <c r="N16" s="24" t="s">
        <v>30</v>
      </c>
      <c r="O16" s="12"/>
      <c r="P16" s="461">
        <v>2</v>
      </c>
      <c r="Q16" s="213" t="s">
        <v>278</v>
      </c>
      <c r="R16" s="195" t="s">
        <v>279</v>
      </c>
      <c r="S16" s="72" t="s">
        <v>280</v>
      </c>
      <c r="T16" s="44" t="s">
        <v>281</v>
      </c>
      <c r="U16" s="478">
        <v>199579196</v>
      </c>
      <c r="V16" s="214">
        <v>0</v>
      </c>
      <c r="W16" s="97">
        <v>0</v>
      </c>
      <c r="X16" s="74">
        <f>X15+V16*W16</f>
        <v>17.00044429103113</v>
      </c>
      <c r="Y16" s="215" t="s">
        <v>282</v>
      </c>
      <c r="AA16" s="461">
        <v>2</v>
      </c>
      <c r="AB16" s="217" t="s">
        <v>283</v>
      </c>
      <c r="AC16" s="216" t="s">
        <v>273</v>
      </c>
      <c r="AD16" s="475" t="s">
        <v>284</v>
      </c>
      <c r="AE16" s="88"/>
      <c r="AF16" s="211">
        <v>26224512</v>
      </c>
      <c r="AG16" s="219">
        <v>31.67</v>
      </c>
      <c r="AH16" s="476">
        <v>0.5</v>
      </c>
      <c r="AI16" s="477">
        <f>AI15+AG16*AH16</f>
        <v>27.625</v>
      </c>
      <c r="AJ16" s="208"/>
      <c r="AL16" s="461">
        <v>2</v>
      </c>
      <c r="AM16" s="462" t="s">
        <v>276</v>
      </c>
      <c r="AN16" s="195" t="s">
        <v>273</v>
      </c>
      <c r="AO16" s="199">
        <v>36</v>
      </c>
      <c r="AP16" s="195" t="s">
        <v>277</v>
      </c>
      <c r="AQ16" s="197">
        <v>31940487</v>
      </c>
      <c r="AR16" s="198">
        <v>38.57006385578832</v>
      </c>
      <c r="AS16" s="85">
        <v>0.5</v>
      </c>
      <c r="AT16" s="86">
        <f>AT15+AR16*AS16</f>
        <v>86.42791934112924</v>
      </c>
      <c r="AU16" s="463" t="str">
        <f t="shared" ref="AU16:AU23" si="1">IF(AR16*AS16&gt;0,"HABILITADO", "NO HABILITADO")</f>
        <v>HABILITADO</v>
      </c>
      <c r="AV16" s="227"/>
      <c r="AW16" s="464">
        <v>43389</v>
      </c>
      <c r="AX16" s="465">
        <v>43647</v>
      </c>
      <c r="AY16" s="465">
        <v>43389</v>
      </c>
      <c r="AZ16" s="465">
        <v>43647</v>
      </c>
      <c r="BA16" s="398">
        <f t="shared" ref="BA16:BA24" si="2">+(AZ16-AY16+1)/365</f>
        <v>0.70958904109589038</v>
      </c>
    </row>
    <row r="17" spans="2:53" ht="87.95" customHeight="1" thickBot="1">
      <c r="B17" s="461">
        <v>3</v>
      </c>
      <c r="C17" s="195" t="s">
        <v>285</v>
      </c>
      <c r="D17" s="195" t="s">
        <v>273</v>
      </c>
      <c r="E17" s="199">
        <v>26</v>
      </c>
      <c r="F17" s="200" t="s">
        <v>267</v>
      </c>
      <c r="G17" s="201">
        <v>197171632</v>
      </c>
      <c r="H17" s="198">
        <v>300.33</v>
      </c>
      <c r="I17" s="85">
        <v>0.7</v>
      </c>
      <c r="J17" s="86">
        <f t="shared" ref="J17:J24" si="3">J16+H17*I17</f>
        <v>296.65891934112921</v>
      </c>
      <c r="K17" s="392" t="str">
        <f t="shared" si="0"/>
        <v>HABILITADO</v>
      </c>
      <c r="L17" s="227"/>
      <c r="M17" s="23">
        <v>81101500</v>
      </c>
      <c r="N17" s="24" t="s">
        <v>33</v>
      </c>
      <c r="O17" s="12"/>
      <c r="P17" s="461">
        <v>3</v>
      </c>
      <c r="Q17" s="213" t="s">
        <v>286</v>
      </c>
      <c r="R17" s="195" t="s">
        <v>279</v>
      </c>
      <c r="S17" s="89" t="s">
        <v>287</v>
      </c>
      <c r="T17" s="88" t="s">
        <v>281</v>
      </c>
      <c r="U17" s="211">
        <v>396294020</v>
      </c>
      <c r="V17" s="214">
        <v>478.54892309773027</v>
      </c>
      <c r="W17" s="85">
        <v>0.5</v>
      </c>
      <c r="X17" s="74">
        <f t="shared" ref="X17:X68" si="4">X16+V17*W17</f>
        <v>256.27490583989629</v>
      </c>
      <c r="Y17" s="227"/>
      <c r="AA17" s="461">
        <v>3</v>
      </c>
      <c r="AB17" s="217" t="s">
        <v>288</v>
      </c>
      <c r="AC17" s="216" t="s">
        <v>273</v>
      </c>
      <c r="AD17" s="475" t="s">
        <v>289</v>
      </c>
      <c r="AE17" s="88"/>
      <c r="AF17" s="211">
        <v>7621010</v>
      </c>
      <c r="AG17" s="219">
        <v>9.1999999999999993</v>
      </c>
      <c r="AH17" s="476">
        <v>0.5</v>
      </c>
      <c r="AI17" s="477">
        <f t="shared" ref="AI17:AI68" si="5">AI16+AG17*AH17</f>
        <v>32.225000000000001</v>
      </c>
      <c r="AJ17" s="209"/>
      <c r="AL17" s="461">
        <v>3</v>
      </c>
      <c r="AM17" s="462" t="s">
        <v>285</v>
      </c>
      <c r="AN17" s="195" t="s">
        <v>273</v>
      </c>
      <c r="AO17" s="199">
        <v>26</v>
      </c>
      <c r="AP17" s="200" t="s">
        <v>267</v>
      </c>
      <c r="AQ17" s="201">
        <v>197171632</v>
      </c>
      <c r="AR17" s="198">
        <v>300.33</v>
      </c>
      <c r="AS17" s="85">
        <v>0.7</v>
      </c>
      <c r="AT17" s="86">
        <f t="shared" ref="AT17:AT24" si="6">AT16+AR17*AS17</f>
        <v>296.65891934112921</v>
      </c>
      <c r="AU17" s="463" t="str">
        <f t="shared" si="1"/>
        <v>HABILITADO</v>
      </c>
      <c r="AV17" s="227"/>
      <c r="AW17" s="464">
        <v>42923</v>
      </c>
      <c r="AX17" s="465">
        <v>43369</v>
      </c>
      <c r="AY17" s="465">
        <v>42923</v>
      </c>
      <c r="AZ17" s="465">
        <v>43369</v>
      </c>
      <c r="BA17" s="398">
        <f t="shared" si="2"/>
        <v>1.2246575342465753</v>
      </c>
    </row>
    <row r="18" spans="2:53" ht="127.5" customHeight="1" thickBot="1">
      <c r="B18" s="461">
        <v>4</v>
      </c>
      <c r="C18" s="195" t="s">
        <v>290</v>
      </c>
      <c r="D18" s="195" t="s">
        <v>279</v>
      </c>
      <c r="E18" s="199">
        <v>25</v>
      </c>
      <c r="F18" s="200" t="s">
        <v>291</v>
      </c>
      <c r="G18" s="201">
        <v>76381650</v>
      </c>
      <c r="H18" s="198">
        <v>103.53787427970346</v>
      </c>
      <c r="I18" s="85">
        <v>1</v>
      </c>
      <c r="J18" s="86">
        <f t="shared" si="3"/>
        <v>400.19679362083264</v>
      </c>
      <c r="K18" s="392" t="str">
        <f t="shared" si="0"/>
        <v>HABILITADO</v>
      </c>
      <c r="L18" s="466" t="s">
        <v>292</v>
      </c>
      <c r="M18" s="23">
        <v>81101700</v>
      </c>
      <c r="N18" s="24" t="s">
        <v>35</v>
      </c>
      <c r="O18" s="12"/>
      <c r="P18" s="461">
        <v>4</v>
      </c>
      <c r="Q18" s="213" t="s">
        <v>293</v>
      </c>
      <c r="R18" s="195" t="s">
        <v>294</v>
      </c>
      <c r="S18" s="89" t="s">
        <v>295</v>
      </c>
      <c r="T18" s="88" t="s">
        <v>281</v>
      </c>
      <c r="U18" s="211">
        <v>422470000</v>
      </c>
      <c r="V18" s="214">
        <v>510.15799718879964</v>
      </c>
      <c r="W18" s="85">
        <v>0.37</v>
      </c>
      <c r="X18" s="74">
        <f t="shared" si="4"/>
        <v>445.03336479975212</v>
      </c>
      <c r="Y18" s="227"/>
      <c r="AA18" s="461">
        <v>4</v>
      </c>
      <c r="AB18" s="217" t="s">
        <v>296</v>
      </c>
      <c r="AC18" s="216" t="s">
        <v>273</v>
      </c>
      <c r="AD18" s="475" t="s">
        <v>297</v>
      </c>
      <c r="AE18" s="88"/>
      <c r="AF18" s="211">
        <v>90053613</v>
      </c>
      <c r="AG18" s="219">
        <v>108.75</v>
      </c>
      <c r="AH18" s="476">
        <v>0.5</v>
      </c>
      <c r="AI18" s="477">
        <f t="shared" si="5"/>
        <v>86.6</v>
      </c>
      <c r="AJ18" s="228"/>
      <c r="AL18" s="461">
        <v>4</v>
      </c>
      <c r="AM18" s="462" t="s">
        <v>290</v>
      </c>
      <c r="AN18" s="195" t="s">
        <v>279</v>
      </c>
      <c r="AO18" s="199">
        <v>25</v>
      </c>
      <c r="AP18" s="200" t="s">
        <v>291</v>
      </c>
      <c r="AQ18" s="201">
        <v>76381650</v>
      </c>
      <c r="AR18" s="198">
        <v>103.53787427970346</v>
      </c>
      <c r="AS18" s="85">
        <v>1</v>
      </c>
      <c r="AT18" s="86">
        <f t="shared" si="6"/>
        <v>400.19679362083264</v>
      </c>
      <c r="AU18" s="463" t="str">
        <f t="shared" si="1"/>
        <v>HABILITADO</v>
      </c>
      <c r="AV18" s="466" t="s">
        <v>292</v>
      </c>
      <c r="AW18" s="464">
        <v>42759</v>
      </c>
      <c r="AX18" s="465">
        <v>43023</v>
      </c>
      <c r="AY18" s="465">
        <v>42759</v>
      </c>
      <c r="AZ18" s="465">
        <v>42922</v>
      </c>
      <c r="BA18" s="398">
        <f t="shared" si="2"/>
        <v>0.44931506849315067</v>
      </c>
    </row>
    <row r="19" spans="2:53" ht="92.45" customHeight="1" thickBot="1">
      <c r="B19" s="461">
        <v>5</v>
      </c>
      <c r="C19" s="195" t="s">
        <v>298</v>
      </c>
      <c r="D19" s="195" t="s">
        <v>299</v>
      </c>
      <c r="E19" s="199">
        <v>22</v>
      </c>
      <c r="F19" s="200" t="s">
        <v>291</v>
      </c>
      <c r="G19" s="201">
        <v>578431124.96676803</v>
      </c>
      <c r="H19" s="198">
        <v>784.08268342300369</v>
      </c>
      <c r="I19" s="85">
        <v>1</v>
      </c>
      <c r="J19" s="86">
        <f t="shared" si="3"/>
        <v>1184.2794770438363</v>
      </c>
      <c r="K19" s="392" t="str">
        <f t="shared" si="0"/>
        <v>HABILITADO</v>
      </c>
      <c r="L19" s="466" t="s">
        <v>300</v>
      </c>
      <c r="M19" s="23">
        <v>83101800</v>
      </c>
      <c r="N19" s="24" t="s">
        <v>37</v>
      </c>
      <c r="O19" s="12"/>
      <c r="P19" s="461">
        <v>5</v>
      </c>
      <c r="Q19" s="213" t="s">
        <v>301</v>
      </c>
      <c r="R19" s="195" t="s">
        <v>279</v>
      </c>
      <c r="S19" s="72" t="s">
        <v>302</v>
      </c>
      <c r="T19" s="88" t="s">
        <v>281</v>
      </c>
      <c r="U19" s="211">
        <v>908673726</v>
      </c>
      <c r="V19" s="214">
        <v>1097.28</v>
      </c>
      <c r="W19" s="85">
        <v>0.5</v>
      </c>
      <c r="X19" s="74">
        <f t="shared" si="4"/>
        <v>993.67336479975211</v>
      </c>
      <c r="Y19" s="227"/>
      <c r="AA19" s="461">
        <v>5</v>
      </c>
      <c r="AB19" s="217" t="s">
        <v>303</v>
      </c>
      <c r="AC19" s="216" t="s">
        <v>273</v>
      </c>
      <c r="AD19" s="475" t="s">
        <v>304</v>
      </c>
      <c r="AE19" s="44"/>
      <c r="AF19" s="211">
        <v>20552709</v>
      </c>
      <c r="AG19" s="219">
        <v>24.82</v>
      </c>
      <c r="AH19" s="476">
        <v>0.5</v>
      </c>
      <c r="AI19" s="477">
        <f t="shared" si="5"/>
        <v>99.009999999999991</v>
      </c>
      <c r="AJ19" s="208"/>
      <c r="AL19" s="461">
        <v>5</v>
      </c>
      <c r="AM19" s="462" t="s">
        <v>298</v>
      </c>
      <c r="AN19" s="195" t="s">
        <v>299</v>
      </c>
      <c r="AO19" s="199">
        <v>22</v>
      </c>
      <c r="AP19" s="200" t="s">
        <v>291</v>
      </c>
      <c r="AQ19" s="201">
        <v>578431124.96676803</v>
      </c>
      <c r="AR19" s="198">
        <v>784.08268342300369</v>
      </c>
      <c r="AS19" s="85">
        <v>1</v>
      </c>
      <c r="AT19" s="86">
        <f t="shared" si="6"/>
        <v>1184.2794770438363</v>
      </c>
      <c r="AU19" s="463" t="str">
        <f t="shared" si="1"/>
        <v>HABILITADO</v>
      </c>
      <c r="AV19" s="466" t="s">
        <v>300</v>
      </c>
      <c r="AW19" s="464">
        <v>42401</v>
      </c>
      <c r="AX19" s="465">
        <v>42825</v>
      </c>
      <c r="AY19" s="465">
        <v>42401</v>
      </c>
      <c r="AZ19" s="465">
        <v>42758</v>
      </c>
      <c r="BA19" s="398">
        <f t="shared" si="2"/>
        <v>0.98082191780821915</v>
      </c>
    </row>
    <row r="20" spans="2:53" ht="84.6" customHeight="1">
      <c r="B20" s="461">
        <v>6</v>
      </c>
      <c r="C20" s="195" t="s">
        <v>305</v>
      </c>
      <c r="D20" s="195" t="s">
        <v>306</v>
      </c>
      <c r="E20" s="199">
        <v>13</v>
      </c>
      <c r="F20" s="200" t="s">
        <v>307</v>
      </c>
      <c r="G20" s="201">
        <v>43554887.719999999</v>
      </c>
      <c r="H20" s="198">
        <v>67.595076775044618</v>
      </c>
      <c r="I20" s="202">
        <v>1</v>
      </c>
      <c r="J20" s="74">
        <f t="shared" si="3"/>
        <v>1251.8745538188809</v>
      </c>
      <c r="K20" s="392" t="str">
        <f t="shared" si="0"/>
        <v>HABILITADO</v>
      </c>
      <c r="L20" s="466" t="s">
        <v>308</v>
      </c>
      <c r="M20" s="346"/>
      <c r="N20" s="2"/>
      <c r="O20" s="12"/>
      <c r="P20" s="81">
        <v>6</v>
      </c>
      <c r="Q20" s="130"/>
      <c r="R20" s="44"/>
      <c r="S20" s="72"/>
      <c r="T20" s="44"/>
      <c r="U20" s="79"/>
      <c r="V20" s="74"/>
      <c r="W20" s="97"/>
      <c r="X20" s="74">
        <f t="shared" si="4"/>
        <v>993.67336479975211</v>
      </c>
      <c r="Y20" s="227"/>
      <c r="AA20" s="461">
        <v>6</v>
      </c>
      <c r="AB20" s="217" t="s">
        <v>309</v>
      </c>
      <c r="AC20" s="216" t="s">
        <v>273</v>
      </c>
      <c r="AD20" s="475" t="s">
        <v>310</v>
      </c>
      <c r="AE20" s="44"/>
      <c r="AF20" s="211">
        <v>17025184</v>
      </c>
      <c r="AG20" s="219">
        <v>20.56</v>
      </c>
      <c r="AH20" s="479">
        <v>0.5</v>
      </c>
      <c r="AI20" s="477">
        <f t="shared" si="5"/>
        <v>109.28999999999999</v>
      </c>
      <c r="AJ20" s="209"/>
      <c r="AL20" s="461">
        <v>6</v>
      </c>
      <c r="AM20" s="462" t="s">
        <v>305</v>
      </c>
      <c r="AN20" s="195" t="s">
        <v>306</v>
      </c>
      <c r="AO20" s="199">
        <v>13</v>
      </c>
      <c r="AP20" s="200" t="s">
        <v>307</v>
      </c>
      <c r="AQ20" s="201">
        <v>43554887.719999999</v>
      </c>
      <c r="AR20" s="198">
        <v>67.595076775044618</v>
      </c>
      <c r="AS20" s="202">
        <v>1</v>
      </c>
      <c r="AT20" s="74">
        <f t="shared" si="6"/>
        <v>1251.8745538188809</v>
      </c>
      <c r="AU20" s="463" t="str">
        <f t="shared" si="1"/>
        <v>HABILITADO</v>
      </c>
      <c r="AV20" s="466" t="s">
        <v>308</v>
      </c>
      <c r="AW20" s="467">
        <v>42149</v>
      </c>
      <c r="AX20" s="468">
        <v>42359</v>
      </c>
      <c r="AY20" s="468">
        <v>42149</v>
      </c>
      <c r="AZ20" s="468">
        <v>42359</v>
      </c>
      <c r="BA20" s="398">
        <f t="shared" si="2"/>
        <v>0.57808219178082187</v>
      </c>
    </row>
    <row r="21" spans="2:53" ht="108.95" customHeight="1">
      <c r="B21" s="461">
        <v>7</v>
      </c>
      <c r="C21" s="195" t="s">
        <v>311</v>
      </c>
      <c r="D21" s="195" t="s">
        <v>312</v>
      </c>
      <c r="E21" s="199">
        <v>11</v>
      </c>
      <c r="F21" s="200" t="s">
        <v>291</v>
      </c>
      <c r="G21" s="201">
        <v>165207200</v>
      </c>
      <c r="H21" s="198">
        <v>256.39357492046247</v>
      </c>
      <c r="I21" s="202">
        <v>1</v>
      </c>
      <c r="J21" s="74">
        <f t="shared" si="3"/>
        <v>1508.2681287393434</v>
      </c>
      <c r="K21" s="392" t="str">
        <f t="shared" si="0"/>
        <v>HABILITADO</v>
      </c>
      <c r="L21" s="466" t="s">
        <v>313</v>
      </c>
      <c r="M21" s="346"/>
      <c r="N21" s="2"/>
      <c r="O21" s="12"/>
      <c r="P21" s="81">
        <v>7</v>
      </c>
      <c r="Q21" s="130"/>
      <c r="R21" s="44"/>
      <c r="S21" s="72"/>
      <c r="T21" s="44"/>
      <c r="U21" s="79"/>
      <c r="V21" s="74"/>
      <c r="W21" s="97"/>
      <c r="X21" s="74">
        <f t="shared" si="4"/>
        <v>993.67336479975211</v>
      </c>
      <c r="Y21" s="227"/>
      <c r="AA21" s="461">
        <v>7</v>
      </c>
      <c r="AB21" s="217" t="s">
        <v>314</v>
      </c>
      <c r="AC21" s="216" t="s">
        <v>273</v>
      </c>
      <c r="AD21" s="475" t="s">
        <v>315</v>
      </c>
      <c r="AE21" s="44"/>
      <c r="AF21" s="211">
        <v>68463544</v>
      </c>
      <c r="AG21" s="219">
        <v>82.67</v>
      </c>
      <c r="AH21" s="479">
        <v>0.5</v>
      </c>
      <c r="AI21" s="477">
        <f t="shared" si="5"/>
        <v>150.625</v>
      </c>
      <c r="AJ21" s="228"/>
      <c r="AL21" s="461">
        <v>7</v>
      </c>
      <c r="AM21" s="462" t="s">
        <v>311</v>
      </c>
      <c r="AN21" s="195" t="s">
        <v>312</v>
      </c>
      <c r="AO21" s="199">
        <v>11</v>
      </c>
      <c r="AP21" s="200" t="s">
        <v>291</v>
      </c>
      <c r="AQ21" s="201">
        <v>165207200</v>
      </c>
      <c r="AR21" s="198">
        <v>256.39357492046247</v>
      </c>
      <c r="AS21" s="202">
        <v>1</v>
      </c>
      <c r="AT21" s="74">
        <f t="shared" si="6"/>
        <v>1508.2681287393434</v>
      </c>
      <c r="AU21" s="463" t="str">
        <f t="shared" si="1"/>
        <v>HABILITADO</v>
      </c>
      <c r="AV21" s="466" t="s">
        <v>313</v>
      </c>
      <c r="AW21" s="467">
        <v>42009</v>
      </c>
      <c r="AX21" s="468">
        <v>42247</v>
      </c>
      <c r="AY21" s="468">
        <v>42009</v>
      </c>
      <c r="AZ21" s="468">
        <v>42148</v>
      </c>
      <c r="BA21" s="398">
        <f t="shared" si="2"/>
        <v>0.38356164383561642</v>
      </c>
    </row>
    <row r="22" spans="2:53" ht="107.1" customHeight="1">
      <c r="B22" s="461">
        <v>8</v>
      </c>
      <c r="C22" s="203" t="s">
        <v>316</v>
      </c>
      <c r="D22" s="203" t="s">
        <v>317</v>
      </c>
      <c r="E22" s="204">
        <v>14</v>
      </c>
      <c r="F22" s="205" t="s">
        <v>318</v>
      </c>
      <c r="G22" s="206">
        <v>24768534.599999998</v>
      </c>
      <c r="H22" s="207">
        <v>38.439566384728792</v>
      </c>
      <c r="I22" s="202">
        <v>1</v>
      </c>
      <c r="J22" s="74">
        <f t="shared" si="3"/>
        <v>1546.7076951240722</v>
      </c>
      <c r="K22" s="392" t="str">
        <f t="shared" si="0"/>
        <v>HABILITADO</v>
      </c>
      <c r="L22" s="466" t="s">
        <v>319</v>
      </c>
      <c r="M22" s="346"/>
      <c r="N22" s="2"/>
      <c r="O22" s="12"/>
      <c r="P22" s="81">
        <v>8</v>
      </c>
      <c r="Q22" s="130"/>
      <c r="R22" s="43"/>
      <c r="S22" s="72"/>
      <c r="T22" s="43"/>
      <c r="U22" s="79"/>
      <c r="V22" s="74"/>
      <c r="W22" s="97"/>
      <c r="X22" s="74">
        <f t="shared" si="4"/>
        <v>993.67336479975211</v>
      </c>
      <c r="Y22" s="227"/>
      <c r="AA22" s="461">
        <v>8</v>
      </c>
      <c r="AB22" s="217" t="s">
        <v>320</v>
      </c>
      <c r="AC22" s="216" t="s">
        <v>273</v>
      </c>
      <c r="AD22" s="475" t="s">
        <v>321</v>
      </c>
      <c r="AE22" s="43"/>
      <c r="AF22" s="218">
        <v>26884184</v>
      </c>
      <c r="AG22" s="219">
        <v>32.46</v>
      </c>
      <c r="AH22" s="479">
        <v>0.5</v>
      </c>
      <c r="AI22" s="477">
        <f t="shared" si="5"/>
        <v>166.85499999999999</v>
      </c>
      <c r="AJ22" s="208"/>
      <c r="AL22" s="461">
        <v>8</v>
      </c>
      <c r="AM22" s="469" t="s">
        <v>316</v>
      </c>
      <c r="AN22" s="203" t="s">
        <v>317</v>
      </c>
      <c r="AO22" s="204">
        <v>14</v>
      </c>
      <c r="AP22" s="205" t="s">
        <v>318</v>
      </c>
      <c r="AQ22" s="206">
        <v>24768534.599999998</v>
      </c>
      <c r="AR22" s="207">
        <v>38.439566384728792</v>
      </c>
      <c r="AS22" s="202">
        <v>1</v>
      </c>
      <c r="AT22" s="74">
        <f t="shared" si="6"/>
        <v>1546.7076951240722</v>
      </c>
      <c r="AU22" s="463" t="str">
        <f t="shared" si="1"/>
        <v>HABILITADO</v>
      </c>
      <c r="AV22" s="466" t="s">
        <v>319</v>
      </c>
      <c r="AW22" s="467">
        <v>41954</v>
      </c>
      <c r="AX22" s="468">
        <v>42079</v>
      </c>
      <c r="AY22" s="467">
        <v>41954</v>
      </c>
      <c r="AZ22" s="468">
        <v>42008</v>
      </c>
      <c r="BA22" s="398">
        <f t="shared" si="2"/>
        <v>0.15068493150684931</v>
      </c>
    </row>
    <row r="23" spans="2:53" ht="149.44999999999999" customHeight="1">
      <c r="B23" s="461">
        <v>9</v>
      </c>
      <c r="C23" s="195" t="s">
        <v>322</v>
      </c>
      <c r="D23" s="195" t="s">
        <v>299</v>
      </c>
      <c r="E23" s="199">
        <v>10</v>
      </c>
      <c r="F23" s="200" t="s">
        <v>323</v>
      </c>
      <c r="G23" s="201">
        <v>57996519.999999993</v>
      </c>
      <c r="H23" s="198">
        <v>94.150194805194786</v>
      </c>
      <c r="I23" s="202">
        <v>1</v>
      </c>
      <c r="J23" s="74">
        <f t="shared" si="3"/>
        <v>1640.857889929267</v>
      </c>
      <c r="K23" s="392" t="str">
        <f t="shared" si="0"/>
        <v>HABILITADO</v>
      </c>
      <c r="L23" s="466" t="s">
        <v>324</v>
      </c>
      <c r="M23" s="346"/>
      <c r="N23" s="2"/>
      <c r="O23" s="12"/>
      <c r="P23" s="81">
        <v>9</v>
      </c>
      <c r="Q23" s="130"/>
      <c r="R23" s="43"/>
      <c r="S23" s="72"/>
      <c r="T23" s="44"/>
      <c r="U23" s="79"/>
      <c r="V23" s="74"/>
      <c r="W23" s="97"/>
      <c r="X23" s="74">
        <f t="shared" si="4"/>
        <v>993.67336479975211</v>
      </c>
      <c r="Y23" s="227"/>
      <c r="AA23" s="461">
        <v>9</v>
      </c>
      <c r="AB23" s="217" t="s">
        <v>325</v>
      </c>
      <c r="AC23" s="216" t="s">
        <v>279</v>
      </c>
      <c r="AD23" s="475" t="s">
        <v>326</v>
      </c>
      <c r="AE23" s="44" t="s">
        <v>327</v>
      </c>
      <c r="AF23" s="218">
        <v>915754197</v>
      </c>
      <c r="AG23" s="219">
        <v>1105.83</v>
      </c>
      <c r="AH23" s="479">
        <v>0.5</v>
      </c>
      <c r="AI23" s="477">
        <f t="shared" si="5"/>
        <v>719.77</v>
      </c>
      <c r="AJ23" s="209"/>
      <c r="AL23" s="461">
        <v>9</v>
      </c>
      <c r="AM23" s="462" t="s">
        <v>322</v>
      </c>
      <c r="AN23" s="195" t="s">
        <v>299</v>
      </c>
      <c r="AO23" s="199">
        <v>10</v>
      </c>
      <c r="AP23" s="200" t="s">
        <v>323</v>
      </c>
      <c r="AQ23" s="201">
        <v>57996519.999999993</v>
      </c>
      <c r="AR23" s="198">
        <v>94.150194805194786</v>
      </c>
      <c r="AS23" s="202">
        <v>1</v>
      </c>
      <c r="AT23" s="74">
        <f t="shared" si="6"/>
        <v>1640.857889929267</v>
      </c>
      <c r="AU23" s="463" t="str">
        <f t="shared" si="1"/>
        <v>HABILITADO</v>
      </c>
      <c r="AV23" s="466" t="s">
        <v>324</v>
      </c>
      <c r="AW23" s="467">
        <v>41927</v>
      </c>
      <c r="AX23" s="468">
        <v>42004</v>
      </c>
      <c r="AY23" s="468">
        <v>41927</v>
      </c>
      <c r="AZ23" s="468">
        <v>41953</v>
      </c>
      <c r="BA23" s="398">
        <f t="shared" si="2"/>
        <v>7.3972602739726029E-2</v>
      </c>
    </row>
    <row r="24" spans="2:53" ht="81.599999999999994" customHeight="1">
      <c r="B24" s="461">
        <v>10</v>
      </c>
      <c r="C24" s="195" t="s">
        <v>328</v>
      </c>
      <c r="D24" s="195" t="s">
        <v>329</v>
      </c>
      <c r="E24" s="199">
        <v>7</v>
      </c>
      <c r="F24" s="200" t="s">
        <v>307</v>
      </c>
      <c r="G24" s="201">
        <v>130618800</v>
      </c>
      <c r="H24" s="198">
        <v>212.0435064935065</v>
      </c>
      <c r="I24" s="202">
        <v>1</v>
      </c>
      <c r="J24" s="74">
        <f t="shared" si="3"/>
        <v>1852.9013964227736</v>
      </c>
      <c r="K24" s="392" t="str">
        <f>IF(H24*I24&gt;0,"HABILITADO", "NO HABILITADO")</f>
        <v>HABILITADO</v>
      </c>
      <c r="L24" s="460"/>
      <c r="M24" s="347"/>
      <c r="N24" s="2"/>
      <c r="O24" s="12"/>
      <c r="P24" s="81">
        <v>10</v>
      </c>
      <c r="Q24" s="130"/>
      <c r="R24" s="44"/>
      <c r="S24" s="72"/>
      <c r="T24" s="44"/>
      <c r="U24" s="79"/>
      <c r="V24" s="74"/>
      <c r="W24" s="97"/>
      <c r="X24" s="74">
        <f t="shared" si="4"/>
        <v>993.67336479975211</v>
      </c>
      <c r="Y24" s="81"/>
      <c r="AA24" s="461">
        <v>10</v>
      </c>
      <c r="AB24" s="217" t="s">
        <v>330</v>
      </c>
      <c r="AC24" s="220" t="s">
        <v>331</v>
      </c>
      <c r="AD24" s="475" t="s">
        <v>332</v>
      </c>
      <c r="AE24" s="44"/>
      <c r="AF24" s="218">
        <v>139998740</v>
      </c>
      <c r="AG24" s="219">
        <v>189.77</v>
      </c>
      <c r="AH24" s="479">
        <v>0.45</v>
      </c>
      <c r="AI24" s="477">
        <f t="shared" si="5"/>
        <v>805.16650000000004</v>
      </c>
      <c r="AJ24" s="54"/>
      <c r="AL24" s="461">
        <v>10</v>
      </c>
      <c r="AM24" s="462" t="s">
        <v>328</v>
      </c>
      <c r="AN24" s="195" t="s">
        <v>329</v>
      </c>
      <c r="AO24" s="199">
        <v>7</v>
      </c>
      <c r="AP24" s="200" t="s">
        <v>307</v>
      </c>
      <c r="AQ24" s="201">
        <v>130618800</v>
      </c>
      <c r="AR24" s="198">
        <v>212.0435064935065</v>
      </c>
      <c r="AS24" s="202">
        <v>1</v>
      </c>
      <c r="AT24" s="74">
        <f t="shared" si="6"/>
        <v>1852.9013964227736</v>
      </c>
      <c r="AU24" s="463" t="str">
        <f>IF(AR24*AS24&gt;0,"HABILITADO", "NO HABILITADO")</f>
        <v>HABILITADO</v>
      </c>
      <c r="AV24" s="460"/>
      <c r="AW24" s="467">
        <v>41737</v>
      </c>
      <c r="AX24" s="468">
        <v>41818</v>
      </c>
      <c r="AY24" s="468">
        <v>41737</v>
      </c>
      <c r="AZ24" s="468">
        <v>41818</v>
      </c>
      <c r="BA24" s="398">
        <f t="shared" si="2"/>
        <v>0.22465753424657534</v>
      </c>
    </row>
    <row r="25" spans="2:53" ht="115.5" customHeight="1">
      <c r="B25" s="81">
        <v>11</v>
      </c>
      <c r="C25" s="130"/>
      <c r="D25" s="44"/>
      <c r="E25" s="72"/>
      <c r="F25" s="44"/>
      <c r="G25" s="79"/>
      <c r="H25" s="74"/>
      <c r="I25" s="97"/>
      <c r="J25" s="74"/>
      <c r="K25" s="74"/>
      <c r="L25" s="130"/>
      <c r="M25" s="347"/>
      <c r="N25" s="2"/>
      <c r="O25" s="12"/>
      <c r="P25" s="81">
        <v>11</v>
      </c>
      <c r="Q25" s="130"/>
      <c r="R25" s="44"/>
      <c r="S25" s="72"/>
      <c r="T25" s="44"/>
      <c r="U25" s="79"/>
      <c r="V25" s="74"/>
      <c r="W25" s="97"/>
      <c r="X25" s="74">
        <f t="shared" si="4"/>
        <v>993.67336479975211</v>
      </c>
      <c r="Y25" s="81"/>
      <c r="AA25" s="461">
        <v>11</v>
      </c>
      <c r="AB25" s="217" t="s">
        <v>333</v>
      </c>
      <c r="AC25" s="220" t="s">
        <v>334</v>
      </c>
      <c r="AD25" s="475" t="s">
        <v>335</v>
      </c>
      <c r="AE25" s="44"/>
      <c r="AF25" s="218">
        <v>244953720</v>
      </c>
      <c r="AG25" s="219">
        <v>332.04</v>
      </c>
      <c r="AH25" s="479">
        <v>1</v>
      </c>
      <c r="AI25" s="477">
        <f t="shared" si="5"/>
        <v>1137.2065</v>
      </c>
      <c r="AJ25" s="55"/>
      <c r="AW25" s="468"/>
      <c r="AX25" s="468"/>
      <c r="AY25" s="468"/>
      <c r="AZ25" s="468"/>
      <c r="BA25" s="398"/>
    </row>
    <row r="26" spans="2:53" ht="114.95" customHeight="1">
      <c r="B26" s="81">
        <v>12</v>
      </c>
      <c r="C26" s="130"/>
      <c r="D26" s="44"/>
      <c r="E26" s="72"/>
      <c r="F26" s="44"/>
      <c r="G26" s="79"/>
      <c r="H26" s="74"/>
      <c r="I26" s="97"/>
      <c r="J26" s="74"/>
      <c r="K26" s="74"/>
      <c r="L26" s="130"/>
      <c r="M26" s="347"/>
      <c r="N26" s="2"/>
      <c r="O26" s="12"/>
      <c r="P26" s="81">
        <v>12</v>
      </c>
      <c r="Q26" s="130"/>
      <c r="R26" s="44"/>
      <c r="S26" s="72"/>
      <c r="T26" s="44"/>
      <c r="U26" s="79"/>
      <c r="V26" s="74"/>
      <c r="W26" s="97"/>
      <c r="X26" s="74">
        <f t="shared" si="4"/>
        <v>993.67336479975211</v>
      </c>
      <c r="Y26" s="81"/>
      <c r="AA26" s="461">
        <v>12</v>
      </c>
      <c r="AB26" s="217" t="s">
        <v>336</v>
      </c>
      <c r="AC26" s="220" t="s">
        <v>279</v>
      </c>
      <c r="AD26" s="475" t="s">
        <v>337</v>
      </c>
      <c r="AE26" s="44"/>
      <c r="AF26" s="218">
        <v>466652016</v>
      </c>
      <c r="AG26" s="219">
        <v>632.55999999999995</v>
      </c>
      <c r="AH26" s="479">
        <v>1</v>
      </c>
      <c r="AI26" s="477">
        <f t="shared" si="5"/>
        <v>1769.7665</v>
      </c>
      <c r="AJ26" s="56"/>
      <c r="AW26" s="470"/>
      <c r="AX26" s="470"/>
      <c r="AY26" s="470"/>
      <c r="AZ26" s="470"/>
      <c r="BA26" s="471"/>
    </row>
    <row r="27" spans="2:53" ht="123" customHeight="1">
      <c r="B27" s="81">
        <v>13</v>
      </c>
      <c r="C27" s="130"/>
      <c r="D27" s="43"/>
      <c r="E27" s="72"/>
      <c r="F27" s="44"/>
      <c r="G27" s="79"/>
      <c r="H27" s="74"/>
      <c r="I27" s="97"/>
      <c r="J27" s="74"/>
      <c r="K27" s="74"/>
      <c r="L27" s="130"/>
      <c r="M27" s="347"/>
      <c r="N27" s="2"/>
      <c r="O27" s="12"/>
      <c r="P27" s="81">
        <v>13</v>
      </c>
      <c r="Q27" s="130"/>
      <c r="R27" s="43"/>
      <c r="S27" s="72"/>
      <c r="T27" s="44"/>
      <c r="U27" s="79"/>
      <c r="V27" s="74"/>
      <c r="W27" s="97"/>
      <c r="X27" s="74">
        <f t="shared" si="4"/>
        <v>993.67336479975211</v>
      </c>
      <c r="Y27" s="81"/>
      <c r="AA27" s="461">
        <v>13</v>
      </c>
      <c r="AB27" s="217" t="s">
        <v>338</v>
      </c>
      <c r="AC27" s="220" t="s">
        <v>279</v>
      </c>
      <c r="AD27" s="475" t="s">
        <v>339</v>
      </c>
      <c r="AE27" s="44"/>
      <c r="AF27" s="218">
        <v>96582978</v>
      </c>
      <c r="AG27" s="219">
        <v>130.91999999999999</v>
      </c>
      <c r="AH27" s="479">
        <v>1</v>
      </c>
      <c r="AI27" s="477">
        <f t="shared" si="5"/>
        <v>1900.6865</v>
      </c>
      <c r="AJ27" s="54"/>
      <c r="AW27" s="470"/>
      <c r="AX27" s="470"/>
      <c r="AY27" s="470"/>
      <c r="AZ27" s="470"/>
      <c r="BA27" s="471"/>
    </row>
    <row r="28" spans="2:53" ht="111.6" customHeight="1">
      <c r="B28" s="81">
        <v>14</v>
      </c>
      <c r="C28" s="130"/>
      <c r="D28" s="44"/>
      <c r="E28" s="72"/>
      <c r="F28" s="44"/>
      <c r="G28" s="79"/>
      <c r="H28" s="74"/>
      <c r="I28" s="97"/>
      <c r="J28" s="74"/>
      <c r="K28" s="74"/>
      <c r="L28" s="130"/>
      <c r="M28" s="347"/>
      <c r="N28" s="2"/>
      <c r="O28" s="12"/>
      <c r="P28" s="81">
        <v>14</v>
      </c>
      <c r="Q28" s="130"/>
      <c r="R28" s="44"/>
      <c r="S28" s="72"/>
      <c r="T28" s="44"/>
      <c r="U28" s="79"/>
      <c r="V28" s="74"/>
      <c r="W28" s="97"/>
      <c r="X28" s="74">
        <f t="shared" si="4"/>
        <v>993.67336479975211</v>
      </c>
      <c r="Y28" s="81"/>
      <c r="AA28" s="461">
        <v>14</v>
      </c>
      <c r="AB28" s="217" t="s">
        <v>340</v>
      </c>
      <c r="AC28" s="220" t="s">
        <v>279</v>
      </c>
      <c r="AD28" s="475" t="s">
        <v>341</v>
      </c>
      <c r="AE28" s="44"/>
      <c r="AF28" s="218">
        <v>499816755</v>
      </c>
      <c r="AG28" s="219">
        <v>677.52</v>
      </c>
      <c r="AH28" s="479">
        <v>1</v>
      </c>
      <c r="AI28" s="477">
        <f t="shared" si="5"/>
        <v>2578.2065000000002</v>
      </c>
      <c r="AJ28" s="55"/>
      <c r="AW28" s="472"/>
      <c r="AX28" s="472"/>
      <c r="AY28" s="472"/>
      <c r="AZ28" s="473" t="s">
        <v>52</v>
      </c>
      <c r="BA28" s="474">
        <f>SUM(BA15:BA27)</f>
        <v>5.0191780821917806</v>
      </c>
    </row>
    <row r="29" spans="2:53" ht="75" customHeight="1">
      <c r="B29" s="81">
        <v>15</v>
      </c>
      <c r="C29" s="130"/>
      <c r="D29" s="44"/>
      <c r="E29" s="72"/>
      <c r="F29" s="44"/>
      <c r="G29" s="79"/>
      <c r="H29" s="74"/>
      <c r="I29" s="97"/>
      <c r="J29" s="74"/>
      <c r="K29" s="74"/>
      <c r="L29" s="130"/>
      <c r="M29" s="347"/>
      <c r="N29" s="2"/>
      <c r="O29" s="12"/>
      <c r="P29" s="81">
        <v>15</v>
      </c>
      <c r="Q29" s="130"/>
      <c r="R29" s="44"/>
      <c r="S29" s="72"/>
      <c r="T29" s="44"/>
      <c r="U29" s="79"/>
      <c r="V29" s="74"/>
      <c r="W29" s="97"/>
      <c r="X29" s="74">
        <f t="shared" si="4"/>
        <v>993.67336479975211</v>
      </c>
      <c r="Y29" s="81"/>
      <c r="AA29" s="461">
        <v>15</v>
      </c>
      <c r="AB29" s="217" t="s">
        <v>342</v>
      </c>
      <c r="AC29" s="220" t="s">
        <v>279</v>
      </c>
      <c r="AD29" s="475" t="s">
        <v>343</v>
      </c>
      <c r="AE29" s="44"/>
      <c r="AF29" s="218">
        <v>337616613</v>
      </c>
      <c r="AG29" s="219">
        <v>457.65</v>
      </c>
      <c r="AH29" s="479">
        <v>1</v>
      </c>
      <c r="AI29" s="477">
        <f t="shared" si="5"/>
        <v>3035.8565000000003</v>
      </c>
      <c r="AJ29" s="56"/>
    </row>
    <row r="30" spans="2:53" ht="69" customHeight="1">
      <c r="B30" s="81">
        <v>16</v>
      </c>
      <c r="C30" s="130"/>
      <c r="D30" s="44"/>
      <c r="E30" s="72"/>
      <c r="F30" s="44"/>
      <c r="G30" s="79"/>
      <c r="H30" s="74"/>
      <c r="I30" s="97"/>
      <c r="J30" s="74"/>
      <c r="K30" s="74"/>
      <c r="L30" s="130"/>
      <c r="M30" s="347"/>
      <c r="N30" s="2"/>
      <c r="O30" s="12"/>
      <c r="P30" s="81">
        <v>16</v>
      </c>
      <c r="Q30" s="130"/>
      <c r="R30" s="44"/>
      <c r="S30" s="72"/>
      <c r="T30" s="44"/>
      <c r="U30" s="79"/>
      <c r="V30" s="74"/>
      <c r="W30" s="97"/>
      <c r="X30" s="74">
        <f t="shared" si="4"/>
        <v>993.67336479975211</v>
      </c>
      <c r="Y30" s="81"/>
      <c r="AA30" s="461">
        <v>16</v>
      </c>
      <c r="AB30" s="217" t="s">
        <v>344</v>
      </c>
      <c r="AC30" s="220" t="s">
        <v>312</v>
      </c>
      <c r="AD30" s="475" t="s">
        <v>345</v>
      </c>
      <c r="AE30" s="44"/>
      <c r="AF30" s="218">
        <v>54932340.399999999</v>
      </c>
      <c r="AG30" s="219">
        <v>89.18</v>
      </c>
      <c r="AH30" s="479">
        <v>1</v>
      </c>
      <c r="AI30" s="477">
        <f t="shared" si="5"/>
        <v>3125.0365000000002</v>
      </c>
      <c r="AJ30" s="54"/>
    </row>
    <row r="31" spans="2:53" ht="34.5" customHeight="1">
      <c r="B31" s="81">
        <v>17</v>
      </c>
      <c r="C31" s="87"/>
      <c r="D31" s="44"/>
      <c r="E31" s="72"/>
      <c r="F31" s="44"/>
      <c r="G31" s="79"/>
      <c r="H31" s="74"/>
      <c r="I31" s="85"/>
      <c r="J31" s="86"/>
      <c r="K31" s="86"/>
      <c r="L31" s="81"/>
      <c r="M31" s="347"/>
      <c r="N31" s="2"/>
      <c r="O31" s="12"/>
      <c r="P31" s="81">
        <v>17</v>
      </c>
      <c r="Q31" s="87"/>
      <c r="R31" s="44"/>
      <c r="S31" s="72"/>
      <c r="T31" s="44"/>
      <c r="U31" s="79"/>
      <c r="V31" s="74"/>
      <c r="W31" s="85"/>
      <c r="X31" s="74">
        <f t="shared" si="4"/>
        <v>993.67336479975211</v>
      </c>
      <c r="Y31" s="81"/>
      <c r="AA31" s="81">
        <v>17</v>
      </c>
      <c r="AB31" s="87"/>
      <c r="AC31" s="44"/>
      <c r="AD31" s="475"/>
      <c r="AE31" s="44"/>
      <c r="AF31" s="79"/>
      <c r="AG31" s="74"/>
      <c r="AH31" s="476"/>
      <c r="AI31" s="477">
        <f t="shared" si="5"/>
        <v>3125.0365000000002</v>
      </c>
      <c r="AJ31" s="55"/>
    </row>
    <row r="32" spans="2:53" ht="14.1">
      <c r="B32" s="81">
        <v>18</v>
      </c>
      <c r="C32" s="56"/>
      <c r="D32" s="56"/>
      <c r="E32" s="56"/>
      <c r="F32" s="56"/>
      <c r="G32" s="209"/>
      <c r="H32" s="56"/>
      <c r="I32" s="56"/>
      <c r="J32" s="86"/>
      <c r="K32" s="86"/>
      <c r="L32" s="56"/>
      <c r="M32" s="347"/>
      <c r="N32" s="2"/>
      <c r="O32" s="12"/>
      <c r="P32" s="81">
        <v>18</v>
      </c>
      <c r="Q32" s="56"/>
      <c r="R32" s="56"/>
      <c r="S32" s="56"/>
      <c r="T32" s="56"/>
      <c r="U32" s="209"/>
      <c r="V32" s="56"/>
      <c r="W32" s="56"/>
      <c r="X32" s="74">
        <f t="shared" si="4"/>
        <v>993.67336479975211</v>
      </c>
      <c r="Y32" s="81"/>
      <c r="AA32" s="81">
        <v>18</v>
      </c>
      <c r="AB32" s="56"/>
      <c r="AC32" s="56"/>
      <c r="AD32" s="475"/>
      <c r="AE32" s="56"/>
      <c r="AF32" s="209"/>
      <c r="AG32" s="56"/>
      <c r="AH32" s="480"/>
      <c r="AI32" s="477">
        <f t="shared" si="5"/>
        <v>3125.0365000000002</v>
      </c>
      <c r="AJ32" s="56"/>
    </row>
    <row r="33" spans="2:36" ht="14.1">
      <c r="B33" s="81">
        <v>19</v>
      </c>
      <c r="C33" s="54"/>
      <c r="D33" s="54"/>
      <c r="E33" s="54"/>
      <c r="F33" s="54"/>
      <c r="G33" s="228"/>
      <c r="H33" s="54"/>
      <c r="I33" s="54"/>
      <c r="J33" s="86"/>
      <c r="K33" s="86"/>
      <c r="L33" s="54"/>
      <c r="M33" s="347"/>
      <c r="N33" s="2"/>
      <c r="O33" s="12"/>
      <c r="P33" s="81">
        <v>19</v>
      </c>
      <c r="Q33" s="54"/>
      <c r="R33" s="54"/>
      <c r="S33" s="54"/>
      <c r="T33" s="54"/>
      <c r="U33" s="228"/>
      <c r="V33" s="54"/>
      <c r="W33" s="54"/>
      <c r="X33" s="74">
        <f t="shared" si="4"/>
        <v>993.67336479975211</v>
      </c>
      <c r="Y33" s="81"/>
      <c r="AA33" s="81">
        <v>19</v>
      </c>
      <c r="AB33" s="54"/>
      <c r="AC33" s="54"/>
      <c r="AD33" s="475"/>
      <c r="AE33" s="54"/>
      <c r="AF33" s="228"/>
      <c r="AG33" s="54"/>
      <c r="AH33" s="481"/>
      <c r="AI33" s="477">
        <f t="shared" si="5"/>
        <v>3125.0365000000002</v>
      </c>
      <c r="AJ33" s="54"/>
    </row>
    <row r="34" spans="2:36" ht="14.1">
      <c r="B34" s="81">
        <v>20</v>
      </c>
      <c r="C34" s="55"/>
      <c r="D34" s="55"/>
      <c r="E34" s="55"/>
      <c r="F34" s="55"/>
      <c r="G34" s="208"/>
      <c r="H34" s="55"/>
      <c r="I34" s="55"/>
      <c r="J34" s="86"/>
      <c r="K34" s="86"/>
      <c r="L34" s="55"/>
      <c r="M34" s="347"/>
      <c r="N34" s="2"/>
      <c r="O34" s="12"/>
      <c r="P34" s="81">
        <v>20</v>
      </c>
      <c r="Q34" s="55"/>
      <c r="R34" s="55"/>
      <c r="S34" s="55"/>
      <c r="T34" s="55"/>
      <c r="U34" s="208"/>
      <c r="V34" s="55"/>
      <c r="W34" s="55"/>
      <c r="X34" s="74">
        <f t="shared" si="4"/>
        <v>993.67336479975211</v>
      </c>
      <c r="Y34" s="81"/>
      <c r="AA34" s="81">
        <v>20</v>
      </c>
      <c r="AB34" s="55"/>
      <c r="AC34" s="55"/>
      <c r="AD34" s="475"/>
      <c r="AE34" s="55"/>
      <c r="AF34" s="208"/>
      <c r="AG34" s="55"/>
      <c r="AH34" s="482"/>
      <c r="AI34" s="477">
        <f t="shared" si="5"/>
        <v>3125.0365000000002</v>
      </c>
      <c r="AJ34" s="55"/>
    </row>
    <row r="35" spans="2:36" ht="14.1">
      <c r="B35" s="81">
        <v>21</v>
      </c>
      <c r="C35" s="56"/>
      <c r="D35" s="56"/>
      <c r="E35" s="56"/>
      <c r="F35" s="56"/>
      <c r="G35" s="209"/>
      <c r="H35" s="56"/>
      <c r="I35" s="56"/>
      <c r="J35" s="86"/>
      <c r="K35" s="86"/>
      <c r="L35" s="56"/>
      <c r="M35" s="347"/>
      <c r="N35" s="2"/>
      <c r="O35" s="12"/>
      <c r="P35" s="81">
        <v>21</v>
      </c>
      <c r="Q35" s="56"/>
      <c r="R35" s="56"/>
      <c r="S35" s="56"/>
      <c r="T35" s="56"/>
      <c r="U35" s="209"/>
      <c r="V35" s="56"/>
      <c r="W35" s="56"/>
      <c r="X35" s="74">
        <f t="shared" si="4"/>
        <v>993.67336479975211</v>
      </c>
      <c r="Y35" s="81"/>
      <c r="AA35" s="81">
        <v>21</v>
      </c>
      <c r="AB35" s="56"/>
      <c r="AC35" s="56"/>
      <c r="AD35" s="475"/>
      <c r="AE35" s="56"/>
      <c r="AF35" s="209"/>
      <c r="AG35" s="56"/>
      <c r="AH35" s="480"/>
      <c r="AI35" s="477">
        <f t="shared" si="5"/>
        <v>3125.0365000000002</v>
      </c>
      <c r="AJ35" s="56"/>
    </row>
    <row r="36" spans="2:36" ht="14.1">
      <c r="B36" s="81">
        <v>22</v>
      </c>
      <c r="C36" s="54"/>
      <c r="D36" s="54"/>
      <c r="E36" s="54"/>
      <c r="F36" s="54"/>
      <c r="G36" s="228"/>
      <c r="H36" s="54"/>
      <c r="I36" s="54"/>
      <c r="J36" s="86"/>
      <c r="K36" s="86"/>
      <c r="L36" s="54"/>
      <c r="M36" s="347"/>
      <c r="N36" s="2"/>
      <c r="O36" s="12"/>
      <c r="P36" s="81">
        <v>22</v>
      </c>
      <c r="Q36" s="54"/>
      <c r="R36" s="54"/>
      <c r="S36" s="54"/>
      <c r="T36" s="54"/>
      <c r="U36" s="228"/>
      <c r="V36" s="54"/>
      <c r="W36" s="54"/>
      <c r="X36" s="74">
        <f t="shared" si="4"/>
        <v>993.67336479975211</v>
      </c>
      <c r="Y36" s="81"/>
      <c r="AA36" s="81">
        <v>22</v>
      </c>
      <c r="AB36" s="54"/>
      <c r="AC36" s="54"/>
      <c r="AD36" s="475"/>
      <c r="AE36" s="54"/>
      <c r="AF36" s="228"/>
      <c r="AG36" s="54"/>
      <c r="AH36" s="481"/>
      <c r="AI36" s="477">
        <f t="shared" si="5"/>
        <v>3125.0365000000002</v>
      </c>
      <c r="AJ36" s="54"/>
    </row>
    <row r="37" spans="2:36" ht="14.1">
      <c r="B37" s="81">
        <v>23</v>
      </c>
      <c r="C37" s="55"/>
      <c r="D37" s="55"/>
      <c r="E37" s="55"/>
      <c r="F37" s="55"/>
      <c r="G37" s="208"/>
      <c r="H37" s="55"/>
      <c r="I37" s="55"/>
      <c r="J37" s="86"/>
      <c r="K37" s="86"/>
      <c r="L37" s="55"/>
      <c r="M37" s="347"/>
      <c r="N37" s="2"/>
      <c r="O37" s="12"/>
      <c r="P37" s="81">
        <v>23</v>
      </c>
      <c r="Q37" s="55"/>
      <c r="R37" s="55"/>
      <c r="S37" s="55"/>
      <c r="T37" s="55"/>
      <c r="U37" s="208"/>
      <c r="V37" s="55"/>
      <c r="W37" s="55"/>
      <c r="X37" s="74">
        <f t="shared" si="4"/>
        <v>993.67336479975211</v>
      </c>
      <c r="Y37" s="81"/>
      <c r="AA37" s="81">
        <v>23</v>
      </c>
      <c r="AB37" s="55"/>
      <c r="AC37" s="55"/>
      <c r="AD37" s="475"/>
      <c r="AE37" s="55"/>
      <c r="AF37" s="208"/>
      <c r="AG37" s="55"/>
      <c r="AH37" s="482"/>
      <c r="AI37" s="477">
        <f t="shared" si="5"/>
        <v>3125.0365000000002</v>
      </c>
      <c r="AJ37" s="55"/>
    </row>
    <row r="38" spans="2:36" ht="14.1">
      <c r="B38" s="81">
        <v>24</v>
      </c>
      <c r="C38" s="56"/>
      <c r="D38" s="56"/>
      <c r="E38" s="56"/>
      <c r="F38" s="56"/>
      <c r="G38" s="209"/>
      <c r="H38" s="56"/>
      <c r="I38" s="56"/>
      <c r="J38" s="86"/>
      <c r="K38" s="86"/>
      <c r="L38" s="56"/>
      <c r="M38" s="347"/>
      <c r="N38" s="2"/>
      <c r="O38" s="12"/>
      <c r="P38" s="81">
        <v>24</v>
      </c>
      <c r="Q38" s="56"/>
      <c r="R38" s="56"/>
      <c r="S38" s="56"/>
      <c r="T38" s="56"/>
      <c r="U38" s="209"/>
      <c r="V38" s="56"/>
      <c r="W38" s="56"/>
      <c r="X38" s="74">
        <f t="shared" si="4"/>
        <v>993.67336479975211</v>
      </c>
      <c r="Y38" s="81"/>
      <c r="AA38" s="81">
        <v>24</v>
      </c>
      <c r="AB38" s="56"/>
      <c r="AC38" s="56"/>
      <c r="AD38" s="475"/>
      <c r="AE38" s="56"/>
      <c r="AF38" s="209"/>
      <c r="AG38" s="56"/>
      <c r="AH38" s="480"/>
      <c r="AI38" s="477">
        <f t="shared" si="5"/>
        <v>3125.0365000000002</v>
      </c>
      <c r="AJ38" s="56"/>
    </row>
    <row r="39" spans="2:36" ht="14.1">
      <c r="B39" s="81">
        <v>25</v>
      </c>
      <c r="C39" s="54"/>
      <c r="D39" s="54"/>
      <c r="E39" s="54"/>
      <c r="F39" s="54"/>
      <c r="G39" s="228"/>
      <c r="H39" s="54"/>
      <c r="I39" s="54"/>
      <c r="J39" s="86"/>
      <c r="K39" s="86"/>
      <c r="L39" s="54"/>
      <c r="M39" s="347"/>
      <c r="N39" s="2"/>
      <c r="O39" s="12"/>
      <c r="P39" s="81">
        <v>25</v>
      </c>
      <c r="Q39" s="54"/>
      <c r="R39" s="54"/>
      <c r="S39" s="54"/>
      <c r="T39" s="54"/>
      <c r="U39" s="228"/>
      <c r="V39" s="54"/>
      <c r="W39" s="54"/>
      <c r="X39" s="74">
        <f t="shared" si="4"/>
        <v>993.67336479975211</v>
      </c>
      <c r="Y39" s="81"/>
      <c r="AA39" s="81">
        <v>25</v>
      </c>
      <c r="AB39" s="54"/>
      <c r="AC39" s="54"/>
      <c r="AD39" s="475"/>
      <c r="AE39" s="54"/>
      <c r="AF39" s="228"/>
      <c r="AG39" s="54"/>
      <c r="AH39" s="481"/>
      <c r="AI39" s="477">
        <f t="shared" si="5"/>
        <v>3125.0365000000002</v>
      </c>
      <c r="AJ39" s="54"/>
    </row>
    <row r="40" spans="2:36" ht="14.1">
      <c r="B40" s="81">
        <v>26</v>
      </c>
      <c r="C40" s="55"/>
      <c r="D40" s="55"/>
      <c r="E40" s="55"/>
      <c r="F40" s="55"/>
      <c r="G40" s="208"/>
      <c r="H40" s="55"/>
      <c r="I40" s="55"/>
      <c r="J40" s="86"/>
      <c r="K40" s="86"/>
      <c r="L40" s="55"/>
      <c r="M40" s="347"/>
      <c r="N40" s="2"/>
      <c r="O40" s="12"/>
      <c r="P40" s="81">
        <v>26</v>
      </c>
      <c r="Q40" s="55"/>
      <c r="R40" s="55"/>
      <c r="S40" s="55"/>
      <c r="T40" s="55"/>
      <c r="U40" s="208"/>
      <c r="V40" s="55"/>
      <c r="W40" s="55"/>
      <c r="X40" s="74">
        <f t="shared" si="4"/>
        <v>993.67336479975211</v>
      </c>
      <c r="Y40" s="81"/>
      <c r="AA40" s="81">
        <v>26</v>
      </c>
      <c r="AB40" s="55"/>
      <c r="AC40" s="55"/>
      <c r="AD40" s="475"/>
      <c r="AE40" s="55"/>
      <c r="AF40" s="208"/>
      <c r="AG40" s="55"/>
      <c r="AH40" s="482"/>
      <c r="AI40" s="477">
        <f t="shared" si="5"/>
        <v>3125.0365000000002</v>
      </c>
      <c r="AJ40" s="55"/>
    </row>
    <row r="41" spans="2:36" ht="14.1">
      <c r="B41" s="81">
        <v>27</v>
      </c>
      <c r="C41" s="56"/>
      <c r="D41" s="56"/>
      <c r="E41" s="56"/>
      <c r="F41" s="56"/>
      <c r="G41" s="209"/>
      <c r="H41" s="56"/>
      <c r="I41" s="56"/>
      <c r="J41" s="86"/>
      <c r="K41" s="86"/>
      <c r="L41" s="56"/>
      <c r="M41" s="347"/>
      <c r="N41" s="2"/>
      <c r="O41" s="12"/>
      <c r="P41" s="81">
        <v>27</v>
      </c>
      <c r="Q41" s="56"/>
      <c r="R41" s="56"/>
      <c r="S41" s="56"/>
      <c r="T41" s="56"/>
      <c r="U41" s="209"/>
      <c r="V41" s="56"/>
      <c r="W41" s="56"/>
      <c r="X41" s="74">
        <f t="shared" si="4"/>
        <v>993.67336479975211</v>
      </c>
      <c r="Y41" s="81"/>
      <c r="AA41" s="81">
        <v>27</v>
      </c>
      <c r="AB41" s="56"/>
      <c r="AC41" s="56"/>
      <c r="AD41" s="475"/>
      <c r="AE41" s="56"/>
      <c r="AF41" s="209"/>
      <c r="AG41" s="56"/>
      <c r="AH41" s="480"/>
      <c r="AI41" s="477">
        <f t="shared" si="5"/>
        <v>3125.0365000000002</v>
      </c>
      <c r="AJ41" s="56"/>
    </row>
    <row r="42" spans="2:36" ht="14.1">
      <c r="B42" s="81">
        <v>28</v>
      </c>
      <c r="C42" s="54"/>
      <c r="D42" s="54"/>
      <c r="E42" s="54"/>
      <c r="F42" s="54"/>
      <c r="G42" s="228"/>
      <c r="H42" s="54"/>
      <c r="I42" s="54"/>
      <c r="J42" s="86"/>
      <c r="K42" s="86"/>
      <c r="L42" s="54"/>
      <c r="M42" s="347"/>
      <c r="N42" s="2"/>
      <c r="O42" s="12"/>
      <c r="P42" s="81">
        <v>28</v>
      </c>
      <c r="Q42" s="54"/>
      <c r="R42" s="54"/>
      <c r="S42" s="54"/>
      <c r="T42" s="54"/>
      <c r="U42" s="228"/>
      <c r="V42" s="54"/>
      <c r="W42" s="54"/>
      <c r="X42" s="74">
        <f t="shared" si="4"/>
        <v>993.67336479975211</v>
      </c>
      <c r="Y42" s="81"/>
      <c r="AA42" s="81">
        <v>28</v>
      </c>
      <c r="AB42" s="54"/>
      <c r="AC42" s="54"/>
      <c r="AD42" s="475"/>
      <c r="AE42" s="54"/>
      <c r="AF42" s="228"/>
      <c r="AG42" s="54"/>
      <c r="AH42" s="481"/>
      <c r="AI42" s="477">
        <f t="shared" si="5"/>
        <v>3125.0365000000002</v>
      </c>
      <c r="AJ42" s="54"/>
    </row>
    <row r="43" spans="2:36" ht="14.1">
      <c r="B43" s="81">
        <v>29</v>
      </c>
      <c r="C43" s="55"/>
      <c r="D43" s="55"/>
      <c r="E43" s="55"/>
      <c r="F43" s="55"/>
      <c r="G43" s="208"/>
      <c r="H43" s="55"/>
      <c r="I43" s="55"/>
      <c r="J43" s="86"/>
      <c r="K43" s="86"/>
      <c r="L43" s="55"/>
      <c r="M43" s="347"/>
      <c r="N43" s="2"/>
      <c r="O43" s="12"/>
      <c r="P43" s="81">
        <v>29</v>
      </c>
      <c r="Q43" s="55"/>
      <c r="R43" s="55"/>
      <c r="S43" s="55"/>
      <c r="T43" s="55"/>
      <c r="U43" s="208"/>
      <c r="V43" s="55"/>
      <c r="W43" s="55"/>
      <c r="X43" s="74">
        <f t="shared" si="4"/>
        <v>993.67336479975211</v>
      </c>
      <c r="Y43" s="81"/>
      <c r="AA43" s="81">
        <v>29</v>
      </c>
      <c r="AB43" s="55"/>
      <c r="AC43" s="55"/>
      <c r="AD43" s="475"/>
      <c r="AE43" s="55"/>
      <c r="AF43" s="208"/>
      <c r="AG43" s="55"/>
      <c r="AH43" s="482"/>
      <c r="AI43" s="477">
        <f t="shared" si="5"/>
        <v>3125.0365000000002</v>
      </c>
      <c r="AJ43" s="55"/>
    </row>
    <row r="44" spans="2:36" ht="14.1">
      <c r="B44" s="81">
        <v>30</v>
      </c>
      <c r="C44" s="56"/>
      <c r="D44" s="56"/>
      <c r="E44" s="56"/>
      <c r="F44" s="56"/>
      <c r="G44" s="209"/>
      <c r="H44" s="56"/>
      <c r="I44" s="56"/>
      <c r="J44" s="86"/>
      <c r="K44" s="86"/>
      <c r="L44" s="56"/>
      <c r="M44" s="347"/>
      <c r="N44" s="2"/>
      <c r="O44" s="12"/>
      <c r="P44" s="81">
        <v>30</v>
      </c>
      <c r="Q44" s="56"/>
      <c r="R44" s="56"/>
      <c r="S44" s="56"/>
      <c r="T44" s="56"/>
      <c r="U44" s="209"/>
      <c r="V44" s="56"/>
      <c r="W44" s="56"/>
      <c r="X44" s="74">
        <f t="shared" si="4"/>
        <v>993.67336479975211</v>
      </c>
      <c r="Y44" s="81"/>
      <c r="AA44" s="81">
        <v>30</v>
      </c>
      <c r="AB44" s="56"/>
      <c r="AC44" s="56"/>
      <c r="AD44" s="475"/>
      <c r="AE44" s="56"/>
      <c r="AF44" s="209"/>
      <c r="AG44" s="56"/>
      <c r="AH44" s="480"/>
      <c r="AI44" s="477">
        <f t="shared" si="5"/>
        <v>3125.0365000000002</v>
      </c>
      <c r="AJ44" s="56"/>
    </row>
    <row r="45" spans="2:36" ht="14.1">
      <c r="B45" s="81">
        <v>31</v>
      </c>
      <c r="C45" s="228"/>
      <c r="D45" s="228"/>
      <c r="E45" s="228"/>
      <c r="F45" s="228"/>
      <c r="G45" s="228"/>
      <c r="H45" s="228"/>
      <c r="I45" s="228"/>
      <c r="J45" s="86"/>
      <c r="K45" s="86"/>
      <c r="L45" s="228"/>
      <c r="M45" s="346"/>
      <c r="N45" s="2"/>
      <c r="O45" s="12"/>
      <c r="P45" s="81">
        <v>31</v>
      </c>
      <c r="Q45" s="228"/>
      <c r="R45" s="228"/>
      <c r="S45" s="228"/>
      <c r="T45" s="228"/>
      <c r="U45" s="228"/>
      <c r="V45" s="228"/>
      <c r="W45" s="228"/>
      <c r="X45" s="74">
        <f t="shared" si="4"/>
        <v>993.67336479975211</v>
      </c>
      <c r="Y45" s="227"/>
      <c r="AA45" s="81">
        <v>31</v>
      </c>
      <c r="AB45" s="228"/>
      <c r="AC45" s="228"/>
      <c r="AD45" s="475"/>
      <c r="AE45" s="228"/>
      <c r="AF45" s="228"/>
      <c r="AG45" s="228"/>
      <c r="AH45" s="483"/>
      <c r="AI45" s="477">
        <f t="shared" si="5"/>
        <v>3125.0365000000002</v>
      </c>
      <c r="AJ45" s="228"/>
    </row>
    <row r="46" spans="2:36" ht="14.1">
      <c r="B46" s="81">
        <v>32</v>
      </c>
      <c r="C46" s="208"/>
      <c r="D46" s="208"/>
      <c r="E46" s="208"/>
      <c r="F46" s="208"/>
      <c r="G46" s="208"/>
      <c r="H46" s="208"/>
      <c r="I46" s="208"/>
      <c r="J46" s="86"/>
      <c r="K46" s="86"/>
      <c r="L46" s="208"/>
      <c r="M46" s="346"/>
      <c r="N46" s="2"/>
      <c r="O46" s="12"/>
      <c r="P46" s="81">
        <v>32</v>
      </c>
      <c r="Q46" s="208"/>
      <c r="R46" s="208"/>
      <c r="S46" s="208"/>
      <c r="T46" s="208"/>
      <c r="U46" s="208"/>
      <c r="V46" s="208"/>
      <c r="W46" s="208"/>
      <c r="X46" s="74">
        <f t="shared" si="4"/>
        <v>993.67336479975211</v>
      </c>
      <c r="Y46" s="227"/>
      <c r="AA46" s="81">
        <v>32</v>
      </c>
      <c r="AB46" s="208"/>
      <c r="AC46" s="208"/>
      <c r="AD46" s="475"/>
      <c r="AE46" s="208"/>
      <c r="AF46" s="208"/>
      <c r="AG46" s="208"/>
      <c r="AH46" s="484"/>
      <c r="AI46" s="477">
        <f t="shared" si="5"/>
        <v>3125.0365000000002</v>
      </c>
      <c r="AJ46" s="208"/>
    </row>
    <row r="47" spans="2:36" ht="14.1">
      <c r="B47" s="81">
        <v>33</v>
      </c>
      <c r="C47" s="209"/>
      <c r="D47" s="209"/>
      <c r="E47" s="209"/>
      <c r="F47" s="209"/>
      <c r="G47" s="209"/>
      <c r="H47" s="209"/>
      <c r="I47" s="209"/>
      <c r="J47" s="86"/>
      <c r="K47" s="86"/>
      <c r="L47" s="209"/>
      <c r="M47" s="346"/>
      <c r="N47" s="2"/>
      <c r="O47" s="12"/>
      <c r="P47" s="81">
        <v>33</v>
      </c>
      <c r="Q47" s="209"/>
      <c r="R47" s="209"/>
      <c r="S47" s="209"/>
      <c r="T47" s="209"/>
      <c r="U47" s="209"/>
      <c r="V47" s="209"/>
      <c r="W47" s="209"/>
      <c r="X47" s="74">
        <f t="shared" si="4"/>
        <v>993.67336479975211</v>
      </c>
      <c r="Y47" s="227"/>
      <c r="AA47" s="81">
        <v>33</v>
      </c>
      <c r="AB47" s="209"/>
      <c r="AC47" s="209"/>
      <c r="AD47" s="475"/>
      <c r="AE47" s="209"/>
      <c r="AF47" s="209"/>
      <c r="AG47" s="209"/>
      <c r="AH47" s="485"/>
      <c r="AI47" s="477">
        <f t="shared" si="5"/>
        <v>3125.0365000000002</v>
      </c>
      <c r="AJ47" s="209"/>
    </row>
    <row r="48" spans="2:36" ht="14.1">
      <c r="B48" s="81">
        <v>34</v>
      </c>
      <c r="C48" s="228"/>
      <c r="D48" s="228"/>
      <c r="E48" s="228"/>
      <c r="F48" s="228"/>
      <c r="G48" s="228"/>
      <c r="H48" s="228"/>
      <c r="I48" s="228"/>
      <c r="J48" s="86"/>
      <c r="K48" s="86"/>
      <c r="L48" s="228"/>
      <c r="M48" s="346"/>
      <c r="N48" s="2"/>
      <c r="O48" s="12"/>
      <c r="P48" s="81">
        <v>34</v>
      </c>
      <c r="Q48" s="228"/>
      <c r="R48" s="228"/>
      <c r="S48" s="228"/>
      <c r="T48" s="228"/>
      <c r="U48" s="228"/>
      <c r="V48" s="228"/>
      <c r="W48" s="228"/>
      <c r="X48" s="74">
        <f t="shared" si="4"/>
        <v>993.67336479975211</v>
      </c>
      <c r="Y48" s="227"/>
      <c r="AA48" s="81">
        <v>34</v>
      </c>
      <c r="AB48" s="228"/>
      <c r="AC48" s="228"/>
      <c r="AD48" s="475"/>
      <c r="AE48" s="228"/>
      <c r="AF48" s="228"/>
      <c r="AG48" s="228"/>
      <c r="AH48" s="483"/>
      <c r="AI48" s="477">
        <f t="shared" si="5"/>
        <v>3125.0365000000002</v>
      </c>
      <c r="AJ48" s="228"/>
    </row>
    <row r="49" spans="1:36" ht="14.1">
      <c r="B49" s="81">
        <v>35</v>
      </c>
      <c r="C49" s="208"/>
      <c r="D49" s="208"/>
      <c r="E49" s="208"/>
      <c r="F49" s="208"/>
      <c r="G49" s="208"/>
      <c r="H49" s="208"/>
      <c r="I49" s="208"/>
      <c r="J49" s="86"/>
      <c r="K49" s="86"/>
      <c r="L49" s="208"/>
      <c r="M49" s="346"/>
      <c r="N49" s="2"/>
      <c r="O49" s="12"/>
      <c r="P49" s="81">
        <v>35</v>
      </c>
      <c r="Q49" s="208"/>
      <c r="R49" s="208"/>
      <c r="S49" s="208"/>
      <c r="T49" s="208"/>
      <c r="U49" s="208"/>
      <c r="V49" s="208"/>
      <c r="W49" s="208"/>
      <c r="X49" s="74">
        <f t="shared" si="4"/>
        <v>993.67336479975211</v>
      </c>
      <c r="Y49" s="227"/>
      <c r="AA49" s="81">
        <v>35</v>
      </c>
      <c r="AB49" s="208"/>
      <c r="AC49" s="208"/>
      <c r="AD49" s="475"/>
      <c r="AE49" s="208"/>
      <c r="AF49" s="208"/>
      <c r="AG49" s="208"/>
      <c r="AH49" s="484"/>
      <c r="AI49" s="477">
        <f t="shared" si="5"/>
        <v>3125.0365000000002</v>
      </c>
      <c r="AJ49" s="208"/>
    </row>
    <row r="50" spans="1:36" ht="14.1">
      <c r="B50" s="81">
        <v>36</v>
      </c>
      <c r="C50" s="209"/>
      <c r="D50" s="209"/>
      <c r="E50" s="209"/>
      <c r="F50" s="209"/>
      <c r="G50" s="209"/>
      <c r="H50" s="209"/>
      <c r="I50" s="209"/>
      <c r="J50" s="86"/>
      <c r="K50" s="86"/>
      <c r="L50" s="209"/>
      <c r="M50" s="346"/>
      <c r="N50" s="2"/>
      <c r="O50" s="12"/>
      <c r="P50" s="81">
        <v>36</v>
      </c>
      <c r="Q50" s="209"/>
      <c r="R50" s="209"/>
      <c r="S50" s="209"/>
      <c r="T50" s="209"/>
      <c r="U50" s="209"/>
      <c r="V50" s="209"/>
      <c r="W50" s="209"/>
      <c r="X50" s="74">
        <f t="shared" si="4"/>
        <v>993.67336479975211</v>
      </c>
      <c r="Y50" s="227"/>
      <c r="AA50" s="81">
        <v>36</v>
      </c>
      <c r="AB50" s="209"/>
      <c r="AC50" s="209"/>
      <c r="AD50" s="475"/>
      <c r="AE50" s="209"/>
      <c r="AF50" s="209"/>
      <c r="AG50" s="209"/>
      <c r="AH50" s="485"/>
      <c r="AI50" s="477">
        <f t="shared" si="5"/>
        <v>3125.0365000000002</v>
      </c>
      <c r="AJ50" s="209"/>
    </row>
    <row r="51" spans="1:36" s="13" customFormat="1" ht="14.1">
      <c r="B51" s="81">
        <v>37</v>
      </c>
      <c r="C51" s="228"/>
      <c r="D51" s="66"/>
      <c r="E51" s="63"/>
      <c r="F51" s="66"/>
      <c r="G51" s="228"/>
      <c r="H51" s="69"/>
      <c r="I51" s="69"/>
      <c r="J51" s="86"/>
      <c r="K51" s="86"/>
      <c r="L51" s="60"/>
      <c r="M51" s="107"/>
      <c r="O51" s="14"/>
      <c r="P51" s="81">
        <v>37</v>
      </c>
      <c r="Q51" s="228"/>
      <c r="R51" s="66"/>
      <c r="S51" s="63"/>
      <c r="T51" s="66"/>
      <c r="U51" s="228"/>
      <c r="V51" s="69"/>
      <c r="W51" s="69"/>
      <c r="X51" s="74">
        <f t="shared" si="4"/>
        <v>993.67336479975211</v>
      </c>
      <c r="Y51" s="101"/>
      <c r="AA51" s="81">
        <v>37</v>
      </c>
      <c r="AB51" s="228"/>
      <c r="AC51" s="66"/>
      <c r="AD51" s="475"/>
      <c r="AE51" s="66"/>
      <c r="AF51" s="228"/>
      <c r="AG51" s="69"/>
      <c r="AH51" s="486"/>
      <c r="AI51" s="477">
        <f t="shared" si="5"/>
        <v>3125.0365000000002</v>
      </c>
      <c r="AJ51" s="60"/>
    </row>
    <row r="52" spans="1:36" s="13" customFormat="1" ht="14.1">
      <c r="B52" s="81">
        <v>38</v>
      </c>
      <c r="C52" s="208"/>
      <c r="D52" s="67"/>
      <c r="E52" s="64"/>
      <c r="F52" s="67"/>
      <c r="G52" s="208"/>
      <c r="H52" s="70"/>
      <c r="I52" s="70"/>
      <c r="J52" s="86"/>
      <c r="K52" s="86"/>
      <c r="L52" s="61"/>
      <c r="M52" s="107"/>
      <c r="O52" s="14"/>
      <c r="P52" s="81">
        <v>38</v>
      </c>
      <c r="Q52" s="208"/>
      <c r="R52" s="67"/>
      <c r="S52" s="64"/>
      <c r="T52" s="67"/>
      <c r="U52" s="208"/>
      <c r="V52" s="70"/>
      <c r="W52" s="70"/>
      <c r="X52" s="74">
        <f t="shared" si="4"/>
        <v>993.67336479975211</v>
      </c>
      <c r="Y52" s="101"/>
      <c r="AA52" s="81">
        <v>38</v>
      </c>
      <c r="AB52" s="208"/>
      <c r="AC52" s="67"/>
      <c r="AD52" s="64"/>
      <c r="AE52" s="67"/>
      <c r="AF52" s="208"/>
      <c r="AG52" s="70"/>
      <c r="AH52" s="487"/>
      <c r="AI52" s="477">
        <f t="shared" si="5"/>
        <v>3125.0365000000002</v>
      </c>
      <c r="AJ52" s="61"/>
    </row>
    <row r="53" spans="1:36" s="13" customFormat="1" ht="14.1">
      <c r="B53" s="81">
        <v>39</v>
      </c>
      <c r="C53" s="209"/>
      <c r="D53" s="68"/>
      <c r="E53" s="65"/>
      <c r="F53" s="68"/>
      <c r="G53" s="209"/>
      <c r="H53" s="71"/>
      <c r="I53" s="71"/>
      <c r="J53" s="86"/>
      <c r="K53" s="86"/>
      <c r="L53" s="62"/>
      <c r="M53" s="107"/>
      <c r="O53" s="14"/>
      <c r="P53" s="81">
        <v>39</v>
      </c>
      <c r="Q53" s="209"/>
      <c r="R53" s="68"/>
      <c r="S53" s="65"/>
      <c r="T53" s="68"/>
      <c r="U53" s="209"/>
      <c r="V53" s="71"/>
      <c r="W53" s="71"/>
      <c r="X53" s="74">
        <f t="shared" si="4"/>
        <v>993.67336479975211</v>
      </c>
      <c r="Y53" s="101"/>
      <c r="AA53" s="81">
        <v>39</v>
      </c>
      <c r="AB53" s="209"/>
      <c r="AC53" s="68"/>
      <c r="AD53" s="65"/>
      <c r="AE53" s="68"/>
      <c r="AF53" s="209"/>
      <c r="AG53" s="71"/>
      <c r="AH53" s="488"/>
      <c r="AI53" s="477">
        <f t="shared" si="5"/>
        <v>3125.0365000000002</v>
      </c>
      <c r="AJ53" s="62"/>
    </row>
    <row r="54" spans="1:36" s="13" customFormat="1" ht="14.1">
      <c r="B54" s="81">
        <v>40</v>
      </c>
      <c r="C54" s="228"/>
      <c r="D54" s="228"/>
      <c r="E54" s="63"/>
      <c r="F54" s="228"/>
      <c r="G54" s="228"/>
      <c r="H54" s="57"/>
      <c r="I54" s="57"/>
      <c r="J54" s="86"/>
      <c r="K54" s="86"/>
      <c r="L54" s="60"/>
      <c r="M54" s="107"/>
      <c r="O54" s="14"/>
      <c r="P54" s="81">
        <v>40</v>
      </c>
      <c r="Q54" s="228"/>
      <c r="R54" s="228"/>
      <c r="S54" s="63"/>
      <c r="T54" s="228"/>
      <c r="U54" s="228"/>
      <c r="V54" s="57"/>
      <c r="W54" s="57"/>
      <c r="X54" s="74">
        <f t="shared" si="4"/>
        <v>993.67336479975211</v>
      </c>
      <c r="Y54" s="101"/>
      <c r="AA54" s="81">
        <v>40</v>
      </c>
      <c r="AB54" s="228"/>
      <c r="AC54" s="228"/>
      <c r="AD54" s="63"/>
      <c r="AE54" s="228"/>
      <c r="AF54" s="228"/>
      <c r="AG54" s="57"/>
      <c r="AH54" s="489"/>
      <c r="AI54" s="477">
        <f t="shared" si="5"/>
        <v>3125.0365000000002</v>
      </c>
      <c r="AJ54" s="60"/>
    </row>
    <row r="55" spans="1:36" s="13" customFormat="1" ht="14.1">
      <c r="B55" s="81">
        <v>41</v>
      </c>
      <c r="C55" s="208"/>
      <c r="D55" s="208"/>
      <c r="E55" s="64"/>
      <c r="F55" s="208"/>
      <c r="G55" s="208"/>
      <c r="H55" s="58"/>
      <c r="I55" s="58"/>
      <c r="J55" s="86"/>
      <c r="K55" s="86"/>
      <c r="L55" s="61"/>
      <c r="M55" s="107"/>
      <c r="O55" s="14"/>
      <c r="P55" s="81">
        <v>41</v>
      </c>
      <c r="Q55" s="208"/>
      <c r="R55" s="208"/>
      <c r="S55" s="64"/>
      <c r="T55" s="208"/>
      <c r="U55" s="208"/>
      <c r="V55" s="58"/>
      <c r="W55" s="58"/>
      <c r="X55" s="74">
        <f t="shared" si="4"/>
        <v>993.67336479975211</v>
      </c>
      <c r="Y55" s="101"/>
      <c r="AA55" s="81">
        <v>41</v>
      </c>
      <c r="AB55" s="208"/>
      <c r="AC55" s="208"/>
      <c r="AD55" s="64"/>
      <c r="AE55" s="208"/>
      <c r="AF55" s="208"/>
      <c r="AG55" s="58"/>
      <c r="AH55" s="490"/>
      <c r="AI55" s="477">
        <f t="shared" si="5"/>
        <v>3125.0365000000002</v>
      </c>
      <c r="AJ55" s="61"/>
    </row>
    <row r="56" spans="1:36" s="13" customFormat="1" ht="14.1">
      <c r="B56" s="81">
        <v>42</v>
      </c>
      <c r="C56" s="209"/>
      <c r="D56" s="209"/>
      <c r="E56" s="65"/>
      <c r="F56" s="209"/>
      <c r="G56" s="209"/>
      <c r="H56" s="59"/>
      <c r="I56" s="59"/>
      <c r="J56" s="86"/>
      <c r="K56" s="86"/>
      <c r="L56" s="62"/>
      <c r="M56" s="107"/>
      <c r="O56" s="14"/>
      <c r="P56" s="81">
        <v>42</v>
      </c>
      <c r="Q56" s="209"/>
      <c r="R56" s="209"/>
      <c r="S56" s="65"/>
      <c r="T56" s="209"/>
      <c r="U56" s="209"/>
      <c r="V56" s="59"/>
      <c r="W56" s="59"/>
      <c r="X56" s="74">
        <f t="shared" si="4"/>
        <v>993.67336479975211</v>
      </c>
      <c r="Y56" s="101"/>
      <c r="AA56" s="81">
        <v>42</v>
      </c>
      <c r="AB56" s="209"/>
      <c r="AC56" s="209"/>
      <c r="AD56" s="65"/>
      <c r="AE56" s="209"/>
      <c r="AF56" s="209"/>
      <c r="AG56" s="59"/>
      <c r="AH56" s="491"/>
      <c r="AI56" s="477">
        <f t="shared" si="5"/>
        <v>3125.0365000000002</v>
      </c>
      <c r="AJ56" s="62"/>
    </row>
    <row r="57" spans="1:36" s="13" customFormat="1" ht="14.1">
      <c r="A57" s="852"/>
      <c r="B57" s="81">
        <v>43</v>
      </c>
      <c r="C57" s="228"/>
      <c r="D57" s="228"/>
      <c r="E57" s="228"/>
      <c r="F57" s="228"/>
      <c r="G57" s="228"/>
      <c r="H57" s="228"/>
      <c r="I57" s="228"/>
      <c r="J57" s="86"/>
      <c r="K57" s="86"/>
      <c r="L57" s="228"/>
      <c r="M57" s="346"/>
      <c r="O57" s="14"/>
      <c r="P57" s="81">
        <v>43</v>
      </c>
      <c r="Q57" s="228"/>
      <c r="R57" s="228"/>
      <c r="S57" s="228"/>
      <c r="T57" s="228"/>
      <c r="U57" s="228"/>
      <c r="V57" s="228"/>
      <c r="W57" s="228"/>
      <c r="X57" s="74">
        <f t="shared" si="4"/>
        <v>993.67336479975211</v>
      </c>
      <c r="Y57" s="227"/>
      <c r="AA57" s="81">
        <v>43</v>
      </c>
      <c r="AB57" s="228"/>
      <c r="AC57" s="228"/>
      <c r="AD57" s="228"/>
      <c r="AE57" s="228"/>
      <c r="AF57" s="228"/>
      <c r="AG57" s="228"/>
      <c r="AH57" s="483"/>
      <c r="AI57" s="477">
        <f t="shared" si="5"/>
        <v>3125.0365000000002</v>
      </c>
      <c r="AJ57" s="228"/>
    </row>
    <row r="58" spans="1:36" s="13" customFormat="1" ht="14.1">
      <c r="A58" s="853"/>
      <c r="B58" s="81">
        <v>44</v>
      </c>
      <c r="C58" s="208"/>
      <c r="D58" s="208"/>
      <c r="E58" s="208"/>
      <c r="F58" s="208"/>
      <c r="G58" s="208"/>
      <c r="H58" s="208"/>
      <c r="I58" s="208"/>
      <c r="J58" s="86"/>
      <c r="K58" s="86"/>
      <c r="L58" s="208"/>
      <c r="M58" s="346"/>
      <c r="O58" s="14"/>
      <c r="P58" s="81">
        <v>44</v>
      </c>
      <c r="Q58" s="208"/>
      <c r="R58" s="208"/>
      <c r="S58" s="208"/>
      <c r="T58" s="208"/>
      <c r="U58" s="208"/>
      <c r="V58" s="208"/>
      <c r="W58" s="208"/>
      <c r="X58" s="74">
        <f t="shared" si="4"/>
        <v>993.67336479975211</v>
      </c>
      <c r="Y58" s="227"/>
      <c r="AA58" s="81">
        <v>44</v>
      </c>
      <c r="AB58" s="208"/>
      <c r="AC58" s="208"/>
      <c r="AD58" s="208"/>
      <c r="AE58" s="208"/>
      <c r="AF58" s="208"/>
      <c r="AG58" s="208"/>
      <c r="AH58" s="484"/>
      <c r="AI58" s="477">
        <f t="shared" si="5"/>
        <v>3125.0365000000002</v>
      </c>
      <c r="AJ58" s="208"/>
    </row>
    <row r="59" spans="1:36" s="13" customFormat="1" ht="14.1">
      <c r="A59" s="854"/>
      <c r="B59" s="81">
        <v>45</v>
      </c>
      <c r="C59" s="209"/>
      <c r="D59" s="209"/>
      <c r="E59" s="209"/>
      <c r="F59" s="209"/>
      <c r="G59" s="209"/>
      <c r="H59" s="209"/>
      <c r="I59" s="209"/>
      <c r="J59" s="86"/>
      <c r="K59" s="86"/>
      <c r="L59" s="209"/>
      <c r="M59" s="346"/>
      <c r="O59" s="14"/>
      <c r="P59" s="81">
        <v>45</v>
      </c>
      <c r="Q59" s="209"/>
      <c r="R59" s="209"/>
      <c r="S59" s="209"/>
      <c r="T59" s="209"/>
      <c r="U59" s="209"/>
      <c r="V59" s="209"/>
      <c r="W59" s="209"/>
      <c r="X59" s="74">
        <f t="shared" si="4"/>
        <v>993.67336479975211</v>
      </c>
      <c r="Y59" s="227"/>
      <c r="AA59" s="81">
        <v>45</v>
      </c>
      <c r="AB59" s="209"/>
      <c r="AC59" s="209"/>
      <c r="AD59" s="209"/>
      <c r="AE59" s="209"/>
      <c r="AF59" s="209"/>
      <c r="AG59" s="209"/>
      <c r="AH59" s="485"/>
      <c r="AI59" s="477">
        <f t="shared" si="5"/>
        <v>3125.0365000000002</v>
      </c>
      <c r="AJ59" s="209"/>
    </row>
    <row r="60" spans="1:36" s="13" customFormat="1" ht="14.1">
      <c r="B60" s="81">
        <v>46</v>
      </c>
      <c r="C60" s="228"/>
      <c r="D60" s="228"/>
      <c r="E60" s="63"/>
      <c r="F60" s="228"/>
      <c r="G60" s="228"/>
      <c r="H60" s="57"/>
      <c r="I60" s="57"/>
      <c r="J60" s="86"/>
      <c r="K60" s="86"/>
      <c r="L60" s="60"/>
      <c r="M60" s="107"/>
      <c r="O60" s="14"/>
      <c r="P60" s="81">
        <v>46</v>
      </c>
      <c r="Q60" s="228"/>
      <c r="R60" s="228"/>
      <c r="S60" s="63"/>
      <c r="T60" s="228"/>
      <c r="U60" s="228"/>
      <c r="V60" s="57"/>
      <c r="W60" s="57"/>
      <c r="X60" s="74">
        <f t="shared" si="4"/>
        <v>993.67336479975211</v>
      </c>
      <c r="Y60" s="101"/>
      <c r="AA60" s="81">
        <v>46</v>
      </c>
      <c r="AB60" s="228"/>
      <c r="AC60" s="228"/>
      <c r="AD60" s="63"/>
      <c r="AE60" s="228"/>
      <c r="AF60" s="228"/>
      <c r="AG60" s="57"/>
      <c r="AH60" s="489"/>
      <c r="AI60" s="477">
        <f t="shared" si="5"/>
        <v>3125.0365000000002</v>
      </c>
      <c r="AJ60" s="60"/>
    </row>
    <row r="61" spans="1:36" s="13" customFormat="1" ht="14.1">
      <c r="B61" s="81">
        <v>47</v>
      </c>
      <c r="C61" s="208"/>
      <c r="D61" s="208"/>
      <c r="E61" s="64"/>
      <c r="F61" s="208"/>
      <c r="G61" s="208"/>
      <c r="H61" s="58"/>
      <c r="I61" s="58"/>
      <c r="J61" s="86"/>
      <c r="K61" s="86"/>
      <c r="L61" s="61"/>
      <c r="M61" s="107"/>
      <c r="O61" s="14"/>
      <c r="P61" s="81">
        <v>47</v>
      </c>
      <c r="Q61" s="208"/>
      <c r="R61" s="208"/>
      <c r="S61" s="64"/>
      <c r="T61" s="208"/>
      <c r="U61" s="208"/>
      <c r="V61" s="58"/>
      <c r="W61" s="58"/>
      <c r="X61" s="74">
        <f t="shared" si="4"/>
        <v>993.67336479975211</v>
      </c>
      <c r="Y61" s="101"/>
      <c r="AA61" s="81">
        <v>47</v>
      </c>
      <c r="AB61" s="208"/>
      <c r="AC61" s="208"/>
      <c r="AD61" s="64"/>
      <c r="AE61" s="208"/>
      <c r="AF61" s="208"/>
      <c r="AG61" s="58"/>
      <c r="AH61" s="490"/>
      <c r="AI61" s="477">
        <f t="shared" si="5"/>
        <v>3125.0365000000002</v>
      </c>
      <c r="AJ61" s="61"/>
    </row>
    <row r="62" spans="1:36" s="13" customFormat="1" ht="14.1">
      <c r="B62" s="81">
        <v>48</v>
      </c>
      <c r="C62" s="209"/>
      <c r="D62" s="209"/>
      <c r="E62" s="65"/>
      <c r="F62" s="209"/>
      <c r="G62" s="209"/>
      <c r="H62" s="59"/>
      <c r="I62" s="59"/>
      <c r="J62" s="86"/>
      <c r="K62" s="86"/>
      <c r="L62" s="62"/>
      <c r="M62" s="107"/>
      <c r="O62" s="14"/>
      <c r="P62" s="81">
        <v>48</v>
      </c>
      <c r="Q62" s="209"/>
      <c r="R62" s="209"/>
      <c r="S62" s="65"/>
      <c r="T62" s="209"/>
      <c r="U62" s="209"/>
      <c r="V62" s="59"/>
      <c r="W62" s="59"/>
      <c r="X62" s="74">
        <f t="shared" si="4"/>
        <v>993.67336479975211</v>
      </c>
      <c r="Y62" s="101"/>
      <c r="AA62" s="81">
        <v>48</v>
      </c>
      <c r="AB62" s="209"/>
      <c r="AC62" s="209"/>
      <c r="AD62" s="65"/>
      <c r="AE62" s="209"/>
      <c r="AF62" s="209"/>
      <c r="AG62" s="59"/>
      <c r="AH62" s="491"/>
      <c r="AI62" s="477">
        <f t="shared" si="5"/>
        <v>3125.0365000000002</v>
      </c>
      <c r="AJ62" s="62"/>
    </row>
    <row r="63" spans="1:36" s="13" customFormat="1" ht="14.1">
      <c r="B63" s="81">
        <v>49</v>
      </c>
      <c r="C63" s="228"/>
      <c r="D63" s="228"/>
      <c r="E63" s="63"/>
      <c r="F63" s="228"/>
      <c r="G63" s="228"/>
      <c r="H63" s="57"/>
      <c r="I63" s="57"/>
      <c r="J63" s="86"/>
      <c r="K63" s="86"/>
      <c r="L63" s="60"/>
      <c r="M63" s="107"/>
      <c r="O63" s="14"/>
      <c r="P63" s="81">
        <v>49</v>
      </c>
      <c r="Q63" s="228"/>
      <c r="R63" s="228"/>
      <c r="S63" s="63"/>
      <c r="T63" s="228"/>
      <c r="U63" s="228"/>
      <c r="V63" s="57"/>
      <c r="W63" s="57"/>
      <c r="X63" s="74">
        <f t="shared" si="4"/>
        <v>993.67336479975211</v>
      </c>
      <c r="Y63" s="101"/>
      <c r="AA63" s="81">
        <v>49</v>
      </c>
      <c r="AB63" s="228"/>
      <c r="AC63" s="228"/>
      <c r="AD63" s="63"/>
      <c r="AE63" s="228"/>
      <c r="AF63" s="228"/>
      <c r="AG63" s="57"/>
      <c r="AH63" s="489"/>
      <c r="AI63" s="477">
        <f t="shared" si="5"/>
        <v>3125.0365000000002</v>
      </c>
      <c r="AJ63" s="60"/>
    </row>
    <row r="64" spans="1:36" s="13" customFormat="1" ht="14.1">
      <c r="B64" s="81">
        <v>50</v>
      </c>
      <c r="C64" s="208"/>
      <c r="D64" s="208"/>
      <c r="E64" s="64"/>
      <c r="F64" s="208"/>
      <c r="G64" s="208"/>
      <c r="H64" s="58"/>
      <c r="I64" s="58"/>
      <c r="J64" s="86"/>
      <c r="K64" s="86"/>
      <c r="L64" s="61"/>
      <c r="M64" s="107"/>
      <c r="O64" s="14"/>
      <c r="P64" s="81">
        <v>50</v>
      </c>
      <c r="Q64" s="208"/>
      <c r="R64" s="208"/>
      <c r="S64" s="64"/>
      <c r="T64" s="208"/>
      <c r="U64" s="208"/>
      <c r="V64" s="58"/>
      <c r="W64" s="58"/>
      <c r="X64" s="74">
        <f t="shared" si="4"/>
        <v>993.67336479975211</v>
      </c>
      <c r="Y64" s="101"/>
      <c r="AA64" s="81">
        <v>50</v>
      </c>
      <c r="AB64" s="208"/>
      <c r="AC64" s="208"/>
      <c r="AD64" s="64"/>
      <c r="AE64" s="208"/>
      <c r="AF64" s="208"/>
      <c r="AG64" s="58"/>
      <c r="AH64" s="490"/>
      <c r="AI64" s="477">
        <f t="shared" si="5"/>
        <v>3125.0365000000002</v>
      </c>
      <c r="AJ64" s="61"/>
    </row>
    <row r="65" spans="1:36" s="13" customFormat="1" ht="14.1">
      <c r="B65" s="81">
        <v>51</v>
      </c>
      <c r="C65" s="209"/>
      <c r="D65" s="209"/>
      <c r="E65" s="65"/>
      <c r="F65" s="209"/>
      <c r="G65" s="209"/>
      <c r="H65" s="59"/>
      <c r="I65" s="59"/>
      <c r="J65" s="86"/>
      <c r="K65" s="86"/>
      <c r="L65" s="62"/>
      <c r="M65" s="107"/>
      <c r="O65" s="14"/>
      <c r="P65" s="81">
        <v>51</v>
      </c>
      <c r="Q65" s="209"/>
      <c r="R65" s="209"/>
      <c r="S65" s="65"/>
      <c r="T65" s="209"/>
      <c r="U65" s="209"/>
      <c r="V65" s="59"/>
      <c r="W65" s="59"/>
      <c r="X65" s="74">
        <f t="shared" si="4"/>
        <v>993.67336479975211</v>
      </c>
      <c r="Y65" s="101"/>
      <c r="AA65" s="81">
        <v>51</v>
      </c>
      <c r="AB65" s="209"/>
      <c r="AC65" s="209"/>
      <c r="AD65" s="65"/>
      <c r="AE65" s="209"/>
      <c r="AF65" s="209"/>
      <c r="AG65" s="59"/>
      <c r="AH65" s="491"/>
      <c r="AI65" s="477">
        <f t="shared" si="5"/>
        <v>3125.0365000000002</v>
      </c>
      <c r="AJ65" s="62"/>
    </row>
    <row r="66" spans="1:36" s="13" customFormat="1" ht="14.1">
      <c r="B66" s="81">
        <v>52</v>
      </c>
      <c r="C66" s="228"/>
      <c r="D66" s="228"/>
      <c r="E66" s="63"/>
      <c r="F66" s="228"/>
      <c r="G66" s="228"/>
      <c r="H66" s="57"/>
      <c r="I66" s="57"/>
      <c r="J66" s="86"/>
      <c r="K66" s="86"/>
      <c r="L66" s="60"/>
      <c r="M66" s="107"/>
      <c r="O66" s="14"/>
      <c r="P66" s="81">
        <v>52</v>
      </c>
      <c r="Q66" s="228"/>
      <c r="R66" s="228"/>
      <c r="S66" s="63"/>
      <c r="T66" s="228"/>
      <c r="U66" s="228"/>
      <c r="V66" s="57"/>
      <c r="W66" s="57"/>
      <c r="X66" s="74">
        <f t="shared" si="4"/>
        <v>993.67336479975211</v>
      </c>
      <c r="Y66" s="101"/>
      <c r="AA66" s="81">
        <v>52</v>
      </c>
      <c r="AB66" s="228"/>
      <c r="AC66" s="228"/>
      <c r="AD66" s="63"/>
      <c r="AE66" s="228"/>
      <c r="AF66" s="228"/>
      <c r="AG66" s="57"/>
      <c r="AH66" s="489"/>
      <c r="AI66" s="477">
        <f t="shared" si="5"/>
        <v>3125.0365000000002</v>
      </c>
      <c r="AJ66" s="60"/>
    </row>
    <row r="67" spans="1:36" s="13" customFormat="1" ht="14.1">
      <c r="B67" s="81">
        <v>53</v>
      </c>
      <c r="C67" s="208"/>
      <c r="D67" s="208"/>
      <c r="E67" s="64"/>
      <c r="F67" s="208"/>
      <c r="G67" s="208"/>
      <c r="H67" s="58"/>
      <c r="I67" s="58"/>
      <c r="J67" s="86"/>
      <c r="K67" s="86"/>
      <c r="L67" s="61"/>
      <c r="M67" s="107"/>
      <c r="O67" s="14"/>
      <c r="P67" s="81">
        <v>53</v>
      </c>
      <c r="Q67" s="208"/>
      <c r="R67" s="208"/>
      <c r="S67" s="64"/>
      <c r="T67" s="208"/>
      <c r="U67" s="208"/>
      <c r="V67" s="58"/>
      <c r="W67" s="58"/>
      <c r="X67" s="74">
        <f t="shared" si="4"/>
        <v>993.67336479975211</v>
      </c>
      <c r="Y67" s="101"/>
      <c r="AA67" s="81">
        <v>53</v>
      </c>
      <c r="AB67" s="208"/>
      <c r="AC67" s="208"/>
      <c r="AD67" s="64"/>
      <c r="AE67" s="208"/>
      <c r="AF67" s="208"/>
      <c r="AG67" s="58"/>
      <c r="AH67" s="490"/>
      <c r="AI67" s="477">
        <f t="shared" si="5"/>
        <v>3125.0365000000002</v>
      </c>
      <c r="AJ67" s="61"/>
    </row>
    <row r="68" spans="1:36" s="13" customFormat="1" ht="14.1">
      <c r="B68" s="81">
        <v>54</v>
      </c>
      <c r="C68" s="209"/>
      <c r="D68" s="209"/>
      <c r="E68" s="65"/>
      <c r="F68" s="209"/>
      <c r="G68" s="209"/>
      <c r="H68" s="59"/>
      <c r="I68" s="59"/>
      <c r="J68" s="86"/>
      <c r="K68" s="86"/>
      <c r="L68" s="62"/>
      <c r="M68" s="107"/>
      <c r="O68" s="14"/>
      <c r="P68" s="81">
        <v>54</v>
      </c>
      <c r="Q68" s="209"/>
      <c r="R68" s="209"/>
      <c r="S68" s="65"/>
      <c r="T68" s="209"/>
      <c r="U68" s="209"/>
      <c r="V68" s="59"/>
      <c r="W68" s="59"/>
      <c r="X68" s="74">
        <f t="shared" si="4"/>
        <v>993.67336479975211</v>
      </c>
      <c r="Y68" s="101"/>
      <c r="AA68" s="81">
        <v>54</v>
      </c>
      <c r="AB68" s="209"/>
      <c r="AC68" s="209"/>
      <c r="AD68" s="65"/>
      <c r="AE68" s="209"/>
      <c r="AF68" s="209"/>
      <c r="AG68" s="59"/>
      <c r="AH68" s="491"/>
      <c r="AI68" s="477">
        <f t="shared" si="5"/>
        <v>3125.0365000000002</v>
      </c>
      <c r="AJ68" s="62"/>
    </row>
    <row r="69" spans="1:36" s="13" customFormat="1" ht="23.1">
      <c r="B69" s="855" t="s">
        <v>53</v>
      </c>
      <c r="C69" s="856"/>
      <c r="D69" s="856"/>
      <c r="E69" s="856"/>
      <c r="F69" s="856"/>
      <c r="G69" s="857"/>
      <c r="H69" s="25"/>
      <c r="I69" s="25"/>
      <c r="J69" s="25"/>
      <c r="K69" s="25"/>
      <c r="L69" s="16"/>
      <c r="M69" s="20"/>
      <c r="O69" s="14"/>
      <c r="P69" s="855" t="s">
        <v>53</v>
      </c>
      <c r="Q69" s="856"/>
      <c r="R69" s="856"/>
      <c r="S69" s="856"/>
      <c r="T69" s="856"/>
      <c r="U69" s="857"/>
      <c r="V69" s="25">
        <f>SUM(V15:V68)</f>
        <v>2142.6550679233005</v>
      </c>
      <c r="W69" s="25"/>
      <c r="X69" s="137">
        <f>IF(MAX(X15:X68)&gt;=H7*0.5,MAX(X15:X68),0)</f>
        <v>993.67336479975211</v>
      </c>
      <c r="Y69" s="16"/>
      <c r="AA69" s="855" t="s">
        <v>53</v>
      </c>
      <c r="AB69" s="856"/>
      <c r="AC69" s="856"/>
      <c r="AD69" s="856"/>
      <c r="AE69" s="856"/>
      <c r="AF69" s="857"/>
      <c r="AG69" s="25">
        <f>SUM(AG15:AG68)</f>
        <v>3949.18</v>
      </c>
      <c r="AH69" s="25"/>
      <c r="AI69" s="138">
        <f>IF(MAX(AI15:AI68)&gt;=H7*0.5,MAX(AI15:AI68),0)</f>
        <v>3125.0365000000002</v>
      </c>
      <c r="AJ69" s="16"/>
    </row>
    <row r="70" spans="1:36"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AA70" s="355"/>
      <c r="AB70" s="355"/>
      <c r="AC70" s="355"/>
      <c r="AD70" s="355"/>
      <c r="AE70" s="355"/>
      <c r="AF70" s="355"/>
      <c r="AG70" s="110"/>
      <c r="AH70" s="110"/>
      <c r="AI70" s="110"/>
      <c r="AJ70" s="20"/>
    </row>
    <row r="71" spans="1:36"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36" s="111" customFormat="1" ht="18">
      <c r="B72" s="112"/>
      <c r="C72" s="112"/>
      <c r="D72" s="112"/>
      <c r="E72" s="112"/>
      <c r="F72" s="112"/>
      <c r="G72" s="112"/>
      <c r="H72" s="113"/>
      <c r="I72" s="113"/>
      <c r="J72" s="113"/>
      <c r="K72" s="113"/>
      <c r="L72" s="114"/>
      <c r="M72" s="114"/>
      <c r="O72" s="115"/>
      <c r="P72" s="112"/>
      <c r="Q72" s="112"/>
      <c r="R72" s="112"/>
      <c r="S72" s="112"/>
      <c r="T72" s="112"/>
      <c r="U72" s="112"/>
      <c r="V72" s="113"/>
      <c r="W72" s="113"/>
      <c r="X72" s="113"/>
      <c r="Y72" s="114"/>
      <c r="AA72" s="112"/>
      <c r="AB72" s="112"/>
      <c r="AC72" s="112"/>
      <c r="AD72" s="112"/>
      <c r="AE72" s="112"/>
      <c r="AF72" s="112"/>
      <c r="AG72" s="113"/>
      <c r="AH72" s="113"/>
      <c r="AI72" s="113"/>
      <c r="AJ72" s="114"/>
    </row>
    <row r="73" spans="1:36" s="13" customFormat="1">
      <c r="B73" s="17"/>
      <c r="C73" s="18"/>
      <c r="D73" s="18"/>
      <c r="E73" s="19"/>
      <c r="F73" s="18"/>
      <c r="G73" s="18"/>
      <c r="H73" s="18"/>
      <c r="I73" s="18"/>
      <c r="J73" s="18"/>
      <c r="K73" s="18"/>
      <c r="L73" s="20"/>
      <c r="M73" s="20"/>
      <c r="N73" s="20"/>
      <c r="O73" s="14"/>
    </row>
    <row r="74" spans="1:36">
      <c r="M74" s="9"/>
      <c r="N74" s="2"/>
      <c r="O74" s="10"/>
    </row>
    <row r="75" spans="1:36">
      <c r="M75" s="9"/>
      <c r="N75" s="2"/>
      <c r="O75" s="10"/>
    </row>
    <row r="76" spans="1:36" ht="14.45" customHeight="1">
      <c r="C76" s="39"/>
      <c r="D76" s="840" t="s">
        <v>54</v>
      </c>
      <c r="E76" s="840"/>
      <c r="F76" s="840"/>
      <c r="G76" s="840"/>
      <c r="H76" s="840"/>
      <c r="I76" s="840"/>
      <c r="J76" s="840"/>
      <c r="K76" s="840"/>
      <c r="L76" s="840"/>
      <c r="M76" s="840"/>
      <c r="N76" s="840"/>
      <c r="O76" s="840"/>
      <c r="P76" s="39"/>
      <c r="Q76" s="765"/>
      <c r="R76" s="765"/>
      <c r="S76" s="765"/>
    </row>
    <row r="77" spans="1:36" ht="47.1" customHeight="1">
      <c r="C77" s="39"/>
      <c r="D77" s="840"/>
      <c r="E77" s="840"/>
      <c r="F77" s="840"/>
      <c r="G77" s="840"/>
      <c r="H77" s="840"/>
      <c r="I77" s="840"/>
      <c r="J77" s="840"/>
      <c r="K77" s="840"/>
      <c r="L77" s="840"/>
      <c r="M77" s="840"/>
      <c r="N77" s="840"/>
      <c r="O77" s="840"/>
      <c r="P77" s="39"/>
      <c r="Q77" s="765"/>
      <c r="R77" s="765"/>
      <c r="S77" s="765"/>
    </row>
    <row r="78" spans="1:36" ht="14.45">
      <c r="C78" s="39"/>
      <c r="D78" s="39"/>
      <c r="E78" s="39"/>
      <c r="F78" s="39"/>
      <c r="G78" s="39"/>
      <c r="H78" s="40"/>
      <c r="I78" s="40"/>
      <c r="J78" s="40"/>
      <c r="K78" s="40"/>
      <c r="L78" s="39"/>
      <c r="M78" s="39"/>
      <c r="N78" s="41"/>
      <c r="O78" s="42"/>
      <c r="P78" s="39"/>
      <c r="Q78" s="765"/>
      <c r="R78" s="765"/>
      <c r="S78" s="765"/>
    </row>
    <row r="79" spans="1:36" ht="12.95">
      <c r="A79" s="39"/>
      <c r="B79" s="39"/>
      <c r="C79" s="858" t="s">
        <v>55</v>
      </c>
      <c r="D79" s="858"/>
      <c r="E79" s="861" t="str">
        <f>H5</f>
        <v>SEGEN INGENIERIA S.A.S.</v>
      </c>
      <c r="F79" s="861"/>
      <c r="G79" s="861"/>
      <c r="H79" s="861"/>
      <c r="I79" s="861"/>
      <c r="J79" s="42"/>
      <c r="M79" s="9"/>
      <c r="N79" s="2"/>
      <c r="O79" s="10"/>
    </row>
    <row r="80" spans="1:36" ht="12.95">
      <c r="A80" s="39"/>
      <c r="B80" s="39"/>
      <c r="C80" s="858" t="s">
        <v>56</v>
      </c>
      <c r="D80" s="858"/>
      <c r="E80" s="887" t="s">
        <v>346</v>
      </c>
      <c r="F80" s="887"/>
      <c r="G80" s="887"/>
      <c r="H80" s="887"/>
      <c r="I80" s="887"/>
      <c r="J80" s="42"/>
      <c r="M80" s="9"/>
      <c r="N80" s="2"/>
      <c r="O80" s="10"/>
    </row>
    <row r="81" spans="1:26" ht="12.95">
      <c r="A81" s="39"/>
      <c r="B81" s="39"/>
      <c r="C81" s="858" t="s">
        <v>58</v>
      </c>
      <c r="D81" s="858"/>
      <c r="E81" s="869" t="s">
        <v>59</v>
      </c>
      <c r="F81" s="869"/>
      <c r="G81" s="869"/>
      <c r="H81" s="869"/>
      <c r="I81" s="869"/>
      <c r="J81" s="42"/>
      <c r="M81" s="9"/>
      <c r="N81" s="2"/>
      <c r="O81" s="10"/>
    </row>
    <row r="82" spans="1:26">
      <c r="A82" s="39"/>
      <c r="B82" s="39"/>
      <c r="C82" s="39"/>
      <c r="D82" s="39"/>
      <c r="E82" s="39"/>
      <c r="F82" s="39"/>
      <c r="G82" s="40"/>
      <c r="H82" s="39"/>
      <c r="I82" s="41"/>
      <c r="J82" s="42"/>
      <c r="M82" s="9"/>
      <c r="N82" s="2"/>
      <c r="O82" s="10"/>
    </row>
    <row r="83" spans="1:26" ht="12.95">
      <c r="A83" s="39"/>
      <c r="B83" s="39"/>
      <c r="C83" s="870" t="s">
        <v>60</v>
      </c>
      <c r="D83" s="870"/>
      <c r="E83" s="870"/>
      <c r="F83" s="870"/>
      <c r="G83" s="870"/>
      <c r="H83" s="870"/>
      <c r="I83" s="870"/>
      <c r="J83" s="870"/>
      <c r="M83" s="9"/>
      <c r="N83" s="183"/>
      <c r="O83" s="184"/>
      <c r="P83" s="183"/>
      <c r="Q83" s="183"/>
      <c r="R83" s="183"/>
      <c r="S83" s="183"/>
      <c r="T83" s="183"/>
      <c r="U83" s="183"/>
      <c r="V83" s="183"/>
    </row>
    <row r="84" spans="1:26" ht="12.95">
      <c r="A84" s="39"/>
      <c r="B84" s="39"/>
      <c r="C84" s="770"/>
      <c r="D84" s="870" t="s">
        <v>61</v>
      </c>
      <c r="E84" s="870"/>
      <c r="F84" s="870"/>
      <c r="G84" s="870"/>
      <c r="H84" s="870"/>
      <c r="I84" s="770"/>
      <c r="J84" s="770"/>
      <c r="M84" s="9"/>
      <c r="N84" s="183"/>
      <c r="O84" s="184"/>
      <c r="P84" s="183"/>
      <c r="Q84" s="183"/>
      <c r="R84" s="183"/>
      <c r="S84" s="183"/>
      <c r="T84" s="183"/>
      <c r="U84" s="183"/>
      <c r="V84" s="183"/>
    </row>
    <row r="85" spans="1:26" ht="12.95" customHeight="1" thickBot="1">
      <c r="A85" s="39"/>
      <c r="B85" s="39"/>
      <c r="C85" s="880"/>
      <c r="D85" s="880"/>
      <c r="E85" s="770"/>
      <c r="F85" s="770"/>
      <c r="G85" s="770"/>
      <c r="H85" s="770"/>
      <c r="I85" s="770"/>
      <c r="J85" s="770"/>
      <c r="M85" s="9"/>
      <c r="N85" s="183"/>
      <c r="O85" s="185"/>
      <c r="P85" s="185"/>
      <c r="Q85" s="185"/>
      <c r="R85" s="185"/>
      <c r="S85" s="185"/>
      <c r="T85" s="185"/>
      <c r="U85" s="185"/>
      <c r="V85" s="185"/>
    </row>
    <row r="86" spans="1:26" ht="23.45" thickBot="1">
      <c r="A86" s="39"/>
      <c r="B86" s="39"/>
      <c r="C86" s="871" t="s">
        <v>62</v>
      </c>
      <c r="D86" s="872"/>
      <c r="E86" s="872"/>
      <c r="F86" s="872"/>
      <c r="G86" s="872"/>
      <c r="H86" s="872"/>
      <c r="I86" s="872"/>
      <c r="J86" s="872"/>
      <c r="K86" s="873"/>
      <c r="M86" s="9"/>
      <c r="N86" s="874" t="s">
        <v>63</v>
      </c>
      <c r="O86" s="875"/>
      <c r="P86" s="875"/>
      <c r="Q86" s="875"/>
      <c r="R86" s="875"/>
      <c r="S86" s="875"/>
      <c r="T86" s="875"/>
      <c r="U86" s="875"/>
      <c r="V86" s="876"/>
    </row>
    <row r="87" spans="1:26" ht="26.45" thickBot="1">
      <c r="A87" s="39"/>
      <c r="C87" s="180" t="s">
        <v>64</v>
      </c>
      <c r="D87" s="180" t="s">
        <v>11</v>
      </c>
      <c r="E87" s="180" t="s">
        <v>65</v>
      </c>
      <c r="F87" s="180" t="s">
        <v>66</v>
      </c>
      <c r="G87" s="180" t="s">
        <v>67</v>
      </c>
      <c r="H87" s="180" t="s">
        <v>68</v>
      </c>
      <c r="I87" s="189" t="s">
        <v>69</v>
      </c>
      <c r="J87" s="190" t="s">
        <v>70</v>
      </c>
      <c r="K87" s="181" t="s">
        <v>19</v>
      </c>
      <c r="L87" s="39"/>
      <c r="N87" s="180" t="s">
        <v>64</v>
      </c>
      <c r="O87" s="180" t="s">
        <v>11</v>
      </c>
      <c r="P87" s="180" t="s">
        <v>65</v>
      </c>
      <c r="Q87" s="180" t="s">
        <v>66</v>
      </c>
      <c r="R87" s="180" t="s">
        <v>67</v>
      </c>
      <c r="S87" s="180" t="s">
        <v>68</v>
      </c>
      <c r="T87" s="189" t="s">
        <v>69</v>
      </c>
      <c r="U87" s="190" t="s">
        <v>70</v>
      </c>
      <c r="V87" s="181" t="s">
        <v>19</v>
      </c>
      <c r="Y87" s="147" t="s">
        <v>71</v>
      </c>
      <c r="Z87" s="148" t="s">
        <v>72</v>
      </c>
    </row>
    <row r="88" spans="1:26" ht="83.1" customHeight="1" thickBot="1">
      <c r="A88" s="116"/>
      <c r="B88" s="15">
        <v>1</v>
      </c>
      <c r="C88" s="221" t="s">
        <v>347</v>
      </c>
      <c r="D88" s="221" t="s">
        <v>348</v>
      </c>
      <c r="E88" s="222" t="s">
        <v>349</v>
      </c>
      <c r="F88" s="222" t="s">
        <v>350</v>
      </c>
      <c r="G88" s="223"/>
      <c r="H88" s="223"/>
      <c r="I88" s="45">
        <f t="shared" ref="I88:I99" si="7">H88-G88</f>
        <v>0</v>
      </c>
      <c r="J88" s="46">
        <f t="shared" ref="J88:J99" si="8">+I88/30</f>
        <v>0</v>
      </c>
      <c r="K88" s="224" t="s">
        <v>351</v>
      </c>
      <c r="L88" s="116"/>
      <c r="M88" s="129">
        <v>1</v>
      </c>
      <c r="N88" s="44" t="s">
        <v>352</v>
      </c>
      <c r="O88" s="44" t="s">
        <v>353</v>
      </c>
      <c r="P88" s="44" t="s">
        <v>354</v>
      </c>
      <c r="Q88" s="130" t="s">
        <v>355</v>
      </c>
      <c r="R88" s="16">
        <v>43161</v>
      </c>
      <c r="S88" s="16">
        <v>43920</v>
      </c>
      <c r="T88" s="45">
        <f>S88-R88+1</f>
        <v>760</v>
      </c>
      <c r="U88" s="46">
        <f t="shared" ref="U88:U99" si="9">+T88/30</f>
        <v>25.333333333333332</v>
      </c>
      <c r="V88" s="136"/>
      <c r="Y88" s="149" t="s">
        <v>76</v>
      </c>
      <c r="Z88" s="150">
        <v>4</v>
      </c>
    </row>
    <row r="89" spans="1:26" ht="195.6">
      <c r="A89" s="116"/>
      <c r="B89" s="15">
        <v>2</v>
      </c>
      <c r="C89" s="122" t="s">
        <v>356</v>
      </c>
      <c r="D89" s="121" t="s">
        <v>357</v>
      </c>
      <c r="E89" s="122" t="s">
        <v>358</v>
      </c>
      <c r="F89" s="122" t="s">
        <v>359</v>
      </c>
      <c r="G89" s="16">
        <v>40007</v>
      </c>
      <c r="H89" s="16">
        <v>42050</v>
      </c>
      <c r="I89" s="45">
        <f>H89-G89+1</f>
        <v>2044</v>
      </c>
      <c r="J89" s="46">
        <f t="shared" si="8"/>
        <v>68.13333333333334</v>
      </c>
      <c r="K89" s="225" t="s">
        <v>360</v>
      </c>
      <c r="L89" s="116"/>
      <c r="M89" s="158">
        <v>2</v>
      </c>
      <c r="N89" s="156"/>
      <c r="O89" s="156"/>
      <c r="P89" s="156"/>
      <c r="Q89" s="139"/>
      <c r="R89" s="157"/>
      <c r="S89" s="157"/>
      <c r="T89" s="45">
        <f t="shared" ref="T89:T99" si="10">S89-R89</f>
        <v>0</v>
      </c>
      <c r="U89" s="46">
        <v>0</v>
      </c>
      <c r="V89" s="139"/>
      <c r="Y89" s="151" t="s">
        <v>81</v>
      </c>
      <c r="Z89" s="877">
        <v>1</v>
      </c>
    </row>
    <row r="90" spans="1:26" ht="183.95">
      <c r="A90" s="116"/>
      <c r="B90" s="15">
        <v>3</v>
      </c>
      <c r="C90" s="222" t="s">
        <v>361</v>
      </c>
      <c r="D90" s="221" t="s">
        <v>362</v>
      </c>
      <c r="E90" s="222" t="s">
        <v>361</v>
      </c>
      <c r="F90" s="222" t="s">
        <v>363</v>
      </c>
      <c r="G90" s="223"/>
      <c r="H90" s="223"/>
      <c r="I90" s="45">
        <f t="shared" si="7"/>
        <v>0</v>
      </c>
      <c r="J90" s="46">
        <f t="shared" si="8"/>
        <v>0</v>
      </c>
      <c r="K90" s="224" t="s">
        <v>351</v>
      </c>
      <c r="L90" s="116"/>
      <c r="M90" s="129">
        <v>3</v>
      </c>
      <c r="N90" s="131"/>
      <c r="O90" s="130"/>
      <c r="P90" s="131"/>
      <c r="Q90" s="132"/>
      <c r="R90" s="133"/>
      <c r="S90" s="133"/>
      <c r="T90" s="45">
        <f t="shared" si="10"/>
        <v>0</v>
      </c>
      <c r="U90" s="46">
        <f t="shared" si="9"/>
        <v>0</v>
      </c>
      <c r="V90" s="136"/>
      <c r="Y90" s="154" t="s">
        <v>84</v>
      </c>
      <c r="Z90" s="878"/>
    </row>
    <row r="91" spans="1:26" ht="172.5">
      <c r="A91" s="116"/>
      <c r="B91" s="15">
        <v>4</v>
      </c>
      <c r="C91" s="222" t="s">
        <v>364</v>
      </c>
      <c r="D91" s="221" t="s">
        <v>365</v>
      </c>
      <c r="E91" s="222" t="s">
        <v>364</v>
      </c>
      <c r="F91" s="222" t="s">
        <v>366</v>
      </c>
      <c r="G91" s="223"/>
      <c r="H91" s="223"/>
      <c r="I91" s="45">
        <f t="shared" si="7"/>
        <v>0</v>
      </c>
      <c r="J91" s="46">
        <f t="shared" si="8"/>
        <v>0</v>
      </c>
      <c r="K91" s="224" t="s">
        <v>351</v>
      </c>
      <c r="L91" s="116"/>
      <c r="M91" s="129">
        <v>4</v>
      </c>
      <c r="N91" s="134"/>
      <c r="O91" s="134"/>
      <c r="P91" s="134"/>
      <c r="Q91" s="134"/>
      <c r="R91" s="133"/>
      <c r="S91" s="133"/>
      <c r="T91" s="45">
        <f t="shared" si="10"/>
        <v>0</v>
      </c>
      <c r="U91" s="46">
        <f t="shared" si="9"/>
        <v>0</v>
      </c>
      <c r="V91" s="136"/>
      <c r="Y91" s="154" t="s">
        <v>87</v>
      </c>
      <c r="Z91" s="878"/>
    </row>
    <row r="92" spans="1:26" ht="50.45">
      <c r="A92" s="116"/>
      <c r="B92" s="15">
        <v>5</v>
      </c>
      <c r="C92" s="47"/>
      <c r="D92" s="47"/>
      <c r="E92" s="47"/>
      <c r="F92" s="47"/>
      <c r="G92" s="16"/>
      <c r="H92" s="16"/>
      <c r="I92" s="45">
        <f t="shared" si="7"/>
        <v>0</v>
      </c>
      <c r="J92" s="46">
        <f t="shared" si="8"/>
        <v>0</v>
      </c>
      <c r="K92" s="136"/>
      <c r="L92" s="116"/>
      <c r="M92" s="129">
        <v>5</v>
      </c>
      <c r="N92" s="134"/>
      <c r="O92" s="134"/>
      <c r="P92" s="134"/>
      <c r="Q92" s="134"/>
      <c r="R92" s="133"/>
      <c r="S92" s="133"/>
      <c r="T92" s="45">
        <f t="shared" si="10"/>
        <v>0</v>
      </c>
      <c r="U92" s="46">
        <f t="shared" si="9"/>
        <v>0</v>
      </c>
      <c r="V92" s="136"/>
      <c r="Y92" s="152" t="s">
        <v>91</v>
      </c>
      <c r="Z92" s="878"/>
    </row>
    <row r="93" spans="1:26" ht="60">
      <c r="A93" s="116"/>
      <c r="B93" s="15">
        <v>6</v>
      </c>
      <c r="C93" s="47"/>
      <c r="D93" s="47"/>
      <c r="E93" s="47"/>
      <c r="F93" s="47"/>
      <c r="G93" s="16"/>
      <c r="H93" s="16"/>
      <c r="I93" s="45">
        <f t="shared" si="7"/>
        <v>0</v>
      </c>
      <c r="J93" s="46">
        <f t="shared" si="8"/>
        <v>0</v>
      </c>
      <c r="K93" s="136"/>
      <c r="L93" s="116"/>
      <c r="M93" s="129">
        <v>6</v>
      </c>
      <c r="N93" s="134"/>
      <c r="O93" s="134"/>
      <c r="P93" s="134"/>
      <c r="Q93" s="134"/>
      <c r="R93" s="133"/>
      <c r="S93" s="133"/>
      <c r="T93" s="45">
        <f t="shared" si="10"/>
        <v>0</v>
      </c>
      <c r="U93" s="46">
        <f t="shared" si="9"/>
        <v>0</v>
      </c>
      <c r="V93" s="136"/>
      <c r="Y93" s="154" t="s">
        <v>94</v>
      </c>
      <c r="Z93" s="878"/>
    </row>
    <row r="94" spans="1:26" ht="50.1">
      <c r="A94" s="116"/>
      <c r="B94" s="15">
        <v>7</v>
      </c>
      <c r="C94" s="47"/>
      <c r="D94" s="47"/>
      <c r="E94" s="47"/>
      <c r="F94" s="47"/>
      <c r="G94" s="16"/>
      <c r="H94" s="16"/>
      <c r="I94" s="45">
        <f t="shared" si="7"/>
        <v>0</v>
      </c>
      <c r="J94" s="46">
        <f t="shared" si="8"/>
        <v>0</v>
      </c>
      <c r="K94" s="136"/>
      <c r="L94" s="116"/>
      <c r="M94" s="129">
        <v>7</v>
      </c>
      <c r="N94" s="134"/>
      <c r="O94" s="134"/>
      <c r="P94" s="134"/>
      <c r="Q94" s="134"/>
      <c r="R94" s="133"/>
      <c r="S94" s="133"/>
      <c r="T94" s="45">
        <f t="shared" si="10"/>
        <v>0</v>
      </c>
      <c r="U94" s="46">
        <f t="shared" si="9"/>
        <v>0</v>
      </c>
      <c r="V94" s="136"/>
      <c r="Y94" s="154" t="s">
        <v>98</v>
      </c>
      <c r="Z94" s="878"/>
    </row>
    <row r="95" spans="1:26" ht="24.95" customHeight="1">
      <c r="A95" s="116"/>
      <c r="B95" s="15">
        <v>8</v>
      </c>
      <c r="C95" s="47"/>
      <c r="D95" s="47"/>
      <c r="E95" s="47"/>
      <c r="F95" s="47"/>
      <c r="G95" s="16"/>
      <c r="H95" s="16"/>
      <c r="I95" s="45">
        <f t="shared" si="7"/>
        <v>0</v>
      </c>
      <c r="J95" s="46">
        <f t="shared" si="8"/>
        <v>0</v>
      </c>
      <c r="K95" s="136"/>
      <c r="L95" s="116"/>
      <c r="M95" s="129">
        <v>8</v>
      </c>
      <c r="N95" s="134"/>
      <c r="O95" s="134"/>
      <c r="P95" s="134"/>
      <c r="Q95" s="134"/>
      <c r="R95" s="133"/>
      <c r="S95" s="133"/>
      <c r="T95" s="45">
        <f t="shared" si="10"/>
        <v>0</v>
      </c>
      <c r="U95" s="46">
        <f t="shared" si="9"/>
        <v>0</v>
      </c>
      <c r="V95" s="136"/>
      <c r="Y95" s="154" t="s">
        <v>101</v>
      </c>
      <c r="Z95" s="878"/>
    </row>
    <row r="96" spans="1:26" ht="30" customHeight="1" thickBot="1">
      <c r="A96" s="116"/>
      <c r="B96" s="15">
        <v>9</v>
      </c>
      <c r="C96" s="47"/>
      <c r="D96" s="47"/>
      <c r="E96" s="47"/>
      <c r="F96" s="47"/>
      <c r="G96" s="16"/>
      <c r="H96" s="16"/>
      <c r="I96" s="45">
        <f t="shared" si="7"/>
        <v>0</v>
      </c>
      <c r="J96" s="46">
        <f t="shared" si="8"/>
        <v>0</v>
      </c>
      <c r="K96" s="136"/>
      <c r="L96" s="116"/>
      <c r="M96" s="129">
        <v>9</v>
      </c>
      <c r="N96" s="134"/>
      <c r="O96" s="134"/>
      <c r="P96" s="134"/>
      <c r="Q96" s="134"/>
      <c r="R96" s="133"/>
      <c r="S96" s="133"/>
      <c r="T96" s="45">
        <f t="shared" si="10"/>
        <v>0</v>
      </c>
      <c r="U96" s="46">
        <f t="shared" si="9"/>
        <v>0</v>
      </c>
      <c r="V96" s="136"/>
      <c r="Y96" s="153" t="s">
        <v>102</v>
      </c>
      <c r="Z96" s="879"/>
    </row>
    <row r="97" spans="1:28">
      <c r="A97" s="116"/>
      <c r="B97" s="15">
        <v>10</v>
      </c>
      <c r="C97" s="47"/>
      <c r="D97" s="47"/>
      <c r="E97" s="47"/>
      <c r="F97" s="47"/>
      <c r="G97" s="16"/>
      <c r="H97" s="16"/>
      <c r="I97" s="45">
        <f t="shared" si="7"/>
        <v>0</v>
      </c>
      <c r="J97" s="46">
        <f t="shared" si="8"/>
        <v>0</v>
      </c>
      <c r="K97" s="136"/>
      <c r="L97" s="116"/>
      <c r="M97" s="129">
        <v>10</v>
      </c>
      <c r="N97" s="134"/>
      <c r="O97" s="134"/>
      <c r="P97" s="134"/>
      <c r="Q97" s="134"/>
      <c r="R97" s="133"/>
      <c r="S97" s="133"/>
      <c r="T97" s="45">
        <f t="shared" si="10"/>
        <v>0</v>
      </c>
      <c r="U97" s="46">
        <f t="shared" si="9"/>
        <v>0</v>
      </c>
      <c r="V97" s="136"/>
    </row>
    <row r="98" spans="1:28">
      <c r="A98" s="116"/>
      <c r="B98" s="15">
        <v>11</v>
      </c>
      <c r="C98" s="47"/>
      <c r="D98" s="47"/>
      <c r="E98" s="47"/>
      <c r="F98" s="47"/>
      <c r="G98" s="16"/>
      <c r="H98" s="16"/>
      <c r="I98" s="45">
        <f t="shared" si="7"/>
        <v>0</v>
      </c>
      <c r="J98" s="46">
        <f t="shared" si="8"/>
        <v>0</v>
      </c>
      <c r="K98" s="136"/>
      <c r="L98" s="116"/>
      <c r="M98" s="129">
        <v>11</v>
      </c>
      <c r="N98" s="134"/>
      <c r="O98" s="134"/>
      <c r="P98" s="134"/>
      <c r="Q98" s="134"/>
      <c r="R98" s="133"/>
      <c r="S98" s="133"/>
      <c r="T98" s="45">
        <f t="shared" si="10"/>
        <v>0</v>
      </c>
      <c r="U98" s="46">
        <f t="shared" si="9"/>
        <v>0</v>
      </c>
      <c r="V98" s="136"/>
    </row>
    <row r="99" spans="1:28">
      <c r="A99" s="116"/>
      <c r="B99" s="15">
        <v>12</v>
      </c>
      <c r="C99" s="47"/>
      <c r="D99" s="47"/>
      <c r="E99" s="47"/>
      <c r="F99" s="47"/>
      <c r="G99" s="16"/>
      <c r="H99" s="16"/>
      <c r="I99" s="45">
        <f t="shared" si="7"/>
        <v>0</v>
      </c>
      <c r="J99" s="46">
        <f t="shared" si="8"/>
        <v>0</v>
      </c>
      <c r="K99" s="136"/>
      <c r="L99" s="116"/>
      <c r="M99" s="129">
        <v>12</v>
      </c>
      <c r="N99" s="134"/>
      <c r="O99" s="134"/>
      <c r="P99" s="134"/>
      <c r="Q99" s="134"/>
      <c r="R99" s="133"/>
      <c r="S99" s="133"/>
      <c r="T99" s="45">
        <f t="shared" si="10"/>
        <v>0</v>
      </c>
      <c r="U99" s="46">
        <f t="shared" si="9"/>
        <v>0</v>
      </c>
      <c r="V99" s="136"/>
    </row>
    <row r="100" spans="1:28" ht="14.45" thickBot="1">
      <c r="A100" s="39"/>
      <c r="C100" s="881" t="s">
        <v>103</v>
      </c>
      <c r="D100" s="882"/>
      <c r="E100" s="882"/>
      <c r="F100" s="882"/>
      <c r="G100" s="882"/>
      <c r="H100" s="883"/>
      <c r="I100" s="48">
        <f>SUM(I88:I99)</f>
        <v>2044</v>
      </c>
      <c r="J100" s="49">
        <f>SUM(J88:J99)</f>
        <v>68.13333333333334</v>
      </c>
      <c r="K100" s="136"/>
      <c r="L100" s="39"/>
      <c r="M100" s="135"/>
      <c r="N100" s="884" t="s">
        <v>103</v>
      </c>
      <c r="O100" s="885"/>
      <c r="P100" s="885"/>
      <c r="Q100" s="885"/>
      <c r="R100" s="885"/>
      <c r="S100" s="886"/>
      <c r="T100" s="48">
        <f>SUM(T88:T99)</f>
        <v>760</v>
      </c>
      <c r="U100" s="49">
        <f>SUM(U88:U99)</f>
        <v>25.333333333333332</v>
      </c>
      <c r="V100" s="136"/>
    </row>
    <row r="101" spans="1:28" ht="13.5" thickBot="1">
      <c r="M101" s="9"/>
      <c r="N101" s="2"/>
      <c r="O101" s="10"/>
      <c r="AB101" s="155" t="s">
        <v>19</v>
      </c>
    </row>
    <row r="102" spans="1:28" ht="24.95" customHeight="1" thickBot="1">
      <c r="J102" s="117" t="str">
        <f>IF(J100&gt;=36,"HABILITADO","NO HABILITADO")</f>
        <v>HABILITADO</v>
      </c>
      <c r="M102" s="9"/>
      <c r="N102" s="2"/>
      <c r="O102" s="10"/>
      <c r="T102" s="768" t="s">
        <v>104</v>
      </c>
      <c r="U102" s="769">
        <f>IF(U100&gt;24,15,IF(U100&gt;=18,10,IF(U100&gt;=12,8,0)))</f>
        <v>15</v>
      </c>
      <c r="Y102" s="768" t="s">
        <v>104</v>
      </c>
      <c r="Z102" s="769">
        <v>5</v>
      </c>
      <c r="AB102" s="191"/>
    </row>
    <row r="103" spans="1:28">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39"/>
      <c r="B108" s="39"/>
      <c r="C108" s="858" t="s">
        <v>56</v>
      </c>
      <c r="D108" s="858"/>
      <c r="E108" s="887" t="s">
        <v>367</v>
      </c>
      <c r="F108" s="887"/>
      <c r="G108" s="887"/>
      <c r="H108" s="887"/>
      <c r="I108" s="887"/>
      <c r="J108" s="42"/>
      <c r="K108" s="186"/>
      <c r="M108" s="9"/>
      <c r="N108" s="2"/>
      <c r="O108" s="10"/>
    </row>
    <row r="109" spans="1:28" ht="12.95">
      <c r="A109" s="39"/>
      <c r="B109" s="39"/>
      <c r="C109" s="858" t="s">
        <v>58</v>
      </c>
      <c r="D109" s="858"/>
      <c r="E109" s="869" t="s">
        <v>107</v>
      </c>
      <c r="F109" s="869"/>
      <c r="G109" s="869"/>
      <c r="H109" s="869"/>
      <c r="I109" s="869"/>
      <c r="J109" s="42"/>
      <c r="M109" s="9"/>
      <c r="N109" s="2"/>
      <c r="O109" s="10"/>
    </row>
    <row r="110" spans="1:28">
      <c r="A110" s="39"/>
      <c r="B110" s="39"/>
      <c r="C110" s="39"/>
      <c r="D110" s="39"/>
      <c r="E110" s="39"/>
      <c r="F110" s="39"/>
      <c r="G110" s="40"/>
      <c r="H110" s="39"/>
      <c r="I110" s="41"/>
      <c r="J110" s="42"/>
      <c r="M110" s="9"/>
      <c r="N110" s="2"/>
      <c r="O110" s="10"/>
    </row>
    <row r="111" spans="1:28" ht="12.95">
      <c r="A111" s="39"/>
      <c r="B111" s="39"/>
      <c r="C111" s="870" t="s">
        <v>108</v>
      </c>
      <c r="D111" s="870"/>
      <c r="E111" s="870"/>
      <c r="F111" s="870"/>
      <c r="G111" s="870"/>
      <c r="H111" s="870"/>
      <c r="I111" s="870"/>
      <c r="J111" s="870"/>
      <c r="M111" s="9"/>
      <c r="N111" s="2"/>
      <c r="O111" s="10"/>
    </row>
    <row r="112" spans="1:28" ht="12.95">
      <c r="A112" s="39"/>
      <c r="B112" s="39"/>
      <c r="C112" s="770"/>
      <c r="D112" s="870" t="s">
        <v>109</v>
      </c>
      <c r="E112" s="870"/>
      <c r="F112" s="870"/>
      <c r="G112" s="870"/>
      <c r="H112" s="870"/>
      <c r="I112" s="770"/>
      <c r="J112" s="770"/>
      <c r="M112" s="9"/>
      <c r="N112" s="2"/>
      <c r="O112" s="10"/>
    </row>
    <row r="113" spans="1:26" ht="12.95" customHeight="1" thickBot="1">
      <c r="A113" s="39"/>
      <c r="B113" s="39"/>
      <c r="C113" s="880"/>
      <c r="D113" s="880"/>
      <c r="E113" s="770"/>
      <c r="F113" s="770"/>
      <c r="G113" s="770"/>
      <c r="H113" s="770"/>
      <c r="I113" s="770"/>
      <c r="J113" s="770"/>
      <c r="M113" s="9"/>
      <c r="N113" s="2"/>
      <c r="O113" s="10"/>
    </row>
    <row r="114" spans="1:26" ht="23.45" thickBot="1">
      <c r="A114" s="39"/>
      <c r="B114" s="39"/>
      <c r="C114" s="871" t="s">
        <v>110</v>
      </c>
      <c r="D114" s="872"/>
      <c r="E114" s="872"/>
      <c r="F114" s="872"/>
      <c r="G114" s="872"/>
      <c r="H114" s="872"/>
      <c r="I114" s="872"/>
      <c r="J114" s="872"/>
      <c r="K114" s="873"/>
      <c r="M114" s="9"/>
      <c r="N114" s="874" t="s">
        <v>63</v>
      </c>
      <c r="O114" s="875"/>
      <c r="P114" s="875"/>
      <c r="Q114" s="875"/>
      <c r="R114" s="875"/>
      <c r="S114" s="875"/>
      <c r="T114" s="875"/>
      <c r="U114" s="875"/>
      <c r="V114" s="876"/>
    </row>
    <row r="115" spans="1:26" ht="56.45" thickBot="1">
      <c r="A115" s="39"/>
      <c r="B115" s="39"/>
      <c r="C115" s="178" t="s">
        <v>64</v>
      </c>
      <c r="D115" s="178" t="s">
        <v>11</v>
      </c>
      <c r="E115" s="178" t="s">
        <v>65</v>
      </c>
      <c r="F115" s="179" t="s">
        <v>66</v>
      </c>
      <c r="G115" s="179" t="s">
        <v>67</v>
      </c>
      <c r="H115" s="179" t="s">
        <v>68</v>
      </c>
      <c r="I115" s="118" t="s">
        <v>69</v>
      </c>
      <c r="J115" s="119" t="s">
        <v>70</v>
      </c>
      <c r="K115" s="177" t="s">
        <v>19</v>
      </c>
      <c r="L115" s="177" t="s">
        <v>112</v>
      </c>
      <c r="M115" s="39"/>
      <c r="N115" s="178" t="s">
        <v>64</v>
      </c>
      <c r="O115" s="178" t="s">
        <v>11</v>
      </c>
      <c r="P115" s="178" t="s">
        <v>65</v>
      </c>
      <c r="Q115" s="179" t="s">
        <v>66</v>
      </c>
      <c r="R115" s="179" t="s">
        <v>67</v>
      </c>
      <c r="S115" s="179" t="s">
        <v>68</v>
      </c>
      <c r="T115" s="118" t="s">
        <v>69</v>
      </c>
      <c r="U115" s="119" t="s">
        <v>70</v>
      </c>
      <c r="V115" s="177" t="s">
        <v>19</v>
      </c>
      <c r="Y115" s="140" t="s">
        <v>113</v>
      </c>
      <c r="Z115" s="141" t="s">
        <v>72</v>
      </c>
    </row>
    <row r="116" spans="1:26" ht="333.95" thickBot="1">
      <c r="A116" s="116"/>
      <c r="B116" s="281">
        <v>1</v>
      </c>
      <c r="C116" s="322" t="s">
        <v>368</v>
      </c>
      <c r="D116" s="322" t="s">
        <v>369</v>
      </c>
      <c r="E116" s="322" t="s">
        <v>370</v>
      </c>
      <c r="F116" s="322" t="s">
        <v>371</v>
      </c>
      <c r="G116" s="323">
        <v>35821</v>
      </c>
      <c r="H116" s="323">
        <v>36556</v>
      </c>
      <c r="I116" s="282">
        <f>H116-G116+1</f>
        <v>736</v>
      </c>
      <c r="J116" s="283">
        <f t="shared" ref="J116:J127" si="11">+I116/30</f>
        <v>24.533333333333335</v>
      </c>
      <c r="K116" s="284" t="s">
        <v>372</v>
      </c>
      <c r="L116" s="284" t="s">
        <v>373</v>
      </c>
      <c r="M116" s="120">
        <v>1</v>
      </c>
      <c r="N116" s="226" t="s">
        <v>301</v>
      </c>
      <c r="O116" s="122" t="s">
        <v>374</v>
      </c>
      <c r="P116" s="122" t="s">
        <v>375</v>
      </c>
      <c r="Q116" s="122" t="s">
        <v>376</v>
      </c>
      <c r="R116" s="16">
        <v>43110</v>
      </c>
      <c r="S116" s="16">
        <v>43552</v>
      </c>
      <c r="T116" s="124">
        <f>S116-R116+1</f>
        <v>443</v>
      </c>
      <c r="U116" s="125">
        <f t="shared" ref="U116:U127" si="12">+T116/30</f>
        <v>14.766666666666667</v>
      </c>
      <c r="V116" s="136"/>
      <c r="Y116" s="142" t="s">
        <v>118</v>
      </c>
      <c r="Z116" s="143">
        <v>0</v>
      </c>
    </row>
    <row r="117" spans="1:26" ht="114.95">
      <c r="A117" s="116"/>
      <c r="B117" s="281">
        <v>2</v>
      </c>
      <c r="C117" s="322" t="s">
        <v>368</v>
      </c>
      <c r="D117" s="322" t="s">
        <v>369</v>
      </c>
      <c r="E117" s="322" t="s">
        <v>377</v>
      </c>
      <c r="F117" s="322" t="s">
        <v>371</v>
      </c>
      <c r="G117" s="324">
        <v>36557</v>
      </c>
      <c r="H117" s="324">
        <v>37683</v>
      </c>
      <c r="I117" s="282">
        <f>H117-G117+1</f>
        <v>1127</v>
      </c>
      <c r="J117" s="283">
        <f t="shared" si="11"/>
        <v>37.56666666666667</v>
      </c>
      <c r="K117" s="284" t="s">
        <v>372</v>
      </c>
      <c r="L117" s="284" t="s">
        <v>373</v>
      </c>
      <c r="M117" s="120">
        <v>2</v>
      </c>
      <c r="N117" s="121"/>
      <c r="O117" s="121"/>
      <c r="P117" s="122"/>
      <c r="Q117" s="123"/>
      <c r="R117" s="16"/>
      <c r="S117" s="16"/>
      <c r="T117" s="124">
        <f t="shared" ref="T117:T127" si="13">S117-R117</f>
        <v>0</v>
      </c>
      <c r="U117" s="125">
        <f t="shared" si="12"/>
        <v>0</v>
      </c>
      <c r="V117" s="139"/>
      <c r="Y117" s="144" t="s">
        <v>119</v>
      </c>
      <c r="Z117" s="862">
        <v>1</v>
      </c>
    </row>
    <row r="118" spans="1:26" ht="153.94999999999999">
      <c r="A118" s="116"/>
      <c r="B118" s="319">
        <v>3</v>
      </c>
      <c r="C118" s="528" t="s">
        <v>368</v>
      </c>
      <c r="D118" s="528" t="s">
        <v>369</v>
      </c>
      <c r="E118" s="528" t="s">
        <v>378</v>
      </c>
      <c r="F118" s="528" t="s">
        <v>379</v>
      </c>
      <c r="G118" s="529">
        <v>36738</v>
      </c>
      <c r="H118" s="529">
        <v>37622</v>
      </c>
      <c r="I118" s="530">
        <f>H118-G118+1</f>
        <v>885</v>
      </c>
      <c r="J118" s="325"/>
      <c r="K118" s="253" t="s">
        <v>372</v>
      </c>
      <c r="L118" s="253" t="s">
        <v>380</v>
      </c>
      <c r="M118" s="120">
        <v>3</v>
      </c>
      <c r="N118" s="121"/>
      <c r="O118" s="121"/>
      <c r="P118" s="122"/>
      <c r="Q118" s="123"/>
      <c r="R118" s="16"/>
      <c r="S118" s="16"/>
      <c r="T118" s="124">
        <f t="shared" si="13"/>
        <v>0</v>
      </c>
      <c r="U118" s="125">
        <f t="shared" si="12"/>
        <v>0</v>
      </c>
      <c r="V118" s="136"/>
      <c r="Y118" s="145" t="s">
        <v>120</v>
      </c>
      <c r="Z118" s="863"/>
    </row>
    <row r="119" spans="1:26" ht="140.1">
      <c r="A119" s="116"/>
      <c r="B119" s="120">
        <v>4</v>
      </c>
      <c r="C119" s="121"/>
      <c r="D119" s="121"/>
      <c r="E119" s="122"/>
      <c r="F119" s="123"/>
      <c r="G119" s="16"/>
      <c r="H119" s="16"/>
      <c r="I119" s="124">
        <f t="shared" ref="I119:I127" si="14">H119-G119</f>
        <v>0</v>
      </c>
      <c r="J119" s="125">
        <f t="shared" si="11"/>
        <v>0</v>
      </c>
      <c r="K119" s="136"/>
      <c r="M119" s="120">
        <v>4</v>
      </c>
      <c r="N119" s="126"/>
      <c r="O119" s="126"/>
      <c r="P119" s="126"/>
      <c r="Q119" s="126"/>
      <c r="R119" s="16"/>
      <c r="S119" s="16"/>
      <c r="T119" s="124">
        <f t="shared" si="13"/>
        <v>0</v>
      </c>
      <c r="U119" s="125">
        <f t="shared" si="12"/>
        <v>0</v>
      </c>
      <c r="V119" s="136"/>
      <c r="Y119" s="145" t="s">
        <v>121</v>
      </c>
      <c r="Z119" s="863"/>
    </row>
    <row r="120" spans="1:26" ht="111.95">
      <c r="A120" s="116"/>
      <c r="B120" s="120">
        <v>5</v>
      </c>
      <c r="C120" s="126"/>
      <c r="D120" s="126"/>
      <c r="E120" s="126"/>
      <c r="F120" s="126"/>
      <c r="G120" s="16"/>
      <c r="H120" s="16"/>
      <c r="I120" s="124">
        <f t="shared" si="14"/>
        <v>0</v>
      </c>
      <c r="J120" s="125">
        <f t="shared" si="11"/>
        <v>0</v>
      </c>
      <c r="K120" s="136"/>
      <c r="M120" s="120">
        <v>5</v>
      </c>
      <c r="N120" s="126"/>
      <c r="O120" s="126"/>
      <c r="P120" s="126"/>
      <c r="Q120" s="126"/>
      <c r="R120" s="16"/>
      <c r="S120" s="16"/>
      <c r="T120" s="124">
        <f t="shared" si="13"/>
        <v>0</v>
      </c>
      <c r="U120" s="125">
        <f t="shared" si="12"/>
        <v>0</v>
      </c>
      <c r="V120" s="136"/>
      <c r="Y120" s="145" t="s">
        <v>122</v>
      </c>
      <c r="Z120" s="863"/>
    </row>
    <row r="121" spans="1:26" ht="153.94999999999999">
      <c r="A121" s="116"/>
      <c r="B121" s="120">
        <v>6</v>
      </c>
      <c r="C121" s="126"/>
      <c r="D121" s="126"/>
      <c r="E121" s="126"/>
      <c r="F121" s="126"/>
      <c r="G121" s="16"/>
      <c r="H121" s="16"/>
      <c r="I121" s="124">
        <f t="shared" si="14"/>
        <v>0</v>
      </c>
      <c r="J121" s="125">
        <f t="shared" si="11"/>
        <v>0</v>
      </c>
      <c r="K121" s="136"/>
      <c r="M121" s="120">
        <v>6</v>
      </c>
      <c r="N121" s="126"/>
      <c r="O121" s="126"/>
      <c r="P121" s="126"/>
      <c r="Q121" s="126"/>
      <c r="R121" s="16"/>
      <c r="S121" s="16"/>
      <c r="T121" s="124">
        <f t="shared" si="13"/>
        <v>0</v>
      </c>
      <c r="U121" s="125">
        <f t="shared" si="12"/>
        <v>0</v>
      </c>
      <c r="V121" s="136"/>
      <c r="Y121" s="145" t="s">
        <v>123</v>
      </c>
      <c r="Z121" s="863"/>
    </row>
    <row r="122" spans="1:26" ht="111.95">
      <c r="A122" s="116"/>
      <c r="B122" s="120">
        <v>7</v>
      </c>
      <c r="C122" s="126"/>
      <c r="D122" s="126"/>
      <c r="E122" s="126"/>
      <c r="F122" s="126"/>
      <c r="G122" s="16"/>
      <c r="H122" s="16"/>
      <c r="I122" s="124">
        <f t="shared" si="14"/>
        <v>0</v>
      </c>
      <c r="J122" s="125">
        <f t="shared" si="11"/>
        <v>0</v>
      </c>
      <c r="K122" s="136"/>
      <c r="M122" s="120">
        <v>7</v>
      </c>
      <c r="N122" s="126"/>
      <c r="O122" s="126"/>
      <c r="P122" s="126"/>
      <c r="Q122" s="126"/>
      <c r="R122" s="16"/>
      <c r="S122" s="16"/>
      <c r="T122" s="124">
        <f t="shared" si="13"/>
        <v>0</v>
      </c>
      <c r="U122" s="125">
        <f t="shared" si="12"/>
        <v>0</v>
      </c>
      <c r="V122" s="136"/>
      <c r="Y122" s="145" t="s">
        <v>124</v>
      </c>
      <c r="Z122" s="863"/>
    </row>
    <row r="123" spans="1:26" ht="69.95">
      <c r="A123" s="116"/>
      <c r="B123" s="120">
        <v>8</v>
      </c>
      <c r="C123" s="126"/>
      <c r="D123" s="126"/>
      <c r="E123" s="126"/>
      <c r="F123" s="126"/>
      <c r="G123" s="16"/>
      <c r="H123" s="16"/>
      <c r="I123" s="124">
        <f t="shared" si="14"/>
        <v>0</v>
      </c>
      <c r="J123" s="125">
        <f t="shared" si="11"/>
        <v>0</v>
      </c>
      <c r="K123" s="136"/>
      <c r="M123" s="120">
        <v>8</v>
      </c>
      <c r="N123" s="126"/>
      <c r="O123" s="126"/>
      <c r="P123" s="126"/>
      <c r="Q123" s="126"/>
      <c r="R123" s="16"/>
      <c r="S123" s="16"/>
      <c r="T123" s="124">
        <f t="shared" si="13"/>
        <v>0</v>
      </c>
      <c r="U123" s="125">
        <f t="shared" si="12"/>
        <v>0</v>
      </c>
      <c r="V123" s="136"/>
      <c r="Y123" s="145" t="s">
        <v>125</v>
      </c>
      <c r="Z123" s="863"/>
    </row>
    <row r="124" spans="1:26" ht="182.45" thickBot="1">
      <c r="A124" s="116"/>
      <c r="B124" s="120">
        <v>9</v>
      </c>
      <c r="C124" s="126"/>
      <c r="D124" s="126"/>
      <c r="E124" s="126"/>
      <c r="F124" s="126"/>
      <c r="G124" s="16"/>
      <c r="H124" s="16"/>
      <c r="I124" s="124">
        <f t="shared" si="14"/>
        <v>0</v>
      </c>
      <c r="J124" s="125">
        <f t="shared" si="11"/>
        <v>0</v>
      </c>
      <c r="K124" s="136"/>
      <c r="M124" s="120">
        <v>9</v>
      </c>
      <c r="N124" s="126"/>
      <c r="O124" s="126"/>
      <c r="P124" s="126"/>
      <c r="Q124" s="126"/>
      <c r="R124" s="16"/>
      <c r="S124" s="16"/>
      <c r="T124" s="124">
        <f t="shared" si="13"/>
        <v>0</v>
      </c>
      <c r="U124" s="125">
        <f t="shared" si="12"/>
        <v>0</v>
      </c>
      <c r="V124" s="136"/>
      <c r="Y124" s="146" t="s">
        <v>126</v>
      </c>
      <c r="Z124" s="864"/>
    </row>
    <row r="125" spans="1:26">
      <c r="A125" s="116"/>
      <c r="B125" s="120">
        <v>10</v>
      </c>
      <c r="C125" s="126"/>
      <c r="D125" s="126"/>
      <c r="E125" s="126"/>
      <c r="F125" s="126"/>
      <c r="G125" s="16"/>
      <c r="H125" s="16"/>
      <c r="I125" s="124">
        <f t="shared" si="14"/>
        <v>0</v>
      </c>
      <c r="J125" s="125">
        <f t="shared" si="11"/>
        <v>0</v>
      </c>
      <c r="K125" s="136"/>
      <c r="M125" s="120">
        <v>10</v>
      </c>
      <c r="N125" s="126"/>
      <c r="O125" s="126"/>
      <c r="P125" s="126"/>
      <c r="Q125" s="126"/>
      <c r="R125" s="16"/>
      <c r="S125" s="16"/>
      <c r="T125" s="124">
        <f t="shared" si="13"/>
        <v>0</v>
      </c>
      <c r="U125" s="125">
        <f t="shared" si="12"/>
        <v>0</v>
      </c>
      <c r="V125" s="136"/>
    </row>
    <row r="126" spans="1:26">
      <c r="A126" s="116"/>
      <c r="B126" s="120">
        <v>11</v>
      </c>
      <c r="C126" s="126"/>
      <c r="D126" s="126"/>
      <c r="E126" s="126"/>
      <c r="F126" s="126"/>
      <c r="G126" s="16"/>
      <c r="H126" s="16"/>
      <c r="I126" s="124">
        <f t="shared" si="14"/>
        <v>0</v>
      </c>
      <c r="J126" s="125">
        <f t="shared" si="11"/>
        <v>0</v>
      </c>
      <c r="K126" s="136"/>
      <c r="M126" s="120">
        <v>11</v>
      </c>
      <c r="N126" s="126"/>
      <c r="O126" s="126"/>
      <c r="P126" s="126"/>
      <c r="Q126" s="126"/>
      <c r="R126" s="16"/>
      <c r="S126" s="16"/>
      <c r="T126" s="124">
        <f t="shared" si="13"/>
        <v>0</v>
      </c>
      <c r="U126" s="125">
        <f t="shared" si="12"/>
        <v>0</v>
      </c>
      <c r="V126" s="136"/>
    </row>
    <row r="127" spans="1:26">
      <c r="A127" s="116"/>
      <c r="B127" s="120">
        <v>12</v>
      </c>
      <c r="C127" s="126"/>
      <c r="D127" s="126"/>
      <c r="E127" s="126"/>
      <c r="F127" s="126"/>
      <c r="G127" s="16"/>
      <c r="H127" s="16"/>
      <c r="I127" s="124">
        <f t="shared" si="14"/>
        <v>0</v>
      </c>
      <c r="J127" s="125">
        <f t="shared" si="11"/>
        <v>0</v>
      </c>
      <c r="K127" s="136"/>
      <c r="M127" s="120">
        <v>12</v>
      </c>
      <c r="N127" s="126"/>
      <c r="O127" s="126"/>
      <c r="P127" s="126"/>
      <c r="Q127" s="126"/>
      <c r="R127" s="16"/>
      <c r="S127" s="16"/>
      <c r="T127" s="124">
        <f t="shared" si="13"/>
        <v>0</v>
      </c>
      <c r="U127" s="125">
        <f t="shared" si="12"/>
        <v>0</v>
      </c>
      <c r="V127" s="136"/>
    </row>
    <row r="128" spans="1:26" ht="14.45" thickBot="1">
      <c r="A128" s="39"/>
      <c r="B128" s="39"/>
      <c r="C128" s="865" t="s">
        <v>103</v>
      </c>
      <c r="D128" s="866"/>
      <c r="E128" s="866"/>
      <c r="F128" s="866"/>
      <c r="G128" s="866"/>
      <c r="H128" s="867"/>
      <c r="I128" s="127">
        <f>SUM(I116:I127)</f>
        <v>2748</v>
      </c>
      <c r="J128" s="128">
        <f>SUM(J116:J127)</f>
        <v>62.100000000000009</v>
      </c>
      <c r="K128" s="136"/>
      <c r="M128" s="39"/>
      <c r="N128" s="865" t="s">
        <v>103</v>
      </c>
      <c r="O128" s="866"/>
      <c r="P128" s="866"/>
      <c r="Q128" s="866"/>
      <c r="R128" s="866"/>
      <c r="S128" s="867"/>
      <c r="T128" s="127">
        <f>SUM(T116:T127)</f>
        <v>443</v>
      </c>
      <c r="U128" s="128">
        <f>SUM(U116:U127)</f>
        <v>14.766666666666667</v>
      </c>
      <c r="V128" s="136"/>
    </row>
    <row r="129" spans="10:28" ht="13.5" thickBot="1">
      <c r="M129" s="9"/>
      <c r="N129" s="2"/>
      <c r="O129" s="10"/>
      <c r="AB129" s="155" t="s">
        <v>19</v>
      </c>
    </row>
    <row r="130" spans="10:28" ht="40.5" thickBot="1">
      <c r="J130" s="117" t="str">
        <f>IF(J128&gt;=36,"HABILITADO","NO HABILITADO")</f>
        <v>HABILITADO</v>
      </c>
      <c r="M130" s="9"/>
      <c r="N130" s="2"/>
      <c r="O130" s="10"/>
      <c r="T130" s="768" t="s">
        <v>104</v>
      </c>
      <c r="U130" s="769">
        <f>IF(U128&gt;12,13,IF(U128&gt;6,8,0))</f>
        <v>13</v>
      </c>
      <c r="Y130" s="768" t="s">
        <v>104</v>
      </c>
      <c r="Z130" s="769">
        <v>0</v>
      </c>
      <c r="AB130" s="191" t="s">
        <v>381</v>
      </c>
    </row>
    <row r="131" spans="10:28">
      <c r="M131" s="9"/>
      <c r="N131" s="2"/>
      <c r="O131" s="10"/>
    </row>
    <row r="132" spans="10:28">
      <c r="M132" s="9"/>
      <c r="N132" s="2"/>
      <c r="O132" s="10"/>
    </row>
    <row r="133" spans="10:28">
      <c r="M133" s="9"/>
      <c r="N133" s="2"/>
      <c r="O133" s="10"/>
    </row>
    <row r="134" spans="10:28">
      <c r="M134" s="9"/>
      <c r="N134" s="2"/>
      <c r="O134" s="10"/>
    </row>
    <row r="135" spans="10:28">
      <c r="M135" s="9"/>
      <c r="N135" s="2"/>
      <c r="O135" s="10"/>
    </row>
    <row r="136" spans="10:28">
      <c r="M136" s="9"/>
      <c r="N136" s="2"/>
      <c r="O136" s="10"/>
    </row>
  </sheetData>
  <mergeCells count="42">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 ref="Z117:Z124"/>
    <mergeCell ref="D84:H84"/>
    <mergeCell ref="C85:D85"/>
    <mergeCell ref="Z89:Z96"/>
    <mergeCell ref="C100:H100"/>
    <mergeCell ref="N100:S100"/>
    <mergeCell ref="C108:D108"/>
    <mergeCell ref="E108:I108"/>
    <mergeCell ref="C86:K86"/>
    <mergeCell ref="N86:V86"/>
    <mergeCell ref="C114:K114"/>
    <mergeCell ref="N114:V114"/>
    <mergeCell ref="AA69:AF69"/>
    <mergeCell ref="D76:O77"/>
    <mergeCell ref="C79:D79"/>
    <mergeCell ref="E79:I79"/>
    <mergeCell ref="C80:D80"/>
    <mergeCell ref="E80:I80"/>
    <mergeCell ref="B69:G69"/>
    <mergeCell ref="AM13:AV13"/>
    <mergeCell ref="AB13:AJ13"/>
    <mergeCell ref="A57:A59"/>
    <mergeCell ref="C5:F5"/>
    <mergeCell ref="H5:M5"/>
    <mergeCell ref="C6:F6"/>
    <mergeCell ref="C7:F7"/>
  </mergeCells>
  <conditionalFormatting sqref="J102">
    <cfRule type="cellIs" dxfId="209" priority="25" operator="equal">
      <formula>"HABILITADO"</formula>
    </cfRule>
    <cfRule type="containsText" dxfId="208" priority="26" operator="containsText" text="NO">
      <formula>NOT(ISERROR(SEARCH("NO",J102)))</formula>
    </cfRule>
  </conditionalFormatting>
  <conditionalFormatting sqref="J130">
    <cfRule type="cellIs" dxfId="207" priority="23" operator="equal">
      <formula>"HABILITADO"</formula>
    </cfRule>
    <cfRule type="containsText" dxfId="206" priority="24" operator="containsText" text="NO">
      <formula>NOT(ISERROR(SEARCH("NO",J130)))</formula>
    </cfRule>
  </conditionalFormatting>
  <conditionalFormatting sqref="K25:K68">
    <cfRule type="containsText" dxfId="205" priority="11" operator="containsText" text="NO HABILITADO">
      <formula>NOT(ISERROR(SEARCH("NO HABILITADO",K25)))</formula>
    </cfRule>
  </conditionalFormatting>
  <conditionalFormatting sqref="K25:K69">
    <cfRule type="containsText" dxfId="204" priority="9" operator="containsText" text="NO">
      <formula>NOT(ISERROR(SEARCH("NO",K25)))</formula>
    </cfRule>
    <cfRule type="containsText" dxfId="203" priority="10" operator="containsText" text="HABILITADO">
      <formula>NOT(ISERROR(SEARCH("HABILITADO",K25)))</formula>
    </cfRule>
  </conditionalFormatting>
  <conditionalFormatting sqref="K15:K24">
    <cfRule type="containsText" dxfId="202" priority="5" operator="containsText" text="NO HABILITADO">
      <formula>NOT(ISERROR(SEARCH(("NO HABILITADO"),(K15))))</formula>
    </cfRule>
  </conditionalFormatting>
  <conditionalFormatting sqref="K15:K24">
    <cfRule type="containsText" dxfId="201" priority="6" operator="containsText" text="NO HABILITADO">
      <formula>NOT(ISERROR(SEARCH(("NO HABILITADO"),(K15))))</formula>
    </cfRule>
  </conditionalFormatting>
  <conditionalFormatting sqref="K15:K24">
    <cfRule type="containsText" dxfId="200" priority="7" operator="containsText" text="NO">
      <formula>NOT(ISERROR(SEARCH(("NO"),(K15))))</formula>
    </cfRule>
  </conditionalFormatting>
  <conditionalFormatting sqref="K15:K24">
    <cfRule type="containsText" dxfId="199" priority="8" operator="containsText" text="HABILITADO">
      <formula>NOT(ISERROR(SEARCH(("HABILITADO"),(K15))))</formula>
    </cfRule>
  </conditionalFormatting>
  <conditionalFormatting sqref="AU15:AU24">
    <cfRule type="containsText" dxfId="198" priority="1" operator="containsText" text="NO HABILITADO">
      <formula>NOT(ISERROR(SEARCH(("NO HABILITADO"),(AU15))))</formula>
    </cfRule>
  </conditionalFormatting>
  <conditionalFormatting sqref="AU15:AU24">
    <cfRule type="containsText" dxfId="197" priority="2" operator="containsText" text="NO HABILITADO">
      <formula>NOT(ISERROR(SEARCH(("NO HABILITADO"),(AU15))))</formula>
    </cfRule>
  </conditionalFormatting>
  <conditionalFormatting sqref="AU15:AU24">
    <cfRule type="containsText" dxfId="196" priority="3" operator="containsText" text="NO">
      <formula>NOT(ISERROR(SEARCH(("NO"),(AU15))))</formula>
    </cfRule>
  </conditionalFormatting>
  <conditionalFormatting sqref="AU15:AU24">
    <cfRule type="containsText" dxfId="195" priority="4" operator="containsText" text="HABILITADO">
      <formula>NOT(ISERROR(SEARCH(("HABILITADO"),(AU15))))</formula>
    </cfRule>
  </conditionalFormatting>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BA136"/>
  <sheetViews>
    <sheetView topLeftCell="A112" zoomScale="10" zoomScaleNormal="10" workbookViewId="0">
      <selection activeCell="U130" sqref="U130"/>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19.140625" style="2" customWidth="1"/>
    <col min="12" max="12" width="45.28515625" style="9" customWidth="1"/>
    <col min="13" max="13" width="14.85546875" style="2" customWidth="1"/>
    <col min="14" max="14" width="13.140625" style="10" customWidth="1"/>
    <col min="15" max="15" width="10.85546875" style="2"/>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25.85546875" style="2" customWidth="1"/>
    <col min="23" max="23" width="17.7109375" style="2" customWidth="1"/>
    <col min="24" max="24" width="20.28515625" style="2" customWidth="1"/>
    <col min="25" max="25" width="67.140625" style="2" customWidth="1"/>
    <col min="26" max="26" width="10.85546875" style="2"/>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16384" width="10.85546875" style="2"/>
  </cols>
  <sheetData>
    <row r="1" spans="2:53">
      <c r="M1" s="9"/>
      <c r="N1" s="2"/>
    </row>
    <row r="2" spans="2:53">
      <c r="C2" s="840" t="s">
        <v>0</v>
      </c>
      <c r="D2" s="840"/>
      <c r="E2" s="840"/>
      <c r="F2" s="840"/>
      <c r="G2" s="840"/>
      <c r="H2" s="840"/>
      <c r="I2" s="840"/>
      <c r="J2" s="840"/>
      <c r="K2" s="840"/>
      <c r="L2" s="840"/>
      <c r="M2" s="840"/>
      <c r="N2" s="840"/>
    </row>
    <row r="3" spans="2:53" ht="51" customHeight="1">
      <c r="C3" s="840"/>
      <c r="D3" s="840"/>
      <c r="E3" s="840"/>
      <c r="F3" s="840"/>
      <c r="G3" s="840"/>
      <c r="H3" s="840"/>
      <c r="I3" s="840"/>
      <c r="J3" s="840"/>
      <c r="K3" s="840"/>
      <c r="L3" s="840"/>
      <c r="M3" s="840"/>
      <c r="N3" s="840"/>
    </row>
    <row r="5" spans="2:53" ht="15.6">
      <c r="C5" s="849" t="s">
        <v>1</v>
      </c>
      <c r="D5" s="849"/>
      <c r="E5" s="849"/>
      <c r="F5" s="849"/>
      <c r="G5" s="774"/>
      <c r="H5" s="896" t="s">
        <v>382</v>
      </c>
      <c r="I5" s="896"/>
      <c r="J5" s="896"/>
      <c r="K5" s="896"/>
      <c r="L5" s="896"/>
      <c r="M5" s="896"/>
      <c r="N5" s="3"/>
    </row>
    <row r="6" spans="2:53" ht="13.5" thickBot="1">
      <c r="C6" s="851"/>
      <c r="D6" s="851"/>
      <c r="E6" s="851"/>
      <c r="F6" s="851"/>
      <c r="G6" s="775"/>
      <c r="H6" s="841"/>
      <c r="I6" s="841"/>
      <c r="J6" s="841"/>
      <c r="K6" s="841"/>
      <c r="L6" s="842"/>
      <c r="M6" s="842"/>
      <c r="N6" s="842"/>
    </row>
    <row r="7" spans="2:53" ht="13.5" thickBot="1">
      <c r="C7" s="849" t="s">
        <v>3</v>
      </c>
      <c r="D7" s="849"/>
      <c r="E7" s="849"/>
      <c r="F7" s="849"/>
      <c r="G7" s="774"/>
      <c r="H7" s="50">
        <v>1453.2903282399354</v>
      </c>
      <c r="I7" s="80"/>
      <c r="J7" s="80"/>
      <c r="K7" s="80"/>
      <c r="L7" s="5"/>
      <c r="M7" s="5"/>
      <c r="N7" s="5"/>
    </row>
    <row r="8" spans="2:53" ht="12.95">
      <c r="C8" s="774" t="s">
        <v>4</v>
      </c>
      <c r="D8" s="774"/>
      <c r="E8" s="774"/>
      <c r="F8" s="774"/>
      <c r="G8" s="774"/>
      <c r="H8" s="335">
        <f>H7*0.3</f>
        <v>435.98709847198063</v>
      </c>
      <c r="I8" s="335"/>
      <c r="J8" s="6"/>
      <c r="K8" s="6"/>
      <c r="L8" s="6"/>
      <c r="M8" s="6"/>
      <c r="N8" s="6"/>
    </row>
    <row r="9" spans="2:53" ht="15.95">
      <c r="C9" s="4" t="s">
        <v>5</v>
      </c>
      <c r="H9" s="8"/>
      <c r="I9" s="8"/>
      <c r="J9" s="8"/>
      <c r="K9" s="8"/>
      <c r="M9" s="9"/>
      <c r="N9" s="2"/>
    </row>
    <row r="10" spans="2:53" ht="15.95">
      <c r="C10" s="4"/>
      <c r="H10" s="8"/>
      <c r="I10" s="8"/>
      <c r="J10" s="8"/>
      <c r="K10" s="8"/>
      <c r="M10" s="9"/>
      <c r="N10" s="2"/>
    </row>
    <row r="11" spans="2:53" ht="63" customHeight="1" thickBot="1">
      <c r="C11" s="833" t="s">
        <v>6</v>
      </c>
      <c r="D11" s="833"/>
      <c r="E11" s="833"/>
      <c r="F11" s="833"/>
      <c r="G11" s="833"/>
      <c r="H11" s="833"/>
      <c r="I11" s="8"/>
      <c r="J11" s="835" t="str">
        <f>IF(BA27&gt;=5,"HABILITA: CUENTA CON MÁS DE 5 AÑOS","NO HABILITA POR TIEMPO")</f>
        <v>HABILITA: CUENTA CON MÁS DE 5 AÑOS</v>
      </c>
      <c r="K11" s="836"/>
      <c r="M11" s="9"/>
      <c r="N11" s="2"/>
      <c r="AU11" s="835" t="str">
        <f>IF(BA27&gt;=5,"HABILITA: CUENTA CON MÁS DE 5 AÑOS","NO HABILITA POR TIEMPO")</f>
        <v>HABILITA: CUENTA CON MÁS DE 5 AÑOS</v>
      </c>
      <c r="AV11" s="836"/>
    </row>
    <row r="12" spans="2:53" ht="23.45" thickBot="1">
      <c r="M12" s="9"/>
      <c r="N12" s="2"/>
      <c r="Q12" s="846" t="s">
        <v>8</v>
      </c>
      <c r="R12" s="847"/>
      <c r="S12" s="847"/>
      <c r="T12" s="847"/>
      <c r="U12" s="847"/>
      <c r="V12" s="847"/>
      <c r="W12" s="847"/>
      <c r="X12" s="847"/>
      <c r="Y12" s="848"/>
      <c r="AB12" s="846" t="s">
        <v>9</v>
      </c>
      <c r="AC12" s="847"/>
      <c r="AD12" s="847"/>
      <c r="AE12" s="847"/>
      <c r="AF12" s="847"/>
      <c r="AG12" s="847"/>
      <c r="AH12" s="847"/>
      <c r="AI12" s="847"/>
      <c r="AJ12" s="848"/>
      <c r="AM12" s="843" t="s">
        <v>7</v>
      </c>
      <c r="AN12" s="844"/>
      <c r="AO12" s="844"/>
      <c r="AP12" s="844"/>
      <c r="AQ12" s="844"/>
      <c r="AR12" s="844"/>
      <c r="AS12" s="844"/>
      <c r="AT12" s="844"/>
      <c r="AU12" s="844"/>
      <c r="AV12" s="845"/>
    </row>
    <row r="13" spans="2:53" ht="65.45" thickBot="1">
      <c r="C13" s="843" t="s">
        <v>7</v>
      </c>
      <c r="D13" s="844"/>
      <c r="E13" s="844"/>
      <c r="F13" s="844"/>
      <c r="G13" s="844"/>
      <c r="H13" s="844"/>
      <c r="I13" s="844"/>
      <c r="J13" s="844"/>
      <c r="K13" s="844"/>
      <c r="L13" s="845"/>
      <c r="M13" s="336"/>
      <c r="N13" s="2"/>
      <c r="Q13" s="175" t="s">
        <v>10</v>
      </c>
      <c r="R13" s="175" t="s">
        <v>11</v>
      </c>
      <c r="S13" s="175" t="s">
        <v>12</v>
      </c>
      <c r="T13" s="176" t="s">
        <v>13</v>
      </c>
      <c r="U13" s="176" t="s">
        <v>14</v>
      </c>
      <c r="V13" s="176" t="s">
        <v>15</v>
      </c>
      <c r="W13" s="176" t="s">
        <v>16</v>
      </c>
      <c r="X13" s="11" t="s">
        <v>17</v>
      </c>
      <c r="Y13" s="175" t="s">
        <v>19</v>
      </c>
      <c r="AB13" s="175" t="s">
        <v>10</v>
      </c>
      <c r="AC13" s="175" t="s">
        <v>11</v>
      </c>
      <c r="AD13" s="175" t="s">
        <v>12</v>
      </c>
      <c r="AE13" s="176" t="s">
        <v>13</v>
      </c>
      <c r="AF13" s="176" t="s">
        <v>14</v>
      </c>
      <c r="AG13" s="176" t="s">
        <v>15</v>
      </c>
      <c r="AH13" s="176" t="s">
        <v>16</v>
      </c>
      <c r="AI13" s="11" t="s">
        <v>17</v>
      </c>
      <c r="AJ13" s="175" t="s">
        <v>19</v>
      </c>
      <c r="AM13" s="180" t="s">
        <v>10</v>
      </c>
      <c r="AN13" s="180" t="s">
        <v>11</v>
      </c>
      <c r="AO13" s="180" t="s">
        <v>12</v>
      </c>
      <c r="AP13" s="187" t="s">
        <v>13</v>
      </c>
      <c r="AQ13" s="187" t="s">
        <v>14</v>
      </c>
      <c r="AR13" s="187" t="s">
        <v>15</v>
      </c>
      <c r="AS13" s="187" t="s">
        <v>16</v>
      </c>
      <c r="AT13" s="188" t="s">
        <v>17</v>
      </c>
      <c r="AU13" s="188" t="s">
        <v>18</v>
      </c>
      <c r="AV13" s="180" t="s">
        <v>19</v>
      </c>
      <c r="AW13" s="458" t="s">
        <v>22</v>
      </c>
      <c r="AX13" s="458" t="s">
        <v>23</v>
      </c>
      <c r="AY13" s="458" t="s">
        <v>24</v>
      </c>
      <c r="AZ13" s="458" t="s">
        <v>25</v>
      </c>
      <c r="BA13" s="459" t="s">
        <v>26</v>
      </c>
    </row>
    <row r="14" spans="2:53"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P14" s="461">
        <v>1</v>
      </c>
      <c r="Q14" s="99"/>
      <c r="R14" s="88"/>
      <c r="S14" s="89"/>
      <c r="T14" s="88"/>
      <c r="U14" s="73"/>
      <c r="V14" s="102"/>
      <c r="W14" s="85"/>
      <c r="X14" s="74"/>
      <c r="Y14" s="227"/>
      <c r="AA14" s="461">
        <v>1</v>
      </c>
      <c r="AB14" s="75"/>
      <c r="AC14" s="43"/>
      <c r="AD14" s="89"/>
      <c r="AE14" s="88"/>
      <c r="AF14" s="73"/>
      <c r="AG14" s="100"/>
      <c r="AH14" s="85"/>
      <c r="AI14" s="74"/>
      <c r="AJ14" s="228"/>
      <c r="AL14" s="461">
        <v>1</v>
      </c>
      <c r="AM14" s="387" t="s">
        <v>383</v>
      </c>
      <c r="AN14" s="388" t="s">
        <v>384</v>
      </c>
      <c r="AO14" s="389" t="s">
        <v>385</v>
      </c>
      <c r="AP14" s="388">
        <v>81101500</v>
      </c>
      <c r="AQ14" s="400">
        <v>6655005271</v>
      </c>
      <c r="AR14" s="392">
        <v>9562.56</v>
      </c>
      <c r="AS14" s="391">
        <v>1</v>
      </c>
      <c r="AT14" s="392">
        <f>AR14*AS14</f>
        <v>9562.56</v>
      </c>
      <c r="AU14" s="463" t="str">
        <f>IF(AR14*AS14&gt;0,"HABILITADO", "NO HABILITADO")</f>
        <v>HABILITADO</v>
      </c>
      <c r="AV14" s="575"/>
      <c r="AW14" s="467">
        <v>40983</v>
      </c>
      <c r="AX14" s="468">
        <v>42582</v>
      </c>
      <c r="AY14" s="468">
        <v>40983</v>
      </c>
      <c r="AZ14" s="468">
        <v>42582</v>
      </c>
      <c r="BA14" s="398">
        <f>+(AZ14-AY14+1)/365</f>
        <v>4.3835616438356162</v>
      </c>
    </row>
    <row r="15" spans="2:53" ht="91.5" customHeight="1" thickBot="1">
      <c r="B15" s="461">
        <v>1</v>
      </c>
      <c r="C15" s="387" t="s">
        <v>383</v>
      </c>
      <c r="D15" s="388" t="s">
        <v>384</v>
      </c>
      <c r="E15" s="389" t="s">
        <v>385</v>
      </c>
      <c r="F15" s="388">
        <v>81101500</v>
      </c>
      <c r="G15" s="400">
        <v>6655005271</v>
      </c>
      <c r="H15" s="392">
        <v>9562.56</v>
      </c>
      <c r="I15" s="391">
        <v>1</v>
      </c>
      <c r="J15" s="392">
        <f>H15*I15</f>
        <v>9562.56</v>
      </c>
      <c r="K15" s="463" t="str">
        <f>IF(H15*I15&gt;0,"HABILITADO", "NO HABILITADO")</f>
        <v>HABILITADO</v>
      </c>
      <c r="L15" s="575"/>
      <c r="M15" s="23">
        <v>80101500</v>
      </c>
      <c r="N15" s="24" t="s">
        <v>30</v>
      </c>
      <c r="P15" s="461">
        <v>2</v>
      </c>
      <c r="Q15" s="87"/>
      <c r="R15" s="88"/>
      <c r="S15" s="89"/>
      <c r="T15" s="88"/>
      <c r="U15" s="329"/>
      <c r="V15" s="86"/>
      <c r="W15" s="85"/>
      <c r="X15" s="74"/>
      <c r="Y15" s="227"/>
      <c r="AA15" s="461">
        <v>2</v>
      </c>
      <c r="AB15" s="492"/>
      <c r="AC15" s="493"/>
      <c r="AD15" s="494"/>
      <c r="AE15" s="493"/>
      <c r="AF15" s="495"/>
      <c r="AG15" s="496"/>
      <c r="AH15" s="270"/>
      <c r="AI15" s="410"/>
      <c r="AJ15" s="208"/>
      <c r="AL15" s="461">
        <v>2</v>
      </c>
      <c r="AM15" s="387" t="s">
        <v>386</v>
      </c>
      <c r="AN15" s="388" t="s">
        <v>387</v>
      </c>
      <c r="AO15" s="389" t="s">
        <v>388</v>
      </c>
      <c r="AP15" s="388" t="s">
        <v>389</v>
      </c>
      <c r="AQ15" s="400">
        <v>735029407</v>
      </c>
      <c r="AR15" s="392">
        <v>1801.54</v>
      </c>
      <c r="AS15" s="391">
        <v>1</v>
      </c>
      <c r="AT15" s="392">
        <f t="shared" ref="AT15:AT17" si="0">AT14+AR15*AS15</f>
        <v>11364.099999999999</v>
      </c>
      <c r="AU15" s="463" t="str">
        <f t="shared" ref="AU15:AU17" si="1">IF(AR15*AS15&gt;0,"HABILITADO", "NO HABILITADO")</f>
        <v>HABILITADO</v>
      </c>
      <c r="AV15" s="677"/>
      <c r="AW15" s="467">
        <v>38649</v>
      </c>
      <c r="AX15" s="468">
        <v>38883</v>
      </c>
      <c r="AY15" s="468">
        <v>38649</v>
      </c>
      <c r="AZ15" s="468">
        <v>38883</v>
      </c>
      <c r="BA15" s="398">
        <f t="shared" ref="BA15:BA17" si="2">+(AZ15-AY15+1)/365</f>
        <v>0.64383561643835618</v>
      </c>
    </row>
    <row r="16" spans="2:53" ht="123.6" customHeight="1" thickBot="1">
      <c r="B16" s="461">
        <v>2</v>
      </c>
      <c r="C16" s="387" t="s">
        <v>386</v>
      </c>
      <c r="D16" s="388" t="s">
        <v>387</v>
      </c>
      <c r="E16" s="389" t="s">
        <v>388</v>
      </c>
      <c r="F16" s="388" t="s">
        <v>389</v>
      </c>
      <c r="G16" s="400">
        <v>735029407</v>
      </c>
      <c r="H16" s="392">
        <v>1801.54</v>
      </c>
      <c r="I16" s="391">
        <v>1</v>
      </c>
      <c r="J16" s="392">
        <f t="shared" ref="J16:J18" si="3">J15+H16*I16</f>
        <v>11364.099999999999</v>
      </c>
      <c r="K16" s="463" t="str">
        <f t="shared" ref="K16:K18" si="4">IF(H16*I16&gt;0,"HABILITADO", "NO HABILITADO")</f>
        <v>HABILITADO</v>
      </c>
      <c r="L16" s="677"/>
      <c r="M16" s="23">
        <v>80101600</v>
      </c>
      <c r="N16" s="24" t="s">
        <v>30</v>
      </c>
      <c r="P16" s="461">
        <v>3</v>
      </c>
      <c r="Q16" s="75"/>
      <c r="R16" s="44"/>
      <c r="S16" s="89"/>
      <c r="T16" s="88"/>
      <c r="U16" s="73"/>
      <c r="V16" s="102"/>
      <c r="W16" s="85"/>
      <c r="X16" s="74"/>
      <c r="Y16" s="368"/>
      <c r="AA16" s="461">
        <v>3</v>
      </c>
      <c r="AB16" s="87"/>
      <c r="AC16" s="88"/>
      <c r="AD16" s="89"/>
      <c r="AE16" s="88"/>
      <c r="AF16" s="329"/>
      <c r="AG16" s="86"/>
      <c r="AH16" s="85"/>
      <c r="AI16" s="74"/>
      <c r="AJ16" s="227"/>
      <c r="AL16" s="461">
        <v>3</v>
      </c>
      <c r="AM16" s="387" t="s">
        <v>390</v>
      </c>
      <c r="AN16" s="388" t="s">
        <v>391</v>
      </c>
      <c r="AO16" s="389" t="s">
        <v>392</v>
      </c>
      <c r="AP16" s="388">
        <v>81101700</v>
      </c>
      <c r="AQ16" s="400">
        <v>373891490</v>
      </c>
      <c r="AR16" s="392">
        <v>810.17</v>
      </c>
      <c r="AS16" s="391">
        <v>1</v>
      </c>
      <c r="AT16" s="392">
        <f t="shared" si="0"/>
        <v>12174.269999999999</v>
      </c>
      <c r="AU16" s="463" t="str">
        <f t="shared" si="1"/>
        <v>HABILITADO</v>
      </c>
      <c r="AV16" s="497"/>
      <c r="AW16" s="467">
        <v>39307</v>
      </c>
      <c r="AX16" s="468">
        <v>39611</v>
      </c>
      <c r="AY16" s="468">
        <v>39307</v>
      </c>
      <c r="AZ16" s="468">
        <v>39611</v>
      </c>
      <c r="BA16" s="398">
        <f t="shared" si="2"/>
        <v>0.83561643835616439</v>
      </c>
    </row>
    <row r="17" spans="2:53" ht="92.25" customHeight="1" thickBot="1">
      <c r="B17" s="461">
        <v>3</v>
      </c>
      <c r="C17" s="387" t="s">
        <v>390</v>
      </c>
      <c r="D17" s="388" t="s">
        <v>391</v>
      </c>
      <c r="E17" s="389" t="s">
        <v>392</v>
      </c>
      <c r="F17" s="388">
        <v>81101700</v>
      </c>
      <c r="G17" s="400">
        <v>373891490</v>
      </c>
      <c r="H17" s="392">
        <v>810.17</v>
      </c>
      <c r="I17" s="391">
        <v>1</v>
      </c>
      <c r="J17" s="392">
        <f t="shared" si="3"/>
        <v>12174.269999999999</v>
      </c>
      <c r="K17" s="463" t="str">
        <f t="shared" si="4"/>
        <v>HABILITADO</v>
      </c>
      <c r="L17" s="497"/>
      <c r="M17" s="23">
        <v>81101500</v>
      </c>
      <c r="N17" s="24" t="s">
        <v>33</v>
      </c>
      <c r="P17" s="81">
        <v>4</v>
      </c>
      <c r="Q17" s="87"/>
      <c r="R17" s="88"/>
      <c r="S17" s="89"/>
      <c r="T17" s="88"/>
      <c r="U17" s="90"/>
      <c r="V17" s="86"/>
      <c r="W17" s="85"/>
      <c r="X17" s="74"/>
      <c r="Y17" s="227"/>
      <c r="AA17" s="81">
        <v>4</v>
      </c>
      <c r="AB17" s="136"/>
      <c r="AC17" s="136"/>
      <c r="AD17" s="136"/>
      <c r="AE17" s="136"/>
      <c r="AF17" s="136"/>
      <c r="AG17" s="136"/>
      <c r="AH17" s="136"/>
      <c r="AI17" s="74">
        <f>AI16+AG17*AH17</f>
        <v>0</v>
      </c>
      <c r="AJ17" s="227"/>
      <c r="AL17" s="461">
        <v>4</v>
      </c>
      <c r="AM17" s="387" t="s">
        <v>393</v>
      </c>
      <c r="AN17" s="388" t="s">
        <v>394</v>
      </c>
      <c r="AO17" s="389" t="s">
        <v>395</v>
      </c>
      <c r="AP17" s="388">
        <v>80101600</v>
      </c>
      <c r="AQ17" s="400">
        <v>3465463858</v>
      </c>
      <c r="AR17" s="392">
        <v>4184.75</v>
      </c>
      <c r="AS17" s="391">
        <v>0.9</v>
      </c>
      <c r="AT17" s="392">
        <f t="shared" si="0"/>
        <v>15940.544999999998</v>
      </c>
      <c r="AU17" s="392" t="str">
        <f t="shared" si="1"/>
        <v>HABILITADO</v>
      </c>
      <c r="AV17" s="498" t="s">
        <v>396</v>
      </c>
      <c r="AW17" s="468">
        <v>41707</v>
      </c>
      <c r="AX17" s="468">
        <v>43532</v>
      </c>
      <c r="AY17" s="468">
        <v>42583</v>
      </c>
      <c r="AZ17" s="468">
        <v>43532</v>
      </c>
      <c r="BA17" s="398">
        <f t="shared" si="2"/>
        <v>2.6027397260273974</v>
      </c>
    </row>
    <row r="18" spans="2:53" ht="105.95" customHeight="1" thickBot="1">
      <c r="B18" s="461">
        <v>4</v>
      </c>
      <c r="C18" s="387" t="s">
        <v>393</v>
      </c>
      <c r="D18" s="388" t="s">
        <v>394</v>
      </c>
      <c r="E18" s="389" t="s">
        <v>395</v>
      </c>
      <c r="F18" s="388">
        <v>80101600</v>
      </c>
      <c r="G18" s="400">
        <v>3465463858</v>
      </c>
      <c r="H18" s="392">
        <v>4184.75</v>
      </c>
      <c r="I18" s="391">
        <v>0.9</v>
      </c>
      <c r="J18" s="392">
        <f t="shared" si="3"/>
        <v>15940.544999999998</v>
      </c>
      <c r="K18" s="392" t="str">
        <f t="shared" si="4"/>
        <v>HABILITADO</v>
      </c>
      <c r="L18" s="498" t="s">
        <v>396</v>
      </c>
      <c r="M18" s="23">
        <v>81101700</v>
      </c>
      <c r="N18" s="24" t="s">
        <v>35</v>
      </c>
      <c r="P18" s="81">
        <v>5</v>
      </c>
      <c r="Q18" s="87"/>
      <c r="R18" s="44"/>
      <c r="S18" s="72"/>
      <c r="T18" s="44"/>
      <c r="U18" s="73"/>
      <c r="V18" s="74"/>
      <c r="W18" s="85"/>
      <c r="X18" s="74">
        <f t="shared" ref="X18:X67" si="5">X17+V18*W18</f>
        <v>0</v>
      </c>
      <c r="Y18" s="227"/>
      <c r="AA18" s="81">
        <v>5</v>
      </c>
      <c r="AB18" s="87"/>
      <c r="AC18" s="44"/>
      <c r="AD18" s="72"/>
      <c r="AE18" s="44"/>
      <c r="AF18" s="328"/>
      <c r="AG18" s="74"/>
      <c r="AH18" s="85"/>
      <c r="AI18" s="74">
        <f>AI17+AG18*AH18</f>
        <v>0</v>
      </c>
      <c r="AJ18" s="227"/>
      <c r="AL18" s="81">
        <v>5</v>
      </c>
      <c r="AM18" s="87"/>
      <c r="AN18" s="44"/>
      <c r="AO18" s="72"/>
      <c r="AP18" s="44"/>
      <c r="AQ18" s="73"/>
      <c r="AR18" s="74"/>
      <c r="AS18" s="85"/>
      <c r="AT18" s="86"/>
      <c r="AU18" s="392"/>
      <c r="AV18" s="208"/>
      <c r="AW18" s="470"/>
      <c r="AX18" s="470"/>
      <c r="AY18" s="470"/>
      <c r="AZ18" s="470"/>
      <c r="BA18" s="471"/>
    </row>
    <row r="19" spans="2:53" ht="60.6" customHeight="1" thickBot="1">
      <c r="B19" s="81">
        <v>5</v>
      </c>
      <c r="C19" s="87"/>
      <c r="D19" s="44"/>
      <c r="E19" s="72"/>
      <c r="F19" s="44"/>
      <c r="G19" s="73"/>
      <c r="H19" s="74"/>
      <c r="I19" s="85"/>
      <c r="J19" s="86"/>
      <c r="K19" s="392"/>
      <c r="L19" s="208"/>
      <c r="M19" s="23">
        <v>83101800</v>
      </c>
      <c r="N19" s="24" t="s">
        <v>37</v>
      </c>
      <c r="P19" s="81">
        <v>6</v>
      </c>
      <c r="Q19" s="130"/>
      <c r="R19" s="44"/>
      <c r="S19" s="72"/>
      <c r="T19" s="44"/>
      <c r="U19" s="73"/>
      <c r="V19" s="74"/>
      <c r="W19" s="202"/>
      <c r="X19" s="74">
        <f t="shared" si="5"/>
        <v>0</v>
      </c>
      <c r="Y19" s="227"/>
      <c r="AA19" s="81">
        <v>6</v>
      </c>
      <c r="AB19" s="130"/>
      <c r="AC19" s="44"/>
      <c r="AD19" s="72"/>
      <c r="AE19" s="44"/>
      <c r="AF19" s="328"/>
      <c r="AG19" s="74"/>
      <c r="AH19" s="202"/>
      <c r="AI19" s="74">
        <f t="shared" ref="AI19:AI67" si="6">AI18+AG19*AH19</f>
        <v>0</v>
      </c>
      <c r="AJ19" s="227"/>
      <c r="AL19" s="81">
        <v>6</v>
      </c>
      <c r="AM19" s="130"/>
      <c r="AN19" s="44"/>
      <c r="AO19" s="72"/>
      <c r="AP19" s="44"/>
      <c r="AQ19" s="73"/>
      <c r="AR19" s="74"/>
      <c r="AS19" s="202"/>
      <c r="AT19" s="74"/>
      <c r="AU19" s="74"/>
      <c r="AV19" s="130"/>
      <c r="AW19" s="470"/>
      <c r="AX19" s="470"/>
      <c r="AY19" s="470"/>
      <c r="AZ19" s="470"/>
      <c r="BA19" s="471"/>
    </row>
    <row r="20" spans="2:53" ht="45.6" customHeight="1">
      <c r="B20" s="81">
        <v>6</v>
      </c>
      <c r="C20" s="130"/>
      <c r="D20" s="44"/>
      <c r="E20" s="72"/>
      <c r="F20" s="44"/>
      <c r="G20" s="79"/>
      <c r="H20" s="74"/>
      <c r="I20" s="97"/>
      <c r="J20" s="74"/>
      <c r="K20" s="74"/>
      <c r="L20" s="130"/>
      <c r="M20" s="346"/>
      <c r="N20" s="2"/>
      <c r="P20" s="81">
        <v>7</v>
      </c>
      <c r="Q20" s="130"/>
      <c r="R20" s="44"/>
      <c r="S20" s="72"/>
      <c r="T20" s="44"/>
      <c r="U20" s="73"/>
      <c r="V20" s="74"/>
      <c r="W20" s="202"/>
      <c r="X20" s="74">
        <f t="shared" si="5"/>
        <v>0</v>
      </c>
      <c r="Y20" s="227"/>
      <c r="AA20" s="81">
        <v>7</v>
      </c>
      <c r="AB20" s="130"/>
      <c r="AC20" s="44"/>
      <c r="AD20" s="72"/>
      <c r="AE20" s="44"/>
      <c r="AF20" s="73"/>
      <c r="AG20" s="74"/>
      <c r="AH20" s="202"/>
      <c r="AI20" s="74">
        <f t="shared" si="6"/>
        <v>0</v>
      </c>
      <c r="AJ20" s="228"/>
      <c r="AL20" s="81">
        <v>7</v>
      </c>
      <c r="AM20" s="130"/>
      <c r="AN20" s="44"/>
      <c r="AO20" s="72"/>
      <c r="AP20" s="44"/>
      <c r="AQ20" s="73"/>
      <c r="AR20" s="74"/>
      <c r="AS20" s="202"/>
      <c r="AT20" s="74"/>
      <c r="AU20" s="74"/>
      <c r="AV20" s="130"/>
      <c r="AW20" s="468"/>
      <c r="AX20" s="468"/>
      <c r="AY20" s="468"/>
      <c r="AZ20" s="468"/>
      <c r="BA20" s="398"/>
    </row>
    <row r="21" spans="2:53" ht="46.5" customHeight="1">
      <c r="B21" s="81">
        <v>7</v>
      </c>
      <c r="C21" s="130"/>
      <c r="D21" s="44"/>
      <c r="E21" s="72"/>
      <c r="F21" s="44"/>
      <c r="G21" s="79"/>
      <c r="H21" s="74"/>
      <c r="I21" s="97"/>
      <c r="J21" s="74"/>
      <c r="K21" s="74"/>
      <c r="L21" s="130"/>
      <c r="M21" s="346"/>
      <c r="N21" s="2"/>
      <c r="P21" s="81">
        <v>8</v>
      </c>
      <c r="Q21" s="130"/>
      <c r="R21" s="43"/>
      <c r="S21" s="72"/>
      <c r="T21" s="43"/>
      <c r="U21" s="73"/>
      <c r="V21" s="74"/>
      <c r="W21" s="202"/>
      <c r="X21" s="74">
        <f t="shared" si="5"/>
        <v>0</v>
      </c>
      <c r="Y21" s="227"/>
      <c r="AA21" s="81">
        <v>8</v>
      </c>
      <c r="AB21" s="130"/>
      <c r="AC21" s="43"/>
      <c r="AD21" s="72"/>
      <c r="AE21" s="43"/>
      <c r="AF21" s="73"/>
      <c r="AG21" s="74"/>
      <c r="AH21" s="202"/>
      <c r="AI21" s="74">
        <f t="shared" si="6"/>
        <v>0</v>
      </c>
      <c r="AJ21" s="208"/>
      <c r="AL21" s="81">
        <v>8</v>
      </c>
      <c r="AM21" s="130"/>
      <c r="AN21" s="43"/>
      <c r="AO21" s="72"/>
      <c r="AP21" s="43"/>
      <c r="AQ21" s="73"/>
      <c r="AR21" s="74"/>
      <c r="AS21" s="202"/>
      <c r="AT21" s="74"/>
      <c r="AU21" s="74"/>
      <c r="AV21" s="130"/>
      <c r="AW21" s="468"/>
      <c r="AX21" s="468"/>
      <c r="AY21" s="468"/>
      <c r="AZ21" s="468"/>
      <c r="BA21" s="398"/>
    </row>
    <row r="22" spans="2:53" ht="38.450000000000003" customHeight="1">
      <c r="B22" s="81">
        <v>8</v>
      </c>
      <c r="C22" s="130"/>
      <c r="D22" s="43"/>
      <c r="E22" s="72"/>
      <c r="F22" s="43"/>
      <c r="G22" s="79"/>
      <c r="H22" s="74"/>
      <c r="I22" s="97"/>
      <c r="J22" s="74"/>
      <c r="K22" s="74"/>
      <c r="L22" s="130"/>
      <c r="M22" s="346"/>
      <c r="N22" s="2"/>
      <c r="P22" s="81">
        <v>9</v>
      </c>
      <c r="Q22" s="130"/>
      <c r="R22" s="43"/>
      <c r="S22" s="72"/>
      <c r="T22" s="44"/>
      <c r="U22" s="73"/>
      <c r="V22" s="74"/>
      <c r="W22" s="202"/>
      <c r="X22" s="74">
        <f t="shared" si="5"/>
        <v>0</v>
      </c>
      <c r="Y22" s="227"/>
      <c r="AA22" s="81">
        <v>9</v>
      </c>
      <c r="AB22" s="130"/>
      <c r="AC22" s="43"/>
      <c r="AD22" s="72"/>
      <c r="AE22" s="44"/>
      <c r="AF22" s="73"/>
      <c r="AG22" s="74"/>
      <c r="AH22" s="202"/>
      <c r="AI22" s="74">
        <f t="shared" si="6"/>
        <v>0</v>
      </c>
      <c r="AJ22" s="209"/>
      <c r="AL22" s="81">
        <v>9</v>
      </c>
      <c r="AM22" s="130"/>
      <c r="AN22" s="43"/>
      <c r="AO22" s="72"/>
      <c r="AP22" s="44"/>
      <c r="AQ22" s="73"/>
      <c r="AR22" s="74"/>
      <c r="AS22" s="202"/>
      <c r="AT22" s="74"/>
      <c r="AU22" s="74"/>
      <c r="AV22" s="130"/>
      <c r="AW22" s="468"/>
      <c r="AX22" s="468"/>
      <c r="AY22" s="468"/>
      <c r="AZ22" s="468"/>
      <c r="BA22" s="398"/>
    </row>
    <row r="23" spans="2:53" ht="53.45" customHeight="1">
      <c r="B23" s="81">
        <v>9</v>
      </c>
      <c r="C23" s="130"/>
      <c r="D23" s="43"/>
      <c r="E23" s="72"/>
      <c r="F23" s="44"/>
      <c r="G23" s="79"/>
      <c r="H23" s="74"/>
      <c r="I23" s="97"/>
      <c r="J23" s="74"/>
      <c r="K23" s="74"/>
      <c r="L23" s="130"/>
      <c r="M23" s="346"/>
      <c r="N23" s="2"/>
      <c r="P23" s="81">
        <v>10</v>
      </c>
      <c r="Q23" s="130"/>
      <c r="R23" s="44"/>
      <c r="S23" s="72"/>
      <c r="T23" s="44"/>
      <c r="U23" s="73"/>
      <c r="V23" s="74"/>
      <c r="W23" s="202"/>
      <c r="X23" s="74">
        <f t="shared" si="5"/>
        <v>0</v>
      </c>
      <c r="Y23" s="81"/>
      <c r="AA23" s="81">
        <v>10</v>
      </c>
      <c r="AB23" s="130"/>
      <c r="AC23" s="44"/>
      <c r="AD23" s="72"/>
      <c r="AE23" s="44"/>
      <c r="AF23" s="73"/>
      <c r="AG23" s="74"/>
      <c r="AH23" s="202"/>
      <c r="AI23" s="74">
        <f t="shared" si="6"/>
        <v>0</v>
      </c>
      <c r="AJ23" s="54"/>
      <c r="AL23" s="81">
        <v>10</v>
      </c>
      <c r="AM23" s="130"/>
      <c r="AN23" s="44"/>
      <c r="AO23" s="72"/>
      <c r="AP23" s="44"/>
      <c r="AQ23" s="73"/>
      <c r="AR23" s="74"/>
      <c r="AS23" s="202"/>
      <c r="AT23" s="74"/>
      <c r="AU23" s="74"/>
      <c r="AV23" s="130"/>
      <c r="AW23" s="468"/>
      <c r="AX23" s="468"/>
      <c r="AY23" s="468"/>
      <c r="AZ23" s="468"/>
      <c r="BA23" s="398"/>
    </row>
    <row r="24" spans="2:53" ht="69" customHeight="1">
      <c r="B24" s="81">
        <v>10</v>
      </c>
      <c r="C24" s="130"/>
      <c r="D24" s="44"/>
      <c r="E24" s="72"/>
      <c r="F24" s="44"/>
      <c r="G24" s="79"/>
      <c r="H24" s="74"/>
      <c r="I24" s="97"/>
      <c r="J24" s="74"/>
      <c r="K24" s="74"/>
      <c r="L24" s="130"/>
      <c r="M24" s="347"/>
      <c r="N24" s="2"/>
      <c r="P24" s="81">
        <v>11</v>
      </c>
      <c r="Q24" s="130"/>
      <c r="R24" s="44"/>
      <c r="S24" s="72"/>
      <c r="T24" s="44"/>
      <c r="U24" s="73"/>
      <c r="V24" s="74"/>
      <c r="W24" s="202"/>
      <c r="X24" s="74">
        <f t="shared" si="5"/>
        <v>0</v>
      </c>
      <c r="Y24" s="81"/>
      <c r="AA24" s="81">
        <v>11</v>
      </c>
      <c r="AB24" s="130"/>
      <c r="AC24" s="44"/>
      <c r="AD24" s="72"/>
      <c r="AE24" s="44"/>
      <c r="AF24" s="73"/>
      <c r="AG24" s="74"/>
      <c r="AH24" s="202"/>
      <c r="AI24" s="74">
        <f t="shared" si="6"/>
        <v>0</v>
      </c>
      <c r="AJ24" s="55"/>
      <c r="AL24" s="81">
        <v>11</v>
      </c>
      <c r="AM24" s="130"/>
      <c r="AN24" s="44"/>
      <c r="AO24" s="72"/>
      <c r="AP24" s="44"/>
      <c r="AQ24" s="73"/>
      <c r="AR24" s="74"/>
      <c r="AS24" s="202"/>
      <c r="AT24" s="74"/>
      <c r="AU24" s="74"/>
      <c r="AV24" s="130"/>
      <c r="AW24" s="468"/>
      <c r="AX24" s="468"/>
      <c r="AY24" s="468"/>
      <c r="AZ24" s="468"/>
      <c r="BA24" s="398"/>
    </row>
    <row r="25" spans="2:53" ht="57.6" customHeight="1">
      <c r="B25" s="81">
        <v>11</v>
      </c>
      <c r="C25" s="130"/>
      <c r="D25" s="44"/>
      <c r="E25" s="72"/>
      <c r="F25" s="44"/>
      <c r="G25" s="79"/>
      <c r="H25" s="74"/>
      <c r="I25" s="97"/>
      <c r="J25" s="74"/>
      <c r="K25" s="74"/>
      <c r="L25" s="130"/>
      <c r="M25" s="347"/>
      <c r="N25" s="2"/>
      <c r="P25" s="81">
        <v>12</v>
      </c>
      <c r="Q25" s="130"/>
      <c r="R25" s="44"/>
      <c r="S25" s="72"/>
      <c r="T25" s="44"/>
      <c r="U25" s="73"/>
      <c r="V25" s="74"/>
      <c r="W25" s="202"/>
      <c r="X25" s="74">
        <f t="shared" si="5"/>
        <v>0</v>
      </c>
      <c r="Y25" s="81"/>
      <c r="AA25" s="81">
        <v>12</v>
      </c>
      <c r="AB25" s="130"/>
      <c r="AC25" s="44"/>
      <c r="AD25" s="72"/>
      <c r="AE25" s="44"/>
      <c r="AF25" s="73"/>
      <c r="AG25" s="74"/>
      <c r="AH25" s="202"/>
      <c r="AI25" s="74">
        <f t="shared" si="6"/>
        <v>0</v>
      </c>
      <c r="AJ25" s="56"/>
      <c r="AL25" s="81">
        <v>12</v>
      </c>
      <c r="AM25" s="130"/>
      <c r="AN25" s="44"/>
      <c r="AO25" s="72"/>
      <c r="AP25" s="44"/>
      <c r="AQ25" s="73"/>
      <c r="AR25" s="74"/>
      <c r="AS25" s="202"/>
      <c r="AT25" s="74"/>
      <c r="AU25" s="74"/>
      <c r="AV25" s="130"/>
      <c r="AW25" s="470"/>
      <c r="AX25" s="470"/>
      <c r="AY25" s="470"/>
      <c r="AZ25" s="470"/>
      <c r="BA25" s="471"/>
    </row>
    <row r="26" spans="2:53" ht="82.5" customHeight="1">
      <c r="B26" s="81">
        <v>12</v>
      </c>
      <c r="C26" s="130"/>
      <c r="D26" s="44"/>
      <c r="E26" s="72"/>
      <c r="F26" s="44"/>
      <c r="G26" s="79"/>
      <c r="H26" s="74"/>
      <c r="I26" s="97"/>
      <c r="J26" s="74"/>
      <c r="K26" s="74"/>
      <c r="L26" s="130"/>
      <c r="M26" s="347"/>
      <c r="N26" s="2"/>
      <c r="P26" s="81">
        <v>13</v>
      </c>
      <c r="Q26" s="130"/>
      <c r="R26" s="43"/>
      <c r="S26" s="72"/>
      <c r="T26" s="44"/>
      <c r="U26" s="73"/>
      <c r="V26" s="74"/>
      <c r="W26" s="202"/>
      <c r="X26" s="74">
        <f t="shared" si="5"/>
        <v>0</v>
      </c>
      <c r="Y26" s="81"/>
      <c r="AA26" s="81">
        <v>13</v>
      </c>
      <c r="AB26" s="130"/>
      <c r="AC26" s="43"/>
      <c r="AD26" s="72"/>
      <c r="AE26" s="44"/>
      <c r="AF26" s="73"/>
      <c r="AG26" s="74"/>
      <c r="AH26" s="202"/>
      <c r="AI26" s="74">
        <f t="shared" si="6"/>
        <v>0</v>
      </c>
      <c r="AJ26" s="54"/>
      <c r="AL26" s="81">
        <v>13</v>
      </c>
      <c r="AM26" s="130"/>
      <c r="AN26" s="43"/>
      <c r="AO26" s="72"/>
      <c r="AP26" s="44"/>
      <c r="AQ26" s="73"/>
      <c r="AR26" s="74"/>
      <c r="AS26" s="202"/>
      <c r="AT26" s="74"/>
      <c r="AU26" s="74"/>
      <c r="AV26" s="130"/>
      <c r="AW26" s="470"/>
      <c r="AX26" s="470"/>
      <c r="AY26" s="470"/>
      <c r="AZ26" s="470"/>
      <c r="BA26" s="471"/>
    </row>
    <row r="27" spans="2:53" ht="69" customHeight="1">
      <c r="B27" s="81">
        <v>13</v>
      </c>
      <c r="C27" s="130"/>
      <c r="D27" s="43"/>
      <c r="E27" s="72"/>
      <c r="F27" s="44"/>
      <c r="G27" s="79"/>
      <c r="H27" s="74"/>
      <c r="I27" s="97"/>
      <c r="J27" s="74"/>
      <c r="K27" s="74"/>
      <c r="L27" s="130"/>
      <c r="M27" s="347"/>
      <c r="N27" s="2"/>
      <c r="P27" s="81">
        <v>14</v>
      </c>
      <c r="Q27" s="130"/>
      <c r="R27" s="44"/>
      <c r="S27" s="72"/>
      <c r="T27" s="44"/>
      <c r="U27" s="73"/>
      <c r="V27" s="74"/>
      <c r="W27" s="202"/>
      <c r="X27" s="74">
        <f t="shared" si="5"/>
        <v>0</v>
      </c>
      <c r="Y27" s="81"/>
      <c r="AA27" s="81">
        <v>14</v>
      </c>
      <c r="AB27" s="130"/>
      <c r="AC27" s="44"/>
      <c r="AD27" s="72"/>
      <c r="AE27" s="44"/>
      <c r="AF27" s="73"/>
      <c r="AG27" s="74"/>
      <c r="AH27" s="202"/>
      <c r="AI27" s="74">
        <f t="shared" si="6"/>
        <v>0</v>
      </c>
      <c r="AJ27" s="55"/>
      <c r="AL27" s="81">
        <v>14</v>
      </c>
      <c r="AM27" s="130"/>
      <c r="AN27" s="44"/>
      <c r="AO27" s="72"/>
      <c r="AP27" s="44"/>
      <c r="AQ27" s="73"/>
      <c r="AR27" s="74"/>
      <c r="AS27" s="202"/>
      <c r="AT27" s="74"/>
      <c r="AU27" s="74"/>
      <c r="AV27" s="130"/>
      <c r="AW27" s="472"/>
      <c r="AX27" s="472"/>
      <c r="AY27" s="472"/>
      <c r="AZ27" s="473" t="s">
        <v>52</v>
      </c>
      <c r="BA27" s="474">
        <f>SUM(BA14:BA26)</f>
        <v>8.4657534246575352</v>
      </c>
    </row>
    <row r="28" spans="2:53" ht="45.95" customHeight="1">
      <c r="B28" s="81">
        <v>14</v>
      </c>
      <c r="C28" s="130"/>
      <c r="D28" s="44"/>
      <c r="E28" s="72"/>
      <c r="F28" s="44"/>
      <c r="G28" s="79"/>
      <c r="H28" s="74"/>
      <c r="I28" s="97"/>
      <c r="J28" s="74"/>
      <c r="K28" s="74"/>
      <c r="L28" s="130"/>
      <c r="M28" s="347"/>
      <c r="N28" s="2"/>
      <c r="P28" s="81">
        <v>15</v>
      </c>
      <c r="Q28" s="130"/>
      <c r="R28" s="44"/>
      <c r="S28" s="72"/>
      <c r="T28" s="44"/>
      <c r="U28" s="73"/>
      <c r="V28" s="74"/>
      <c r="W28" s="202"/>
      <c r="X28" s="74">
        <f t="shared" si="5"/>
        <v>0</v>
      </c>
      <c r="Y28" s="81"/>
      <c r="AA28" s="81">
        <v>15</v>
      </c>
      <c r="AB28" s="130"/>
      <c r="AC28" s="44"/>
      <c r="AD28" s="72"/>
      <c r="AE28" s="44"/>
      <c r="AF28" s="73"/>
      <c r="AG28" s="74"/>
      <c r="AH28" s="202"/>
      <c r="AI28" s="74">
        <f t="shared" si="6"/>
        <v>0</v>
      </c>
      <c r="AJ28" s="56"/>
      <c r="AL28" s="81">
        <v>15</v>
      </c>
      <c r="AM28" s="130"/>
      <c r="AN28" s="44"/>
      <c r="AO28" s="72"/>
      <c r="AP28" s="44"/>
      <c r="AQ28" s="73"/>
      <c r="AR28" s="74"/>
      <c r="AS28" s="202"/>
      <c r="AT28" s="74"/>
      <c r="AU28" s="74"/>
      <c r="AV28" s="130"/>
    </row>
    <row r="29" spans="2:53" ht="45.95" customHeight="1">
      <c r="B29" s="81">
        <v>15</v>
      </c>
      <c r="C29" s="130"/>
      <c r="D29" s="44"/>
      <c r="E29" s="72"/>
      <c r="F29" s="44"/>
      <c r="G29" s="79"/>
      <c r="H29" s="74"/>
      <c r="I29" s="97"/>
      <c r="J29" s="74"/>
      <c r="K29" s="74"/>
      <c r="L29" s="130"/>
      <c r="M29" s="347"/>
      <c r="N29" s="2"/>
      <c r="P29" s="81">
        <v>16</v>
      </c>
      <c r="Q29" s="130"/>
      <c r="R29" s="44"/>
      <c r="S29" s="72"/>
      <c r="T29" s="44"/>
      <c r="U29" s="73"/>
      <c r="V29" s="74"/>
      <c r="W29" s="202"/>
      <c r="X29" s="74">
        <f t="shared" si="5"/>
        <v>0</v>
      </c>
      <c r="Y29" s="81"/>
      <c r="AA29" s="81">
        <v>16</v>
      </c>
      <c r="AB29" s="130"/>
      <c r="AC29" s="44"/>
      <c r="AD29" s="72"/>
      <c r="AE29" s="44"/>
      <c r="AF29" s="73"/>
      <c r="AG29" s="74"/>
      <c r="AH29" s="202"/>
      <c r="AI29" s="74">
        <f t="shared" si="6"/>
        <v>0</v>
      </c>
      <c r="AJ29" s="54"/>
      <c r="AL29" s="81">
        <v>16</v>
      </c>
      <c r="AM29" s="130"/>
      <c r="AN29" s="44"/>
      <c r="AO29" s="72"/>
      <c r="AP29" s="44"/>
      <c r="AQ29" s="73"/>
      <c r="AR29" s="74"/>
      <c r="AS29" s="202"/>
      <c r="AT29" s="74"/>
      <c r="AU29" s="74"/>
      <c r="AV29" s="130"/>
    </row>
    <row r="30" spans="2:53" ht="69" customHeight="1">
      <c r="B30" s="81">
        <v>16</v>
      </c>
      <c r="C30" s="130"/>
      <c r="D30" s="44"/>
      <c r="E30" s="72"/>
      <c r="F30" s="44"/>
      <c r="G30" s="79"/>
      <c r="H30" s="74"/>
      <c r="I30" s="97"/>
      <c r="J30" s="74"/>
      <c r="K30" s="74"/>
      <c r="L30" s="130"/>
      <c r="M30" s="347"/>
      <c r="N30" s="2"/>
      <c r="P30" s="81">
        <v>17</v>
      </c>
      <c r="Q30" s="87"/>
      <c r="R30" s="44"/>
      <c r="S30" s="72"/>
      <c r="T30" s="44"/>
      <c r="U30" s="73"/>
      <c r="V30" s="74"/>
      <c r="W30" s="85"/>
      <c r="X30" s="74">
        <f t="shared" si="5"/>
        <v>0</v>
      </c>
      <c r="Y30" s="81"/>
      <c r="AA30" s="81">
        <v>17</v>
      </c>
      <c r="AB30" s="87"/>
      <c r="AC30" s="44"/>
      <c r="AD30" s="72"/>
      <c r="AE30" s="44"/>
      <c r="AF30" s="73"/>
      <c r="AG30" s="74"/>
      <c r="AH30" s="85"/>
      <c r="AI30" s="74">
        <f t="shared" si="6"/>
        <v>0</v>
      </c>
      <c r="AJ30" s="55"/>
      <c r="AL30" s="81">
        <v>17</v>
      </c>
      <c r="AM30" s="87"/>
      <c r="AN30" s="44"/>
      <c r="AO30" s="72"/>
      <c r="AP30" s="44"/>
      <c r="AQ30" s="73"/>
      <c r="AR30" s="74"/>
      <c r="AS30" s="85"/>
      <c r="AT30" s="86"/>
      <c r="AU30" s="86"/>
      <c r="AV30" s="81"/>
    </row>
    <row r="31" spans="2:53" ht="34.5" customHeight="1">
      <c r="B31" s="81">
        <v>17</v>
      </c>
      <c r="C31" s="87"/>
      <c r="D31" s="44"/>
      <c r="E31" s="72"/>
      <c r="F31" s="44"/>
      <c r="G31" s="79"/>
      <c r="H31" s="74"/>
      <c r="I31" s="85"/>
      <c r="J31" s="86"/>
      <c r="K31" s="86"/>
      <c r="L31" s="81"/>
      <c r="M31" s="347"/>
      <c r="N31" s="2"/>
      <c r="P31" s="81">
        <v>18</v>
      </c>
      <c r="Q31" s="56"/>
      <c r="R31" s="56"/>
      <c r="S31" s="56"/>
      <c r="T31" s="56"/>
      <c r="U31" s="209"/>
      <c r="V31" s="56"/>
      <c r="W31" s="56"/>
      <c r="X31" s="74">
        <f t="shared" si="5"/>
        <v>0</v>
      </c>
      <c r="Y31" s="81"/>
      <c r="AA31" s="81">
        <v>18</v>
      </c>
      <c r="AB31" s="56"/>
      <c r="AC31" s="56"/>
      <c r="AD31" s="56"/>
      <c r="AE31" s="56"/>
      <c r="AF31" s="209"/>
      <c r="AG31" s="56"/>
      <c r="AH31" s="56"/>
      <c r="AI31" s="74">
        <f t="shared" si="6"/>
        <v>0</v>
      </c>
      <c r="AJ31" s="56"/>
      <c r="AL31" s="81">
        <v>18</v>
      </c>
      <c r="AM31" s="56"/>
      <c r="AN31" s="56"/>
      <c r="AO31" s="56"/>
      <c r="AP31" s="56"/>
      <c r="AQ31" s="209"/>
      <c r="AR31" s="56"/>
      <c r="AS31" s="56"/>
      <c r="AT31" s="86"/>
      <c r="AU31" s="86"/>
      <c r="AV31" s="56"/>
    </row>
    <row r="32" spans="2:53">
      <c r="B32" s="81">
        <v>18</v>
      </c>
      <c r="C32" s="56"/>
      <c r="D32" s="56"/>
      <c r="E32" s="56"/>
      <c r="F32" s="56"/>
      <c r="G32" s="209"/>
      <c r="H32" s="56"/>
      <c r="I32" s="56"/>
      <c r="J32" s="86"/>
      <c r="K32" s="86"/>
      <c r="L32" s="56"/>
      <c r="M32" s="347"/>
      <c r="N32" s="2"/>
      <c r="P32" s="81">
        <v>19</v>
      </c>
      <c r="Q32" s="54"/>
      <c r="R32" s="54"/>
      <c r="S32" s="54"/>
      <c r="T32" s="54"/>
      <c r="U32" s="228"/>
      <c r="V32" s="54"/>
      <c r="W32" s="54"/>
      <c r="X32" s="74">
        <f t="shared" si="5"/>
        <v>0</v>
      </c>
      <c r="Y32" s="81"/>
      <c r="AA32" s="81">
        <v>19</v>
      </c>
      <c r="AB32" s="54"/>
      <c r="AC32" s="54"/>
      <c r="AD32" s="54"/>
      <c r="AE32" s="54"/>
      <c r="AF32" s="228"/>
      <c r="AG32" s="54"/>
      <c r="AH32" s="54"/>
      <c r="AI32" s="74">
        <f t="shared" si="6"/>
        <v>0</v>
      </c>
      <c r="AJ32" s="54"/>
      <c r="AL32" s="81">
        <v>19</v>
      </c>
      <c r="AM32" s="54"/>
      <c r="AN32" s="54"/>
      <c r="AO32" s="54"/>
      <c r="AP32" s="54"/>
      <c r="AQ32" s="228"/>
      <c r="AR32" s="54"/>
      <c r="AS32" s="54"/>
      <c r="AT32" s="86"/>
      <c r="AU32" s="86"/>
      <c r="AV32" s="54"/>
    </row>
    <row r="33" spans="2:48">
      <c r="B33" s="81">
        <v>19</v>
      </c>
      <c r="C33" s="54"/>
      <c r="D33" s="54"/>
      <c r="E33" s="54"/>
      <c r="F33" s="54"/>
      <c r="G33" s="228"/>
      <c r="H33" s="54"/>
      <c r="I33" s="54"/>
      <c r="J33" s="86"/>
      <c r="K33" s="86"/>
      <c r="L33" s="54"/>
      <c r="M33" s="347"/>
      <c r="N33" s="2"/>
      <c r="P33" s="81">
        <v>20</v>
      </c>
      <c r="Q33" s="55"/>
      <c r="R33" s="55"/>
      <c r="S33" s="55"/>
      <c r="T33" s="55"/>
      <c r="U33" s="208"/>
      <c r="V33" s="55"/>
      <c r="W33" s="55"/>
      <c r="X33" s="74">
        <f t="shared" si="5"/>
        <v>0</v>
      </c>
      <c r="Y33" s="81"/>
      <c r="AA33" s="81">
        <v>20</v>
      </c>
      <c r="AB33" s="55"/>
      <c r="AC33" s="55"/>
      <c r="AD33" s="55"/>
      <c r="AE33" s="55"/>
      <c r="AF33" s="208"/>
      <c r="AG33" s="55"/>
      <c r="AH33" s="55"/>
      <c r="AI33" s="74">
        <f t="shared" si="6"/>
        <v>0</v>
      </c>
      <c r="AJ33" s="55"/>
      <c r="AL33" s="81">
        <v>20</v>
      </c>
      <c r="AM33" s="55"/>
      <c r="AN33" s="55"/>
      <c r="AO33" s="55"/>
      <c r="AP33" s="55"/>
      <c r="AQ33" s="208"/>
      <c r="AR33" s="55"/>
      <c r="AS33" s="55"/>
      <c r="AT33" s="86"/>
      <c r="AU33" s="86"/>
      <c r="AV33" s="55"/>
    </row>
    <row r="34" spans="2:48">
      <c r="B34" s="81">
        <v>20</v>
      </c>
      <c r="C34" s="55"/>
      <c r="D34" s="55"/>
      <c r="E34" s="55"/>
      <c r="F34" s="55"/>
      <c r="G34" s="208"/>
      <c r="H34" s="55"/>
      <c r="I34" s="55"/>
      <c r="J34" s="86"/>
      <c r="K34" s="86"/>
      <c r="L34" s="55"/>
      <c r="M34" s="347"/>
      <c r="N34" s="2"/>
      <c r="P34" s="81">
        <v>21</v>
      </c>
      <c r="Q34" s="56"/>
      <c r="R34" s="56"/>
      <c r="S34" s="56"/>
      <c r="T34" s="56"/>
      <c r="U34" s="209"/>
      <c r="V34" s="56"/>
      <c r="W34" s="56"/>
      <c r="X34" s="74">
        <f t="shared" si="5"/>
        <v>0</v>
      </c>
      <c r="Y34" s="81"/>
      <c r="AA34" s="81">
        <v>21</v>
      </c>
      <c r="AB34" s="56"/>
      <c r="AC34" s="56"/>
      <c r="AD34" s="56"/>
      <c r="AE34" s="56"/>
      <c r="AF34" s="209"/>
      <c r="AG34" s="56"/>
      <c r="AH34" s="56"/>
      <c r="AI34" s="74">
        <f t="shared" si="6"/>
        <v>0</v>
      </c>
      <c r="AJ34" s="56"/>
      <c r="AL34" s="81">
        <v>21</v>
      </c>
      <c r="AM34" s="56"/>
      <c r="AN34" s="56"/>
      <c r="AO34" s="56"/>
      <c r="AP34" s="56"/>
      <c r="AQ34" s="209"/>
      <c r="AR34" s="56"/>
      <c r="AS34" s="56"/>
      <c r="AT34" s="86"/>
      <c r="AU34" s="86"/>
      <c r="AV34" s="56"/>
    </row>
    <row r="35" spans="2:48">
      <c r="B35" s="81">
        <v>21</v>
      </c>
      <c r="C35" s="56"/>
      <c r="D35" s="56"/>
      <c r="E35" s="56"/>
      <c r="F35" s="56"/>
      <c r="G35" s="209"/>
      <c r="H35" s="56"/>
      <c r="I35" s="56"/>
      <c r="J35" s="86"/>
      <c r="K35" s="86"/>
      <c r="L35" s="56"/>
      <c r="M35" s="347"/>
      <c r="N35" s="2"/>
      <c r="P35" s="81">
        <v>22</v>
      </c>
      <c r="Q35" s="54"/>
      <c r="R35" s="54"/>
      <c r="S35" s="54"/>
      <c r="T35" s="54"/>
      <c r="U35" s="228"/>
      <c r="V35" s="54"/>
      <c r="W35" s="54"/>
      <c r="X35" s="74">
        <f t="shared" si="5"/>
        <v>0</v>
      </c>
      <c r="Y35" s="81"/>
      <c r="AA35" s="81">
        <v>22</v>
      </c>
      <c r="AB35" s="54"/>
      <c r="AC35" s="54"/>
      <c r="AD35" s="54"/>
      <c r="AE35" s="54"/>
      <c r="AF35" s="228"/>
      <c r="AG35" s="54"/>
      <c r="AH35" s="54"/>
      <c r="AI35" s="74">
        <f t="shared" si="6"/>
        <v>0</v>
      </c>
      <c r="AJ35" s="54"/>
      <c r="AL35" s="81">
        <v>22</v>
      </c>
      <c r="AM35" s="54"/>
      <c r="AN35" s="54"/>
      <c r="AO35" s="54"/>
      <c r="AP35" s="54"/>
      <c r="AQ35" s="228"/>
      <c r="AR35" s="54"/>
      <c r="AS35" s="54"/>
      <c r="AT35" s="86"/>
      <c r="AU35" s="86"/>
      <c r="AV35" s="54"/>
    </row>
    <row r="36" spans="2:48">
      <c r="B36" s="81">
        <v>22</v>
      </c>
      <c r="C36" s="54"/>
      <c r="D36" s="54"/>
      <c r="E36" s="54"/>
      <c r="F36" s="54"/>
      <c r="G36" s="228"/>
      <c r="H36" s="54"/>
      <c r="I36" s="54"/>
      <c r="J36" s="86"/>
      <c r="K36" s="86"/>
      <c r="L36" s="54"/>
      <c r="M36" s="347"/>
      <c r="N36" s="2"/>
      <c r="P36" s="81">
        <v>23</v>
      </c>
      <c r="Q36" s="55"/>
      <c r="R36" s="55"/>
      <c r="S36" s="55"/>
      <c r="T36" s="55"/>
      <c r="U36" s="208"/>
      <c r="V36" s="55"/>
      <c r="W36" s="55"/>
      <c r="X36" s="74">
        <f t="shared" si="5"/>
        <v>0</v>
      </c>
      <c r="Y36" s="81"/>
      <c r="AA36" s="81">
        <v>23</v>
      </c>
      <c r="AB36" s="55"/>
      <c r="AC36" s="55"/>
      <c r="AD36" s="55"/>
      <c r="AE36" s="55"/>
      <c r="AF36" s="208"/>
      <c r="AG36" s="55"/>
      <c r="AH36" s="55"/>
      <c r="AI36" s="74">
        <f t="shared" si="6"/>
        <v>0</v>
      </c>
      <c r="AJ36" s="55"/>
      <c r="AL36" s="81">
        <v>23</v>
      </c>
      <c r="AM36" s="55"/>
      <c r="AN36" s="55"/>
      <c r="AO36" s="55"/>
      <c r="AP36" s="55"/>
      <c r="AQ36" s="208"/>
      <c r="AR36" s="55"/>
      <c r="AS36" s="55"/>
      <c r="AT36" s="86"/>
      <c r="AU36" s="86"/>
      <c r="AV36" s="55"/>
    </row>
    <row r="37" spans="2:48">
      <c r="B37" s="81">
        <v>23</v>
      </c>
      <c r="C37" s="55"/>
      <c r="D37" s="55"/>
      <c r="E37" s="55"/>
      <c r="F37" s="55"/>
      <c r="G37" s="208"/>
      <c r="H37" s="55"/>
      <c r="I37" s="55"/>
      <c r="J37" s="86"/>
      <c r="K37" s="86"/>
      <c r="L37" s="55"/>
      <c r="M37" s="347"/>
      <c r="N37" s="2"/>
      <c r="P37" s="81">
        <v>24</v>
      </c>
      <c r="Q37" s="56"/>
      <c r="R37" s="56"/>
      <c r="S37" s="56"/>
      <c r="T37" s="56"/>
      <c r="U37" s="209"/>
      <c r="V37" s="56"/>
      <c r="W37" s="56"/>
      <c r="X37" s="74">
        <f t="shared" si="5"/>
        <v>0</v>
      </c>
      <c r="Y37" s="81"/>
      <c r="AA37" s="81">
        <v>24</v>
      </c>
      <c r="AB37" s="56"/>
      <c r="AC37" s="56"/>
      <c r="AD37" s="56"/>
      <c r="AE37" s="56"/>
      <c r="AF37" s="209"/>
      <c r="AG37" s="56"/>
      <c r="AH37" s="56"/>
      <c r="AI37" s="74">
        <f t="shared" si="6"/>
        <v>0</v>
      </c>
      <c r="AJ37" s="56"/>
      <c r="AL37" s="81">
        <v>24</v>
      </c>
      <c r="AM37" s="56"/>
      <c r="AN37" s="56"/>
      <c r="AO37" s="56"/>
      <c r="AP37" s="56"/>
      <c r="AQ37" s="209"/>
      <c r="AR37" s="56"/>
      <c r="AS37" s="56"/>
      <c r="AT37" s="86"/>
      <c r="AU37" s="86"/>
      <c r="AV37" s="56"/>
    </row>
    <row r="38" spans="2:48">
      <c r="B38" s="81">
        <v>24</v>
      </c>
      <c r="C38" s="56"/>
      <c r="D38" s="56"/>
      <c r="E38" s="56"/>
      <c r="F38" s="56"/>
      <c r="G38" s="209"/>
      <c r="H38" s="56"/>
      <c r="I38" s="56"/>
      <c r="J38" s="86"/>
      <c r="K38" s="86"/>
      <c r="L38" s="56"/>
      <c r="M38" s="347"/>
      <c r="N38" s="2"/>
      <c r="P38" s="81">
        <v>25</v>
      </c>
      <c r="Q38" s="54"/>
      <c r="R38" s="54"/>
      <c r="S38" s="54"/>
      <c r="T38" s="54"/>
      <c r="U38" s="228"/>
      <c r="V38" s="54"/>
      <c r="W38" s="54"/>
      <c r="X38" s="74">
        <f t="shared" si="5"/>
        <v>0</v>
      </c>
      <c r="Y38" s="81"/>
      <c r="AA38" s="81">
        <v>25</v>
      </c>
      <c r="AB38" s="54"/>
      <c r="AC38" s="54"/>
      <c r="AD38" s="54"/>
      <c r="AE38" s="54"/>
      <c r="AF38" s="228"/>
      <c r="AG38" s="54"/>
      <c r="AH38" s="54"/>
      <c r="AI38" s="74">
        <f t="shared" si="6"/>
        <v>0</v>
      </c>
      <c r="AJ38" s="54"/>
      <c r="AL38" s="81">
        <v>25</v>
      </c>
      <c r="AM38" s="54"/>
      <c r="AN38" s="54"/>
      <c r="AO38" s="54"/>
      <c r="AP38" s="54"/>
      <c r="AQ38" s="228"/>
      <c r="AR38" s="54"/>
      <c r="AS38" s="54"/>
      <c r="AT38" s="86"/>
      <c r="AU38" s="86"/>
      <c r="AV38" s="54"/>
    </row>
    <row r="39" spans="2:48">
      <c r="B39" s="81">
        <v>25</v>
      </c>
      <c r="C39" s="54"/>
      <c r="D39" s="54"/>
      <c r="E39" s="54"/>
      <c r="F39" s="54"/>
      <c r="G39" s="228"/>
      <c r="H39" s="54"/>
      <c r="I39" s="54"/>
      <c r="J39" s="86"/>
      <c r="K39" s="86"/>
      <c r="L39" s="54"/>
      <c r="M39" s="347"/>
      <c r="N39" s="2"/>
      <c r="P39" s="81">
        <v>26</v>
      </c>
      <c r="Q39" s="55"/>
      <c r="R39" s="55"/>
      <c r="S39" s="55"/>
      <c r="T39" s="55"/>
      <c r="U39" s="208"/>
      <c r="V39" s="55"/>
      <c r="W39" s="55"/>
      <c r="X39" s="74">
        <f t="shared" si="5"/>
        <v>0</v>
      </c>
      <c r="Y39" s="81"/>
      <c r="AA39" s="81">
        <v>26</v>
      </c>
      <c r="AB39" s="55"/>
      <c r="AC39" s="55"/>
      <c r="AD39" s="55"/>
      <c r="AE39" s="55"/>
      <c r="AF39" s="208"/>
      <c r="AG39" s="55"/>
      <c r="AH39" s="55"/>
      <c r="AI39" s="74">
        <f t="shared" si="6"/>
        <v>0</v>
      </c>
      <c r="AJ39" s="55"/>
      <c r="AL39" s="81">
        <v>26</v>
      </c>
      <c r="AM39" s="55"/>
      <c r="AN39" s="55"/>
      <c r="AO39" s="55"/>
      <c r="AP39" s="55"/>
      <c r="AQ39" s="208"/>
      <c r="AR39" s="55"/>
      <c r="AS39" s="55"/>
      <c r="AT39" s="86"/>
      <c r="AU39" s="86"/>
      <c r="AV39" s="55"/>
    </row>
    <row r="40" spans="2:48">
      <c r="B40" s="81">
        <v>26</v>
      </c>
      <c r="C40" s="55"/>
      <c r="D40" s="55"/>
      <c r="E40" s="55"/>
      <c r="F40" s="55"/>
      <c r="G40" s="208"/>
      <c r="H40" s="55"/>
      <c r="I40" s="55"/>
      <c r="J40" s="86"/>
      <c r="K40" s="86"/>
      <c r="L40" s="55"/>
      <c r="M40" s="347"/>
      <c r="N40" s="2"/>
      <c r="P40" s="81">
        <v>27</v>
      </c>
      <c r="Q40" s="56"/>
      <c r="R40" s="56"/>
      <c r="S40" s="56"/>
      <c r="T40" s="56"/>
      <c r="U40" s="209"/>
      <c r="V40" s="56"/>
      <c r="W40" s="56"/>
      <c r="X40" s="74">
        <f t="shared" si="5"/>
        <v>0</v>
      </c>
      <c r="Y40" s="81"/>
      <c r="AA40" s="81">
        <v>27</v>
      </c>
      <c r="AB40" s="56"/>
      <c r="AC40" s="56"/>
      <c r="AD40" s="56"/>
      <c r="AE40" s="56"/>
      <c r="AF40" s="209"/>
      <c r="AG40" s="56"/>
      <c r="AH40" s="56"/>
      <c r="AI40" s="74">
        <f t="shared" si="6"/>
        <v>0</v>
      </c>
      <c r="AJ40" s="56"/>
      <c r="AL40" s="81">
        <v>27</v>
      </c>
      <c r="AM40" s="56"/>
      <c r="AN40" s="56"/>
      <c r="AO40" s="56"/>
      <c r="AP40" s="56"/>
      <c r="AQ40" s="209"/>
      <c r="AR40" s="56"/>
      <c r="AS40" s="56"/>
      <c r="AT40" s="86"/>
      <c r="AU40" s="86"/>
      <c r="AV40" s="56"/>
    </row>
    <row r="41" spans="2:48">
      <c r="B41" s="81">
        <v>27</v>
      </c>
      <c r="C41" s="56"/>
      <c r="D41" s="56"/>
      <c r="E41" s="56"/>
      <c r="F41" s="56"/>
      <c r="G41" s="209"/>
      <c r="H41" s="56"/>
      <c r="I41" s="56"/>
      <c r="J41" s="86"/>
      <c r="K41" s="86"/>
      <c r="L41" s="56"/>
      <c r="M41" s="347"/>
      <c r="N41" s="2"/>
      <c r="P41" s="81">
        <v>28</v>
      </c>
      <c r="Q41" s="54"/>
      <c r="R41" s="54"/>
      <c r="S41" s="54"/>
      <c r="T41" s="54"/>
      <c r="U41" s="228"/>
      <c r="V41" s="54"/>
      <c r="W41" s="54"/>
      <c r="X41" s="74">
        <f t="shared" si="5"/>
        <v>0</v>
      </c>
      <c r="Y41" s="81"/>
      <c r="AA41" s="81">
        <v>28</v>
      </c>
      <c r="AB41" s="54"/>
      <c r="AC41" s="54"/>
      <c r="AD41" s="54"/>
      <c r="AE41" s="54"/>
      <c r="AF41" s="228"/>
      <c r="AG41" s="54"/>
      <c r="AH41" s="54"/>
      <c r="AI41" s="74">
        <f t="shared" si="6"/>
        <v>0</v>
      </c>
      <c r="AJ41" s="54"/>
      <c r="AL41" s="81">
        <v>28</v>
      </c>
      <c r="AM41" s="54"/>
      <c r="AN41" s="54"/>
      <c r="AO41" s="54"/>
      <c r="AP41" s="54"/>
      <c r="AQ41" s="228"/>
      <c r="AR41" s="54"/>
      <c r="AS41" s="54"/>
      <c r="AT41" s="86"/>
      <c r="AU41" s="86"/>
      <c r="AV41" s="54"/>
    </row>
    <row r="42" spans="2:48">
      <c r="B42" s="81">
        <v>28</v>
      </c>
      <c r="C42" s="54"/>
      <c r="D42" s="54"/>
      <c r="E42" s="54"/>
      <c r="F42" s="54"/>
      <c r="G42" s="228"/>
      <c r="H42" s="54"/>
      <c r="I42" s="54"/>
      <c r="J42" s="86"/>
      <c r="K42" s="86"/>
      <c r="L42" s="54"/>
      <c r="M42" s="347"/>
      <c r="N42" s="2"/>
      <c r="P42" s="81">
        <v>29</v>
      </c>
      <c r="Q42" s="55"/>
      <c r="R42" s="55"/>
      <c r="S42" s="55"/>
      <c r="T42" s="55"/>
      <c r="U42" s="208"/>
      <c r="V42" s="55"/>
      <c r="W42" s="55"/>
      <c r="X42" s="74">
        <f t="shared" si="5"/>
        <v>0</v>
      </c>
      <c r="Y42" s="81"/>
      <c r="AA42" s="81">
        <v>29</v>
      </c>
      <c r="AB42" s="55"/>
      <c r="AC42" s="55"/>
      <c r="AD42" s="55"/>
      <c r="AE42" s="55"/>
      <c r="AF42" s="208"/>
      <c r="AG42" s="55"/>
      <c r="AH42" s="55"/>
      <c r="AI42" s="74">
        <f t="shared" si="6"/>
        <v>0</v>
      </c>
      <c r="AJ42" s="55"/>
      <c r="AL42" s="81">
        <v>29</v>
      </c>
      <c r="AM42" s="55"/>
      <c r="AN42" s="55"/>
      <c r="AO42" s="55"/>
      <c r="AP42" s="55"/>
      <c r="AQ42" s="208"/>
      <c r="AR42" s="55"/>
      <c r="AS42" s="55"/>
      <c r="AT42" s="86"/>
      <c r="AU42" s="86"/>
      <c r="AV42" s="55"/>
    </row>
    <row r="43" spans="2:48">
      <c r="B43" s="81">
        <v>29</v>
      </c>
      <c r="C43" s="55"/>
      <c r="D43" s="55"/>
      <c r="E43" s="55"/>
      <c r="F43" s="55"/>
      <c r="G43" s="208"/>
      <c r="H43" s="55"/>
      <c r="I43" s="55"/>
      <c r="J43" s="86"/>
      <c r="K43" s="86"/>
      <c r="L43" s="55"/>
      <c r="M43" s="347"/>
      <c r="N43" s="2"/>
      <c r="P43" s="81">
        <v>30</v>
      </c>
      <c r="Q43" s="56"/>
      <c r="R43" s="56"/>
      <c r="S43" s="56"/>
      <c r="T43" s="56"/>
      <c r="U43" s="209"/>
      <c r="V43" s="56"/>
      <c r="W43" s="56"/>
      <c r="X43" s="74">
        <f t="shared" si="5"/>
        <v>0</v>
      </c>
      <c r="Y43" s="81"/>
      <c r="AA43" s="81">
        <v>30</v>
      </c>
      <c r="AB43" s="56"/>
      <c r="AC43" s="56"/>
      <c r="AD43" s="56"/>
      <c r="AE43" s="56"/>
      <c r="AF43" s="209"/>
      <c r="AG43" s="56"/>
      <c r="AH43" s="56"/>
      <c r="AI43" s="74">
        <f t="shared" si="6"/>
        <v>0</v>
      </c>
      <c r="AJ43" s="56"/>
      <c r="AL43" s="81">
        <v>30</v>
      </c>
      <c r="AM43" s="56"/>
      <c r="AN43" s="56"/>
      <c r="AO43" s="56"/>
      <c r="AP43" s="56"/>
      <c r="AQ43" s="209"/>
      <c r="AR43" s="56"/>
      <c r="AS43" s="56"/>
      <c r="AT43" s="86"/>
      <c r="AU43" s="86"/>
      <c r="AV43" s="56"/>
    </row>
    <row r="44" spans="2:48">
      <c r="B44" s="81">
        <v>30</v>
      </c>
      <c r="C44" s="56"/>
      <c r="D44" s="56"/>
      <c r="E44" s="56"/>
      <c r="F44" s="56"/>
      <c r="G44" s="209"/>
      <c r="H44" s="56"/>
      <c r="I44" s="56"/>
      <c r="J44" s="86"/>
      <c r="K44" s="86"/>
      <c r="L44" s="56"/>
      <c r="M44" s="347"/>
      <c r="N44" s="2"/>
      <c r="P44" s="81">
        <v>31</v>
      </c>
      <c r="Q44" s="228"/>
      <c r="R44" s="228"/>
      <c r="S44" s="228"/>
      <c r="T44" s="228"/>
      <c r="U44" s="228"/>
      <c r="V44" s="228"/>
      <c r="W44" s="228"/>
      <c r="X44" s="74">
        <f t="shared" si="5"/>
        <v>0</v>
      </c>
      <c r="Y44" s="227"/>
      <c r="AA44" s="81">
        <v>31</v>
      </c>
      <c r="AB44" s="228"/>
      <c r="AC44" s="228"/>
      <c r="AD44" s="228"/>
      <c r="AE44" s="228"/>
      <c r="AF44" s="228"/>
      <c r="AG44" s="228"/>
      <c r="AH44" s="228"/>
      <c r="AI44" s="74">
        <f t="shared" si="6"/>
        <v>0</v>
      </c>
      <c r="AJ44" s="228"/>
      <c r="AL44" s="81">
        <v>31</v>
      </c>
      <c r="AM44" s="228"/>
      <c r="AN44" s="228"/>
      <c r="AO44" s="228"/>
      <c r="AP44" s="228"/>
      <c r="AQ44" s="228"/>
      <c r="AR44" s="228"/>
      <c r="AS44" s="228"/>
      <c r="AT44" s="86"/>
      <c r="AU44" s="86"/>
      <c r="AV44" s="228"/>
    </row>
    <row r="45" spans="2:48">
      <c r="B45" s="81">
        <v>31</v>
      </c>
      <c r="C45" s="228"/>
      <c r="D45" s="228"/>
      <c r="E45" s="228"/>
      <c r="F45" s="228"/>
      <c r="G45" s="228"/>
      <c r="H45" s="228"/>
      <c r="I45" s="228"/>
      <c r="J45" s="86"/>
      <c r="K45" s="86"/>
      <c r="L45" s="228"/>
      <c r="M45" s="346"/>
      <c r="N45" s="2"/>
      <c r="P45" s="81">
        <v>32</v>
      </c>
      <c r="Q45" s="208"/>
      <c r="R45" s="208"/>
      <c r="S45" s="208"/>
      <c r="T45" s="208"/>
      <c r="U45" s="208"/>
      <c r="V45" s="208"/>
      <c r="W45" s="208"/>
      <c r="X45" s="74">
        <f t="shared" si="5"/>
        <v>0</v>
      </c>
      <c r="Y45" s="227"/>
      <c r="AA45" s="81">
        <v>32</v>
      </c>
      <c r="AB45" s="208"/>
      <c r="AC45" s="208"/>
      <c r="AD45" s="208"/>
      <c r="AE45" s="208"/>
      <c r="AF45" s="208"/>
      <c r="AG45" s="208"/>
      <c r="AH45" s="208"/>
      <c r="AI45" s="74">
        <f t="shared" si="6"/>
        <v>0</v>
      </c>
      <c r="AJ45" s="208"/>
      <c r="AL45" s="81">
        <v>32</v>
      </c>
      <c r="AM45" s="208"/>
      <c r="AN45" s="208"/>
      <c r="AO45" s="208"/>
      <c r="AP45" s="208"/>
      <c r="AQ45" s="208"/>
      <c r="AR45" s="208"/>
      <c r="AS45" s="208"/>
      <c r="AT45" s="86"/>
      <c r="AU45" s="86"/>
      <c r="AV45" s="208"/>
    </row>
    <row r="46" spans="2:48">
      <c r="B46" s="81">
        <v>32</v>
      </c>
      <c r="C46" s="208"/>
      <c r="D46" s="208"/>
      <c r="E46" s="208"/>
      <c r="F46" s="208"/>
      <c r="G46" s="208"/>
      <c r="H46" s="208"/>
      <c r="I46" s="208"/>
      <c r="J46" s="86"/>
      <c r="K46" s="86"/>
      <c r="L46" s="208"/>
      <c r="M46" s="346"/>
      <c r="N46" s="2"/>
      <c r="P46" s="81">
        <v>33</v>
      </c>
      <c r="Q46" s="209"/>
      <c r="R46" s="209"/>
      <c r="S46" s="209"/>
      <c r="T46" s="209"/>
      <c r="U46" s="209"/>
      <c r="V46" s="209"/>
      <c r="W46" s="209"/>
      <c r="X46" s="74">
        <f t="shared" si="5"/>
        <v>0</v>
      </c>
      <c r="Y46" s="227"/>
      <c r="AA46" s="81">
        <v>33</v>
      </c>
      <c r="AB46" s="209"/>
      <c r="AC46" s="209"/>
      <c r="AD46" s="209"/>
      <c r="AE46" s="209"/>
      <c r="AF46" s="209"/>
      <c r="AG46" s="209"/>
      <c r="AH46" s="209"/>
      <c r="AI46" s="74">
        <f t="shared" si="6"/>
        <v>0</v>
      </c>
      <c r="AJ46" s="209"/>
      <c r="AL46" s="81">
        <v>33</v>
      </c>
      <c r="AM46" s="209"/>
      <c r="AN46" s="209"/>
      <c r="AO46" s="209"/>
      <c r="AP46" s="209"/>
      <c r="AQ46" s="209"/>
      <c r="AR46" s="209"/>
      <c r="AS46" s="209"/>
      <c r="AT46" s="86"/>
      <c r="AU46" s="86"/>
      <c r="AV46" s="209"/>
    </row>
    <row r="47" spans="2:48">
      <c r="B47" s="81">
        <v>33</v>
      </c>
      <c r="C47" s="209"/>
      <c r="D47" s="209"/>
      <c r="E47" s="209"/>
      <c r="F47" s="209"/>
      <c r="G47" s="209"/>
      <c r="H47" s="209"/>
      <c r="I47" s="209"/>
      <c r="J47" s="86"/>
      <c r="K47" s="86"/>
      <c r="L47" s="209"/>
      <c r="M47" s="346"/>
      <c r="N47" s="2"/>
      <c r="P47" s="81">
        <v>34</v>
      </c>
      <c r="Q47" s="228"/>
      <c r="R47" s="228"/>
      <c r="S47" s="228"/>
      <c r="T47" s="228"/>
      <c r="U47" s="228"/>
      <c r="V47" s="228"/>
      <c r="W47" s="228"/>
      <c r="X47" s="74">
        <f t="shared" si="5"/>
        <v>0</v>
      </c>
      <c r="Y47" s="227"/>
      <c r="AA47" s="81">
        <v>34</v>
      </c>
      <c r="AB47" s="228"/>
      <c r="AC47" s="228"/>
      <c r="AD47" s="228"/>
      <c r="AE47" s="228"/>
      <c r="AF47" s="228"/>
      <c r="AG47" s="228"/>
      <c r="AH47" s="228"/>
      <c r="AI47" s="74">
        <f t="shared" si="6"/>
        <v>0</v>
      </c>
      <c r="AJ47" s="228"/>
      <c r="AL47" s="81">
        <v>34</v>
      </c>
      <c r="AM47" s="228"/>
      <c r="AN47" s="228"/>
      <c r="AO47" s="228"/>
      <c r="AP47" s="228"/>
      <c r="AQ47" s="228"/>
      <c r="AR47" s="228"/>
      <c r="AS47" s="228"/>
      <c r="AT47" s="86"/>
      <c r="AU47" s="86"/>
      <c r="AV47" s="228"/>
    </row>
    <row r="48" spans="2:48">
      <c r="B48" s="81">
        <v>34</v>
      </c>
      <c r="C48" s="228"/>
      <c r="D48" s="228"/>
      <c r="E48" s="228"/>
      <c r="F48" s="228"/>
      <c r="G48" s="228"/>
      <c r="H48" s="228"/>
      <c r="I48" s="228"/>
      <c r="J48" s="86"/>
      <c r="K48" s="86"/>
      <c r="L48" s="228"/>
      <c r="M48" s="346"/>
      <c r="N48" s="2"/>
      <c r="P48" s="81">
        <v>35</v>
      </c>
      <c r="Q48" s="208"/>
      <c r="R48" s="208"/>
      <c r="S48" s="208"/>
      <c r="T48" s="208"/>
      <c r="U48" s="208"/>
      <c r="V48" s="208"/>
      <c r="W48" s="208"/>
      <c r="X48" s="74">
        <f t="shared" si="5"/>
        <v>0</v>
      </c>
      <c r="Y48" s="227"/>
      <c r="AA48" s="81">
        <v>35</v>
      </c>
      <c r="AB48" s="208"/>
      <c r="AC48" s="208"/>
      <c r="AD48" s="208"/>
      <c r="AE48" s="208"/>
      <c r="AF48" s="208"/>
      <c r="AG48" s="208"/>
      <c r="AH48" s="208"/>
      <c r="AI48" s="74">
        <f t="shared" si="6"/>
        <v>0</v>
      </c>
      <c r="AJ48" s="208"/>
      <c r="AL48" s="81">
        <v>35</v>
      </c>
      <c r="AM48" s="208"/>
      <c r="AN48" s="208"/>
      <c r="AO48" s="208"/>
      <c r="AP48" s="208"/>
      <c r="AQ48" s="208"/>
      <c r="AR48" s="208"/>
      <c r="AS48" s="208"/>
      <c r="AT48" s="86"/>
      <c r="AU48" s="86"/>
      <c r="AV48" s="208"/>
    </row>
    <row r="49" spans="1:53">
      <c r="B49" s="81">
        <v>35</v>
      </c>
      <c r="C49" s="208"/>
      <c r="D49" s="208"/>
      <c r="E49" s="208"/>
      <c r="F49" s="208"/>
      <c r="G49" s="208"/>
      <c r="H49" s="208"/>
      <c r="I49" s="208"/>
      <c r="J49" s="86"/>
      <c r="K49" s="86"/>
      <c r="L49" s="208"/>
      <c r="M49" s="346"/>
      <c r="N49" s="2"/>
      <c r="P49" s="81">
        <v>36</v>
      </c>
      <c r="Q49" s="209"/>
      <c r="R49" s="209"/>
      <c r="S49" s="209"/>
      <c r="T49" s="209"/>
      <c r="U49" s="209"/>
      <c r="V49" s="209"/>
      <c r="W49" s="209"/>
      <c r="X49" s="74">
        <f t="shared" si="5"/>
        <v>0</v>
      </c>
      <c r="Y49" s="227"/>
      <c r="AA49" s="81">
        <v>36</v>
      </c>
      <c r="AB49" s="209"/>
      <c r="AC49" s="209"/>
      <c r="AD49" s="209"/>
      <c r="AE49" s="209"/>
      <c r="AF49" s="209"/>
      <c r="AG49" s="209"/>
      <c r="AH49" s="209"/>
      <c r="AI49" s="74">
        <f t="shared" si="6"/>
        <v>0</v>
      </c>
      <c r="AJ49" s="209"/>
      <c r="AL49" s="81">
        <v>36</v>
      </c>
      <c r="AM49" s="209"/>
      <c r="AN49" s="209"/>
      <c r="AO49" s="209"/>
      <c r="AP49" s="209"/>
      <c r="AQ49" s="209"/>
      <c r="AR49" s="209"/>
      <c r="AS49" s="209"/>
      <c r="AT49" s="86"/>
      <c r="AU49" s="86"/>
      <c r="AV49" s="209"/>
    </row>
    <row r="50" spans="1:53">
      <c r="B50" s="81">
        <v>36</v>
      </c>
      <c r="C50" s="209"/>
      <c r="D50" s="209"/>
      <c r="E50" s="209"/>
      <c r="F50" s="209"/>
      <c r="G50" s="209"/>
      <c r="H50" s="209"/>
      <c r="I50" s="209"/>
      <c r="J50" s="86"/>
      <c r="K50" s="86"/>
      <c r="L50" s="209"/>
      <c r="M50" s="346"/>
      <c r="N50" s="2"/>
      <c r="P50" s="81">
        <v>37</v>
      </c>
      <c r="Q50" s="228"/>
      <c r="R50" s="66"/>
      <c r="S50" s="678"/>
      <c r="T50" s="66"/>
      <c r="U50" s="228"/>
      <c r="V50" s="69"/>
      <c r="W50" s="69"/>
      <c r="X50" s="74">
        <f t="shared" si="5"/>
        <v>0</v>
      </c>
      <c r="Y50" s="679"/>
      <c r="Z50" s="13"/>
      <c r="AA50" s="81">
        <v>37</v>
      </c>
      <c r="AB50" s="228"/>
      <c r="AC50" s="66"/>
      <c r="AD50" s="678"/>
      <c r="AE50" s="66"/>
      <c r="AF50" s="228"/>
      <c r="AG50" s="69"/>
      <c r="AH50" s="69"/>
      <c r="AI50" s="74">
        <f t="shared" si="6"/>
        <v>0</v>
      </c>
      <c r="AJ50" s="680"/>
      <c r="AK50" s="13"/>
      <c r="AL50" s="81">
        <v>37</v>
      </c>
      <c r="AM50" s="228"/>
      <c r="AN50" s="66"/>
      <c r="AO50" s="678"/>
      <c r="AP50" s="66"/>
      <c r="AQ50" s="228"/>
      <c r="AR50" s="69"/>
      <c r="AS50" s="69"/>
      <c r="AT50" s="86"/>
      <c r="AU50" s="86"/>
      <c r="AV50" s="680"/>
      <c r="AW50" s="13"/>
      <c r="AX50" s="13"/>
      <c r="AY50" s="13"/>
      <c r="AZ50" s="13"/>
      <c r="BA50" s="13"/>
    </row>
    <row r="51" spans="1:53" s="13" customFormat="1">
      <c r="B51" s="81">
        <v>37</v>
      </c>
      <c r="C51" s="228"/>
      <c r="D51" s="66"/>
      <c r="E51" s="63"/>
      <c r="F51" s="66"/>
      <c r="G51" s="228"/>
      <c r="H51" s="69"/>
      <c r="I51" s="69"/>
      <c r="J51" s="86"/>
      <c r="K51" s="86"/>
      <c r="L51" s="60"/>
      <c r="M51" s="107"/>
      <c r="P51" s="81">
        <v>38</v>
      </c>
      <c r="Q51" s="208"/>
      <c r="R51" s="67"/>
      <c r="S51" s="681"/>
      <c r="T51" s="67"/>
      <c r="U51" s="208"/>
      <c r="V51" s="70"/>
      <c r="W51" s="70"/>
      <c r="X51" s="74">
        <f t="shared" si="5"/>
        <v>0</v>
      </c>
      <c r="Y51" s="679"/>
      <c r="AA51" s="81">
        <v>38</v>
      </c>
      <c r="AB51" s="208"/>
      <c r="AC51" s="67"/>
      <c r="AD51" s="681"/>
      <c r="AE51" s="67"/>
      <c r="AF51" s="208"/>
      <c r="AG51" s="70"/>
      <c r="AH51" s="70"/>
      <c r="AI51" s="74">
        <f t="shared" si="6"/>
        <v>0</v>
      </c>
      <c r="AJ51" s="682"/>
      <c r="AL51" s="81">
        <v>38</v>
      </c>
      <c r="AM51" s="208"/>
      <c r="AN51" s="67"/>
      <c r="AO51" s="681"/>
      <c r="AP51" s="67"/>
      <c r="AQ51" s="208"/>
      <c r="AR51" s="70"/>
      <c r="AS51" s="70"/>
      <c r="AT51" s="86"/>
      <c r="AU51" s="86"/>
      <c r="AV51" s="682"/>
    </row>
    <row r="52" spans="1:53" s="13" customFormat="1">
      <c r="B52" s="81">
        <v>38</v>
      </c>
      <c r="C52" s="208"/>
      <c r="D52" s="67"/>
      <c r="E52" s="64"/>
      <c r="F52" s="67"/>
      <c r="G52" s="208"/>
      <c r="H52" s="70"/>
      <c r="I52" s="70"/>
      <c r="J52" s="86"/>
      <c r="K52" s="86"/>
      <c r="L52" s="61"/>
      <c r="M52" s="107"/>
      <c r="P52" s="81">
        <v>39</v>
      </c>
      <c r="Q52" s="209"/>
      <c r="R52" s="68"/>
      <c r="S52" s="683"/>
      <c r="T52" s="68"/>
      <c r="U52" s="209"/>
      <c r="V52" s="71"/>
      <c r="W52" s="71"/>
      <c r="X52" s="74">
        <f t="shared" si="5"/>
        <v>0</v>
      </c>
      <c r="Y52" s="679"/>
      <c r="AA52" s="81">
        <v>39</v>
      </c>
      <c r="AB52" s="209"/>
      <c r="AC52" s="68"/>
      <c r="AD52" s="683"/>
      <c r="AE52" s="68"/>
      <c r="AF52" s="209"/>
      <c r="AG52" s="71"/>
      <c r="AH52" s="71"/>
      <c r="AI52" s="74">
        <f t="shared" si="6"/>
        <v>0</v>
      </c>
      <c r="AJ52" s="684"/>
      <c r="AL52" s="81">
        <v>39</v>
      </c>
      <c r="AM52" s="209"/>
      <c r="AN52" s="68"/>
      <c r="AO52" s="683"/>
      <c r="AP52" s="68"/>
      <c r="AQ52" s="209"/>
      <c r="AR52" s="71"/>
      <c r="AS52" s="71"/>
      <c r="AT52" s="86"/>
      <c r="AU52" s="86"/>
      <c r="AV52" s="684"/>
    </row>
    <row r="53" spans="1:53" s="13" customFormat="1">
      <c r="B53" s="81">
        <v>39</v>
      </c>
      <c r="C53" s="209"/>
      <c r="D53" s="68"/>
      <c r="E53" s="65"/>
      <c r="F53" s="68"/>
      <c r="G53" s="209"/>
      <c r="H53" s="71"/>
      <c r="I53" s="71"/>
      <c r="J53" s="86"/>
      <c r="K53" s="86"/>
      <c r="L53" s="62"/>
      <c r="M53" s="107"/>
      <c r="P53" s="81">
        <v>40</v>
      </c>
      <c r="Q53" s="228"/>
      <c r="R53" s="228"/>
      <c r="S53" s="678"/>
      <c r="T53" s="228"/>
      <c r="U53" s="228"/>
      <c r="V53" s="685"/>
      <c r="W53" s="685"/>
      <c r="X53" s="74">
        <f t="shared" si="5"/>
        <v>0</v>
      </c>
      <c r="Y53" s="679"/>
      <c r="AA53" s="81">
        <v>40</v>
      </c>
      <c r="AB53" s="228"/>
      <c r="AC53" s="228"/>
      <c r="AD53" s="678"/>
      <c r="AE53" s="228"/>
      <c r="AF53" s="228"/>
      <c r="AG53" s="685"/>
      <c r="AH53" s="685"/>
      <c r="AI53" s="74">
        <f t="shared" si="6"/>
        <v>0</v>
      </c>
      <c r="AJ53" s="680"/>
      <c r="AL53" s="81">
        <v>40</v>
      </c>
      <c r="AM53" s="228"/>
      <c r="AN53" s="228"/>
      <c r="AO53" s="678"/>
      <c r="AP53" s="228"/>
      <c r="AQ53" s="228"/>
      <c r="AR53" s="685"/>
      <c r="AS53" s="685"/>
      <c r="AT53" s="86"/>
      <c r="AU53" s="86"/>
      <c r="AV53" s="680"/>
    </row>
    <row r="54" spans="1:53" s="13" customFormat="1">
      <c r="B54" s="81">
        <v>40</v>
      </c>
      <c r="C54" s="228"/>
      <c r="D54" s="228"/>
      <c r="E54" s="63"/>
      <c r="F54" s="228"/>
      <c r="G54" s="228"/>
      <c r="H54" s="57"/>
      <c r="I54" s="57"/>
      <c r="J54" s="86"/>
      <c r="K54" s="86"/>
      <c r="L54" s="60"/>
      <c r="M54" s="107"/>
      <c r="P54" s="81">
        <v>41</v>
      </c>
      <c r="Q54" s="208"/>
      <c r="R54" s="208"/>
      <c r="S54" s="681"/>
      <c r="T54" s="208"/>
      <c r="U54" s="208"/>
      <c r="V54" s="686"/>
      <c r="W54" s="686"/>
      <c r="X54" s="74">
        <f t="shared" si="5"/>
        <v>0</v>
      </c>
      <c r="Y54" s="679"/>
      <c r="AA54" s="81">
        <v>41</v>
      </c>
      <c r="AB54" s="208"/>
      <c r="AC54" s="208"/>
      <c r="AD54" s="681"/>
      <c r="AE54" s="208"/>
      <c r="AF54" s="208"/>
      <c r="AG54" s="686"/>
      <c r="AH54" s="686"/>
      <c r="AI54" s="74">
        <f t="shared" si="6"/>
        <v>0</v>
      </c>
      <c r="AJ54" s="682"/>
      <c r="AL54" s="81">
        <v>41</v>
      </c>
      <c r="AM54" s="208"/>
      <c r="AN54" s="208"/>
      <c r="AO54" s="681"/>
      <c r="AP54" s="208"/>
      <c r="AQ54" s="208"/>
      <c r="AR54" s="686"/>
      <c r="AS54" s="686"/>
      <c r="AT54" s="86"/>
      <c r="AU54" s="86"/>
      <c r="AV54" s="682"/>
    </row>
    <row r="55" spans="1:53" s="13" customFormat="1">
      <c r="B55" s="81">
        <v>41</v>
      </c>
      <c r="C55" s="208"/>
      <c r="D55" s="208"/>
      <c r="E55" s="64"/>
      <c r="F55" s="208"/>
      <c r="G55" s="208"/>
      <c r="H55" s="58"/>
      <c r="I55" s="58"/>
      <c r="J55" s="86"/>
      <c r="K55" s="86"/>
      <c r="L55" s="61"/>
      <c r="M55" s="107"/>
      <c r="P55" s="81">
        <v>42</v>
      </c>
      <c r="Q55" s="209"/>
      <c r="R55" s="209"/>
      <c r="S55" s="683"/>
      <c r="T55" s="209"/>
      <c r="U55" s="209"/>
      <c r="V55" s="687"/>
      <c r="W55" s="687"/>
      <c r="X55" s="74">
        <f t="shared" si="5"/>
        <v>0</v>
      </c>
      <c r="Y55" s="679"/>
      <c r="AA55" s="81">
        <v>42</v>
      </c>
      <c r="AB55" s="209"/>
      <c r="AC55" s="209"/>
      <c r="AD55" s="683"/>
      <c r="AE55" s="209"/>
      <c r="AF55" s="209"/>
      <c r="AG55" s="687"/>
      <c r="AH55" s="687"/>
      <c r="AI55" s="74">
        <f t="shared" si="6"/>
        <v>0</v>
      </c>
      <c r="AJ55" s="684"/>
      <c r="AL55" s="81">
        <v>42</v>
      </c>
      <c r="AM55" s="209"/>
      <c r="AN55" s="209"/>
      <c r="AO55" s="683"/>
      <c r="AP55" s="209"/>
      <c r="AQ55" s="209"/>
      <c r="AR55" s="687"/>
      <c r="AS55" s="687"/>
      <c r="AT55" s="86"/>
      <c r="AU55" s="86"/>
      <c r="AV55" s="684"/>
    </row>
    <row r="56" spans="1:53" s="13" customFormat="1">
      <c r="B56" s="81">
        <v>42</v>
      </c>
      <c r="C56" s="209"/>
      <c r="D56" s="209"/>
      <c r="E56" s="65"/>
      <c r="F56" s="209"/>
      <c r="G56" s="209"/>
      <c r="H56" s="59"/>
      <c r="I56" s="59"/>
      <c r="J56" s="86"/>
      <c r="K56" s="86"/>
      <c r="L56" s="62"/>
      <c r="M56" s="107"/>
      <c r="P56" s="81">
        <v>43</v>
      </c>
      <c r="Q56" s="228"/>
      <c r="R56" s="228"/>
      <c r="S56" s="228"/>
      <c r="T56" s="228"/>
      <c r="U56" s="228"/>
      <c r="V56" s="228"/>
      <c r="W56" s="228"/>
      <c r="X56" s="74">
        <f t="shared" si="5"/>
        <v>0</v>
      </c>
      <c r="Y56" s="227"/>
      <c r="AA56" s="81">
        <v>43</v>
      </c>
      <c r="AB56" s="228"/>
      <c r="AC56" s="228"/>
      <c r="AD56" s="228"/>
      <c r="AE56" s="228"/>
      <c r="AF56" s="228"/>
      <c r="AG56" s="228"/>
      <c r="AH56" s="228"/>
      <c r="AI56" s="74">
        <f t="shared" si="6"/>
        <v>0</v>
      </c>
      <c r="AJ56" s="228"/>
      <c r="AL56" s="81">
        <v>43</v>
      </c>
      <c r="AM56" s="228"/>
      <c r="AN56" s="228"/>
      <c r="AO56" s="228"/>
      <c r="AP56" s="228"/>
      <c r="AQ56" s="228"/>
      <c r="AR56" s="228"/>
      <c r="AS56" s="228"/>
      <c r="AT56" s="86"/>
      <c r="AU56" s="86"/>
      <c r="AV56" s="228"/>
    </row>
    <row r="57" spans="1:53" s="13" customFormat="1">
      <c r="A57" s="852"/>
      <c r="B57" s="81">
        <v>43</v>
      </c>
      <c r="C57" s="228"/>
      <c r="D57" s="228"/>
      <c r="E57" s="228"/>
      <c r="F57" s="228"/>
      <c r="G57" s="228"/>
      <c r="H57" s="228"/>
      <c r="I57" s="228"/>
      <c r="J57" s="86"/>
      <c r="K57" s="86"/>
      <c r="L57" s="228"/>
      <c r="M57" s="346"/>
      <c r="P57" s="81">
        <v>44</v>
      </c>
      <c r="Q57" s="208"/>
      <c r="R57" s="208"/>
      <c r="S57" s="208"/>
      <c r="T57" s="208"/>
      <c r="U57" s="208"/>
      <c r="V57" s="208"/>
      <c r="W57" s="208"/>
      <c r="X57" s="74">
        <f t="shared" si="5"/>
        <v>0</v>
      </c>
      <c r="Y57" s="227"/>
      <c r="AA57" s="81">
        <v>44</v>
      </c>
      <c r="AB57" s="208"/>
      <c r="AC57" s="208"/>
      <c r="AD57" s="208"/>
      <c r="AE57" s="208"/>
      <c r="AF57" s="208"/>
      <c r="AG57" s="208"/>
      <c r="AH57" s="208"/>
      <c r="AI57" s="74">
        <f t="shared" si="6"/>
        <v>0</v>
      </c>
      <c r="AJ57" s="208"/>
      <c r="AL57" s="81">
        <v>44</v>
      </c>
      <c r="AM57" s="208"/>
      <c r="AN57" s="208"/>
      <c r="AO57" s="208"/>
      <c r="AP57" s="208"/>
      <c r="AQ57" s="208"/>
      <c r="AR57" s="208"/>
      <c r="AS57" s="208"/>
      <c r="AT57" s="86"/>
      <c r="AU57" s="86"/>
      <c r="AV57" s="208"/>
    </row>
    <row r="58" spans="1:53" s="13" customFormat="1">
      <c r="A58" s="853"/>
      <c r="B58" s="81">
        <v>44</v>
      </c>
      <c r="C58" s="208"/>
      <c r="D58" s="208"/>
      <c r="E58" s="208"/>
      <c r="F58" s="208"/>
      <c r="G58" s="208"/>
      <c r="H58" s="208"/>
      <c r="I58" s="208"/>
      <c r="J58" s="86"/>
      <c r="K58" s="86"/>
      <c r="L58" s="208"/>
      <c r="M58" s="346"/>
      <c r="P58" s="81">
        <v>45</v>
      </c>
      <c r="Q58" s="209"/>
      <c r="R58" s="209"/>
      <c r="S58" s="209"/>
      <c r="T58" s="209"/>
      <c r="U58" s="209"/>
      <c r="V58" s="209"/>
      <c r="W58" s="209"/>
      <c r="X58" s="74">
        <f t="shared" si="5"/>
        <v>0</v>
      </c>
      <c r="Y58" s="227"/>
      <c r="AA58" s="81">
        <v>45</v>
      </c>
      <c r="AB58" s="209"/>
      <c r="AC58" s="209"/>
      <c r="AD58" s="209"/>
      <c r="AE58" s="209"/>
      <c r="AF58" s="209"/>
      <c r="AG58" s="209"/>
      <c r="AH58" s="209"/>
      <c r="AI58" s="74">
        <f t="shared" si="6"/>
        <v>0</v>
      </c>
      <c r="AJ58" s="209"/>
      <c r="AL58" s="81">
        <v>45</v>
      </c>
      <c r="AM58" s="209"/>
      <c r="AN58" s="209"/>
      <c r="AO58" s="209"/>
      <c r="AP58" s="209"/>
      <c r="AQ58" s="209"/>
      <c r="AR58" s="209"/>
      <c r="AS58" s="209"/>
      <c r="AT58" s="86"/>
      <c r="AU58" s="86"/>
      <c r="AV58" s="209"/>
    </row>
    <row r="59" spans="1:53" s="13" customFormat="1">
      <c r="A59" s="854"/>
      <c r="B59" s="81">
        <v>45</v>
      </c>
      <c r="C59" s="209"/>
      <c r="D59" s="209"/>
      <c r="E59" s="209"/>
      <c r="F59" s="209"/>
      <c r="G59" s="209"/>
      <c r="H59" s="209"/>
      <c r="I59" s="209"/>
      <c r="J59" s="86"/>
      <c r="K59" s="86"/>
      <c r="L59" s="209"/>
      <c r="M59" s="346"/>
      <c r="P59" s="81">
        <v>46</v>
      </c>
      <c r="Q59" s="228"/>
      <c r="R59" s="228"/>
      <c r="S59" s="678"/>
      <c r="T59" s="228"/>
      <c r="U59" s="228"/>
      <c r="V59" s="685"/>
      <c r="W59" s="685"/>
      <c r="X59" s="74">
        <f t="shared" si="5"/>
        <v>0</v>
      </c>
      <c r="Y59" s="679"/>
      <c r="AA59" s="81">
        <v>46</v>
      </c>
      <c r="AB59" s="228"/>
      <c r="AC59" s="228"/>
      <c r="AD59" s="678"/>
      <c r="AE59" s="228"/>
      <c r="AF59" s="228"/>
      <c r="AG59" s="685"/>
      <c r="AH59" s="685"/>
      <c r="AI59" s="74">
        <f t="shared" si="6"/>
        <v>0</v>
      </c>
      <c r="AJ59" s="680"/>
      <c r="AL59" s="81">
        <v>46</v>
      </c>
      <c r="AM59" s="228"/>
      <c r="AN59" s="228"/>
      <c r="AO59" s="678"/>
      <c r="AP59" s="228"/>
      <c r="AQ59" s="228"/>
      <c r="AR59" s="685"/>
      <c r="AS59" s="685"/>
      <c r="AT59" s="86"/>
      <c r="AU59" s="86"/>
      <c r="AV59" s="680"/>
    </row>
    <row r="60" spans="1:53" s="13" customFormat="1">
      <c r="B60" s="81">
        <v>46</v>
      </c>
      <c r="C60" s="228"/>
      <c r="D60" s="228"/>
      <c r="E60" s="63"/>
      <c r="F60" s="228"/>
      <c r="G60" s="228"/>
      <c r="H60" s="57"/>
      <c r="I60" s="57"/>
      <c r="J60" s="86"/>
      <c r="K60" s="86"/>
      <c r="L60" s="60"/>
      <c r="M60" s="107"/>
      <c r="P60" s="81">
        <v>47</v>
      </c>
      <c r="Q60" s="208"/>
      <c r="R60" s="208"/>
      <c r="S60" s="681"/>
      <c r="T60" s="208"/>
      <c r="U60" s="208"/>
      <c r="V60" s="686"/>
      <c r="W60" s="686"/>
      <c r="X60" s="74">
        <f t="shared" si="5"/>
        <v>0</v>
      </c>
      <c r="Y60" s="679"/>
      <c r="AA60" s="81">
        <v>47</v>
      </c>
      <c r="AB60" s="208"/>
      <c r="AC60" s="208"/>
      <c r="AD60" s="681"/>
      <c r="AE60" s="208"/>
      <c r="AF60" s="208"/>
      <c r="AG60" s="686"/>
      <c r="AH60" s="686"/>
      <c r="AI60" s="74">
        <f t="shared" si="6"/>
        <v>0</v>
      </c>
      <c r="AJ60" s="682"/>
      <c r="AL60" s="81">
        <v>47</v>
      </c>
      <c r="AM60" s="208"/>
      <c r="AN60" s="208"/>
      <c r="AO60" s="681"/>
      <c r="AP60" s="208"/>
      <c r="AQ60" s="208"/>
      <c r="AR60" s="686"/>
      <c r="AS60" s="686"/>
      <c r="AT60" s="86"/>
      <c r="AU60" s="86"/>
      <c r="AV60" s="682"/>
    </row>
    <row r="61" spans="1:53" s="13" customFormat="1">
      <c r="B61" s="81">
        <v>47</v>
      </c>
      <c r="C61" s="208"/>
      <c r="D61" s="208"/>
      <c r="E61" s="64"/>
      <c r="F61" s="208"/>
      <c r="G61" s="208"/>
      <c r="H61" s="58"/>
      <c r="I61" s="58"/>
      <c r="J61" s="86"/>
      <c r="K61" s="86"/>
      <c r="L61" s="61"/>
      <c r="M61" s="107"/>
      <c r="P61" s="81">
        <v>48</v>
      </c>
      <c r="Q61" s="209"/>
      <c r="R61" s="209"/>
      <c r="S61" s="683"/>
      <c r="T61" s="209"/>
      <c r="U61" s="209"/>
      <c r="V61" s="687"/>
      <c r="W61" s="687"/>
      <c r="X61" s="74">
        <f t="shared" si="5"/>
        <v>0</v>
      </c>
      <c r="Y61" s="679"/>
      <c r="AA61" s="81">
        <v>48</v>
      </c>
      <c r="AB61" s="209"/>
      <c r="AC61" s="209"/>
      <c r="AD61" s="683"/>
      <c r="AE61" s="209"/>
      <c r="AF61" s="209"/>
      <c r="AG61" s="687"/>
      <c r="AH61" s="687"/>
      <c r="AI61" s="74">
        <f t="shared" si="6"/>
        <v>0</v>
      </c>
      <c r="AJ61" s="684"/>
      <c r="AL61" s="81">
        <v>48</v>
      </c>
      <c r="AM61" s="209"/>
      <c r="AN61" s="209"/>
      <c r="AO61" s="683"/>
      <c r="AP61" s="209"/>
      <c r="AQ61" s="209"/>
      <c r="AR61" s="687"/>
      <c r="AS61" s="687"/>
      <c r="AT61" s="86"/>
      <c r="AU61" s="86"/>
      <c r="AV61" s="684"/>
    </row>
    <row r="62" spans="1:53" s="13" customFormat="1">
      <c r="B62" s="81">
        <v>48</v>
      </c>
      <c r="C62" s="209"/>
      <c r="D62" s="209"/>
      <c r="E62" s="65"/>
      <c r="F62" s="209"/>
      <c r="G62" s="209"/>
      <c r="H62" s="59"/>
      <c r="I62" s="59"/>
      <c r="J62" s="86"/>
      <c r="K62" s="86"/>
      <c r="L62" s="62"/>
      <c r="M62" s="107"/>
      <c r="P62" s="81">
        <v>49</v>
      </c>
      <c r="Q62" s="228"/>
      <c r="R62" s="228"/>
      <c r="S62" s="678"/>
      <c r="T62" s="228"/>
      <c r="U62" s="228"/>
      <c r="V62" s="685"/>
      <c r="W62" s="685"/>
      <c r="X62" s="74">
        <f t="shared" si="5"/>
        <v>0</v>
      </c>
      <c r="Y62" s="679"/>
      <c r="AA62" s="81">
        <v>49</v>
      </c>
      <c r="AB62" s="228"/>
      <c r="AC62" s="228"/>
      <c r="AD62" s="678"/>
      <c r="AE62" s="228"/>
      <c r="AF62" s="228"/>
      <c r="AG62" s="685"/>
      <c r="AH62" s="685"/>
      <c r="AI62" s="74">
        <f t="shared" si="6"/>
        <v>0</v>
      </c>
      <c r="AJ62" s="680"/>
      <c r="AL62" s="81">
        <v>49</v>
      </c>
      <c r="AM62" s="228"/>
      <c r="AN62" s="228"/>
      <c r="AO62" s="678"/>
      <c r="AP62" s="228"/>
      <c r="AQ62" s="228"/>
      <c r="AR62" s="685"/>
      <c r="AS62" s="685"/>
      <c r="AT62" s="86"/>
      <c r="AU62" s="86"/>
      <c r="AV62" s="680"/>
    </row>
    <row r="63" spans="1:53" s="13" customFormat="1">
      <c r="B63" s="81">
        <v>49</v>
      </c>
      <c r="C63" s="228"/>
      <c r="D63" s="228"/>
      <c r="E63" s="63"/>
      <c r="F63" s="228"/>
      <c r="G63" s="228"/>
      <c r="H63" s="57"/>
      <c r="I63" s="57"/>
      <c r="J63" s="86"/>
      <c r="K63" s="86"/>
      <c r="L63" s="60"/>
      <c r="M63" s="107"/>
      <c r="P63" s="81">
        <v>50</v>
      </c>
      <c r="Q63" s="208"/>
      <c r="R63" s="208"/>
      <c r="S63" s="681"/>
      <c r="T63" s="208"/>
      <c r="U63" s="208"/>
      <c r="V63" s="686"/>
      <c r="W63" s="686"/>
      <c r="X63" s="74">
        <f t="shared" si="5"/>
        <v>0</v>
      </c>
      <c r="Y63" s="679"/>
      <c r="AA63" s="81">
        <v>50</v>
      </c>
      <c r="AB63" s="208"/>
      <c r="AC63" s="208"/>
      <c r="AD63" s="681"/>
      <c r="AE63" s="208"/>
      <c r="AF63" s="208"/>
      <c r="AG63" s="686"/>
      <c r="AH63" s="686"/>
      <c r="AI63" s="74">
        <f t="shared" si="6"/>
        <v>0</v>
      </c>
      <c r="AJ63" s="682"/>
      <c r="AL63" s="81">
        <v>50</v>
      </c>
      <c r="AM63" s="208"/>
      <c r="AN63" s="208"/>
      <c r="AO63" s="681"/>
      <c r="AP63" s="208"/>
      <c r="AQ63" s="208"/>
      <c r="AR63" s="686"/>
      <c r="AS63" s="686"/>
      <c r="AT63" s="86"/>
      <c r="AU63" s="86"/>
      <c r="AV63" s="682"/>
    </row>
    <row r="64" spans="1:53" s="13" customFormat="1">
      <c r="B64" s="81">
        <v>50</v>
      </c>
      <c r="C64" s="208"/>
      <c r="D64" s="208"/>
      <c r="E64" s="64"/>
      <c r="F64" s="208"/>
      <c r="G64" s="208"/>
      <c r="H64" s="58"/>
      <c r="I64" s="58"/>
      <c r="J64" s="86"/>
      <c r="K64" s="86"/>
      <c r="L64" s="61"/>
      <c r="M64" s="107"/>
      <c r="P64" s="81">
        <v>51</v>
      </c>
      <c r="Q64" s="209"/>
      <c r="R64" s="209"/>
      <c r="S64" s="683"/>
      <c r="T64" s="209"/>
      <c r="U64" s="209"/>
      <c r="V64" s="687"/>
      <c r="W64" s="687"/>
      <c r="X64" s="74">
        <f t="shared" si="5"/>
        <v>0</v>
      </c>
      <c r="Y64" s="679"/>
      <c r="AA64" s="81">
        <v>51</v>
      </c>
      <c r="AB64" s="209"/>
      <c r="AC64" s="209"/>
      <c r="AD64" s="683"/>
      <c r="AE64" s="209"/>
      <c r="AF64" s="209"/>
      <c r="AG64" s="687"/>
      <c r="AH64" s="687"/>
      <c r="AI64" s="74">
        <f t="shared" si="6"/>
        <v>0</v>
      </c>
      <c r="AJ64" s="684"/>
      <c r="AL64" s="81">
        <v>51</v>
      </c>
      <c r="AM64" s="209"/>
      <c r="AN64" s="209"/>
      <c r="AO64" s="683"/>
      <c r="AP64" s="209"/>
      <c r="AQ64" s="209"/>
      <c r="AR64" s="687"/>
      <c r="AS64" s="687"/>
      <c r="AT64" s="86"/>
      <c r="AU64" s="86"/>
      <c r="AV64" s="684"/>
    </row>
    <row r="65" spans="1:48" s="13" customFormat="1">
      <c r="B65" s="81">
        <v>51</v>
      </c>
      <c r="C65" s="209"/>
      <c r="D65" s="209"/>
      <c r="E65" s="65"/>
      <c r="F65" s="209"/>
      <c r="G65" s="209"/>
      <c r="H65" s="59"/>
      <c r="I65" s="59"/>
      <c r="J65" s="86"/>
      <c r="K65" s="86"/>
      <c r="L65" s="62"/>
      <c r="M65" s="107"/>
      <c r="P65" s="81">
        <v>52</v>
      </c>
      <c r="Q65" s="228"/>
      <c r="R65" s="228"/>
      <c r="S65" s="678"/>
      <c r="T65" s="228"/>
      <c r="U65" s="228"/>
      <c r="V65" s="685"/>
      <c r="W65" s="685"/>
      <c r="X65" s="74">
        <f t="shared" si="5"/>
        <v>0</v>
      </c>
      <c r="Y65" s="679"/>
      <c r="AA65" s="81">
        <v>52</v>
      </c>
      <c r="AB65" s="228"/>
      <c r="AC65" s="228"/>
      <c r="AD65" s="678"/>
      <c r="AE65" s="228"/>
      <c r="AF65" s="228"/>
      <c r="AG65" s="685"/>
      <c r="AH65" s="685"/>
      <c r="AI65" s="74">
        <f t="shared" si="6"/>
        <v>0</v>
      </c>
      <c r="AJ65" s="680"/>
      <c r="AL65" s="81">
        <v>52</v>
      </c>
      <c r="AM65" s="228"/>
      <c r="AN65" s="228"/>
      <c r="AO65" s="678"/>
      <c r="AP65" s="228"/>
      <c r="AQ65" s="228"/>
      <c r="AR65" s="685"/>
      <c r="AS65" s="685"/>
      <c r="AT65" s="86"/>
      <c r="AU65" s="86"/>
      <c r="AV65" s="680"/>
    </row>
    <row r="66" spans="1:48" s="13" customFormat="1">
      <c r="B66" s="81">
        <v>52</v>
      </c>
      <c r="C66" s="228"/>
      <c r="D66" s="228"/>
      <c r="E66" s="63"/>
      <c r="F66" s="228"/>
      <c r="G66" s="228"/>
      <c r="H66" s="57"/>
      <c r="I66" s="57"/>
      <c r="J66" s="86"/>
      <c r="K66" s="86"/>
      <c r="L66" s="60"/>
      <c r="M66" s="107"/>
      <c r="P66" s="81">
        <v>53</v>
      </c>
      <c r="Q66" s="208"/>
      <c r="R66" s="208"/>
      <c r="S66" s="681"/>
      <c r="T66" s="208"/>
      <c r="U66" s="208"/>
      <c r="V66" s="686"/>
      <c r="W66" s="686"/>
      <c r="X66" s="74">
        <f t="shared" si="5"/>
        <v>0</v>
      </c>
      <c r="Y66" s="679"/>
      <c r="AA66" s="81">
        <v>53</v>
      </c>
      <c r="AB66" s="208"/>
      <c r="AC66" s="208"/>
      <c r="AD66" s="681"/>
      <c r="AE66" s="208"/>
      <c r="AF66" s="208"/>
      <c r="AG66" s="686"/>
      <c r="AH66" s="686"/>
      <c r="AI66" s="74">
        <f t="shared" si="6"/>
        <v>0</v>
      </c>
      <c r="AJ66" s="682"/>
      <c r="AL66" s="81">
        <v>53</v>
      </c>
      <c r="AM66" s="208"/>
      <c r="AN66" s="208"/>
      <c r="AO66" s="681"/>
      <c r="AP66" s="208"/>
      <c r="AQ66" s="208"/>
      <c r="AR66" s="686"/>
      <c r="AS66" s="686"/>
      <c r="AT66" s="86"/>
      <c r="AU66" s="86"/>
      <c r="AV66" s="682"/>
    </row>
    <row r="67" spans="1:48" s="13" customFormat="1">
      <c r="B67" s="81">
        <v>53</v>
      </c>
      <c r="C67" s="208"/>
      <c r="D67" s="208"/>
      <c r="E67" s="64"/>
      <c r="F67" s="208"/>
      <c r="G67" s="208"/>
      <c r="H67" s="58"/>
      <c r="I67" s="58"/>
      <c r="J67" s="86"/>
      <c r="K67" s="86"/>
      <c r="L67" s="61"/>
      <c r="M67" s="107"/>
      <c r="P67" s="81">
        <v>54</v>
      </c>
      <c r="Q67" s="209"/>
      <c r="R67" s="209"/>
      <c r="S67" s="683"/>
      <c r="T67" s="209"/>
      <c r="U67" s="209"/>
      <c r="V67" s="687"/>
      <c r="W67" s="687"/>
      <c r="X67" s="74">
        <f t="shared" si="5"/>
        <v>0</v>
      </c>
      <c r="Y67" s="679"/>
      <c r="AA67" s="81">
        <v>54</v>
      </c>
      <c r="AB67" s="209"/>
      <c r="AC67" s="209"/>
      <c r="AD67" s="683"/>
      <c r="AE67" s="209"/>
      <c r="AF67" s="209"/>
      <c r="AG67" s="687"/>
      <c r="AH67" s="687"/>
      <c r="AI67" s="74">
        <f t="shared" si="6"/>
        <v>0</v>
      </c>
      <c r="AJ67" s="684"/>
      <c r="AL67" s="81">
        <v>54</v>
      </c>
      <c r="AM67" s="209"/>
      <c r="AN67" s="209"/>
      <c r="AO67" s="683"/>
      <c r="AP67" s="209"/>
      <c r="AQ67" s="209"/>
      <c r="AR67" s="687"/>
      <c r="AS67" s="687"/>
      <c r="AT67" s="86"/>
      <c r="AU67" s="86"/>
      <c r="AV67" s="684"/>
    </row>
    <row r="68" spans="1:48" s="13" customFormat="1" ht="23.1">
      <c r="B68" s="81">
        <v>54</v>
      </c>
      <c r="C68" s="209"/>
      <c r="D68" s="209"/>
      <c r="E68" s="65"/>
      <c r="F68" s="209"/>
      <c r="G68" s="209"/>
      <c r="H68" s="59"/>
      <c r="I68" s="59"/>
      <c r="J68" s="86"/>
      <c r="K68" s="86"/>
      <c r="L68" s="62"/>
      <c r="M68" s="107"/>
      <c r="P68" s="855" t="s">
        <v>53</v>
      </c>
      <c r="Q68" s="856"/>
      <c r="R68" s="856"/>
      <c r="S68" s="856"/>
      <c r="T68" s="856"/>
      <c r="U68" s="857"/>
      <c r="V68" s="25">
        <f>SUM(V14:V67)</f>
        <v>0</v>
      </c>
      <c r="W68" s="25"/>
      <c r="X68" s="137">
        <f>IF(MAX(X14:X67)&gt;=H6*0.5,MAX(X14:X67),0)</f>
        <v>0</v>
      </c>
      <c r="Y68" s="16"/>
      <c r="AA68" s="855" t="s">
        <v>53</v>
      </c>
      <c r="AB68" s="856"/>
      <c r="AC68" s="856"/>
      <c r="AD68" s="856"/>
      <c r="AE68" s="856"/>
      <c r="AF68" s="857"/>
      <c r="AG68" s="25">
        <f>SUM(AG14:AG67)</f>
        <v>0</v>
      </c>
      <c r="AH68" s="25"/>
      <c r="AI68" s="138">
        <f>IF(MAX(AI14:AI67)&gt;=H6*0.5,MAX(AI14:AI67),0)</f>
        <v>0</v>
      </c>
      <c r="AJ68" s="16"/>
      <c r="AL68" s="855" t="s">
        <v>53</v>
      </c>
      <c r="AM68" s="856"/>
      <c r="AN68" s="856"/>
      <c r="AO68" s="856"/>
      <c r="AP68" s="856"/>
      <c r="AQ68" s="857"/>
      <c r="AR68" s="25"/>
      <c r="AS68" s="25"/>
      <c r="AT68" s="25"/>
      <c r="AU68" s="25"/>
      <c r="AV68" s="16"/>
    </row>
    <row r="69" spans="1:48" s="13" customFormat="1" ht="18">
      <c r="B69" s="855" t="s">
        <v>53</v>
      </c>
      <c r="C69" s="856"/>
      <c r="D69" s="856"/>
      <c r="E69" s="856"/>
      <c r="F69" s="856"/>
      <c r="G69" s="857"/>
      <c r="H69" s="25"/>
      <c r="I69" s="25"/>
      <c r="J69" s="25"/>
      <c r="K69" s="25"/>
      <c r="L69" s="16"/>
      <c r="M69" s="20"/>
    </row>
    <row r="70" spans="1:48" s="13" customFormat="1" ht="18">
      <c r="B70" s="355"/>
      <c r="C70" s="355"/>
      <c r="D70" s="355"/>
      <c r="E70" s="355"/>
      <c r="F70" s="355"/>
      <c r="G70" s="355"/>
      <c r="H70" s="110"/>
      <c r="I70" s="110"/>
      <c r="J70" s="110"/>
      <c r="K70" s="110"/>
      <c r="L70" s="20"/>
      <c r="M70" s="20"/>
    </row>
    <row r="71" spans="1:48"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48" s="111" customFormat="1" ht="18">
      <c r="B72" s="112"/>
      <c r="C72" s="112"/>
      <c r="D72" s="112"/>
      <c r="E72" s="112"/>
      <c r="F72" s="112"/>
      <c r="G72" s="112"/>
      <c r="H72" s="113"/>
      <c r="I72" s="113"/>
      <c r="J72" s="113"/>
      <c r="K72" s="113"/>
      <c r="L72" s="114"/>
      <c r="M72" s="114"/>
      <c r="O72" s="115"/>
      <c r="P72" s="112"/>
      <c r="Q72" s="112"/>
      <c r="R72" s="112"/>
      <c r="S72" s="112"/>
      <c r="T72" s="112"/>
      <c r="U72" s="112"/>
      <c r="V72" s="113"/>
      <c r="W72" s="113"/>
      <c r="X72" s="113"/>
      <c r="Y72" s="114"/>
      <c r="AA72" s="112"/>
      <c r="AB72" s="112"/>
      <c r="AC72" s="112"/>
      <c r="AD72" s="112"/>
      <c r="AE72" s="112"/>
      <c r="AF72" s="112"/>
      <c r="AG72" s="113"/>
      <c r="AH72" s="113"/>
      <c r="AI72" s="113"/>
      <c r="AJ72" s="114"/>
    </row>
    <row r="73" spans="1:48" s="13" customFormat="1">
      <c r="B73" s="17"/>
      <c r="C73" s="18"/>
      <c r="D73" s="18"/>
      <c r="E73" s="19"/>
      <c r="F73" s="18"/>
      <c r="G73" s="18"/>
      <c r="H73" s="18"/>
      <c r="I73" s="18"/>
      <c r="J73" s="18"/>
      <c r="K73" s="18"/>
      <c r="L73" s="20"/>
      <c r="M73" s="20"/>
      <c r="N73" s="20"/>
      <c r="O73" s="14"/>
    </row>
    <row r="74" spans="1:48">
      <c r="M74" s="9"/>
      <c r="N74" s="2"/>
      <c r="O74" s="10"/>
    </row>
    <row r="75" spans="1:48">
      <c r="M75" s="9"/>
      <c r="N75" s="2"/>
      <c r="O75" s="10"/>
    </row>
    <row r="76" spans="1:48" ht="14.45" customHeight="1">
      <c r="C76" s="39"/>
      <c r="D76" s="840" t="s">
        <v>54</v>
      </c>
      <c r="E76" s="840"/>
      <c r="F76" s="840"/>
      <c r="G76" s="840"/>
      <c r="H76" s="840"/>
      <c r="I76" s="840"/>
      <c r="J76" s="840"/>
      <c r="K76" s="840"/>
      <c r="L76" s="840"/>
      <c r="M76" s="840"/>
      <c r="N76" s="840"/>
      <c r="O76" s="840"/>
      <c r="P76" s="39"/>
      <c r="Q76" s="765"/>
      <c r="R76" s="765"/>
      <c r="S76" s="765"/>
    </row>
    <row r="77" spans="1:48" ht="47.1" customHeight="1">
      <c r="C77" s="39"/>
      <c r="D77" s="840"/>
      <c r="E77" s="840"/>
      <c r="F77" s="840"/>
      <c r="G77" s="840"/>
      <c r="H77" s="840"/>
      <c r="I77" s="840"/>
      <c r="J77" s="840"/>
      <c r="K77" s="840"/>
      <c r="L77" s="840"/>
      <c r="M77" s="840"/>
      <c r="N77" s="840"/>
      <c r="O77" s="840"/>
      <c r="P77" s="39"/>
      <c r="Q77" s="765"/>
      <c r="R77" s="765"/>
      <c r="S77" s="765"/>
    </row>
    <row r="78" spans="1:48" ht="14.45">
      <c r="C78" s="39"/>
      <c r="D78" s="39"/>
      <c r="E78" s="39"/>
      <c r="F78" s="39"/>
      <c r="G78" s="39"/>
      <c r="H78" s="40"/>
      <c r="I78" s="40"/>
      <c r="J78" s="40"/>
      <c r="K78" s="40"/>
      <c r="L78" s="39"/>
      <c r="M78" s="39"/>
      <c r="N78" s="41"/>
      <c r="O78" s="42"/>
      <c r="P78" s="39"/>
      <c r="Q78" s="765"/>
      <c r="R78" s="765"/>
      <c r="S78" s="765"/>
    </row>
    <row r="79" spans="1:48" ht="12.95">
      <c r="A79" s="39"/>
      <c r="B79" s="39"/>
      <c r="C79" s="858" t="s">
        <v>55</v>
      </c>
      <c r="D79" s="858"/>
      <c r="E79" s="861" t="str">
        <f>H5</f>
        <v>DESARROLLADORA DE PROYECTOS SAS</v>
      </c>
      <c r="F79" s="861"/>
      <c r="G79" s="861"/>
      <c r="H79" s="861"/>
      <c r="I79" s="861"/>
      <c r="J79" s="42"/>
      <c r="M79" s="9"/>
      <c r="N79" s="2"/>
      <c r="O79" s="10"/>
    </row>
    <row r="80" spans="1:48" ht="12.95">
      <c r="A80" s="39"/>
      <c r="B80" s="39"/>
      <c r="C80" s="858" t="s">
        <v>56</v>
      </c>
      <c r="D80" s="858"/>
      <c r="E80" s="887" t="s">
        <v>397</v>
      </c>
      <c r="F80" s="887"/>
      <c r="G80" s="887"/>
      <c r="H80" s="887"/>
      <c r="I80" s="887"/>
      <c r="J80" s="42"/>
      <c r="M80" s="9"/>
      <c r="N80" s="2"/>
      <c r="O80" s="10"/>
    </row>
    <row r="81" spans="1:26" ht="12.95">
      <c r="A81" s="39"/>
      <c r="B81" s="39"/>
      <c r="C81" s="858" t="s">
        <v>58</v>
      </c>
      <c r="D81" s="858"/>
      <c r="E81" s="869" t="s">
        <v>59</v>
      </c>
      <c r="F81" s="869"/>
      <c r="G81" s="869"/>
      <c r="H81" s="869"/>
      <c r="I81" s="869"/>
      <c r="J81" s="42"/>
      <c r="M81" s="9"/>
      <c r="N81" s="2"/>
      <c r="O81" s="10"/>
    </row>
    <row r="82" spans="1:26">
      <c r="A82" s="39"/>
      <c r="B82" s="39"/>
      <c r="C82" s="39"/>
      <c r="D82" s="39"/>
      <c r="E82" s="39"/>
      <c r="F82" s="39"/>
      <c r="G82" s="40"/>
      <c r="H82" s="39"/>
      <c r="I82" s="41"/>
      <c r="J82" s="42"/>
      <c r="M82" s="9"/>
      <c r="N82" s="2"/>
      <c r="O82" s="10"/>
    </row>
    <row r="83" spans="1:26" ht="12.95">
      <c r="A83" s="39"/>
      <c r="B83" s="39"/>
      <c r="C83" s="870" t="s">
        <v>60</v>
      </c>
      <c r="D83" s="870"/>
      <c r="E83" s="870"/>
      <c r="F83" s="870"/>
      <c r="G83" s="870"/>
      <c r="H83" s="870"/>
      <c r="I83" s="870"/>
      <c r="J83" s="870"/>
      <c r="M83" s="9"/>
      <c r="N83" s="183"/>
      <c r="O83" s="184"/>
      <c r="P83" s="183"/>
      <c r="Q83" s="183"/>
      <c r="R83" s="183"/>
      <c r="S83" s="183"/>
      <c r="T83" s="183"/>
      <c r="U83" s="183"/>
      <c r="V83" s="183"/>
    </row>
    <row r="84" spans="1:26" ht="12.95">
      <c r="A84" s="39"/>
      <c r="B84" s="39"/>
      <c r="C84" s="770"/>
      <c r="D84" s="870" t="s">
        <v>61</v>
      </c>
      <c r="E84" s="870"/>
      <c r="F84" s="870"/>
      <c r="G84" s="870"/>
      <c r="H84" s="870"/>
      <c r="I84" s="770"/>
      <c r="J84" s="770"/>
      <c r="M84" s="9"/>
      <c r="N84" s="183"/>
      <c r="O84" s="184"/>
      <c r="P84" s="183"/>
      <c r="Q84" s="183"/>
      <c r="R84" s="183"/>
      <c r="S84" s="183"/>
      <c r="T84" s="183"/>
      <c r="U84" s="183"/>
      <c r="V84" s="183"/>
    </row>
    <row r="85" spans="1:26" ht="12.95" customHeight="1" thickBot="1">
      <c r="A85" s="39"/>
      <c r="B85" s="39"/>
      <c r="C85" s="880"/>
      <c r="D85" s="880"/>
      <c r="E85" s="770"/>
      <c r="F85" s="770"/>
      <c r="G85" s="770"/>
      <c r="H85" s="770"/>
      <c r="I85" s="770"/>
      <c r="J85" s="770"/>
      <c r="M85" s="9"/>
      <c r="N85" s="183"/>
      <c r="O85" s="185"/>
      <c r="P85" s="185"/>
      <c r="Q85" s="185"/>
      <c r="R85" s="185"/>
      <c r="S85" s="185"/>
      <c r="T85" s="185"/>
      <c r="U85" s="185"/>
      <c r="V85" s="185"/>
    </row>
    <row r="86" spans="1:26" ht="23.45" thickBot="1">
      <c r="A86" s="39"/>
      <c r="B86" s="39"/>
      <c r="C86" s="871" t="s">
        <v>62</v>
      </c>
      <c r="D86" s="872"/>
      <c r="E86" s="872"/>
      <c r="F86" s="872"/>
      <c r="G86" s="872"/>
      <c r="H86" s="872"/>
      <c r="I86" s="872"/>
      <c r="J86" s="872"/>
      <c r="K86" s="873"/>
      <c r="M86" s="9"/>
      <c r="N86" s="874" t="s">
        <v>63</v>
      </c>
      <c r="O86" s="875"/>
      <c r="P86" s="875"/>
      <c r="Q86" s="875"/>
      <c r="R86" s="875"/>
      <c r="S86" s="875"/>
      <c r="T86" s="875"/>
      <c r="U86" s="875"/>
      <c r="V86" s="876"/>
    </row>
    <row r="87" spans="1:26" ht="65.45" thickBot="1">
      <c r="A87" s="39"/>
      <c r="C87" s="180" t="s">
        <v>64</v>
      </c>
      <c r="D87" s="180" t="s">
        <v>11</v>
      </c>
      <c r="E87" s="180" t="s">
        <v>65</v>
      </c>
      <c r="F87" s="180" t="s">
        <v>66</v>
      </c>
      <c r="G87" s="180" t="s">
        <v>67</v>
      </c>
      <c r="H87" s="180" t="s">
        <v>68</v>
      </c>
      <c r="I87" s="189" t="s">
        <v>69</v>
      </c>
      <c r="J87" s="190" t="s">
        <v>70</v>
      </c>
      <c r="K87" s="181" t="s">
        <v>19</v>
      </c>
      <c r="L87" s="39"/>
      <c r="N87" s="180" t="s">
        <v>64</v>
      </c>
      <c r="O87" s="180" t="s">
        <v>11</v>
      </c>
      <c r="P87" s="180" t="s">
        <v>65</v>
      </c>
      <c r="Q87" s="180" t="s">
        <v>66</v>
      </c>
      <c r="R87" s="180" t="s">
        <v>67</v>
      </c>
      <c r="S87" s="180" t="s">
        <v>68</v>
      </c>
      <c r="T87" s="189" t="s">
        <v>69</v>
      </c>
      <c r="U87" s="190" t="s">
        <v>70</v>
      </c>
      <c r="V87" s="181" t="s">
        <v>19</v>
      </c>
      <c r="Y87" s="147" t="s">
        <v>71</v>
      </c>
      <c r="Z87" s="148" t="s">
        <v>72</v>
      </c>
    </row>
    <row r="88" spans="1:26" ht="83.1" customHeight="1" thickBot="1">
      <c r="A88" s="116"/>
      <c r="B88" s="15">
        <v>1</v>
      </c>
      <c r="C88" s="688" t="s">
        <v>398</v>
      </c>
      <c r="D88" s="689" t="s">
        <v>399</v>
      </c>
      <c r="E88" s="689" t="s">
        <v>400</v>
      </c>
      <c r="F88" s="690" t="s">
        <v>401</v>
      </c>
      <c r="G88" s="691">
        <v>40634</v>
      </c>
      <c r="H88" s="691">
        <v>40816</v>
      </c>
      <c r="I88" s="443">
        <f>H88-G88+1</f>
        <v>183</v>
      </c>
      <c r="J88" s="444">
        <f>+I88/30</f>
        <v>6.1</v>
      </c>
      <c r="K88" s="650"/>
      <c r="L88" s="116"/>
      <c r="M88" s="129">
        <v>1</v>
      </c>
      <c r="N88" s="130"/>
      <c r="O88" s="131"/>
      <c r="P88" s="130"/>
      <c r="Q88" s="130"/>
      <c r="R88" s="133"/>
      <c r="S88" s="133"/>
      <c r="T88" s="45">
        <f t="shared" ref="T88:T99" si="7">S88-R88</f>
        <v>0</v>
      </c>
      <c r="U88" s="46">
        <f t="shared" ref="U88:U99" si="8">+T88/30</f>
        <v>0</v>
      </c>
      <c r="V88" s="136"/>
      <c r="Y88" s="149" t="s">
        <v>76</v>
      </c>
      <c r="Z88" s="150">
        <v>4</v>
      </c>
    </row>
    <row r="89" spans="1:26" ht="101.45">
      <c r="A89" s="116"/>
      <c r="B89" s="15">
        <v>2</v>
      </c>
      <c r="C89" s="692" t="s">
        <v>402</v>
      </c>
      <c r="D89" s="693" t="s">
        <v>403</v>
      </c>
      <c r="E89" s="694" t="s">
        <v>404</v>
      </c>
      <c r="F89" s="695" t="s">
        <v>405</v>
      </c>
      <c r="G89" s="696">
        <v>43805</v>
      </c>
      <c r="H89" s="697">
        <v>43969</v>
      </c>
      <c r="I89" s="698">
        <v>0</v>
      </c>
      <c r="J89" s="699">
        <f>I89/30</f>
        <v>0</v>
      </c>
      <c r="K89" s="700" t="s">
        <v>406</v>
      </c>
      <c r="L89" s="724" t="s">
        <v>407</v>
      </c>
      <c r="M89" s="158">
        <v>2</v>
      </c>
      <c r="N89" s="156"/>
      <c r="O89" s="156"/>
      <c r="P89" s="156"/>
      <c r="Q89" s="139"/>
      <c r="R89" s="157"/>
      <c r="S89" s="157"/>
      <c r="T89" s="45">
        <f t="shared" si="7"/>
        <v>0</v>
      </c>
      <c r="U89" s="46">
        <v>0</v>
      </c>
      <c r="V89" s="139"/>
      <c r="Y89" s="151" t="s">
        <v>81</v>
      </c>
      <c r="Z89" s="877">
        <v>1</v>
      </c>
    </row>
    <row r="90" spans="1:26" ht="203.1">
      <c r="A90" s="116"/>
      <c r="B90" s="15">
        <v>3</v>
      </c>
      <c r="C90" s="701" t="s">
        <v>408</v>
      </c>
      <c r="D90" s="702" t="s">
        <v>409</v>
      </c>
      <c r="E90" s="694" t="s">
        <v>410</v>
      </c>
      <c r="F90" s="703" t="s">
        <v>411</v>
      </c>
      <c r="G90" s="697">
        <v>42767</v>
      </c>
      <c r="H90" s="697">
        <v>42825</v>
      </c>
      <c r="I90" s="698">
        <v>0</v>
      </c>
      <c r="J90" s="699">
        <f t="shared" ref="J90:J91" si="9">+I90/30</f>
        <v>0</v>
      </c>
      <c r="K90" s="704" t="s">
        <v>412</v>
      </c>
      <c r="L90" s="724" t="s">
        <v>407</v>
      </c>
      <c r="M90" s="129">
        <v>3</v>
      </c>
      <c r="N90" s="131"/>
      <c r="O90" s="130"/>
      <c r="P90" s="131"/>
      <c r="Q90" s="132"/>
      <c r="R90" s="133"/>
      <c r="S90" s="133"/>
      <c r="T90" s="45">
        <f t="shared" si="7"/>
        <v>0</v>
      </c>
      <c r="U90" s="46">
        <f t="shared" si="8"/>
        <v>0</v>
      </c>
      <c r="V90" s="136"/>
      <c r="Y90" s="154" t="s">
        <v>84</v>
      </c>
      <c r="Z90" s="878"/>
    </row>
    <row r="91" spans="1:26" ht="69.95" customHeight="1">
      <c r="A91" s="116"/>
      <c r="B91" s="15">
        <v>4</v>
      </c>
      <c r="C91" s="705" t="s">
        <v>413</v>
      </c>
      <c r="D91" s="706" t="s">
        <v>414</v>
      </c>
      <c r="E91" s="707" t="s">
        <v>410</v>
      </c>
      <c r="F91" s="708" t="s">
        <v>415</v>
      </c>
      <c r="G91" s="709">
        <v>42688</v>
      </c>
      <c r="H91" s="709">
        <v>43139</v>
      </c>
      <c r="I91" s="710">
        <f>H91-G91+1</f>
        <v>452</v>
      </c>
      <c r="J91" s="699">
        <f t="shared" si="9"/>
        <v>15.066666666666666</v>
      </c>
      <c r="K91" s="704" t="s">
        <v>416</v>
      </c>
      <c r="L91" s="724" t="s">
        <v>407</v>
      </c>
      <c r="M91" s="129">
        <v>4</v>
      </c>
      <c r="N91" s="134"/>
      <c r="O91" s="134"/>
      <c r="P91" s="134"/>
      <c r="Q91" s="134"/>
      <c r="R91" s="133"/>
      <c r="S91" s="133"/>
      <c r="T91" s="45">
        <f t="shared" si="7"/>
        <v>0</v>
      </c>
      <c r="U91" s="46">
        <f t="shared" si="8"/>
        <v>0</v>
      </c>
      <c r="V91" s="136"/>
      <c r="Y91" s="154" t="s">
        <v>87</v>
      </c>
      <c r="Z91" s="878"/>
    </row>
    <row r="92" spans="1:26" ht="50.45" customHeight="1">
      <c r="A92" s="116"/>
      <c r="B92" s="15">
        <v>5</v>
      </c>
      <c r="C92" s="711" t="s">
        <v>417</v>
      </c>
      <c r="D92" s="702" t="s">
        <v>418</v>
      </c>
      <c r="E92" s="694" t="s">
        <v>410</v>
      </c>
      <c r="F92" s="712" t="s">
        <v>419</v>
      </c>
      <c r="G92" s="697">
        <v>43006</v>
      </c>
      <c r="H92" s="697">
        <v>43308</v>
      </c>
      <c r="I92" s="698">
        <f>H92-G92+1</f>
        <v>303</v>
      </c>
      <c r="J92" s="699">
        <v>0</v>
      </c>
      <c r="K92" s="704" t="s">
        <v>412</v>
      </c>
      <c r="L92" s="724" t="s">
        <v>407</v>
      </c>
      <c r="M92" s="129">
        <v>5</v>
      </c>
      <c r="N92" s="134"/>
      <c r="O92" s="134"/>
      <c r="P92" s="134"/>
      <c r="Q92" s="134"/>
      <c r="R92" s="133"/>
      <c r="S92" s="133"/>
      <c r="T92" s="45">
        <f t="shared" si="7"/>
        <v>0</v>
      </c>
      <c r="U92" s="46">
        <f t="shared" si="8"/>
        <v>0</v>
      </c>
      <c r="V92" s="136"/>
      <c r="Y92" s="152" t="s">
        <v>91</v>
      </c>
      <c r="Z92" s="878"/>
    </row>
    <row r="93" spans="1:26" ht="69.95" customHeight="1">
      <c r="A93" s="116"/>
      <c r="B93" s="15">
        <v>6</v>
      </c>
      <c r="C93" s="713" t="s">
        <v>420</v>
      </c>
      <c r="D93" s="714" t="s">
        <v>409</v>
      </c>
      <c r="E93" s="715" t="s">
        <v>410</v>
      </c>
      <c r="F93" s="664" t="s">
        <v>421</v>
      </c>
      <c r="G93" s="439">
        <v>42644</v>
      </c>
      <c r="H93" s="439">
        <v>42735</v>
      </c>
      <c r="I93" s="698">
        <f>H93-G93+1</f>
        <v>92</v>
      </c>
      <c r="J93" s="444">
        <f t="shared" ref="J93:J99" si="10">+I93/30</f>
        <v>3.0666666666666669</v>
      </c>
      <c r="K93" s="716"/>
      <c r="L93" s="725"/>
      <c r="M93" s="129">
        <v>6</v>
      </c>
      <c r="N93" s="134"/>
      <c r="O93" s="134"/>
      <c r="P93" s="134"/>
      <c r="Q93" s="134"/>
      <c r="R93" s="133"/>
      <c r="S93" s="133"/>
      <c r="T93" s="45">
        <f t="shared" si="7"/>
        <v>0</v>
      </c>
      <c r="U93" s="46">
        <f t="shared" si="8"/>
        <v>0</v>
      </c>
      <c r="V93" s="136"/>
      <c r="Y93" s="154" t="s">
        <v>94</v>
      </c>
      <c r="Z93" s="878"/>
    </row>
    <row r="94" spans="1:26" ht="50.1" customHeight="1">
      <c r="A94" s="116"/>
      <c r="B94" s="15">
        <v>7</v>
      </c>
      <c r="C94" s="717" t="s">
        <v>422</v>
      </c>
      <c r="D94" s="718" t="s">
        <v>399</v>
      </c>
      <c r="E94" s="718" t="s">
        <v>423</v>
      </c>
      <c r="F94" s="717"/>
      <c r="G94" s="719">
        <v>42612</v>
      </c>
      <c r="H94" s="719">
        <v>42734</v>
      </c>
      <c r="I94" s="443">
        <f>H94-G94+1</f>
        <v>123</v>
      </c>
      <c r="J94" s="444">
        <f t="shared" si="10"/>
        <v>4.0999999999999996</v>
      </c>
      <c r="K94" s="700" t="s">
        <v>424</v>
      </c>
      <c r="L94" s="724" t="s">
        <v>407</v>
      </c>
      <c r="M94" s="129">
        <v>7</v>
      </c>
      <c r="N94" s="134"/>
      <c r="O94" s="134"/>
      <c r="P94" s="134"/>
      <c r="Q94" s="134"/>
      <c r="R94" s="133"/>
      <c r="S94" s="133"/>
      <c r="T94" s="45">
        <f t="shared" si="7"/>
        <v>0</v>
      </c>
      <c r="U94" s="46">
        <f t="shared" si="8"/>
        <v>0</v>
      </c>
      <c r="V94" s="136"/>
      <c r="Y94" s="154" t="s">
        <v>98</v>
      </c>
      <c r="Z94" s="878"/>
    </row>
    <row r="95" spans="1:26" ht="24.95" customHeight="1">
      <c r="A95" s="116"/>
      <c r="B95" s="15">
        <v>8</v>
      </c>
      <c r="C95" s="442"/>
      <c r="D95" s="720"/>
      <c r="E95" s="721"/>
      <c r="F95" s="722"/>
      <c r="G95" s="439"/>
      <c r="H95" s="439"/>
      <c r="I95" s="443">
        <f t="shared" ref="I95:I99" si="11">H95-G95</f>
        <v>0</v>
      </c>
      <c r="J95" s="444">
        <f t="shared" si="10"/>
        <v>0</v>
      </c>
      <c r="K95" s="650"/>
      <c r="L95" s="116"/>
      <c r="M95" s="129">
        <v>8</v>
      </c>
      <c r="N95" s="134"/>
      <c r="O95" s="134"/>
      <c r="P95" s="134"/>
      <c r="Q95" s="134"/>
      <c r="R95" s="133"/>
      <c r="S95" s="133"/>
      <c r="T95" s="45">
        <f t="shared" si="7"/>
        <v>0</v>
      </c>
      <c r="U95" s="46">
        <f t="shared" si="8"/>
        <v>0</v>
      </c>
      <c r="V95" s="136"/>
      <c r="Y95" s="154" t="s">
        <v>101</v>
      </c>
      <c r="Z95" s="878"/>
    </row>
    <row r="96" spans="1:26" ht="30" customHeight="1" thickBot="1">
      <c r="A96" s="116"/>
      <c r="B96" s="15">
        <v>9</v>
      </c>
      <c r="C96" s="442"/>
      <c r="D96" s="720"/>
      <c r="E96" s="721"/>
      <c r="F96" s="722"/>
      <c r="G96" s="439"/>
      <c r="H96" s="439"/>
      <c r="I96" s="443">
        <f t="shared" si="11"/>
        <v>0</v>
      </c>
      <c r="J96" s="444">
        <f t="shared" si="10"/>
        <v>0</v>
      </c>
      <c r="K96" s="723"/>
      <c r="L96" s="116"/>
      <c r="M96" s="129">
        <v>9</v>
      </c>
      <c r="N96" s="134"/>
      <c r="O96" s="134"/>
      <c r="P96" s="134"/>
      <c r="Q96" s="134"/>
      <c r="R96" s="133"/>
      <c r="S96" s="133"/>
      <c r="T96" s="45">
        <f t="shared" si="7"/>
        <v>0</v>
      </c>
      <c r="U96" s="46">
        <f t="shared" si="8"/>
        <v>0</v>
      </c>
      <c r="V96" s="136"/>
      <c r="Y96" s="153" t="s">
        <v>102</v>
      </c>
      <c r="Z96" s="879"/>
    </row>
    <row r="97" spans="1:28" ht="14.45">
      <c r="A97" s="116"/>
      <c r="B97" s="15">
        <v>10</v>
      </c>
      <c r="C97" s="442"/>
      <c r="D97" s="720"/>
      <c r="E97" s="721"/>
      <c r="F97" s="722"/>
      <c r="G97" s="439"/>
      <c r="H97" s="439"/>
      <c r="I97" s="443">
        <f t="shared" si="11"/>
        <v>0</v>
      </c>
      <c r="J97" s="444">
        <f t="shared" si="10"/>
        <v>0</v>
      </c>
      <c r="K97" s="650"/>
      <c r="L97" s="116"/>
      <c r="M97" s="129">
        <v>10</v>
      </c>
      <c r="N97" s="134"/>
      <c r="O97" s="134"/>
      <c r="P97" s="134"/>
      <c r="Q97" s="134"/>
      <c r="R97" s="133"/>
      <c r="S97" s="133"/>
      <c r="T97" s="45">
        <f t="shared" si="7"/>
        <v>0</v>
      </c>
      <c r="U97" s="46">
        <f t="shared" si="8"/>
        <v>0</v>
      </c>
      <c r="V97" s="136"/>
    </row>
    <row r="98" spans="1:28" ht="14.45">
      <c r="A98" s="116"/>
      <c r="B98" s="15">
        <v>11</v>
      </c>
      <c r="C98" s="442"/>
      <c r="D98" s="720"/>
      <c r="E98" s="721"/>
      <c r="F98" s="722"/>
      <c r="G98" s="719"/>
      <c r="H98" s="719"/>
      <c r="I98" s="443">
        <f t="shared" si="11"/>
        <v>0</v>
      </c>
      <c r="J98" s="444">
        <f t="shared" si="10"/>
        <v>0</v>
      </c>
      <c r="K98" s="650"/>
      <c r="L98" s="116"/>
      <c r="M98" s="129">
        <v>11</v>
      </c>
      <c r="N98" s="134"/>
      <c r="O98" s="134"/>
      <c r="P98" s="134"/>
      <c r="Q98" s="134"/>
      <c r="R98" s="133"/>
      <c r="S98" s="133"/>
      <c r="T98" s="45">
        <f t="shared" si="7"/>
        <v>0</v>
      </c>
      <c r="U98" s="46">
        <f t="shared" si="8"/>
        <v>0</v>
      </c>
      <c r="V98" s="136"/>
    </row>
    <row r="99" spans="1:28" ht="14.45">
      <c r="A99" s="116"/>
      <c r="B99" s="15">
        <v>12</v>
      </c>
      <c r="C99" s="442"/>
      <c r="D99" s="720"/>
      <c r="E99" s="442"/>
      <c r="F99" s="442"/>
      <c r="G99" s="439"/>
      <c r="H99" s="439"/>
      <c r="I99" s="443">
        <f t="shared" si="11"/>
        <v>0</v>
      </c>
      <c r="J99" s="444">
        <f t="shared" si="10"/>
        <v>0</v>
      </c>
      <c r="K99" s="650"/>
      <c r="L99" s="116"/>
      <c r="M99" s="129">
        <v>12</v>
      </c>
      <c r="N99" s="134"/>
      <c r="O99" s="134"/>
      <c r="P99" s="134"/>
      <c r="Q99" s="134"/>
      <c r="R99" s="133"/>
      <c r="S99" s="133"/>
      <c r="T99" s="45">
        <f t="shared" si="7"/>
        <v>0</v>
      </c>
      <c r="U99" s="46">
        <f t="shared" si="8"/>
        <v>0</v>
      </c>
      <c r="V99" s="136"/>
    </row>
    <row r="100" spans="1:28" ht="14.45" thickBot="1">
      <c r="A100" s="39"/>
      <c r="C100" s="891" t="s">
        <v>103</v>
      </c>
      <c r="D100" s="894"/>
      <c r="E100" s="894"/>
      <c r="F100" s="894"/>
      <c r="G100" s="894"/>
      <c r="H100" s="895"/>
      <c r="I100" s="445">
        <f t="shared" ref="I100:J100" si="12">SUM(I88:I99)</f>
        <v>1153</v>
      </c>
      <c r="J100" s="446">
        <f t="shared" si="12"/>
        <v>28.333333333333329</v>
      </c>
      <c r="K100" s="650"/>
      <c r="L100" s="39"/>
      <c r="M100" s="135"/>
      <c r="N100" s="884" t="s">
        <v>103</v>
      </c>
      <c r="O100" s="885"/>
      <c r="P100" s="885"/>
      <c r="Q100" s="885"/>
      <c r="R100" s="885"/>
      <c r="S100" s="886"/>
      <c r="T100" s="48">
        <f>SUM(T88:T99)</f>
        <v>0</v>
      </c>
      <c r="U100" s="49">
        <f>SUM(U88:U99)</f>
        <v>0</v>
      </c>
      <c r="V100" s="136"/>
    </row>
    <row r="101" spans="1:28" ht="13.5" thickBot="1">
      <c r="C101" s="39"/>
      <c r="D101" s="39"/>
      <c r="E101" s="447"/>
      <c r="F101" s="39"/>
      <c r="G101" s="39"/>
      <c r="H101" s="39"/>
      <c r="I101" s="39"/>
      <c r="J101" s="39"/>
      <c r="K101" s="39"/>
      <c r="L101" s="40"/>
      <c r="M101" s="9"/>
      <c r="N101" s="2"/>
      <c r="O101" s="10"/>
      <c r="AB101" s="155" t="s">
        <v>19</v>
      </c>
    </row>
    <row r="102" spans="1:28" ht="24.95" customHeight="1" thickBot="1">
      <c r="C102" s="39"/>
      <c r="D102" s="39"/>
      <c r="E102" s="447"/>
      <c r="F102" s="39"/>
      <c r="G102" s="39"/>
      <c r="H102" s="39"/>
      <c r="I102" s="39"/>
      <c r="J102" s="362" t="str">
        <f>IF(J100&gt;=36,"HABILITADO","NO HABILITADO")</f>
        <v>NO HABILITADO</v>
      </c>
      <c r="K102" s="39"/>
      <c r="L102" s="40"/>
      <c r="M102" s="9"/>
      <c r="N102" s="2"/>
      <c r="O102" s="10"/>
      <c r="T102" s="768" t="s">
        <v>104</v>
      </c>
      <c r="U102" s="769">
        <f>IF(U100&gt;24,15,IF(U100&gt;=18,10,IF(U100&gt;=12,8,0)))</f>
        <v>0</v>
      </c>
      <c r="Y102" s="768" t="s">
        <v>104</v>
      </c>
      <c r="Z102" s="769">
        <v>0</v>
      </c>
      <c r="AB102" s="191" t="s">
        <v>425</v>
      </c>
    </row>
    <row r="103" spans="1:28">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39"/>
      <c r="B108" s="39"/>
      <c r="C108" s="858" t="s">
        <v>56</v>
      </c>
      <c r="D108" s="858"/>
      <c r="E108" s="887" t="s">
        <v>426</v>
      </c>
      <c r="F108" s="887"/>
      <c r="G108" s="887"/>
      <c r="H108" s="887"/>
      <c r="I108" s="887"/>
      <c r="J108" s="42"/>
      <c r="K108" s="186"/>
      <c r="M108" s="9"/>
      <c r="N108" s="2"/>
      <c r="O108" s="10"/>
    </row>
    <row r="109" spans="1:28" ht="12.95">
      <c r="A109" s="39"/>
      <c r="B109" s="39"/>
      <c r="C109" s="858" t="s">
        <v>58</v>
      </c>
      <c r="D109" s="858"/>
      <c r="E109" s="869" t="s">
        <v>107</v>
      </c>
      <c r="F109" s="869"/>
      <c r="G109" s="869"/>
      <c r="H109" s="869"/>
      <c r="I109" s="869"/>
      <c r="J109" s="42"/>
      <c r="M109" s="9"/>
      <c r="N109" s="2"/>
      <c r="O109" s="10"/>
    </row>
    <row r="110" spans="1:28">
      <c r="A110" s="39"/>
      <c r="B110" s="39"/>
      <c r="C110" s="39"/>
      <c r="D110" s="39"/>
      <c r="E110" s="39"/>
      <c r="F110" s="39"/>
      <c r="G110" s="40"/>
      <c r="H110" s="39"/>
      <c r="I110" s="41"/>
      <c r="J110" s="42"/>
      <c r="M110" s="9"/>
      <c r="N110" s="2"/>
      <c r="O110" s="10"/>
    </row>
    <row r="111" spans="1:28" ht="12.95">
      <c r="A111" s="39"/>
      <c r="B111" s="39"/>
      <c r="C111" s="870" t="s">
        <v>108</v>
      </c>
      <c r="D111" s="870"/>
      <c r="E111" s="870"/>
      <c r="F111" s="870"/>
      <c r="G111" s="870"/>
      <c r="H111" s="870"/>
      <c r="I111" s="870"/>
      <c r="J111" s="870"/>
      <c r="M111" s="9"/>
      <c r="N111" s="2"/>
      <c r="O111" s="10"/>
    </row>
    <row r="112" spans="1:28" ht="12.95">
      <c r="A112" s="39"/>
      <c r="B112" s="39"/>
      <c r="C112" s="770"/>
      <c r="D112" s="870" t="s">
        <v>109</v>
      </c>
      <c r="E112" s="870"/>
      <c r="F112" s="870"/>
      <c r="G112" s="870"/>
      <c r="H112" s="870"/>
      <c r="I112" s="770"/>
      <c r="J112" s="770"/>
      <c r="M112" s="9"/>
      <c r="N112" s="2"/>
      <c r="O112" s="10"/>
    </row>
    <row r="113" spans="1:26" ht="12.95" customHeight="1" thickBot="1">
      <c r="A113" s="39"/>
      <c r="B113" s="39"/>
      <c r="C113" s="880"/>
      <c r="D113" s="880"/>
      <c r="E113" s="770"/>
      <c r="F113" s="770"/>
      <c r="G113" s="770"/>
      <c r="H113" s="770"/>
      <c r="I113" s="770"/>
      <c r="J113" s="770"/>
      <c r="M113" s="9"/>
      <c r="N113" s="2"/>
      <c r="O113" s="10"/>
    </row>
    <row r="114" spans="1:26" ht="23.45" thickBot="1">
      <c r="A114" s="39"/>
      <c r="B114" s="39"/>
      <c r="C114" s="871" t="s">
        <v>110</v>
      </c>
      <c r="D114" s="872"/>
      <c r="E114" s="872"/>
      <c r="F114" s="872"/>
      <c r="G114" s="872"/>
      <c r="H114" s="872"/>
      <c r="I114" s="872"/>
      <c r="J114" s="872"/>
      <c r="K114" s="873"/>
      <c r="M114" s="9"/>
      <c r="N114" s="874" t="s">
        <v>427</v>
      </c>
      <c r="O114" s="875"/>
      <c r="P114" s="875"/>
      <c r="Q114" s="875"/>
      <c r="R114" s="875"/>
      <c r="S114" s="875"/>
      <c r="T114" s="875"/>
      <c r="U114" s="875"/>
      <c r="V114" s="876"/>
    </row>
    <row r="115" spans="1:26" ht="65.45" thickBot="1">
      <c r="A115" s="39"/>
      <c r="B115" s="39"/>
      <c r="C115" s="178" t="s">
        <v>64</v>
      </c>
      <c r="D115" s="178" t="s">
        <v>11</v>
      </c>
      <c r="E115" s="178" t="s">
        <v>65</v>
      </c>
      <c r="F115" s="179" t="s">
        <v>66</v>
      </c>
      <c r="G115" s="179" t="s">
        <v>67</v>
      </c>
      <c r="H115" s="179" t="s">
        <v>68</v>
      </c>
      <c r="I115" s="118" t="s">
        <v>69</v>
      </c>
      <c r="J115" s="119" t="s">
        <v>70</v>
      </c>
      <c r="K115" s="177" t="s">
        <v>19</v>
      </c>
      <c r="M115" s="39"/>
      <c r="N115" s="178" t="s">
        <v>64</v>
      </c>
      <c r="O115" s="178" t="s">
        <v>11</v>
      </c>
      <c r="P115" s="178" t="s">
        <v>65</v>
      </c>
      <c r="Q115" s="179" t="s">
        <v>66</v>
      </c>
      <c r="R115" s="179" t="s">
        <v>67</v>
      </c>
      <c r="S115" s="179" t="s">
        <v>68</v>
      </c>
      <c r="T115" s="118" t="s">
        <v>69</v>
      </c>
      <c r="U115" s="119" t="s">
        <v>70</v>
      </c>
      <c r="V115" s="177" t="s">
        <v>19</v>
      </c>
      <c r="Y115" s="140" t="s">
        <v>113</v>
      </c>
      <c r="Z115" s="141" t="s">
        <v>72</v>
      </c>
    </row>
    <row r="116" spans="1:26" ht="88.5" customHeight="1" thickBot="1">
      <c r="A116" s="116"/>
      <c r="B116" s="120">
        <v>1</v>
      </c>
      <c r="C116" s="688" t="s">
        <v>428</v>
      </c>
      <c r="D116" s="689" t="s">
        <v>429</v>
      </c>
      <c r="E116" s="689" t="s">
        <v>430</v>
      </c>
      <c r="F116" s="689" t="s">
        <v>431</v>
      </c>
      <c r="G116" s="726">
        <v>41395</v>
      </c>
      <c r="H116" s="726">
        <v>41660</v>
      </c>
      <c r="I116" s="710">
        <f>H116-G116+1</f>
        <v>266</v>
      </c>
      <c r="J116" s="699">
        <f t="shared" ref="J116:J127" si="13">+I116/30</f>
        <v>8.8666666666666671</v>
      </c>
      <c r="K116" s="727"/>
      <c r="L116" s="40"/>
      <c r="M116" s="120">
        <v>1</v>
      </c>
      <c r="N116" s="121"/>
      <c r="O116" s="121"/>
      <c r="P116" s="121"/>
      <c r="Q116" s="234"/>
      <c r="R116" s="235"/>
      <c r="S116" s="235"/>
      <c r="T116" s="124"/>
      <c r="U116" s="125"/>
      <c r="V116" s="136"/>
      <c r="Y116" s="142" t="s">
        <v>118</v>
      </c>
      <c r="Z116" s="143">
        <v>2</v>
      </c>
    </row>
    <row r="117" spans="1:26" ht="409.5">
      <c r="A117" s="116"/>
      <c r="B117" s="120">
        <v>2</v>
      </c>
      <c r="C117" s="711" t="s">
        <v>432</v>
      </c>
      <c r="D117" s="694" t="s">
        <v>433</v>
      </c>
      <c r="E117" s="694" t="s">
        <v>434</v>
      </c>
      <c r="F117" s="694" t="s">
        <v>435</v>
      </c>
      <c r="G117" s="728">
        <v>42408</v>
      </c>
      <c r="H117" s="728">
        <v>42490</v>
      </c>
      <c r="I117" s="710">
        <f t="shared" ref="I117:I121" si="14">H117-G117+1</f>
        <v>83</v>
      </c>
      <c r="J117" s="699">
        <f t="shared" si="13"/>
        <v>2.7666666666666666</v>
      </c>
      <c r="K117" s="727"/>
      <c r="L117" s="40"/>
      <c r="M117" s="120">
        <v>2</v>
      </c>
      <c r="N117" s="121"/>
      <c r="O117" s="121"/>
      <c r="P117" s="121"/>
      <c r="Q117" s="234"/>
      <c r="R117" s="235"/>
      <c r="S117" s="235"/>
      <c r="T117" s="124"/>
      <c r="U117" s="125"/>
      <c r="V117" s="139"/>
      <c r="Y117" s="144" t="s">
        <v>119</v>
      </c>
      <c r="Z117" s="862">
        <v>1</v>
      </c>
    </row>
    <row r="118" spans="1:26" ht="409.5">
      <c r="A118" s="116"/>
      <c r="B118" s="120">
        <v>3</v>
      </c>
      <c r="C118" s="711" t="s">
        <v>436</v>
      </c>
      <c r="D118" s="694" t="s">
        <v>437</v>
      </c>
      <c r="E118" s="694" t="s">
        <v>438</v>
      </c>
      <c r="F118" s="694" t="s">
        <v>439</v>
      </c>
      <c r="G118" s="728">
        <v>42870</v>
      </c>
      <c r="H118" s="728">
        <v>43000</v>
      </c>
      <c r="I118" s="710">
        <f t="shared" si="14"/>
        <v>131</v>
      </c>
      <c r="J118" s="699">
        <v>0</v>
      </c>
      <c r="K118" s="723" t="s">
        <v>440</v>
      </c>
      <c r="L118" s="724" t="s">
        <v>407</v>
      </c>
      <c r="M118" s="120">
        <v>3</v>
      </c>
      <c r="N118" s="121"/>
      <c r="O118" s="121"/>
      <c r="P118" s="121"/>
      <c r="Q118" s="234"/>
      <c r="R118" s="235"/>
      <c r="S118" s="235"/>
      <c r="T118" s="124"/>
      <c r="U118" s="125"/>
      <c r="V118" s="136"/>
      <c r="Y118" s="145" t="s">
        <v>120</v>
      </c>
      <c r="Z118" s="863"/>
    </row>
    <row r="119" spans="1:26" ht="140.1" customHeight="1">
      <c r="A119" s="116"/>
      <c r="B119" s="120">
        <v>4</v>
      </c>
      <c r="C119" s="711" t="s">
        <v>441</v>
      </c>
      <c r="D119" s="694" t="s">
        <v>441</v>
      </c>
      <c r="E119" s="694" t="s">
        <v>438</v>
      </c>
      <c r="F119" s="694" t="s">
        <v>442</v>
      </c>
      <c r="G119" s="728">
        <v>43325</v>
      </c>
      <c r="H119" s="728">
        <v>43524</v>
      </c>
      <c r="I119" s="710">
        <f t="shared" si="14"/>
        <v>200</v>
      </c>
      <c r="J119" s="699">
        <f t="shared" si="13"/>
        <v>6.666666666666667</v>
      </c>
      <c r="K119" s="727"/>
      <c r="L119" s="733"/>
      <c r="M119" s="120">
        <v>4</v>
      </c>
      <c r="N119" s="126"/>
      <c r="O119" s="126"/>
      <c r="P119" s="126"/>
      <c r="Q119" s="126"/>
      <c r="R119" s="235"/>
      <c r="S119" s="235"/>
      <c r="T119" s="124"/>
      <c r="U119" s="125"/>
      <c r="V119" s="136"/>
      <c r="Y119" s="145" t="s">
        <v>121</v>
      </c>
      <c r="Z119" s="863"/>
    </row>
    <row r="120" spans="1:26" ht="111.95" customHeight="1">
      <c r="A120" s="116"/>
      <c r="B120" s="120">
        <v>5</v>
      </c>
      <c r="C120" s="705" t="s">
        <v>443</v>
      </c>
      <c r="D120" s="707" t="s">
        <v>444</v>
      </c>
      <c r="E120" s="707" t="s">
        <v>438</v>
      </c>
      <c r="F120" s="707" t="s">
        <v>445</v>
      </c>
      <c r="G120" s="729">
        <v>43111</v>
      </c>
      <c r="H120" s="729">
        <v>43201</v>
      </c>
      <c r="I120" s="710">
        <f t="shared" si="14"/>
        <v>91</v>
      </c>
      <c r="J120" s="444">
        <v>0</v>
      </c>
      <c r="K120" s="723" t="s">
        <v>440</v>
      </c>
      <c r="L120" s="724" t="s">
        <v>407</v>
      </c>
      <c r="M120" s="120">
        <v>5</v>
      </c>
      <c r="N120" s="126"/>
      <c r="O120" s="126"/>
      <c r="P120" s="126"/>
      <c r="Q120" s="126"/>
      <c r="R120" s="16"/>
      <c r="S120" s="16"/>
      <c r="T120" s="124"/>
      <c r="U120" s="125"/>
      <c r="V120" s="136"/>
      <c r="Y120" s="145" t="s">
        <v>122</v>
      </c>
      <c r="Z120" s="863"/>
    </row>
    <row r="121" spans="1:26" ht="140.1" customHeight="1">
      <c r="A121" s="116"/>
      <c r="B121" s="120">
        <v>6</v>
      </c>
      <c r="C121" s="711" t="s">
        <v>446</v>
      </c>
      <c r="D121" s="694" t="s">
        <v>447</v>
      </c>
      <c r="E121" s="694" t="s">
        <v>448</v>
      </c>
      <c r="F121" s="694" t="s">
        <v>449</v>
      </c>
      <c r="G121" s="728">
        <v>42207</v>
      </c>
      <c r="H121" s="728">
        <v>42368</v>
      </c>
      <c r="I121" s="710">
        <f t="shared" si="14"/>
        <v>162</v>
      </c>
      <c r="J121" s="444">
        <f t="shared" si="13"/>
        <v>5.4</v>
      </c>
      <c r="K121" s="650"/>
      <c r="L121" s="40"/>
      <c r="M121" s="120">
        <v>6</v>
      </c>
      <c r="N121" s="126"/>
      <c r="O121" s="126"/>
      <c r="P121" s="126"/>
      <c r="Q121" s="126"/>
      <c r="R121" s="16"/>
      <c r="S121" s="16"/>
      <c r="T121" s="124"/>
      <c r="U121" s="125"/>
      <c r="V121" s="136"/>
      <c r="Y121" s="145" t="s">
        <v>123</v>
      </c>
      <c r="Z121" s="863"/>
    </row>
    <row r="122" spans="1:26" ht="111.95" customHeight="1">
      <c r="A122" s="116"/>
      <c r="B122" s="120">
        <v>7</v>
      </c>
      <c r="C122" s="730"/>
      <c r="D122" s="731"/>
      <c r="E122" s="731"/>
      <c r="F122" s="732"/>
      <c r="G122" s="709"/>
      <c r="H122" s="709"/>
      <c r="I122" s="443">
        <f t="shared" ref="I122:I127" si="15">H122-G122</f>
        <v>0</v>
      </c>
      <c r="J122" s="444">
        <f t="shared" si="13"/>
        <v>0</v>
      </c>
      <c r="K122" s="650"/>
      <c r="L122" s="40"/>
      <c r="M122" s="120">
        <v>7</v>
      </c>
      <c r="N122" s="126"/>
      <c r="O122" s="126"/>
      <c r="P122" s="126"/>
      <c r="Q122" s="126"/>
      <c r="R122" s="16"/>
      <c r="S122" s="16"/>
      <c r="T122" s="124">
        <f t="shared" ref="T122" si="16">S122-R122</f>
        <v>0</v>
      </c>
      <c r="U122" s="125">
        <f t="shared" ref="U122:U127" si="17">+T122/30</f>
        <v>0</v>
      </c>
      <c r="V122" s="136"/>
      <c r="Y122" s="145" t="s">
        <v>124</v>
      </c>
      <c r="Z122" s="863"/>
    </row>
    <row r="123" spans="1:26" ht="14.1">
      <c r="A123" s="116"/>
      <c r="B123" s="120">
        <v>8</v>
      </c>
      <c r="C123" s="442"/>
      <c r="D123" s="442"/>
      <c r="E123" s="442"/>
      <c r="F123" s="442"/>
      <c r="G123" s="439"/>
      <c r="H123" s="439"/>
      <c r="I123" s="443">
        <f t="shared" si="15"/>
        <v>0</v>
      </c>
      <c r="J123" s="444">
        <f t="shared" si="13"/>
        <v>0</v>
      </c>
      <c r="K123" s="650"/>
      <c r="L123" s="40"/>
      <c r="M123" s="120">
        <v>8</v>
      </c>
      <c r="N123" s="126"/>
      <c r="O123" s="126"/>
      <c r="P123" s="126"/>
      <c r="Q123" s="126"/>
      <c r="R123" s="16"/>
      <c r="S123" s="16"/>
      <c r="T123" s="124">
        <f t="shared" ref="T123:T127" si="18">S123-R123</f>
        <v>0</v>
      </c>
      <c r="U123" s="125">
        <f t="shared" si="17"/>
        <v>0</v>
      </c>
      <c r="V123" s="136"/>
      <c r="Y123" s="145" t="s">
        <v>125</v>
      </c>
      <c r="Z123" s="863"/>
    </row>
    <row r="124" spans="1:26" ht="28.5" thickBot="1">
      <c r="A124" s="116"/>
      <c r="B124" s="120">
        <v>9</v>
      </c>
      <c r="C124" s="442"/>
      <c r="D124" s="442"/>
      <c r="E124" s="442"/>
      <c r="F124" s="442"/>
      <c r="G124" s="439"/>
      <c r="H124" s="439"/>
      <c r="I124" s="443">
        <f t="shared" si="15"/>
        <v>0</v>
      </c>
      <c r="J124" s="444">
        <f t="shared" si="13"/>
        <v>0</v>
      </c>
      <c r="K124" s="650"/>
      <c r="L124" s="40"/>
      <c r="M124" s="120">
        <v>9</v>
      </c>
      <c r="N124" s="126"/>
      <c r="O124" s="126"/>
      <c r="P124" s="126"/>
      <c r="Q124" s="126"/>
      <c r="R124" s="16"/>
      <c r="S124" s="16"/>
      <c r="T124" s="124">
        <f t="shared" si="18"/>
        <v>0</v>
      </c>
      <c r="U124" s="125">
        <f t="shared" si="17"/>
        <v>0</v>
      </c>
      <c r="V124" s="136"/>
      <c r="Y124" s="146" t="s">
        <v>126</v>
      </c>
      <c r="Z124" s="864"/>
    </row>
    <row r="125" spans="1:26">
      <c r="A125" s="116"/>
      <c r="B125" s="120">
        <v>10</v>
      </c>
      <c r="C125" s="442"/>
      <c r="D125" s="442"/>
      <c r="E125" s="442"/>
      <c r="F125" s="442"/>
      <c r="G125" s="439"/>
      <c r="H125" s="439"/>
      <c r="I125" s="443">
        <f t="shared" si="15"/>
        <v>0</v>
      </c>
      <c r="J125" s="444">
        <f t="shared" si="13"/>
        <v>0</v>
      </c>
      <c r="K125" s="650"/>
      <c r="L125" s="40"/>
      <c r="M125" s="120">
        <v>10</v>
      </c>
      <c r="N125" s="126"/>
      <c r="O125" s="126"/>
      <c r="P125" s="126"/>
      <c r="Q125" s="126"/>
      <c r="R125" s="16"/>
      <c r="S125" s="16"/>
      <c r="T125" s="124">
        <f t="shared" si="18"/>
        <v>0</v>
      </c>
      <c r="U125" s="125">
        <f t="shared" si="17"/>
        <v>0</v>
      </c>
      <c r="V125" s="136"/>
    </row>
    <row r="126" spans="1:26">
      <c r="A126" s="116"/>
      <c r="B126" s="120">
        <v>11</v>
      </c>
      <c r="C126" s="442"/>
      <c r="D126" s="442"/>
      <c r="E126" s="442"/>
      <c r="F126" s="442"/>
      <c r="G126" s="439"/>
      <c r="H126" s="439"/>
      <c r="I126" s="443">
        <f t="shared" si="15"/>
        <v>0</v>
      </c>
      <c r="J126" s="444">
        <f t="shared" si="13"/>
        <v>0</v>
      </c>
      <c r="K126" s="650"/>
      <c r="L126" s="40"/>
      <c r="M126" s="120">
        <v>11</v>
      </c>
      <c r="N126" s="126"/>
      <c r="O126" s="126"/>
      <c r="P126" s="126"/>
      <c r="Q126" s="126"/>
      <c r="R126" s="16"/>
      <c r="S126" s="16"/>
      <c r="T126" s="124">
        <f t="shared" si="18"/>
        <v>0</v>
      </c>
      <c r="U126" s="125">
        <f t="shared" si="17"/>
        <v>0</v>
      </c>
      <c r="V126" s="136"/>
    </row>
    <row r="127" spans="1:26">
      <c r="A127" s="116"/>
      <c r="B127" s="120">
        <v>12</v>
      </c>
      <c r="C127" s="442"/>
      <c r="D127" s="442"/>
      <c r="E127" s="442"/>
      <c r="F127" s="442"/>
      <c r="G127" s="439"/>
      <c r="H127" s="439"/>
      <c r="I127" s="443">
        <f t="shared" si="15"/>
        <v>0</v>
      </c>
      <c r="J127" s="444">
        <f t="shared" si="13"/>
        <v>0</v>
      </c>
      <c r="K127" s="650"/>
      <c r="L127" s="40"/>
      <c r="M127" s="120">
        <v>12</v>
      </c>
      <c r="N127" s="126"/>
      <c r="O127" s="126"/>
      <c r="P127" s="126"/>
      <c r="Q127" s="126"/>
      <c r="R127" s="16"/>
      <c r="S127" s="16"/>
      <c r="T127" s="124">
        <f t="shared" si="18"/>
        <v>0</v>
      </c>
      <c r="U127" s="125">
        <f t="shared" si="17"/>
        <v>0</v>
      </c>
      <c r="V127" s="136"/>
    </row>
    <row r="128" spans="1:26" ht="14.45" thickBot="1">
      <c r="A128" s="39"/>
      <c r="B128" s="39"/>
      <c r="C128" s="891" t="s">
        <v>103</v>
      </c>
      <c r="D128" s="894"/>
      <c r="E128" s="894"/>
      <c r="F128" s="894"/>
      <c r="G128" s="894"/>
      <c r="H128" s="895"/>
      <c r="I128" s="445">
        <f t="shared" ref="I128:J128" si="19">SUM(I116:I127)</f>
        <v>933</v>
      </c>
      <c r="J128" s="446">
        <f t="shared" si="19"/>
        <v>23.700000000000003</v>
      </c>
      <c r="K128" s="650"/>
      <c r="L128" s="40"/>
      <c r="M128" s="39"/>
      <c r="N128" s="865" t="s">
        <v>103</v>
      </c>
      <c r="O128" s="866"/>
      <c r="P128" s="866"/>
      <c r="Q128" s="866"/>
      <c r="R128" s="866"/>
      <c r="S128" s="867"/>
      <c r="T128" s="127">
        <f>SUM(T116:T127)</f>
        <v>0</v>
      </c>
      <c r="U128" s="128">
        <f>SUM(U116:U127)</f>
        <v>0</v>
      </c>
      <c r="V128" s="136"/>
    </row>
    <row r="129" spans="3:28" ht="13.5" thickBot="1">
      <c r="C129" s="39"/>
      <c r="D129" s="39"/>
      <c r="E129" s="447"/>
      <c r="F129" s="39"/>
      <c r="G129" s="39"/>
      <c r="H129" s="39"/>
      <c r="I129" s="39"/>
      <c r="J129" s="39"/>
      <c r="K129" s="39"/>
      <c r="L129" s="40"/>
      <c r="M129" s="9"/>
      <c r="N129" s="2"/>
      <c r="O129" s="10"/>
      <c r="AB129" s="155" t="s">
        <v>19</v>
      </c>
    </row>
    <row r="130" spans="3:28" ht="20.45" thickBot="1">
      <c r="C130" s="39"/>
      <c r="D130" s="39"/>
      <c r="E130" s="447"/>
      <c r="F130" s="39"/>
      <c r="G130" s="39"/>
      <c r="H130" s="39"/>
      <c r="I130" s="39"/>
      <c r="J130" s="362" t="str">
        <f>IF(J128&gt;=36,"HABILITADO","NO HABILITADO")</f>
        <v>NO HABILITADO</v>
      </c>
      <c r="K130" s="39"/>
      <c r="L130" s="40"/>
      <c r="M130" s="9"/>
      <c r="N130" s="2"/>
      <c r="O130" s="10"/>
      <c r="T130" s="768" t="s">
        <v>104</v>
      </c>
      <c r="U130" s="769">
        <f>IF(U128&gt;12,13,IF(U128&gt;6,8,0))</f>
        <v>0</v>
      </c>
      <c r="Y130" s="768" t="s">
        <v>104</v>
      </c>
      <c r="Z130" s="769">
        <v>0</v>
      </c>
      <c r="AB130" s="191"/>
    </row>
    <row r="131" spans="3:28">
      <c r="M131" s="9"/>
      <c r="N131" s="2"/>
      <c r="O131" s="10"/>
    </row>
    <row r="132" spans="3:28">
      <c r="M132" s="9"/>
      <c r="N132" s="2"/>
      <c r="O132" s="10"/>
    </row>
    <row r="133" spans="3:28">
      <c r="M133" s="9"/>
      <c r="N133" s="2"/>
      <c r="O133" s="10"/>
    </row>
    <row r="134" spans="3:28">
      <c r="M134" s="9"/>
      <c r="N134" s="2"/>
      <c r="O134" s="10"/>
    </row>
    <row r="135" spans="3:28">
      <c r="M135" s="9"/>
      <c r="N135" s="2"/>
      <c r="O135" s="10"/>
    </row>
    <row r="136" spans="3:28">
      <c r="M136" s="9"/>
      <c r="N136" s="2"/>
      <c r="O136" s="10"/>
    </row>
  </sheetData>
  <mergeCells count="45">
    <mergeCell ref="AL68:AQ68"/>
    <mergeCell ref="C2:N3"/>
    <mergeCell ref="J11:K11"/>
    <mergeCell ref="Q12:Y12"/>
    <mergeCell ref="AB12:AJ12"/>
    <mergeCell ref="AM12:AV12"/>
    <mergeCell ref="AU11:AV11"/>
    <mergeCell ref="H6:N6"/>
    <mergeCell ref="C11:H11"/>
    <mergeCell ref="C13:L13"/>
    <mergeCell ref="P68:U68"/>
    <mergeCell ref="AA68:AF68"/>
    <mergeCell ref="C128:H128"/>
    <mergeCell ref="N128:S128"/>
    <mergeCell ref="C113:D113"/>
    <mergeCell ref="Z117:Z124"/>
    <mergeCell ref="Z89:Z96"/>
    <mergeCell ref="E108:I108"/>
    <mergeCell ref="C86:K86"/>
    <mergeCell ref="N86:V86"/>
    <mergeCell ref="C114:K114"/>
    <mergeCell ref="N114:V114"/>
    <mergeCell ref="C109:D109"/>
    <mergeCell ref="E109:I109"/>
    <mergeCell ref="C111:J111"/>
    <mergeCell ref="D112:H112"/>
    <mergeCell ref="C100:H100"/>
    <mergeCell ref="N100:S100"/>
    <mergeCell ref="C108:D108"/>
    <mergeCell ref="C81:D81"/>
    <mergeCell ref="E81:I81"/>
    <mergeCell ref="C83:J83"/>
    <mergeCell ref="D84:H84"/>
    <mergeCell ref="C85:D85"/>
    <mergeCell ref="D76:O77"/>
    <mergeCell ref="C79:D79"/>
    <mergeCell ref="E79:I79"/>
    <mergeCell ref="C80:D80"/>
    <mergeCell ref="E80:I80"/>
    <mergeCell ref="B69:G69"/>
    <mergeCell ref="A57:A59"/>
    <mergeCell ref="C5:F5"/>
    <mergeCell ref="H5:M5"/>
    <mergeCell ref="C6:F6"/>
    <mergeCell ref="C7:F7"/>
  </mergeCells>
  <conditionalFormatting sqref="K20:K68">
    <cfRule type="containsText" dxfId="194" priority="26" operator="containsText" text="NO HABILITADO">
      <formula>NOT(ISERROR(SEARCH("NO HABILITADO",K20)))</formula>
    </cfRule>
  </conditionalFormatting>
  <conditionalFormatting sqref="K20:K69">
    <cfRule type="containsText" dxfId="193" priority="24" operator="containsText" text="NO">
      <formula>NOT(ISERROR(SEARCH("NO",K20)))</formula>
    </cfRule>
    <cfRule type="containsText" dxfId="192" priority="25" operator="containsText" text="HABILITADO">
      <formula>NOT(ISERROR(SEARCH("HABILITADO",K20)))</formula>
    </cfRule>
  </conditionalFormatting>
  <conditionalFormatting sqref="K15:K18">
    <cfRule type="containsText" dxfId="191" priority="16" operator="containsText" text="NO HABILITADO">
      <formula>NOT(ISERROR(SEARCH(("NO HABILITADO"),(K15))))</formula>
    </cfRule>
  </conditionalFormatting>
  <conditionalFormatting sqref="K15:K18">
    <cfRule type="containsText" dxfId="190" priority="17" operator="containsText" text="NO HABILITADO">
      <formula>NOT(ISERROR(SEARCH(("NO HABILITADO"),(K15))))</formula>
    </cfRule>
  </conditionalFormatting>
  <conditionalFormatting sqref="K15:K18">
    <cfRule type="containsText" dxfId="189" priority="18" operator="containsText" text="NO">
      <formula>NOT(ISERROR(SEARCH(("NO"),(K15))))</formula>
    </cfRule>
  </conditionalFormatting>
  <conditionalFormatting sqref="K15:K18">
    <cfRule type="containsText" dxfId="188" priority="19" operator="containsText" text="HABILITADO">
      <formula>NOT(ISERROR(SEARCH(("HABILITADO"),(K15))))</formula>
    </cfRule>
  </conditionalFormatting>
  <conditionalFormatting sqref="K19">
    <cfRule type="containsText" dxfId="187" priority="20" operator="containsText" text="NO HABILITADO">
      <formula>NOT(ISERROR(SEARCH(("NO HABILITADO"),(K19))))</formula>
    </cfRule>
  </conditionalFormatting>
  <conditionalFormatting sqref="K19">
    <cfRule type="containsText" dxfId="186" priority="21" operator="containsText" text="NO HABILITADO">
      <formula>NOT(ISERROR(SEARCH(("NO HABILITADO"),(K19))))</formula>
    </cfRule>
  </conditionalFormatting>
  <conditionalFormatting sqref="K19">
    <cfRule type="containsText" dxfId="185" priority="22" operator="containsText" text="NO">
      <formula>NOT(ISERROR(SEARCH(("NO"),(K19))))</formula>
    </cfRule>
  </conditionalFormatting>
  <conditionalFormatting sqref="K19">
    <cfRule type="containsText" dxfId="184" priority="23" operator="containsText" text="HABILITADO">
      <formula>NOT(ISERROR(SEARCH(("HABILITADO"),(K19))))</formula>
    </cfRule>
  </conditionalFormatting>
  <conditionalFormatting sqref="AU19:AU67">
    <cfRule type="containsText" dxfId="183" priority="15" operator="containsText" text="NO HABILITADO">
      <formula>NOT(ISERROR(SEARCH("NO HABILITADO",AU19)))</formula>
    </cfRule>
  </conditionalFormatting>
  <conditionalFormatting sqref="AU19:AU68">
    <cfRule type="containsText" dxfId="182" priority="13" operator="containsText" text="NO">
      <formula>NOT(ISERROR(SEARCH("NO",AU19)))</formula>
    </cfRule>
    <cfRule type="containsText" dxfId="181" priority="14" operator="containsText" text="HABILITADO">
      <formula>NOT(ISERROR(SEARCH("HABILITADO",AU19)))</formula>
    </cfRule>
  </conditionalFormatting>
  <conditionalFormatting sqref="AU14:AU18">
    <cfRule type="containsText" dxfId="180" priority="9" operator="containsText" text="NO HABILITADO">
      <formula>NOT(ISERROR(SEARCH(("NO HABILITADO"),(AU14))))</formula>
    </cfRule>
  </conditionalFormatting>
  <conditionalFormatting sqref="AU14:AU18">
    <cfRule type="containsText" dxfId="179" priority="10" operator="containsText" text="NO HABILITADO">
      <formula>NOT(ISERROR(SEARCH(("NO HABILITADO"),(AU14))))</formula>
    </cfRule>
  </conditionalFormatting>
  <conditionalFormatting sqref="AU14:AU18">
    <cfRule type="containsText" dxfId="178" priority="11" operator="containsText" text="NO">
      <formula>NOT(ISERROR(SEARCH(("NO"),(AU14))))</formula>
    </cfRule>
  </conditionalFormatting>
  <conditionalFormatting sqref="AU14:AU18">
    <cfRule type="containsText" dxfId="177" priority="12" operator="containsText" text="HABILITADO">
      <formula>NOT(ISERROR(SEARCH(("HABILITADO"),(AU14))))</formula>
    </cfRule>
  </conditionalFormatting>
  <conditionalFormatting sqref="AU11:AV11">
    <cfRule type="containsText" dxfId="176" priority="7" operator="containsText" text="NO">
      <formula>NOT(ISERROR(SEARCH(("NO"),(AU11))))</formula>
    </cfRule>
  </conditionalFormatting>
  <conditionalFormatting sqref="AU11:AV11">
    <cfRule type="containsText" dxfId="175" priority="8" operator="containsText" text="CUENTA CON MÁS DE 5 AÑOS">
      <formula>NOT(ISERROR(SEARCH(("CUENTA CON MÁS DE 5 AÑOS"),(AU11))))</formula>
    </cfRule>
  </conditionalFormatting>
  <conditionalFormatting sqref="J11:K11">
    <cfRule type="containsText" dxfId="174" priority="5" operator="containsText" text="NO">
      <formula>NOT(ISERROR(SEARCH(("NO"),(J11))))</formula>
    </cfRule>
  </conditionalFormatting>
  <conditionalFormatting sqref="J11:K11">
    <cfRule type="containsText" dxfId="173" priority="6" operator="containsText" text="CUENTA CON MÁS DE 5 AÑOS">
      <formula>NOT(ISERROR(SEARCH(("CUENTA CON MÁS DE 5 AÑOS"),(J11))))</formula>
    </cfRule>
  </conditionalFormatting>
  <conditionalFormatting sqref="J102">
    <cfRule type="cellIs" dxfId="172" priority="3" operator="equal">
      <formula>"HABILITADO"</formula>
    </cfRule>
  </conditionalFormatting>
  <conditionalFormatting sqref="J102">
    <cfRule type="containsText" dxfId="171" priority="4" operator="containsText" text="NO">
      <formula>NOT(ISERROR(SEARCH(("NO"),(J102))))</formula>
    </cfRule>
  </conditionalFormatting>
  <conditionalFormatting sqref="J130">
    <cfRule type="cellIs" dxfId="170" priority="1" operator="equal">
      <formula>"HABILITADO"</formula>
    </cfRule>
  </conditionalFormatting>
  <conditionalFormatting sqref="J130">
    <cfRule type="containsText" dxfId="169" priority="2" operator="containsText" text="NO">
      <formula>NOT(ISERROR(SEARCH(("NO"),(J130))))</formula>
    </cfRule>
  </conditionalFormatting>
  <hyperlinks>
    <hyperlink ref="C93" r:id="rId1" xr:uid="{025915FE-D279-448B-B4A0-0D3337E1E243}"/>
  </hyperlinks>
  <pageMargins left="0.7" right="0.7" top="0.75" bottom="0.75" header="0.3" footer="0.3"/>
  <pageSetup orientation="portrait" horizontalDpi="90" verticalDpi="90"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C00000"/>
  </sheetPr>
  <dimension ref="A1:BC140"/>
  <sheetViews>
    <sheetView topLeftCell="AD28" zoomScale="18" zoomScaleNormal="25" workbookViewId="0">
      <selection activeCell="BB30" sqref="BB30"/>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19.140625" style="2" customWidth="1"/>
    <col min="12" max="12" width="45.28515625" style="9" customWidth="1"/>
    <col min="13" max="13" width="14.85546875" style="2" customWidth="1"/>
    <col min="14" max="14" width="21.85546875" style="10" customWidth="1"/>
    <col min="15" max="15" width="21" style="2" customWidth="1"/>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23.7109375" style="2" customWidth="1"/>
    <col min="23" max="23" width="17.7109375" style="2" customWidth="1"/>
    <col min="24" max="24" width="20.28515625" style="2" customWidth="1"/>
    <col min="25" max="25" width="25.42578125" style="2" customWidth="1"/>
    <col min="26" max="26" width="10.85546875" style="2"/>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47" width="10.85546875" style="2"/>
    <col min="48" max="48" width="22" style="2" customWidth="1"/>
    <col min="49" max="49" width="62.85546875" style="2" customWidth="1"/>
    <col min="50" max="16384" width="10.85546875" style="2"/>
  </cols>
  <sheetData>
    <row r="1" spans="2:55">
      <c r="M1" s="9"/>
      <c r="N1" s="2"/>
      <c r="O1" s="10"/>
    </row>
    <row r="2" spans="2:55">
      <c r="C2" s="840" t="s">
        <v>0</v>
      </c>
      <c r="D2" s="840"/>
      <c r="E2" s="840"/>
      <c r="F2" s="840"/>
      <c r="G2" s="840"/>
      <c r="H2" s="840"/>
      <c r="I2" s="840"/>
      <c r="J2" s="840"/>
      <c r="K2" s="840"/>
      <c r="L2" s="840"/>
      <c r="M2" s="840"/>
      <c r="N2" s="840"/>
      <c r="O2" s="840"/>
    </row>
    <row r="3" spans="2:55" ht="51" customHeight="1">
      <c r="C3" s="840"/>
      <c r="D3" s="840"/>
      <c r="E3" s="840"/>
      <c r="F3" s="840"/>
      <c r="G3" s="840"/>
      <c r="H3" s="840"/>
      <c r="I3" s="840"/>
      <c r="J3" s="840"/>
      <c r="K3" s="840"/>
      <c r="L3" s="840"/>
      <c r="M3" s="840"/>
      <c r="N3" s="840"/>
      <c r="O3" s="840"/>
    </row>
    <row r="5" spans="2:55" ht="15.6">
      <c r="C5" s="849" t="s">
        <v>1</v>
      </c>
      <c r="D5" s="849"/>
      <c r="E5" s="849"/>
      <c r="F5" s="849"/>
      <c r="G5" s="774"/>
      <c r="H5" s="896" t="s">
        <v>450</v>
      </c>
      <c r="I5" s="896"/>
      <c r="J5" s="896"/>
      <c r="K5" s="896"/>
      <c r="L5" s="896"/>
      <c r="M5" s="896"/>
      <c r="N5" s="3"/>
    </row>
    <row r="6" spans="2:55" ht="13.5" thickBot="1">
      <c r="C6" s="851"/>
      <c r="D6" s="851"/>
      <c r="E6" s="851"/>
      <c r="F6" s="851"/>
      <c r="G6" s="775"/>
      <c r="H6" s="841"/>
      <c r="I6" s="841"/>
      <c r="J6" s="841"/>
      <c r="K6" s="841"/>
      <c r="L6" s="842"/>
      <c r="M6" s="842"/>
      <c r="N6" s="842"/>
      <c r="O6" s="4"/>
    </row>
    <row r="7" spans="2:55" ht="13.5" thickBot="1">
      <c r="C7" s="849" t="s">
        <v>3</v>
      </c>
      <c r="D7" s="849"/>
      <c r="E7" s="849"/>
      <c r="F7" s="849"/>
      <c r="G7" s="774"/>
      <c r="H7" s="50">
        <v>1453.2903282399354</v>
      </c>
      <c r="I7" s="80"/>
      <c r="J7" s="80"/>
      <c r="K7" s="80"/>
      <c r="L7" s="5"/>
      <c r="M7" s="5"/>
      <c r="N7" s="5"/>
      <c r="O7" s="4"/>
    </row>
    <row r="8" spans="2:55" ht="12.95">
      <c r="C8" s="774" t="s">
        <v>4</v>
      </c>
      <c r="D8" s="774"/>
      <c r="E8" s="774"/>
      <c r="F8" s="774"/>
      <c r="G8" s="774"/>
      <c r="H8" s="335">
        <f>H7*0.3</f>
        <v>435.98709847198063</v>
      </c>
      <c r="I8" s="335"/>
      <c r="J8" s="6"/>
      <c r="K8" s="6"/>
      <c r="L8" s="6"/>
      <c r="M8" s="6"/>
      <c r="N8" s="6"/>
      <c r="O8" s="4"/>
    </row>
    <row r="9" spans="2:55" ht="15.95">
      <c r="C9" s="4" t="s">
        <v>5</v>
      </c>
      <c r="H9" s="8"/>
      <c r="I9" s="8"/>
      <c r="J9" s="8"/>
      <c r="K9" s="8"/>
      <c r="M9" s="9"/>
      <c r="N9" s="2"/>
      <c r="O9" s="10"/>
    </row>
    <row r="10" spans="2:55" ht="15.95">
      <c r="C10" s="4"/>
      <c r="H10" s="8"/>
      <c r="I10" s="8"/>
      <c r="J10" s="8"/>
      <c r="K10" s="8"/>
      <c r="M10" s="9"/>
      <c r="N10" s="2"/>
      <c r="O10" s="10"/>
    </row>
    <row r="11" spans="2:55" ht="63" customHeight="1">
      <c r="C11" s="833" t="s">
        <v>6</v>
      </c>
      <c r="D11" s="833"/>
      <c r="E11" s="833"/>
      <c r="F11" s="833"/>
      <c r="G11" s="833"/>
      <c r="H11" s="833"/>
      <c r="I11" s="8"/>
      <c r="J11" s="835" t="str">
        <f>IF(BB37&gt;=5,"HABILITA: CUENTA CON MÁS DE 5 AÑOS","NO HABILITA POR TIEMPO")</f>
        <v>NO HABILITA POR TIEMPO</v>
      </c>
      <c r="K11" s="836"/>
      <c r="M11" s="9"/>
      <c r="N11" s="2"/>
      <c r="O11" s="10"/>
      <c r="AV11" s="835" t="str">
        <f>IF(BB37&gt;=5,"HABILITA: CUENTA CON MÁS DE 5 AÑOS","NO HABILITA POR TIEMPO")</f>
        <v>NO HABILITA POR TIEMPO</v>
      </c>
      <c r="AW11" s="836"/>
    </row>
    <row r="12" spans="2:55" ht="12.95" thickBot="1">
      <c r="M12" s="9"/>
      <c r="N12" s="2"/>
      <c r="O12" s="10"/>
    </row>
    <row r="13" spans="2:55" ht="23.45"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8"/>
      <c r="AB13" s="846" t="s">
        <v>9</v>
      </c>
      <c r="AC13" s="847"/>
      <c r="AD13" s="847"/>
      <c r="AE13" s="847"/>
      <c r="AF13" s="847"/>
      <c r="AG13" s="847"/>
      <c r="AH13" s="847"/>
      <c r="AI13" s="847"/>
      <c r="AJ13" s="848"/>
      <c r="AN13" s="843" t="s">
        <v>7</v>
      </c>
      <c r="AO13" s="844"/>
      <c r="AP13" s="844"/>
      <c r="AQ13" s="897"/>
      <c r="AR13" s="897"/>
      <c r="AS13" s="897"/>
      <c r="AT13" s="897"/>
      <c r="AU13" s="897"/>
      <c r="AV13" s="897"/>
      <c r="AW13" s="897"/>
      <c r="AX13" s="898"/>
      <c r="AY13" s="336"/>
      <c r="BA13" s="10"/>
      <c r="BB13" s="10"/>
      <c r="BC13" s="10"/>
    </row>
    <row r="14" spans="2:55" ht="54.6" customHeight="1">
      <c r="C14" s="337" t="s">
        <v>10</v>
      </c>
      <c r="D14" s="337" t="s">
        <v>11</v>
      </c>
      <c r="E14" s="337" t="s">
        <v>12</v>
      </c>
      <c r="F14" s="338" t="s">
        <v>13</v>
      </c>
      <c r="G14" s="338" t="s">
        <v>14</v>
      </c>
      <c r="H14" s="338" t="s">
        <v>15</v>
      </c>
      <c r="I14" s="338" t="s">
        <v>16</v>
      </c>
      <c r="J14" s="339" t="s">
        <v>17</v>
      </c>
      <c r="K14" s="339" t="s">
        <v>18</v>
      </c>
      <c r="L14" s="338" t="s">
        <v>19</v>
      </c>
      <c r="M14" s="340"/>
      <c r="N14" s="340"/>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5" t="s">
        <v>19</v>
      </c>
      <c r="AL14" s="39"/>
      <c r="AM14" s="39"/>
      <c r="AN14" s="606" t="s">
        <v>10</v>
      </c>
      <c r="AO14" s="606"/>
      <c r="AP14" s="606" t="s">
        <v>12</v>
      </c>
      <c r="AQ14" s="607" t="s">
        <v>13</v>
      </c>
      <c r="AR14" s="607" t="s">
        <v>14</v>
      </c>
      <c r="AS14" s="607" t="s">
        <v>15</v>
      </c>
      <c r="AT14" s="607" t="s">
        <v>16</v>
      </c>
      <c r="AU14" s="608" t="s">
        <v>17</v>
      </c>
      <c r="AV14" s="608" t="s">
        <v>18</v>
      </c>
      <c r="AW14" s="782" t="s">
        <v>19</v>
      </c>
      <c r="AX14" s="783" t="s">
        <v>22</v>
      </c>
      <c r="AY14" s="784" t="s">
        <v>23</v>
      </c>
      <c r="AZ14" s="784" t="s">
        <v>24</v>
      </c>
      <c r="BA14" s="784" t="s">
        <v>25</v>
      </c>
      <c r="BB14" s="785" t="s">
        <v>26</v>
      </c>
      <c r="BC14" s="499" t="s">
        <v>451</v>
      </c>
    </row>
    <row r="15" spans="2:55" ht="91.5" customHeight="1">
      <c r="B15" s="81">
        <v>1</v>
      </c>
      <c r="C15" s="395" t="s">
        <v>452</v>
      </c>
      <c r="D15" s="361" t="s">
        <v>453</v>
      </c>
      <c r="E15" s="396" t="s">
        <v>454</v>
      </c>
      <c r="F15" s="361">
        <v>80101500</v>
      </c>
      <c r="G15" s="397">
        <v>435000000</v>
      </c>
      <c r="H15" s="398">
        <v>525.28</v>
      </c>
      <c r="I15" s="399">
        <v>1</v>
      </c>
      <c r="J15" s="398">
        <f>H15*I15</f>
        <v>525.28</v>
      </c>
      <c r="K15" s="463" t="str">
        <f>IF(H15*I15&gt;0,"HABILITADO", "NO HABILITADO")</f>
        <v>HABILITADO</v>
      </c>
      <c r="L15" s="786"/>
      <c r="M15" s="340"/>
      <c r="N15" s="342"/>
      <c r="O15" s="12"/>
      <c r="P15" s="81">
        <v>1</v>
      </c>
      <c r="Q15" s="43"/>
      <c r="R15" s="43"/>
      <c r="S15" s="343"/>
      <c r="T15" s="246"/>
      <c r="U15" s="73"/>
      <c r="V15" s="102"/>
      <c r="W15" s="85"/>
      <c r="X15" s="74">
        <f>V15*W15</f>
        <v>0</v>
      </c>
      <c r="Y15" s="43"/>
      <c r="Z15" s="344"/>
      <c r="AA15" s="81">
        <v>1</v>
      </c>
      <c r="AB15" s="75"/>
      <c r="AC15" s="43"/>
      <c r="AD15" s="89"/>
      <c r="AE15" s="88"/>
      <c r="AF15" s="73"/>
      <c r="AG15" s="100"/>
      <c r="AH15" s="85"/>
      <c r="AI15" s="74">
        <f>AG15*AH15</f>
        <v>0</v>
      </c>
      <c r="AJ15" s="228"/>
      <c r="AL15" s="39"/>
      <c r="AM15" s="386">
        <v>1</v>
      </c>
      <c r="AN15" s="395" t="s">
        <v>452</v>
      </c>
      <c r="AO15" s="361" t="s">
        <v>453</v>
      </c>
      <c r="AP15" s="396" t="s">
        <v>454</v>
      </c>
      <c r="AQ15" s="361">
        <v>80101500</v>
      </c>
      <c r="AR15" s="397">
        <v>435000000</v>
      </c>
      <c r="AS15" s="398">
        <v>525.28</v>
      </c>
      <c r="AT15" s="399">
        <v>1</v>
      </c>
      <c r="AU15" s="398">
        <f>AS15*AT15</f>
        <v>525.28</v>
      </c>
      <c r="AV15" s="463" t="str">
        <f>IF(AS15*AT15&gt;0,"HABILITADO", "NO HABILITADO")</f>
        <v>HABILITADO</v>
      </c>
      <c r="AW15" s="786"/>
      <c r="AX15" s="500">
        <v>43242</v>
      </c>
      <c r="AY15" s="501">
        <v>43466</v>
      </c>
      <c r="AZ15" s="501">
        <v>43242</v>
      </c>
      <c r="BA15" s="501">
        <v>43466</v>
      </c>
      <c r="BB15" s="574">
        <f>+(BA15-AZ15+1)/365</f>
        <v>0.61643835616438358</v>
      </c>
      <c r="BC15" s="502"/>
    </row>
    <row r="16" spans="2:55" ht="83.45" customHeight="1">
      <c r="B16" s="81">
        <v>2</v>
      </c>
      <c r="C16" s="395" t="s">
        <v>455</v>
      </c>
      <c r="D16" s="361" t="s">
        <v>453</v>
      </c>
      <c r="E16" s="396" t="s">
        <v>456</v>
      </c>
      <c r="F16" s="361">
        <v>81101500</v>
      </c>
      <c r="G16" s="397">
        <v>635000000</v>
      </c>
      <c r="H16" s="398">
        <v>985.48</v>
      </c>
      <c r="I16" s="399">
        <v>1</v>
      </c>
      <c r="J16" s="398">
        <f t="shared" ref="J16:J18" si="0">J15+H16*I16</f>
        <v>1510.76</v>
      </c>
      <c r="K16" s="463" t="str">
        <f t="shared" ref="K16:K36" si="1">IF(H16*I16&gt;0,"HABILITADO", "NO HABILITADO")</f>
        <v>HABILITADO</v>
      </c>
      <c r="L16" s="786"/>
      <c r="M16" s="340"/>
      <c r="N16" s="342"/>
      <c r="O16" s="12"/>
      <c r="P16" s="81">
        <v>2</v>
      </c>
      <c r="Q16" s="43"/>
      <c r="R16" s="246"/>
      <c r="S16" s="343"/>
      <c r="T16" s="246"/>
      <c r="U16" s="73"/>
      <c r="V16" s="102"/>
      <c r="W16" s="85"/>
      <c r="X16" s="74">
        <f>X15+W16*V16</f>
        <v>0</v>
      </c>
      <c r="Y16" s="43"/>
      <c r="Z16" s="344"/>
      <c r="AA16" s="81">
        <v>2</v>
      </c>
      <c r="AB16" s="87"/>
      <c r="AC16" s="88"/>
      <c r="AD16" s="89"/>
      <c r="AE16" s="88"/>
      <c r="AF16" s="90"/>
      <c r="AG16" s="86"/>
      <c r="AH16" s="85"/>
      <c r="AI16" s="74">
        <f>AI15+AG16*AH16</f>
        <v>0</v>
      </c>
      <c r="AJ16" s="208"/>
      <c r="AL16" s="39"/>
      <c r="AM16" s="386">
        <v>2</v>
      </c>
      <c r="AN16" s="395" t="s">
        <v>455</v>
      </c>
      <c r="AO16" s="361" t="s">
        <v>453</v>
      </c>
      <c r="AP16" s="396" t="s">
        <v>456</v>
      </c>
      <c r="AQ16" s="361">
        <v>81101500</v>
      </c>
      <c r="AR16" s="397">
        <v>635000000</v>
      </c>
      <c r="AS16" s="398">
        <v>985.48</v>
      </c>
      <c r="AT16" s="399">
        <v>1</v>
      </c>
      <c r="AU16" s="398">
        <f t="shared" ref="AU16:AU36" si="2">AU15+AS16*AT16</f>
        <v>1510.76</v>
      </c>
      <c r="AV16" s="463" t="str">
        <f t="shared" ref="AV16:AV36" si="3">IF(AS16*AT16&gt;0,"HABILITADO", "NO HABILITADO")</f>
        <v>HABILITADO</v>
      </c>
      <c r="AW16" s="786"/>
      <c r="AX16" s="500">
        <v>42067</v>
      </c>
      <c r="AY16" s="501">
        <v>42348</v>
      </c>
      <c r="AZ16" s="501">
        <v>42067</v>
      </c>
      <c r="BA16" s="501">
        <v>42348</v>
      </c>
      <c r="BB16" s="574">
        <f>+(BA16-AZ16+1)/365</f>
        <v>0.77260273972602744</v>
      </c>
      <c r="BC16" s="502"/>
    </row>
    <row r="17" spans="2:55" ht="92.25" customHeight="1">
      <c r="B17" s="81">
        <v>3</v>
      </c>
      <c r="C17" s="503" t="s">
        <v>457</v>
      </c>
      <c r="D17" s="361" t="s">
        <v>458</v>
      </c>
      <c r="E17" s="396" t="s">
        <v>345</v>
      </c>
      <c r="F17" s="361">
        <v>80101600</v>
      </c>
      <c r="G17" s="397">
        <v>461061340</v>
      </c>
      <c r="H17" s="398">
        <v>668.73</v>
      </c>
      <c r="I17" s="399">
        <v>0</v>
      </c>
      <c r="J17" s="398">
        <f t="shared" si="0"/>
        <v>1510.76</v>
      </c>
      <c r="K17" s="463" t="str">
        <f t="shared" si="1"/>
        <v>NO HABILITADO</v>
      </c>
      <c r="L17" s="504" t="s">
        <v>459</v>
      </c>
      <c r="M17" s="340"/>
      <c r="N17" s="342"/>
      <c r="O17" s="12"/>
      <c r="P17" s="81">
        <v>3</v>
      </c>
      <c r="Q17" s="246"/>
      <c r="R17" s="246"/>
      <c r="S17" s="343"/>
      <c r="T17" s="246"/>
      <c r="U17" s="90"/>
      <c r="V17" s="86"/>
      <c r="W17" s="85"/>
      <c r="X17" s="74">
        <f t="shared" ref="X17:X68" si="4">X16+W17*V17</f>
        <v>0</v>
      </c>
      <c r="Y17" s="43"/>
      <c r="Z17" s="344"/>
      <c r="AA17" s="81">
        <v>3</v>
      </c>
      <c r="AB17" s="87"/>
      <c r="AC17" s="88"/>
      <c r="AD17" s="89"/>
      <c r="AE17" s="88"/>
      <c r="AF17" s="90"/>
      <c r="AG17" s="86"/>
      <c r="AH17" s="85"/>
      <c r="AI17" s="74">
        <f t="shared" ref="AI17:AI68" si="5">AI16+AG17*AH17</f>
        <v>0</v>
      </c>
      <c r="AJ17" s="209"/>
      <c r="AL17" s="39"/>
      <c r="AM17" s="386">
        <v>3</v>
      </c>
      <c r="AN17" s="503" t="s">
        <v>457</v>
      </c>
      <c r="AO17" s="361" t="s">
        <v>458</v>
      </c>
      <c r="AP17" s="396" t="s">
        <v>345</v>
      </c>
      <c r="AQ17" s="361">
        <v>80101600</v>
      </c>
      <c r="AR17" s="397">
        <v>461061340</v>
      </c>
      <c r="AS17" s="398">
        <v>668.73</v>
      </c>
      <c r="AT17" s="399">
        <v>0</v>
      </c>
      <c r="AU17" s="398">
        <f t="shared" si="2"/>
        <v>1510.76</v>
      </c>
      <c r="AV17" s="463" t="str">
        <f t="shared" si="3"/>
        <v>NO HABILITADO</v>
      </c>
      <c r="AW17" s="504" t="s">
        <v>459</v>
      </c>
      <c r="AX17" s="500">
        <v>42289</v>
      </c>
      <c r="AY17" s="501">
        <v>42611</v>
      </c>
      <c r="AZ17" s="501"/>
      <c r="BA17" s="501"/>
      <c r="BB17" s="574">
        <f t="shared" ref="BB17:BB36" si="6">+(BA17-AZ17)/365</f>
        <v>0</v>
      </c>
      <c r="BC17" s="502"/>
    </row>
    <row r="18" spans="2:55" ht="56.1" customHeight="1">
      <c r="B18" s="81">
        <v>4</v>
      </c>
      <c r="C18" s="395" t="s">
        <v>460</v>
      </c>
      <c r="D18" s="361" t="s">
        <v>461</v>
      </c>
      <c r="E18" s="396" t="s">
        <v>462</v>
      </c>
      <c r="F18" s="361">
        <v>80101600</v>
      </c>
      <c r="G18" s="397">
        <v>962000000</v>
      </c>
      <c r="H18" s="398">
        <v>1231.3699999999999</v>
      </c>
      <c r="I18" s="399">
        <v>0</v>
      </c>
      <c r="J18" s="398">
        <f t="shared" si="0"/>
        <v>1510.76</v>
      </c>
      <c r="K18" s="463" t="str">
        <f t="shared" si="1"/>
        <v>NO HABILITADO</v>
      </c>
      <c r="L18" s="504" t="s">
        <v>463</v>
      </c>
      <c r="M18" s="340"/>
      <c r="N18" s="342"/>
      <c r="O18" s="12"/>
      <c r="P18" s="81">
        <v>4</v>
      </c>
      <c r="Q18" s="246"/>
      <c r="R18" s="246"/>
      <c r="S18" s="343"/>
      <c r="T18" s="246"/>
      <c r="U18" s="90"/>
      <c r="V18" s="86"/>
      <c r="W18" s="85"/>
      <c r="X18" s="74">
        <f t="shared" si="4"/>
        <v>0</v>
      </c>
      <c r="Y18" s="43"/>
      <c r="Z18" s="344"/>
      <c r="AA18" s="81">
        <v>4</v>
      </c>
      <c r="AB18" s="87"/>
      <c r="AC18" s="88"/>
      <c r="AD18" s="89"/>
      <c r="AE18" s="88"/>
      <c r="AF18" s="90"/>
      <c r="AG18" s="86"/>
      <c r="AH18" s="85"/>
      <c r="AI18" s="74">
        <f t="shared" si="5"/>
        <v>0</v>
      </c>
      <c r="AJ18" s="228"/>
      <c r="AL18" s="39"/>
      <c r="AM18" s="386">
        <v>4</v>
      </c>
      <c r="AN18" s="395" t="s">
        <v>460</v>
      </c>
      <c r="AO18" s="361" t="s">
        <v>461</v>
      </c>
      <c r="AP18" s="396" t="s">
        <v>462</v>
      </c>
      <c r="AQ18" s="361">
        <v>80101600</v>
      </c>
      <c r="AR18" s="397">
        <v>962000000</v>
      </c>
      <c r="AS18" s="398">
        <v>1231.3699999999999</v>
      </c>
      <c r="AT18" s="399">
        <v>0</v>
      </c>
      <c r="AU18" s="398">
        <f t="shared" si="2"/>
        <v>1510.76</v>
      </c>
      <c r="AV18" s="463" t="str">
        <f t="shared" si="3"/>
        <v>NO HABILITADO</v>
      </c>
      <c r="AW18" s="504" t="s">
        <v>463</v>
      </c>
      <c r="AX18" s="500">
        <v>43120</v>
      </c>
      <c r="AY18" s="501">
        <v>43342</v>
      </c>
      <c r="AZ18" s="501"/>
      <c r="BA18" s="501"/>
      <c r="BB18" s="574">
        <f t="shared" si="6"/>
        <v>0</v>
      </c>
      <c r="BC18" s="502"/>
    </row>
    <row r="19" spans="2:55" ht="60.6" customHeight="1">
      <c r="B19" s="81">
        <v>5</v>
      </c>
      <c r="C19" s="395" t="s">
        <v>464</v>
      </c>
      <c r="D19" s="361" t="s">
        <v>461</v>
      </c>
      <c r="E19" s="396" t="s">
        <v>465</v>
      </c>
      <c r="F19" s="361">
        <v>80101600</v>
      </c>
      <c r="G19" s="397">
        <v>762000000</v>
      </c>
      <c r="H19" s="398">
        <v>1032.9100000000001</v>
      </c>
      <c r="I19" s="399">
        <v>0</v>
      </c>
      <c r="J19" s="398">
        <f>J17+H19*I19</f>
        <v>1510.76</v>
      </c>
      <c r="K19" s="463" t="str">
        <f t="shared" si="1"/>
        <v>NO HABILITADO</v>
      </c>
      <c r="L19" s="504" t="s">
        <v>466</v>
      </c>
      <c r="M19" s="340"/>
      <c r="N19" s="342"/>
      <c r="O19" s="12"/>
      <c r="P19" s="81">
        <v>5</v>
      </c>
      <c r="Q19" s="246"/>
      <c r="R19" s="43"/>
      <c r="S19" s="345"/>
      <c r="T19" s="43"/>
      <c r="U19" s="73"/>
      <c r="V19" s="74"/>
      <c r="W19" s="85"/>
      <c r="X19" s="74">
        <f t="shared" si="4"/>
        <v>0</v>
      </c>
      <c r="Y19" s="43"/>
      <c r="Z19" s="344"/>
      <c r="AA19" s="81">
        <v>5</v>
      </c>
      <c r="AB19" s="87"/>
      <c r="AC19" s="44"/>
      <c r="AD19" s="72"/>
      <c r="AE19" s="44"/>
      <c r="AF19" s="73"/>
      <c r="AG19" s="74"/>
      <c r="AH19" s="85"/>
      <c r="AI19" s="74">
        <f t="shared" si="5"/>
        <v>0</v>
      </c>
      <c r="AJ19" s="208"/>
      <c r="AL19" s="39"/>
      <c r="AM19" s="386">
        <v>5</v>
      </c>
      <c r="AN19" s="395" t="s">
        <v>464</v>
      </c>
      <c r="AO19" s="361" t="s">
        <v>461</v>
      </c>
      <c r="AP19" s="396" t="s">
        <v>465</v>
      </c>
      <c r="AQ19" s="361">
        <v>80101600</v>
      </c>
      <c r="AR19" s="397">
        <v>762000000</v>
      </c>
      <c r="AS19" s="398">
        <v>1032.9100000000001</v>
      </c>
      <c r="AT19" s="399">
        <v>0</v>
      </c>
      <c r="AU19" s="398">
        <f>AU17+AS19*AT19</f>
        <v>1510.76</v>
      </c>
      <c r="AV19" s="463" t="str">
        <f t="shared" si="3"/>
        <v>NO HABILITADO</v>
      </c>
      <c r="AW19" s="504" t="s">
        <v>466</v>
      </c>
      <c r="AX19" s="787">
        <v>42880</v>
      </c>
      <c r="AY19" s="788">
        <v>43098</v>
      </c>
      <c r="AZ19" s="788"/>
      <c r="BA19" s="788"/>
      <c r="BB19" s="574">
        <f t="shared" si="6"/>
        <v>0</v>
      </c>
      <c r="BC19" s="502"/>
    </row>
    <row r="20" spans="2:55" ht="45.6" customHeight="1">
      <c r="B20" s="81">
        <v>6</v>
      </c>
      <c r="C20" s="395" t="s">
        <v>467</v>
      </c>
      <c r="D20" s="361" t="s">
        <v>468</v>
      </c>
      <c r="E20" s="396" t="s">
        <v>469</v>
      </c>
      <c r="F20" s="361">
        <v>81101700</v>
      </c>
      <c r="G20" s="397">
        <v>315000000</v>
      </c>
      <c r="H20" s="398">
        <v>426.99</v>
      </c>
      <c r="I20" s="399">
        <v>0</v>
      </c>
      <c r="J20" s="398">
        <f>J18+H20*I20</f>
        <v>1510.76</v>
      </c>
      <c r="K20" s="463" t="str">
        <f t="shared" si="1"/>
        <v>NO HABILITADO</v>
      </c>
      <c r="L20" s="504" t="s">
        <v>459</v>
      </c>
      <c r="M20" s="346"/>
      <c r="N20" s="2"/>
      <c r="O20" s="12"/>
      <c r="P20" s="81">
        <v>6</v>
      </c>
      <c r="Q20" s="43"/>
      <c r="R20" s="43"/>
      <c r="S20" s="345"/>
      <c r="T20" s="43"/>
      <c r="U20" s="79"/>
      <c r="V20" s="74"/>
      <c r="W20" s="97"/>
      <c r="X20" s="74">
        <f t="shared" si="4"/>
        <v>0</v>
      </c>
      <c r="Y20" s="43"/>
      <c r="Z20" s="344"/>
      <c r="AA20" s="81">
        <v>6</v>
      </c>
      <c r="AB20" s="130"/>
      <c r="AC20" s="44"/>
      <c r="AD20" s="72"/>
      <c r="AE20" s="44"/>
      <c r="AF20" s="79"/>
      <c r="AG20" s="74"/>
      <c r="AH20" s="97"/>
      <c r="AI20" s="74">
        <f t="shared" si="5"/>
        <v>0</v>
      </c>
      <c r="AJ20" s="209"/>
      <c r="AL20" s="39"/>
      <c r="AM20" s="386">
        <v>5</v>
      </c>
      <c r="AN20" s="395" t="s">
        <v>467</v>
      </c>
      <c r="AO20" s="361" t="s">
        <v>468</v>
      </c>
      <c r="AP20" s="396" t="s">
        <v>469</v>
      </c>
      <c r="AQ20" s="361">
        <v>81101700</v>
      </c>
      <c r="AR20" s="397">
        <v>315000000</v>
      </c>
      <c r="AS20" s="398">
        <v>426.99</v>
      </c>
      <c r="AT20" s="399">
        <v>0</v>
      </c>
      <c r="AU20" s="398">
        <f>AU18+AS20*AT20</f>
        <v>1510.76</v>
      </c>
      <c r="AV20" s="463" t="str">
        <f t="shared" si="3"/>
        <v>NO HABILITADO</v>
      </c>
      <c r="AW20" s="504" t="s">
        <v>459</v>
      </c>
      <c r="AX20" s="787">
        <v>42566</v>
      </c>
      <c r="AY20" s="788">
        <v>42786</v>
      </c>
      <c r="AZ20" s="788"/>
      <c r="BA20" s="788"/>
      <c r="BB20" s="574">
        <f t="shared" si="6"/>
        <v>0</v>
      </c>
      <c r="BC20" s="502"/>
    </row>
    <row r="21" spans="2:55" ht="46.5" customHeight="1">
      <c r="B21" s="81">
        <v>7</v>
      </c>
      <c r="C21" s="395" t="s">
        <v>470</v>
      </c>
      <c r="D21" s="361" t="s">
        <v>468</v>
      </c>
      <c r="E21" s="396" t="s">
        <v>471</v>
      </c>
      <c r="F21" s="361">
        <v>81101700</v>
      </c>
      <c r="G21" s="397">
        <v>510000000</v>
      </c>
      <c r="H21" s="398">
        <v>615.85</v>
      </c>
      <c r="I21" s="399">
        <v>0</v>
      </c>
      <c r="J21" s="398">
        <f t="shared" ref="J21:J24" si="7">J20+H21*I21</f>
        <v>1510.76</v>
      </c>
      <c r="K21" s="463" t="str">
        <f t="shared" si="1"/>
        <v>NO HABILITADO</v>
      </c>
      <c r="L21" s="504" t="s">
        <v>472</v>
      </c>
      <c r="M21" s="346"/>
      <c r="N21" s="2"/>
      <c r="O21" s="12"/>
      <c r="P21" s="81">
        <v>7</v>
      </c>
      <c r="Q21" s="43"/>
      <c r="R21" s="43"/>
      <c r="S21" s="345"/>
      <c r="T21" s="43"/>
      <c r="U21" s="79"/>
      <c r="V21" s="74"/>
      <c r="W21" s="97"/>
      <c r="X21" s="74">
        <f t="shared" si="4"/>
        <v>0</v>
      </c>
      <c r="Y21" s="43"/>
      <c r="Z21" s="344"/>
      <c r="AA21" s="81">
        <v>7</v>
      </c>
      <c r="AB21" s="130"/>
      <c r="AC21" s="44"/>
      <c r="AD21" s="72"/>
      <c r="AE21" s="44"/>
      <c r="AF21" s="79"/>
      <c r="AG21" s="74"/>
      <c r="AH21" s="97"/>
      <c r="AI21" s="74">
        <f t="shared" si="5"/>
        <v>0</v>
      </c>
      <c r="AJ21" s="228"/>
      <c r="AL21" s="39"/>
      <c r="AM21" s="386">
        <v>6</v>
      </c>
      <c r="AN21" s="395" t="s">
        <v>470</v>
      </c>
      <c r="AO21" s="361" t="s">
        <v>468</v>
      </c>
      <c r="AP21" s="396" t="s">
        <v>471</v>
      </c>
      <c r="AQ21" s="361">
        <v>81101700</v>
      </c>
      <c r="AR21" s="397">
        <v>510000000</v>
      </c>
      <c r="AS21" s="398">
        <v>615.85</v>
      </c>
      <c r="AT21" s="399">
        <v>0</v>
      </c>
      <c r="AU21" s="398">
        <f t="shared" si="2"/>
        <v>1510.76</v>
      </c>
      <c r="AV21" s="463" t="str">
        <f t="shared" si="3"/>
        <v>NO HABILITADO</v>
      </c>
      <c r="AW21" s="504" t="s">
        <v>472</v>
      </c>
      <c r="AX21" s="500">
        <v>43160</v>
      </c>
      <c r="AY21" s="501">
        <v>43504</v>
      </c>
      <c r="AZ21" s="505"/>
      <c r="BA21" s="501"/>
      <c r="BB21" s="574">
        <f t="shared" si="6"/>
        <v>0</v>
      </c>
      <c r="BC21" s="789"/>
    </row>
    <row r="22" spans="2:55" ht="38.450000000000003" customHeight="1">
      <c r="B22" s="81">
        <v>8</v>
      </c>
      <c r="C22" s="395" t="s">
        <v>473</v>
      </c>
      <c r="D22" s="361" t="s">
        <v>468</v>
      </c>
      <c r="E22" s="396" t="s">
        <v>388</v>
      </c>
      <c r="F22" s="361">
        <v>80101500</v>
      </c>
      <c r="G22" s="397">
        <v>384000000</v>
      </c>
      <c r="H22" s="398">
        <v>491.52</v>
      </c>
      <c r="I22" s="399">
        <v>0</v>
      </c>
      <c r="J22" s="398">
        <f t="shared" si="7"/>
        <v>1510.76</v>
      </c>
      <c r="K22" s="463" t="str">
        <f t="shared" si="1"/>
        <v>NO HABILITADO</v>
      </c>
      <c r="L22" s="790" t="s">
        <v>474</v>
      </c>
      <c r="M22" s="346"/>
      <c r="N22" s="2"/>
      <c r="O22" s="12"/>
      <c r="P22" s="81">
        <v>8</v>
      </c>
      <c r="Q22" s="43"/>
      <c r="R22" s="43"/>
      <c r="S22" s="345"/>
      <c r="T22" s="43"/>
      <c r="U22" s="79"/>
      <c r="V22" s="74"/>
      <c r="W22" s="97"/>
      <c r="X22" s="74">
        <f t="shared" si="4"/>
        <v>0</v>
      </c>
      <c r="Y22" s="43"/>
      <c r="Z22" s="344"/>
      <c r="AA22" s="81">
        <v>8</v>
      </c>
      <c r="AB22" s="130"/>
      <c r="AC22" s="43"/>
      <c r="AD22" s="72"/>
      <c r="AE22" s="43"/>
      <c r="AF22" s="79"/>
      <c r="AG22" s="74"/>
      <c r="AH22" s="97"/>
      <c r="AI22" s="74">
        <f t="shared" si="5"/>
        <v>0</v>
      </c>
      <c r="AJ22" s="208"/>
      <c r="AL22" s="39"/>
      <c r="AM22" s="386">
        <v>7</v>
      </c>
      <c r="AN22" s="395" t="s">
        <v>473</v>
      </c>
      <c r="AO22" s="361" t="s">
        <v>468</v>
      </c>
      <c r="AP22" s="396" t="s">
        <v>388</v>
      </c>
      <c r="AQ22" s="361">
        <v>80101500</v>
      </c>
      <c r="AR22" s="397">
        <v>384000000</v>
      </c>
      <c r="AS22" s="398">
        <v>491.52</v>
      </c>
      <c r="AT22" s="399">
        <v>0</v>
      </c>
      <c r="AU22" s="398">
        <f t="shared" si="2"/>
        <v>1510.76</v>
      </c>
      <c r="AV22" s="463" t="str">
        <f t="shared" si="3"/>
        <v>NO HABILITADO</v>
      </c>
      <c r="AW22" s="790" t="s">
        <v>474</v>
      </c>
      <c r="AX22" s="500">
        <v>43250</v>
      </c>
      <c r="AY22" s="501">
        <v>43446</v>
      </c>
      <c r="AZ22" s="501"/>
      <c r="BA22" s="501"/>
      <c r="BB22" s="574">
        <f t="shared" si="6"/>
        <v>0</v>
      </c>
      <c r="BC22" s="789"/>
    </row>
    <row r="23" spans="2:55" ht="53.45" customHeight="1">
      <c r="B23" s="81">
        <v>9</v>
      </c>
      <c r="C23" s="395" t="s">
        <v>475</v>
      </c>
      <c r="D23" s="361" t="s">
        <v>476</v>
      </c>
      <c r="E23" s="396" t="s">
        <v>477</v>
      </c>
      <c r="F23" s="411">
        <v>81101700</v>
      </c>
      <c r="G23" s="397">
        <v>300000000</v>
      </c>
      <c r="H23" s="398">
        <v>384</v>
      </c>
      <c r="I23" s="399">
        <v>0</v>
      </c>
      <c r="J23" s="398">
        <f t="shared" si="7"/>
        <v>1510.76</v>
      </c>
      <c r="K23" s="463" t="str">
        <f t="shared" si="1"/>
        <v>NO HABILITADO</v>
      </c>
      <c r="L23" s="504" t="s">
        <v>459</v>
      </c>
      <c r="M23" s="346"/>
      <c r="N23" s="2"/>
      <c r="O23" s="12"/>
      <c r="P23" s="81">
        <v>9</v>
      </c>
      <c r="Q23" s="43"/>
      <c r="R23" s="43"/>
      <c r="S23" s="345"/>
      <c r="T23" s="43"/>
      <c r="U23" s="79"/>
      <c r="V23" s="74"/>
      <c r="W23" s="97"/>
      <c r="X23" s="74">
        <f t="shared" si="4"/>
        <v>0</v>
      </c>
      <c r="Y23" s="43"/>
      <c r="Z23" s="344"/>
      <c r="AA23" s="81">
        <v>9</v>
      </c>
      <c r="AB23" s="130"/>
      <c r="AC23" s="43"/>
      <c r="AD23" s="72"/>
      <c r="AE23" s="44"/>
      <c r="AF23" s="79"/>
      <c r="AG23" s="74"/>
      <c r="AH23" s="97"/>
      <c r="AI23" s="74">
        <f t="shared" si="5"/>
        <v>0</v>
      </c>
      <c r="AJ23" s="209"/>
      <c r="AL23" s="39"/>
      <c r="AM23" s="386">
        <v>8</v>
      </c>
      <c r="AN23" s="395" t="s">
        <v>475</v>
      </c>
      <c r="AO23" s="361" t="s">
        <v>476</v>
      </c>
      <c r="AP23" s="396" t="s">
        <v>477</v>
      </c>
      <c r="AQ23" s="411">
        <v>81101700</v>
      </c>
      <c r="AR23" s="397">
        <v>300000000</v>
      </c>
      <c r="AS23" s="398">
        <v>384</v>
      </c>
      <c r="AT23" s="399">
        <v>0</v>
      </c>
      <c r="AU23" s="398">
        <f t="shared" si="2"/>
        <v>1510.76</v>
      </c>
      <c r="AV23" s="463" t="str">
        <f t="shared" si="3"/>
        <v>NO HABILITADO</v>
      </c>
      <c r="AW23" s="504" t="s">
        <v>459</v>
      </c>
      <c r="AX23" s="500">
        <v>43253</v>
      </c>
      <c r="AY23" s="501">
        <v>43446</v>
      </c>
      <c r="AZ23" s="505"/>
      <c r="BA23" s="505"/>
      <c r="BB23" s="574">
        <f t="shared" si="6"/>
        <v>0</v>
      </c>
      <c r="BC23" s="789"/>
    </row>
    <row r="24" spans="2:55" ht="69" customHeight="1">
      <c r="B24" s="81">
        <v>10</v>
      </c>
      <c r="C24" s="395" t="s">
        <v>475</v>
      </c>
      <c r="D24" s="361" t="s">
        <v>476</v>
      </c>
      <c r="E24" s="396" t="s">
        <v>392</v>
      </c>
      <c r="F24" s="361">
        <v>81101700</v>
      </c>
      <c r="G24" s="397">
        <v>425000000</v>
      </c>
      <c r="H24" s="398">
        <v>576.1</v>
      </c>
      <c r="I24" s="399">
        <v>0</v>
      </c>
      <c r="J24" s="398">
        <f t="shared" si="7"/>
        <v>1510.76</v>
      </c>
      <c r="K24" s="463" t="str">
        <f t="shared" si="1"/>
        <v>NO HABILITADO</v>
      </c>
      <c r="L24" s="504" t="s">
        <v>459</v>
      </c>
      <c r="M24" s="347"/>
      <c r="N24" s="2"/>
      <c r="O24" s="12"/>
      <c r="P24" s="81">
        <v>10</v>
      </c>
      <c r="Q24" s="43"/>
      <c r="R24" s="43"/>
      <c r="S24" s="345"/>
      <c r="T24" s="43"/>
      <c r="U24" s="79"/>
      <c r="V24" s="74"/>
      <c r="W24" s="97"/>
      <c r="X24" s="74">
        <f t="shared" si="4"/>
        <v>0</v>
      </c>
      <c r="Y24" s="15"/>
      <c r="Z24" s="344"/>
      <c r="AA24" s="81">
        <v>10</v>
      </c>
      <c r="AB24" s="130"/>
      <c r="AC24" s="44"/>
      <c r="AD24" s="72"/>
      <c r="AE24" s="44"/>
      <c r="AF24" s="79"/>
      <c r="AG24" s="74"/>
      <c r="AH24" s="97"/>
      <c r="AI24" s="74">
        <f t="shared" si="5"/>
        <v>0</v>
      </c>
      <c r="AJ24" s="54"/>
      <c r="AL24" s="39"/>
      <c r="AM24" s="386">
        <v>9</v>
      </c>
      <c r="AN24" s="395" t="s">
        <v>475</v>
      </c>
      <c r="AO24" s="361" t="s">
        <v>476</v>
      </c>
      <c r="AP24" s="396" t="s">
        <v>392</v>
      </c>
      <c r="AQ24" s="361">
        <v>81101700</v>
      </c>
      <c r="AR24" s="397">
        <v>425000000</v>
      </c>
      <c r="AS24" s="398">
        <v>576.1</v>
      </c>
      <c r="AT24" s="399">
        <v>0</v>
      </c>
      <c r="AU24" s="398">
        <f t="shared" si="2"/>
        <v>1510.76</v>
      </c>
      <c r="AV24" s="463" t="str">
        <f t="shared" si="3"/>
        <v>NO HABILITADO</v>
      </c>
      <c r="AW24" s="504" t="s">
        <v>459</v>
      </c>
      <c r="AX24" s="500">
        <v>42837</v>
      </c>
      <c r="AY24" s="501">
        <v>43025</v>
      </c>
      <c r="AZ24" s="505"/>
      <c r="BA24" s="505"/>
      <c r="BB24" s="574">
        <f t="shared" si="6"/>
        <v>0</v>
      </c>
      <c r="BC24" s="789"/>
    </row>
    <row r="25" spans="2:55" ht="57.6" customHeight="1">
      <c r="B25" s="81">
        <v>11</v>
      </c>
      <c r="C25" s="395" t="s">
        <v>478</v>
      </c>
      <c r="D25" s="361" t="s">
        <v>476</v>
      </c>
      <c r="E25" s="396" t="s">
        <v>479</v>
      </c>
      <c r="F25" s="361">
        <v>80101500</v>
      </c>
      <c r="G25" s="397">
        <v>409000000</v>
      </c>
      <c r="H25" s="398">
        <v>593.22</v>
      </c>
      <c r="I25" s="399">
        <v>1</v>
      </c>
      <c r="J25" s="398">
        <f>J23+H25*I25</f>
        <v>2103.98</v>
      </c>
      <c r="K25" s="463" t="str">
        <f t="shared" si="1"/>
        <v>HABILITADO</v>
      </c>
      <c r="L25" s="790" t="s">
        <v>474</v>
      </c>
      <c r="M25" s="347"/>
      <c r="N25" s="2"/>
      <c r="O25" s="12"/>
      <c r="P25" s="81">
        <v>11</v>
      </c>
      <c r="Q25" s="130"/>
      <c r="R25" s="44"/>
      <c r="S25" s="72"/>
      <c r="T25" s="44"/>
      <c r="U25" s="79"/>
      <c r="V25" s="74"/>
      <c r="W25" s="97"/>
      <c r="X25" s="74">
        <f t="shared" si="4"/>
        <v>0</v>
      </c>
      <c r="Y25" s="81"/>
      <c r="AA25" s="81">
        <v>11</v>
      </c>
      <c r="AB25" s="130"/>
      <c r="AC25" s="44"/>
      <c r="AD25" s="72"/>
      <c r="AE25" s="44"/>
      <c r="AF25" s="79"/>
      <c r="AG25" s="74"/>
      <c r="AH25" s="97"/>
      <c r="AI25" s="74">
        <f t="shared" si="5"/>
        <v>0</v>
      </c>
      <c r="AJ25" s="55"/>
      <c r="AL25" s="39"/>
      <c r="AM25" s="791">
        <v>10</v>
      </c>
      <c r="AN25" s="395" t="s">
        <v>478</v>
      </c>
      <c r="AO25" s="361" t="s">
        <v>476</v>
      </c>
      <c r="AP25" s="396" t="s">
        <v>479</v>
      </c>
      <c r="AQ25" s="361">
        <v>80101500</v>
      </c>
      <c r="AR25" s="397">
        <v>409000000</v>
      </c>
      <c r="AS25" s="398">
        <v>593.22</v>
      </c>
      <c r="AT25" s="399">
        <v>1</v>
      </c>
      <c r="AU25" s="398">
        <f>AU23+AS25*AT25</f>
        <v>2103.98</v>
      </c>
      <c r="AV25" s="463" t="str">
        <f t="shared" si="3"/>
        <v>HABILITADO</v>
      </c>
      <c r="AW25" s="790" t="s">
        <v>474</v>
      </c>
      <c r="AX25" s="500">
        <v>42493</v>
      </c>
      <c r="AY25" s="501">
        <v>43446</v>
      </c>
      <c r="AZ25" s="501">
        <v>42811</v>
      </c>
      <c r="BA25" s="501">
        <v>43241</v>
      </c>
      <c r="BB25" s="574">
        <f>+(BA25-AZ25+1)/365</f>
        <v>1.1808219178082191</v>
      </c>
      <c r="BC25" s="792"/>
    </row>
    <row r="26" spans="2:55" ht="82.5" customHeight="1">
      <c r="B26" s="81">
        <v>12</v>
      </c>
      <c r="C26" s="603" t="s">
        <v>480</v>
      </c>
      <c r="D26" s="361" t="s">
        <v>476</v>
      </c>
      <c r="E26" s="396" t="s">
        <v>481</v>
      </c>
      <c r="F26" s="361">
        <v>80101500</v>
      </c>
      <c r="G26" s="397">
        <v>1409000000</v>
      </c>
      <c r="H26" s="398">
        <v>1803.53</v>
      </c>
      <c r="I26" s="399">
        <v>0</v>
      </c>
      <c r="J26" s="398">
        <f>J24+H26*I26</f>
        <v>1510.76</v>
      </c>
      <c r="K26" s="463" t="str">
        <f t="shared" si="1"/>
        <v>NO HABILITADO</v>
      </c>
      <c r="L26" s="504" t="s">
        <v>459</v>
      </c>
      <c r="M26" s="347"/>
      <c r="N26" s="2"/>
      <c r="O26" s="12"/>
      <c r="P26" s="81">
        <v>12</v>
      </c>
      <c r="Q26" s="130"/>
      <c r="R26" s="44"/>
      <c r="S26" s="72"/>
      <c r="T26" s="44"/>
      <c r="U26" s="79"/>
      <c r="V26" s="74"/>
      <c r="W26" s="97"/>
      <c r="X26" s="74">
        <f t="shared" si="4"/>
        <v>0</v>
      </c>
      <c r="Y26" s="81"/>
      <c r="AA26" s="81">
        <v>12</v>
      </c>
      <c r="AB26" s="130"/>
      <c r="AC26" s="44"/>
      <c r="AD26" s="72"/>
      <c r="AE26" s="44"/>
      <c r="AF26" s="79"/>
      <c r="AG26" s="74"/>
      <c r="AH26" s="97"/>
      <c r="AI26" s="74">
        <f t="shared" si="5"/>
        <v>0</v>
      </c>
      <c r="AJ26" s="56"/>
      <c r="AL26" s="39"/>
      <c r="AM26" s="386">
        <v>11</v>
      </c>
      <c r="AN26" s="603" t="s">
        <v>480</v>
      </c>
      <c r="AO26" s="361" t="s">
        <v>476</v>
      </c>
      <c r="AP26" s="396" t="s">
        <v>481</v>
      </c>
      <c r="AQ26" s="361">
        <v>80101500</v>
      </c>
      <c r="AR26" s="397">
        <v>1409000000</v>
      </c>
      <c r="AS26" s="398">
        <v>1803.53</v>
      </c>
      <c r="AT26" s="399">
        <v>0</v>
      </c>
      <c r="AU26" s="398">
        <f>AU24+AS26*AT26</f>
        <v>1510.76</v>
      </c>
      <c r="AV26" s="463" t="str">
        <f t="shared" si="3"/>
        <v>NO HABILITADO</v>
      </c>
      <c r="AW26" s="504" t="s">
        <v>459</v>
      </c>
      <c r="AX26" s="500">
        <v>42868</v>
      </c>
      <c r="AY26" s="501">
        <v>43437</v>
      </c>
      <c r="AZ26" s="501"/>
      <c r="BA26" s="501"/>
      <c r="BB26" s="574">
        <f t="shared" si="6"/>
        <v>0</v>
      </c>
      <c r="BC26" s="792"/>
    </row>
    <row r="27" spans="2:55" ht="69" customHeight="1">
      <c r="B27" s="81">
        <v>13</v>
      </c>
      <c r="C27" s="395" t="s">
        <v>482</v>
      </c>
      <c r="D27" s="361" t="s">
        <v>483</v>
      </c>
      <c r="E27" s="396" t="s">
        <v>484</v>
      </c>
      <c r="F27" s="361">
        <v>80101500</v>
      </c>
      <c r="G27" s="397">
        <v>690000000</v>
      </c>
      <c r="H27" s="398">
        <v>935.31</v>
      </c>
      <c r="I27" s="399">
        <v>0</v>
      </c>
      <c r="J27" s="398">
        <f t="shared" ref="J27:J28" si="8">J26+H27*I27</f>
        <v>1510.76</v>
      </c>
      <c r="K27" s="463" t="str">
        <f t="shared" si="1"/>
        <v>NO HABILITADO</v>
      </c>
      <c r="L27" s="504" t="s">
        <v>459</v>
      </c>
      <c r="M27" s="347"/>
      <c r="N27" s="2"/>
      <c r="O27" s="12"/>
      <c r="P27" s="81">
        <v>13</v>
      </c>
      <c r="Q27" s="130"/>
      <c r="R27" s="43"/>
      <c r="S27" s="72"/>
      <c r="T27" s="44"/>
      <c r="U27" s="79"/>
      <c r="V27" s="74"/>
      <c r="W27" s="97"/>
      <c r="X27" s="74">
        <f t="shared" si="4"/>
        <v>0</v>
      </c>
      <c r="Y27" s="81"/>
      <c r="AA27" s="81">
        <v>13</v>
      </c>
      <c r="AB27" s="130"/>
      <c r="AC27" s="43"/>
      <c r="AD27" s="72"/>
      <c r="AE27" s="44"/>
      <c r="AF27" s="79"/>
      <c r="AG27" s="74"/>
      <c r="AH27" s="97"/>
      <c r="AI27" s="74">
        <f t="shared" si="5"/>
        <v>0</v>
      </c>
      <c r="AJ27" s="54"/>
      <c r="AL27" s="39"/>
      <c r="AM27" s="386">
        <v>12</v>
      </c>
      <c r="AN27" s="395" t="s">
        <v>482</v>
      </c>
      <c r="AO27" s="361" t="s">
        <v>483</v>
      </c>
      <c r="AP27" s="396" t="s">
        <v>484</v>
      </c>
      <c r="AQ27" s="361">
        <v>80101500</v>
      </c>
      <c r="AR27" s="397">
        <v>690000000</v>
      </c>
      <c r="AS27" s="398">
        <v>935.31</v>
      </c>
      <c r="AT27" s="399">
        <v>0</v>
      </c>
      <c r="AU27" s="398">
        <f t="shared" si="2"/>
        <v>1510.76</v>
      </c>
      <c r="AV27" s="463" t="str">
        <f t="shared" si="3"/>
        <v>NO HABILITADO</v>
      </c>
      <c r="AW27" s="504" t="s">
        <v>459</v>
      </c>
      <c r="AX27" s="500">
        <v>42098</v>
      </c>
      <c r="AY27" s="501">
        <v>43099</v>
      </c>
      <c r="AZ27" s="505"/>
      <c r="BA27" s="505"/>
      <c r="BB27" s="574">
        <f t="shared" si="6"/>
        <v>0</v>
      </c>
      <c r="BC27" s="792"/>
    </row>
    <row r="28" spans="2:55" ht="45.95" customHeight="1">
      <c r="B28" s="81">
        <v>14</v>
      </c>
      <c r="C28" s="395" t="s">
        <v>485</v>
      </c>
      <c r="D28" s="361" t="s">
        <v>483</v>
      </c>
      <c r="E28" s="396" t="s">
        <v>486</v>
      </c>
      <c r="F28" s="361">
        <v>80101600</v>
      </c>
      <c r="G28" s="397">
        <v>195000000</v>
      </c>
      <c r="H28" s="398">
        <v>235.47</v>
      </c>
      <c r="I28" s="399">
        <v>0</v>
      </c>
      <c r="J28" s="398">
        <f t="shared" si="8"/>
        <v>1510.76</v>
      </c>
      <c r="K28" s="463" t="str">
        <f t="shared" si="1"/>
        <v>NO HABILITADO</v>
      </c>
      <c r="L28" s="504" t="s">
        <v>487</v>
      </c>
      <c r="M28" s="347"/>
      <c r="N28" s="2"/>
      <c r="O28" s="12"/>
      <c r="P28" s="81">
        <v>14</v>
      </c>
      <c r="Q28" s="130"/>
      <c r="R28" s="44"/>
      <c r="S28" s="72"/>
      <c r="T28" s="44"/>
      <c r="U28" s="79"/>
      <c r="V28" s="74"/>
      <c r="W28" s="97"/>
      <c r="X28" s="74">
        <f t="shared" si="4"/>
        <v>0</v>
      </c>
      <c r="Y28" s="81"/>
      <c r="AA28" s="81">
        <v>14</v>
      </c>
      <c r="AB28" s="130"/>
      <c r="AC28" s="44"/>
      <c r="AD28" s="72"/>
      <c r="AE28" s="44"/>
      <c r="AF28" s="79"/>
      <c r="AG28" s="74"/>
      <c r="AH28" s="97"/>
      <c r="AI28" s="74">
        <f t="shared" si="5"/>
        <v>0</v>
      </c>
      <c r="AJ28" s="55"/>
      <c r="AL28" s="39"/>
      <c r="AM28" s="386">
        <v>13</v>
      </c>
      <c r="AN28" s="395" t="s">
        <v>485</v>
      </c>
      <c r="AO28" s="361" t="s">
        <v>483</v>
      </c>
      <c r="AP28" s="396" t="s">
        <v>486</v>
      </c>
      <c r="AQ28" s="361">
        <v>80101600</v>
      </c>
      <c r="AR28" s="397">
        <v>195000000</v>
      </c>
      <c r="AS28" s="398">
        <v>235.47</v>
      </c>
      <c r="AT28" s="399">
        <v>0</v>
      </c>
      <c r="AU28" s="398">
        <f t="shared" si="2"/>
        <v>1510.76</v>
      </c>
      <c r="AV28" s="463" t="str">
        <f t="shared" si="3"/>
        <v>NO HABILITADO</v>
      </c>
      <c r="AW28" s="504" t="s">
        <v>487</v>
      </c>
      <c r="AX28" s="500">
        <v>43434</v>
      </c>
      <c r="AY28" s="501">
        <v>43522</v>
      </c>
      <c r="AZ28" s="505"/>
      <c r="BA28" s="505"/>
      <c r="BB28" s="574">
        <f t="shared" si="6"/>
        <v>0</v>
      </c>
      <c r="BC28" s="792"/>
    </row>
    <row r="29" spans="2:55" ht="45.95" customHeight="1">
      <c r="B29" s="81">
        <v>15</v>
      </c>
      <c r="C29" s="395" t="s">
        <v>488</v>
      </c>
      <c r="D29" s="361" t="s">
        <v>453</v>
      </c>
      <c r="E29" s="396" t="s">
        <v>489</v>
      </c>
      <c r="F29" s="361">
        <v>80101500</v>
      </c>
      <c r="G29" s="397">
        <v>930000000</v>
      </c>
      <c r="H29" s="398">
        <v>1260.6400000000001</v>
      </c>
      <c r="I29" s="399">
        <v>1</v>
      </c>
      <c r="J29" s="398">
        <f>J26+H29*I29</f>
        <v>2771.4</v>
      </c>
      <c r="K29" s="463" t="str">
        <f t="shared" si="1"/>
        <v>HABILITADO</v>
      </c>
      <c r="L29" s="506"/>
      <c r="M29" s="347"/>
      <c r="N29" s="2"/>
      <c r="O29" s="12"/>
      <c r="P29" s="81">
        <v>15</v>
      </c>
      <c r="Q29" s="130"/>
      <c r="R29" s="44"/>
      <c r="S29" s="72"/>
      <c r="T29" s="44"/>
      <c r="U29" s="79"/>
      <c r="V29" s="74"/>
      <c r="W29" s="97"/>
      <c r="X29" s="74">
        <f t="shared" si="4"/>
        <v>0</v>
      </c>
      <c r="Y29" s="81"/>
      <c r="AA29" s="81">
        <v>15</v>
      </c>
      <c r="AB29" s="130"/>
      <c r="AC29" s="44"/>
      <c r="AD29" s="72"/>
      <c r="AE29" s="44"/>
      <c r="AF29" s="79"/>
      <c r="AG29" s="74"/>
      <c r="AH29" s="97"/>
      <c r="AI29" s="74">
        <f t="shared" si="5"/>
        <v>0</v>
      </c>
      <c r="AJ29" s="56"/>
      <c r="AL29" s="39"/>
      <c r="AM29" s="386">
        <v>14</v>
      </c>
      <c r="AN29" s="395" t="s">
        <v>488</v>
      </c>
      <c r="AO29" s="361" t="s">
        <v>453</v>
      </c>
      <c r="AP29" s="396" t="s">
        <v>489</v>
      </c>
      <c r="AQ29" s="361">
        <v>80101500</v>
      </c>
      <c r="AR29" s="397">
        <v>930000000</v>
      </c>
      <c r="AS29" s="398">
        <v>1260.6400000000001</v>
      </c>
      <c r="AT29" s="399">
        <v>1</v>
      </c>
      <c r="AU29" s="398">
        <f>AU26+AS29*AT29</f>
        <v>2771.4</v>
      </c>
      <c r="AV29" s="463" t="str">
        <f t="shared" si="3"/>
        <v>HABILITADO</v>
      </c>
      <c r="AW29" s="506"/>
      <c r="AX29" s="500">
        <v>42451</v>
      </c>
      <c r="AY29" s="501">
        <v>42811</v>
      </c>
      <c r="AZ29" s="500">
        <v>42451</v>
      </c>
      <c r="BA29" s="501">
        <v>42811</v>
      </c>
      <c r="BB29" s="574">
        <f>+(BA29-AZ29+1)/365</f>
        <v>0.989041095890411</v>
      </c>
      <c r="BC29" s="792"/>
    </row>
    <row r="30" spans="2:55" ht="69" customHeight="1">
      <c r="B30" s="81">
        <v>16</v>
      </c>
      <c r="C30" s="395" t="s">
        <v>490</v>
      </c>
      <c r="D30" s="361" t="s">
        <v>453</v>
      </c>
      <c r="E30" s="396" t="s">
        <v>343</v>
      </c>
      <c r="F30" s="361">
        <v>80101500</v>
      </c>
      <c r="G30" s="397">
        <v>422000000</v>
      </c>
      <c r="H30" s="398">
        <v>572.03</v>
      </c>
      <c r="I30" s="399">
        <v>0</v>
      </c>
      <c r="J30" s="398">
        <f>J27+H30*I30</f>
        <v>1510.76</v>
      </c>
      <c r="K30" s="463" t="str">
        <f t="shared" si="1"/>
        <v>NO HABILITADO</v>
      </c>
      <c r="L30" s="504" t="s">
        <v>491</v>
      </c>
      <c r="M30" s="347"/>
      <c r="N30" s="2"/>
      <c r="O30" s="12"/>
      <c r="P30" s="81">
        <v>16</v>
      </c>
      <c r="Q30" s="130"/>
      <c r="R30" s="44"/>
      <c r="S30" s="72"/>
      <c r="T30" s="44"/>
      <c r="U30" s="79"/>
      <c r="V30" s="74"/>
      <c r="W30" s="97"/>
      <c r="X30" s="74">
        <f t="shared" si="4"/>
        <v>0</v>
      </c>
      <c r="Y30" s="81"/>
      <c r="AA30" s="81">
        <v>16</v>
      </c>
      <c r="AB30" s="130"/>
      <c r="AC30" s="44"/>
      <c r="AD30" s="72"/>
      <c r="AE30" s="44"/>
      <c r="AF30" s="79"/>
      <c r="AG30" s="74"/>
      <c r="AH30" s="97"/>
      <c r="AI30" s="74">
        <f t="shared" si="5"/>
        <v>0</v>
      </c>
      <c r="AJ30" s="54"/>
      <c r="AL30" s="39"/>
      <c r="AM30" s="386">
        <v>15</v>
      </c>
      <c r="AN30" s="395" t="s">
        <v>490</v>
      </c>
      <c r="AO30" s="361" t="s">
        <v>453</v>
      </c>
      <c r="AP30" s="396" t="s">
        <v>343</v>
      </c>
      <c r="AQ30" s="361">
        <v>80101500</v>
      </c>
      <c r="AR30" s="397">
        <v>422000000</v>
      </c>
      <c r="AS30" s="398">
        <v>572.03</v>
      </c>
      <c r="AT30" s="399">
        <v>0</v>
      </c>
      <c r="AU30" s="398">
        <f>AU27+AS30*AT30</f>
        <v>1510.76</v>
      </c>
      <c r="AV30" s="463" t="str">
        <f t="shared" si="3"/>
        <v>NO HABILITADO</v>
      </c>
      <c r="AW30" s="504" t="s">
        <v>491</v>
      </c>
      <c r="AX30" s="500">
        <v>42500</v>
      </c>
      <c r="AY30" s="501"/>
      <c r="AZ30" s="505"/>
      <c r="BA30" s="505"/>
      <c r="BB30" s="574">
        <f t="shared" si="6"/>
        <v>0</v>
      </c>
      <c r="BC30" s="792"/>
    </row>
    <row r="31" spans="2:55" ht="34.5" customHeight="1">
      <c r="B31" s="81">
        <v>17</v>
      </c>
      <c r="C31" s="395" t="s">
        <v>492</v>
      </c>
      <c r="D31" s="361" t="s">
        <v>453</v>
      </c>
      <c r="E31" s="396" t="s">
        <v>341</v>
      </c>
      <c r="F31" s="361">
        <v>8110170</v>
      </c>
      <c r="G31" s="397">
        <v>311500000</v>
      </c>
      <c r="H31" s="398">
        <v>422.24</v>
      </c>
      <c r="I31" s="399">
        <v>0</v>
      </c>
      <c r="J31" s="398">
        <f t="shared" ref="J31:J32" si="9">J30+H31*I31</f>
        <v>1510.76</v>
      </c>
      <c r="K31" s="463" t="str">
        <f t="shared" si="1"/>
        <v>NO HABILITADO</v>
      </c>
      <c r="L31" s="793" t="s">
        <v>493</v>
      </c>
      <c r="M31" s="347"/>
      <c r="N31" s="2"/>
      <c r="O31" s="12"/>
      <c r="P31" s="81">
        <v>17</v>
      </c>
      <c r="Q31" s="87"/>
      <c r="R31" s="44"/>
      <c r="S31" s="72"/>
      <c r="T31" s="44"/>
      <c r="U31" s="79"/>
      <c r="V31" s="74"/>
      <c r="W31" s="85"/>
      <c r="X31" s="74">
        <f t="shared" si="4"/>
        <v>0</v>
      </c>
      <c r="Y31" s="81"/>
      <c r="AA31" s="81">
        <v>17</v>
      </c>
      <c r="AB31" s="87"/>
      <c r="AC31" s="44"/>
      <c r="AD31" s="72"/>
      <c r="AE31" s="44"/>
      <c r="AF31" s="79"/>
      <c r="AG31" s="74"/>
      <c r="AH31" s="85"/>
      <c r="AI31" s="74">
        <f t="shared" si="5"/>
        <v>0</v>
      </c>
      <c r="AJ31" s="55"/>
      <c r="AL31" s="39"/>
      <c r="AM31" s="386">
        <v>16</v>
      </c>
      <c r="AN31" s="395" t="s">
        <v>492</v>
      </c>
      <c r="AO31" s="361" t="s">
        <v>453</v>
      </c>
      <c r="AP31" s="396" t="s">
        <v>341</v>
      </c>
      <c r="AQ31" s="361">
        <v>8110170</v>
      </c>
      <c r="AR31" s="397">
        <v>311500000</v>
      </c>
      <c r="AS31" s="398">
        <v>422.24</v>
      </c>
      <c r="AT31" s="399">
        <v>0</v>
      </c>
      <c r="AU31" s="398">
        <f t="shared" si="2"/>
        <v>1510.76</v>
      </c>
      <c r="AV31" s="463" t="str">
        <f t="shared" si="3"/>
        <v>NO HABILITADO</v>
      </c>
      <c r="AW31" s="793" t="s">
        <v>493</v>
      </c>
      <c r="AX31" s="507">
        <v>42630</v>
      </c>
      <c r="AY31" s="508"/>
      <c r="AZ31" s="509"/>
      <c r="BA31" s="505"/>
      <c r="BB31" s="574">
        <f t="shared" si="6"/>
        <v>0</v>
      </c>
      <c r="BC31" s="792"/>
    </row>
    <row r="32" spans="2:55" ht="42.75" customHeight="1">
      <c r="B32" s="81">
        <v>18</v>
      </c>
      <c r="C32" s="395" t="s">
        <v>494</v>
      </c>
      <c r="D32" s="361" t="s">
        <v>453</v>
      </c>
      <c r="E32" s="396" t="s">
        <v>339</v>
      </c>
      <c r="F32" s="361">
        <v>81101600</v>
      </c>
      <c r="G32" s="397">
        <v>216000000</v>
      </c>
      <c r="H32" s="398">
        <v>292.79000000000002</v>
      </c>
      <c r="I32" s="399">
        <v>0</v>
      </c>
      <c r="J32" s="574">
        <f t="shared" si="9"/>
        <v>1510.76</v>
      </c>
      <c r="K32" s="463" t="str">
        <f t="shared" si="1"/>
        <v>NO HABILITADO</v>
      </c>
      <c r="L32" s="794" t="s">
        <v>493</v>
      </c>
      <c r="M32" s="347"/>
      <c r="N32" s="2"/>
      <c r="O32" s="12"/>
      <c r="P32" s="81">
        <v>18</v>
      </c>
      <c r="Q32" s="56"/>
      <c r="R32" s="56"/>
      <c r="S32" s="56"/>
      <c r="T32" s="56"/>
      <c r="U32" s="209"/>
      <c r="V32" s="56"/>
      <c r="W32" s="56"/>
      <c r="X32" s="74">
        <f t="shared" si="4"/>
        <v>0</v>
      </c>
      <c r="Y32" s="81"/>
      <c r="AA32" s="81">
        <v>18</v>
      </c>
      <c r="AB32" s="56"/>
      <c r="AC32" s="56"/>
      <c r="AD32" s="56"/>
      <c r="AE32" s="56"/>
      <c r="AF32" s="209"/>
      <c r="AG32" s="56"/>
      <c r="AH32" s="56"/>
      <c r="AI32" s="74">
        <f t="shared" si="5"/>
        <v>0</v>
      </c>
      <c r="AJ32" s="56"/>
      <c r="AL32" s="39"/>
      <c r="AM32" s="386">
        <v>17</v>
      </c>
      <c r="AN32" s="395" t="s">
        <v>494</v>
      </c>
      <c r="AO32" s="361" t="s">
        <v>453</v>
      </c>
      <c r="AP32" s="396" t="s">
        <v>339</v>
      </c>
      <c r="AQ32" s="361">
        <v>81101600</v>
      </c>
      <c r="AR32" s="397">
        <v>216000000</v>
      </c>
      <c r="AS32" s="398">
        <v>292.79000000000002</v>
      </c>
      <c r="AT32" s="399">
        <v>0</v>
      </c>
      <c r="AU32" s="574">
        <f t="shared" si="2"/>
        <v>1510.76</v>
      </c>
      <c r="AV32" s="463" t="str">
        <f t="shared" si="3"/>
        <v>NO HABILITADO</v>
      </c>
      <c r="AW32" s="794" t="s">
        <v>493</v>
      </c>
      <c r="AX32" s="501">
        <v>42769</v>
      </c>
      <c r="AY32" s="501"/>
      <c r="AZ32" s="505"/>
      <c r="BA32" s="510"/>
      <c r="BB32" s="574">
        <f t="shared" si="6"/>
        <v>0</v>
      </c>
      <c r="BC32" s="792"/>
    </row>
    <row r="33" spans="2:55" ht="45" customHeight="1">
      <c r="B33" s="81">
        <v>19</v>
      </c>
      <c r="C33" s="395" t="s">
        <v>495</v>
      </c>
      <c r="D33" s="361" t="s">
        <v>453</v>
      </c>
      <c r="E33" s="396" t="s">
        <v>337</v>
      </c>
      <c r="F33" s="361">
        <v>80101600</v>
      </c>
      <c r="G33" s="397">
        <v>516000000</v>
      </c>
      <c r="H33" s="398">
        <v>699.45</v>
      </c>
      <c r="I33" s="399">
        <v>0</v>
      </c>
      <c r="J33" s="574">
        <f>J31+H33*I33</f>
        <v>1510.76</v>
      </c>
      <c r="K33" s="463" t="str">
        <f t="shared" si="1"/>
        <v>NO HABILITADO</v>
      </c>
      <c r="L33" s="504" t="s">
        <v>496</v>
      </c>
      <c r="M33" s="347"/>
      <c r="N33" s="2"/>
      <c r="O33" s="12"/>
      <c r="P33" s="81">
        <v>19</v>
      </c>
      <c r="Q33" s="54"/>
      <c r="R33" s="54"/>
      <c r="S33" s="54"/>
      <c r="T33" s="54"/>
      <c r="U33" s="228"/>
      <c r="V33" s="54"/>
      <c r="W33" s="54"/>
      <c r="X33" s="74">
        <f t="shared" si="4"/>
        <v>0</v>
      </c>
      <c r="Y33" s="81"/>
      <c r="AA33" s="81">
        <v>19</v>
      </c>
      <c r="AB33" s="54"/>
      <c r="AC33" s="54"/>
      <c r="AD33" s="54"/>
      <c r="AE33" s="54"/>
      <c r="AF33" s="228"/>
      <c r="AG33" s="54"/>
      <c r="AH33" s="54"/>
      <c r="AI33" s="74">
        <f t="shared" si="5"/>
        <v>0</v>
      </c>
      <c r="AJ33" s="54"/>
      <c r="AL33" s="39"/>
      <c r="AM33" s="386">
        <v>18</v>
      </c>
      <c r="AN33" s="395" t="s">
        <v>495</v>
      </c>
      <c r="AO33" s="361" t="s">
        <v>453</v>
      </c>
      <c r="AP33" s="396" t="s">
        <v>337</v>
      </c>
      <c r="AQ33" s="361">
        <v>80101600</v>
      </c>
      <c r="AR33" s="397">
        <v>516000000</v>
      </c>
      <c r="AS33" s="398">
        <v>699.45</v>
      </c>
      <c r="AT33" s="399">
        <v>0</v>
      </c>
      <c r="AU33" s="574">
        <f>AU31+AS33*AT33</f>
        <v>1510.76</v>
      </c>
      <c r="AV33" s="463" t="str">
        <f t="shared" si="3"/>
        <v>NO HABILITADO</v>
      </c>
      <c r="AW33" s="504" t="s">
        <v>496</v>
      </c>
      <c r="AX33" s="501">
        <v>42837</v>
      </c>
      <c r="AY33" s="501"/>
      <c r="AZ33" s="501"/>
      <c r="BA33" s="500"/>
      <c r="BB33" s="574">
        <f t="shared" si="6"/>
        <v>0</v>
      </c>
      <c r="BC33" s="386"/>
    </row>
    <row r="34" spans="2:55" ht="39.75" customHeight="1">
      <c r="B34" s="81">
        <v>20</v>
      </c>
      <c r="C34" s="395" t="s">
        <v>464</v>
      </c>
      <c r="D34" s="361" t="s">
        <v>458</v>
      </c>
      <c r="E34" s="396" t="s">
        <v>497</v>
      </c>
      <c r="F34" s="361">
        <v>80101600</v>
      </c>
      <c r="G34" s="397">
        <v>510000000</v>
      </c>
      <c r="H34" s="398">
        <v>865.13</v>
      </c>
      <c r="I34" s="399">
        <v>0</v>
      </c>
      <c r="J34" s="574">
        <f t="shared" ref="J34:J36" si="10">J33+H34*I34</f>
        <v>1510.76</v>
      </c>
      <c r="K34" s="463" t="str">
        <f t="shared" si="1"/>
        <v>NO HABILITADO</v>
      </c>
      <c r="L34" s="504" t="s">
        <v>496</v>
      </c>
      <c r="M34" s="347"/>
      <c r="N34" s="2"/>
      <c r="O34" s="12"/>
      <c r="P34" s="81">
        <v>20</v>
      </c>
      <c r="Q34" s="55"/>
      <c r="R34" s="55"/>
      <c r="S34" s="55"/>
      <c r="T34" s="55"/>
      <c r="U34" s="208"/>
      <c r="V34" s="55"/>
      <c r="W34" s="55"/>
      <c r="X34" s="74">
        <f t="shared" si="4"/>
        <v>0</v>
      </c>
      <c r="Y34" s="81"/>
      <c r="AA34" s="81">
        <v>20</v>
      </c>
      <c r="AB34" s="55"/>
      <c r="AC34" s="55"/>
      <c r="AD34" s="55"/>
      <c r="AE34" s="55"/>
      <c r="AF34" s="208"/>
      <c r="AG34" s="55"/>
      <c r="AH34" s="55"/>
      <c r="AI34" s="74">
        <f t="shared" si="5"/>
        <v>0</v>
      </c>
      <c r="AJ34" s="55"/>
      <c r="AL34" s="39"/>
      <c r="AM34" s="386">
        <v>19</v>
      </c>
      <c r="AN34" s="395" t="s">
        <v>464</v>
      </c>
      <c r="AO34" s="361" t="s">
        <v>458</v>
      </c>
      <c r="AP34" s="396" t="s">
        <v>497</v>
      </c>
      <c r="AQ34" s="361">
        <v>80101600</v>
      </c>
      <c r="AR34" s="397">
        <v>510000000</v>
      </c>
      <c r="AS34" s="398">
        <v>865.13</v>
      </c>
      <c r="AT34" s="399">
        <v>0</v>
      </c>
      <c r="AU34" s="574">
        <f t="shared" ref="AU34:AU35" si="11">AU33+AS34*AT34</f>
        <v>1510.76</v>
      </c>
      <c r="AV34" s="463" t="str">
        <f t="shared" si="3"/>
        <v>NO HABILITADO</v>
      </c>
      <c r="AW34" s="504" t="s">
        <v>496</v>
      </c>
      <c r="AX34" s="501">
        <v>41248</v>
      </c>
      <c r="AY34" s="501"/>
      <c r="AZ34" s="505"/>
      <c r="BA34" s="510"/>
      <c r="BB34" s="574">
        <f t="shared" si="6"/>
        <v>0</v>
      </c>
      <c r="BC34" s="386"/>
    </row>
    <row r="35" spans="2:55" ht="38.25" customHeight="1">
      <c r="B35" s="81">
        <v>21</v>
      </c>
      <c r="C35" s="395" t="s">
        <v>464</v>
      </c>
      <c r="D35" s="361" t="s">
        <v>458</v>
      </c>
      <c r="E35" s="396" t="s">
        <v>498</v>
      </c>
      <c r="F35" s="361">
        <v>80101500</v>
      </c>
      <c r="G35" s="397">
        <v>1100000000</v>
      </c>
      <c r="H35" s="398">
        <v>1785.71</v>
      </c>
      <c r="I35" s="399">
        <v>0</v>
      </c>
      <c r="J35" s="574">
        <f t="shared" si="10"/>
        <v>1510.76</v>
      </c>
      <c r="K35" s="463" t="str">
        <f t="shared" si="1"/>
        <v>NO HABILITADO</v>
      </c>
      <c r="L35" s="504" t="s">
        <v>499</v>
      </c>
      <c r="M35" s="347"/>
      <c r="N35" s="2"/>
      <c r="O35" s="12"/>
      <c r="P35" s="81">
        <v>21</v>
      </c>
      <c r="Q35" s="56"/>
      <c r="R35" s="56"/>
      <c r="S35" s="56"/>
      <c r="T35" s="56"/>
      <c r="U35" s="209"/>
      <c r="V35" s="56"/>
      <c r="W35" s="56"/>
      <c r="X35" s="74">
        <f t="shared" si="4"/>
        <v>0</v>
      </c>
      <c r="Y35" s="81"/>
      <c r="AA35" s="81">
        <v>21</v>
      </c>
      <c r="AB35" s="56"/>
      <c r="AC35" s="56"/>
      <c r="AD35" s="56"/>
      <c r="AE35" s="56"/>
      <c r="AF35" s="209"/>
      <c r="AG35" s="56"/>
      <c r="AH35" s="56"/>
      <c r="AI35" s="74">
        <f t="shared" si="5"/>
        <v>0</v>
      </c>
      <c r="AJ35" s="56"/>
      <c r="AL35" s="39"/>
      <c r="AM35" s="386">
        <v>20</v>
      </c>
      <c r="AN35" s="395" t="s">
        <v>464</v>
      </c>
      <c r="AO35" s="361" t="s">
        <v>458</v>
      </c>
      <c r="AP35" s="396" t="s">
        <v>498</v>
      </c>
      <c r="AQ35" s="361">
        <v>80101500</v>
      </c>
      <c r="AR35" s="397">
        <v>1100000000</v>
      </c>
      <c r="AS35" s="398">
        <v>1785.71</v>
      </c>
      <c r="AT35" s="399">
        <v>0</v>
      </c>
      <c r="AU35" s="574">
        <f t="shared" si="11"/>
        <v>1510.76</v>
      </c>
      <c r="AV35" s="463" t="str">
        <f t="shared" si="3"/>
        <v>NO HABILITADO</v>
      </c>
      <c r="AW35" s="504" t="s">
        <v>499</v>
      </c>
      <c r="AX35" s="501">
        <v>41327</v>
      </c>
      <c r="AY35" s="501"/>
      <c r="AZ35" s="505"/>
      <c r="BA35" s="510"/>
      <c r="BB35" s="574">
        <f t="shared" si="6"/>
        <v>0</v>
      </c>
      <c r="BC35" s="511"/>
    </row>
    <row r="36" spans="2:55" ht="39.75" customHeight="1">
      <c r="B36" s="81">
        <v>22</v>
      </c>
      <c r="C36" s="395" t="s">
        <v>500</v>
      </c>
      <c r="D36" s="361" t="s">
        <v>458</v>
      </c>
      <c r="E36" s="396" t="s">
        <v>284</v>
      </c>
      <c r="F36" s="361">
        <v>80101600</v>
      </c>
      <c r="G36" s="397">
        <v>5600000000</v>
      </c>
      <c r="H36" s="398">
        <v>6762.33</v>
      </c>
      <c r="I36" s="399">
        <v>0</v>
      </c>
      <c r="J36" s="574">
        <f t="shared" si="10"/>
        <v>1510.76</v>
      </c>
      <c r="K36" s="463" t="str">
        <f t="shared" si="1"/>
        <v>NO HABILITADO</v>
      </c>
      <c r="L36" s="504" t="s">
        <v>499</v>
      </c>
      <c r="M36" s="347"/>
      <c r="N36" s="2"/>
      <c r="O36" s="12"/>
      <c r="P36" s="81">
        <v>22</v>
      </c>
      <c r="Q36" s="54"/>
      <c r="R36" s="54"/>
      <c r="S36" s="54"/>
      <c r="T36" s="54"/>
      <c r="U36" s="228"/>
      <c r="V36" s="54"/>
      <c r="W36" s="54"/>
      <c r="X36" s="74">
        <f t="shared" si="4"/>
        <v>0</v>
      </c>
      <c r="Y36" s="81"/>
      <c r="AA36" s="81">
        <v>22</v>
      </c>
      <c r="AB36" s="54"/>
      <c r="AC36" s="54"/>
      <c r="AD36" s="54"/>
      <c r="AE36" s="54"/>
      <c r="AF36" s="228"/>
      <c r="AG36" s="54"/>
      <c r="AH36" s="54"/>
      <c r="AI36" s="74">
        <f t="shared" si="5"/>
        <v>0</v>
      </c>
      <c r="AJ36" s="54"/>
      <c r="AL36" s="39"/>
      <c r="AM36" s="386">
        <v>21</v>
      </c>
      <c r="AN36" s="395" t="s">
        <v>500</v>
      </c>
      <c r="AO36" s="361" t="s">
        <v>458</v>
      </c>
      <c r="AP36" s="396" t="s">
        <v>284</v>
      </c>
      <c r="AQ36" s="361">
        <v>80101600</v>
      </c>
      <c r="AR36" s="397">
        <v>5600000000</v>
      </c>
      <c r="AS36" s="398">
        <v>6762.33</v>
      </c>
      <c r="AT36" s="399">
        <v>0</v>
      </c>
      <c r="AU36" s="574">
        <f t="shared" si="2"/>
        <v>1510.76</v>
      </c>
      <c r="AV36" s="463" t="str">
        <f t="shared" si="3"/>
        <v>NO HABILITADO</v>
      </c>
      <c r="AW36" s="504" t="s">
        <v>499</v>
      </c>
      <c r="AX36" s="501">
        <v>43241</v>
      </c>
      <c r="AY36" s="501">
        <v>43480</v>
      </c>
      <c r="AZ36" s="505"/>
      <c r="BA36" s="510"/>
      <c r="BB36" s="574">
        <f t="shared" si="6"/>
        <v>0</v>
      </c>
      <c r="BC36" s="511"/>
    </row>
    <row r="37" spans="2:55" ht="45.95">
      <c r="B37" s="81">
        <v>23</v>
      </c>
      <c r="C37" s="348"/>
      <c r="D37" s="348"/>
      <c r="E37" s="348"/>
      <c r="F37" s="348"/>
      <c r="G37" s="349"/>
      <c r="H37" s="348"/>
      <c r="I37" s="348"/>
      <c r="J37" s="341"/>
      <c r="K37" s="341"/>
      <c r="L37" s="348"/>
      <c r="M37" s="347"/>
      <c r="N37" s="2"/>
      <c r="O37" s="12"/>
      <c r="P37" s="81">
        <v>23</v>
      </c>
      <c r="Q37" s="55"/>
      <c r="R37" s="55"/>
      <c r="S37" s="55"/>
      <c r="T37" s="55"/>
      <c r="U37" s="208"/>
      <c r="V37" s="55"/>
      <c r="W37" s="55"/>
      <c r="X37" s="74">
        <f t="shared" si="4"/>
        <v>0</v>
      </c>
      <c r="Y37" s="81"/>
      <c r="AA37" s="81">
        <v>23</v>
      </c>
      <c r="AB37" s="55"/>
      <c r="AC37" s="55"/>
      <c r="AD37" s="55"/>
      <c r="AE37" s="55"/>
      <c r="AF37" s="208"/>
      <c r="AG37" s="55"/>
      <c r="AH37" s="55"/>
      <c r="AI37" s="74">
        <f t="shared" si="5"/>
        <v>0</v>
      </c>
      <c r="AJ37" s="55"/>
      <c r="AL37" s="39"/>
      <c r="AM37" s="386">
        <v>22</v>
      </c>
      <c r="AN37" s="795"/>
      <c r="AO37" s="795"/>
      <c r="AP37" s="416"/>
      <c r="AQ37" s="416"/>
      <c r="AR37" s="397"/>
      <c r="AS37" s="416"/>
      <c r="AT37" s="416"/>
      <c r="AU37" s="574"/>
      <c r="AV37" s="574"/>
      <c r="AW37" s="796"/>
      <c r="AX37" s="512"/>
      <c r="AY37" s="512"/>
      <c r="AZ37" s="511"/>
      <c r="BA37" s="797" t="s">
        <v>52</v>
      </c>
      <c r="BB37" s="798">
        <f>SUM(BB15:BB36)</f>
        <v>3.558904109589041</v>
      </c>
      <c r="BC37" s="765"/>
    </row>
    <row r="38" spans="2:55" ht="14.45">
      <c r="B38" s="81">
        <v>24</v>
      </c>
      <c r="C38" s="350"/>
      <c r="D38" s="350"/>
      <c r="E38" s="350"/>
      <c r="F38" s="350"/>
      <c r="G38" s="351"/>
      <c r="H38" s="350"/>
      <c r="I38" s="350"/>
      <c r="J38" s="341"/>
      <c r="K38" s="341"/>
      <c r="L38" s="350"/>
      <c r="M38" s="347"/>
      <c r="N38" s="2"/>
      <c r="O38" s="12"/>
      <c r="P38" s="81">
        <v>24</v>
      </c>
      <c r="Q38" s="56"/>
      <c r="R38" s="56"/>
      <c r="S38" s="56"/>
      <c r="T38" s="56"/>
      <c r="U38" s="209"/>
      <c r="V38" s="56"/>
      <c r="W38" s="56"/>
      <c r="X38" s="74">
        <f t="shared" si="4"/>
        <v>0</v>
      </c>
      <c r="Y38" s="81"/>
      <c r="AA38" s="81">
        <v>24</v>
      </c>
      <c r="AB38" s="56"/>
      <c r="AC38" s="56"/>
      <c r="AD38" s="56"/>
      <c r="AE38" s="56"/>
      <c r="AF38" s="209"/>
      <c r="AG38" s="56"/>
      <c r="AH38" s="56"/>
      <c r="AI38" s="74">
        <f t="shared" si="5"/>
        <v>0</v>
      </c>
      <c r="AJ38" s="56"/>
      <c r="AL38" s="39"/>
      <c r="AM38" s="386">
        <v>23</v>
      </c>
      <c r="AN38" s="799"/>
      <c r="AO38" s="799"/>
      <c r="AP38" s="417"/>
      <c r="AQ38" s="417"/>
      <c r="AR38" s="393"/>
      <c r="AS38" s="417"/>
      <c r="AT38" s="417"/>
      <c r="AU38" s="574"/>
      <c r="AV38" s="574"/>
      <c r="AW38" s="796"/>
      <c r="AX38" s="511"/>
      <c r="AY38" s="511"/>
      <c r="AZ38" s="511"/>
      <c r="BA38" s="765"/>
      <c r="BB38" s="765"/>
      <c r="BC38" s="765"/>
    </row>
    <row r="39" spans="2:55" ht="14.45">
      <c r="B39" s="81">
        <v>25</v>
      </c>
      <c r="C39" s="352"/>
      <c r="D39" s="352"/>
      <c r="E39" s="352"/>
      <c r="F39" s="352"/>
      <c r="G39" s="353"/>
      <c r="H39" s="352"/>
      <c r="I39" s="352"/>
      <c r="J39" s="341"/>
      <c r="K39" s="341"/>
      <c r="L39" s="352"/>
      <c r="M39" s="347"/>
      <c r="N39" s="2"/>
      <c r="O39" s="12"/>
      <c r="P39" s="81">
        <v>25</v>
      </c>
      <c r="Q39" s="54"/>
      <c r="R39" s="54"/>
      <c r="S39" s="54"/>
      <c r="T39" s="54"/>
      <c r="U39" s="228"/>
      <c r="V39" s="54"/>
      <c r="W39" s="54"/>
      <c r="X39" s="74">
        <f t="shared" si="4"/>
        <v>0</v>
      </c>
      <c r="Y39" s="81"/>
      <c r="AA39" s="81">
        <v>25</v>
      </c>
      <c r="AB39" s="54"/>
      <c r="AC39" s="54"/>
      <c r="AD39" s="54"/>
      <c r="AE39" s="54"/>
      <c r="AF39" s="228"/>
      <c r="AG39" s="54"/>
      <c r="AH39" s="54"/>
      <c r="AI39" s="74">
        <f t="shared" si="5"/>
        <v>0</v>
      </c>
      <c r="AJ39" s="54"/>
      <c r="AL39" s="39"/>
      <c r="AM39" s="386">
        <v>24</v>
      </c>
      <c r="AN39" s="800"/>
      <c r="AO39" s="800"/>
      <c r="AP39" s="418"/>
      <c r="AQ39" s="418"/>
      <c r="AR39" s="419"/>
      <c r="AS39" s="418"/>
      <c r="AT39" s="418"/>
      <c r="AU39" s="574"/>
      <c r="AV39" s="574"/>
      <c r="AW39" s="796"/>
      <c r="AX39" s="511"/>
      <c r="AY39" s="511"/>
      <c r="AZ39" s="511"/>
      <c r="BA39" s="765"/>
      <c r="BB39" s="765"/>
      <c r="BC39" s="765"/>
    </row>
    <row r="40" spans="2:55" ht="14.45">
      <c r="B40" s="81">
        <v>26</v>
      </c>
      <c r="C40" s="55"/>
      <c r="D40" s="55"/>
      <c r="E40" s="55"/>
      <c r="F40" s="55"/>
      <c r="G40" s="208"/>
      <c r="H40" s="55"/>
      <c r="I40" s="55"/>
      <c r="J40" s="86"/>
      <c r="K40" s="341"/>
      <c r="L40" s="55"/>
      <c r="M40" s="347"/>
      <c r="N40" s="2"/>
      <c r="O40" s="12"/>
      <c r="P40" s="81">
        <v>26</v>
      </c>
      <c r="Q40" s="55"/>
      <c r="R40" s="55"/>
      <c r="S40" s="55"/>
      <c r="T40" s="55"/>
      <c r="U40" s="208"/>
      <c r="V40" s="55"/>
      <c r="W40" s="55"/>
      <c r="X40" s="74">
        <f t="shared" si="4"/>
        <v>0</v>
      </c>
      <c r="Y40" s="81"/>
      <c r="AA40" s="81">
        <v>26</v>
      </c>
      <c r="AB40" s="55"/>
      <c r="AC40" s="55"/>
      <c r="AD40" s="55"/>
      <c r="AE40" s="55"/>
      <c r="AF40" s="208"/>
      <c r="AG40" s="55"/>
      <c r="AH40" s="55"/>
      <c r="AI40" s="74">
        <f t="shared" si="5"/>
        <v>0</v>
      </c>
      <c r="AJ40" s="55"/>
      <c r="AL40" s="39"/>
      <c r="AM40" s="386">
        <v>25</v>
      </c>
      <c r="AN40" s="795"/>
      <c r="AO40" s="795"/>
      <c r="AP40" s="416"/>
      <c r="AQ40" s="416"/>
      <c r="AR40" s="401"/>
      <c r="AS40" s="416"/>
      <c r="AT40" s="416"/>
      <c r="AU40" s="463"/>
      <c r="AV40" s="574"/>
      <c r="AW40" s="796"/>
      <c r="AX40" s="386"/>
      <c r="AY40" s="386"/>
      <c r="AZ40" s="511"/>
      <c r="BA40" s="765"/>
      <c r="BB40" s="765"/>
      <c r="BC40" s="765"/>
    </row>
    <row r="41" spans="2:55" ht="14.45">
      <c r="B41" s="81">
        <v>27</v>
      </c>
      <c r="C41" s="56"/>
      <c r="D41" s="56"/>
      <c r="E41" s="56"/>
      <c r="F41" s="56"/>
      <c r="G41" s="209"/>
      <c r="H41" s="56"/>
      <c r="I41" s="56"/>
      <c r="J41" s="86"/>
      <c r="K41" s="341"/>
      <c r="L41" s="56"/>
      <c r="M41" s="347"/>
      <c r="N41" s="2"/>
      <c r="O41" s="12"/>
      <c r="P41" s="81">
        <v>27</v>
      </c>
      <c r="Q41" s="56"/>
      <c r="R41" s="56"/>
      <c r="S41" s="56"/>
      <c r="T41" s="56"/>
      <c r="U41" s="209"/>
      <c r="V41" s="56"/>
      <c r="W41" s="56"/>
      <c r="X41" s="74">
        <f t="shared" si="4"/>
        <v>0</v>
      </c>
      <c r="Y41" s="81"/>
      <c r="AA41" s="81">
        <v>27</v>
      </c>
      <c r="AB41" s="56"/>
      <c r="AC41" s="56"/>
      <c r="AD41" s="56"/>
      <c r="AE41" s="56"/>
      <c r="AF41" s="209"/>
      <c r="AG41" s="56"/>
      <c r="AH41" s="56"/>
      <c r="AI41" s="74">
        <f t="shared" si="5"/>
        <v>0</v>
      </c>
      <c r="AJ41" s="56"/>
      <c r="AL41" s="39"/>
      <c r="AM41" s="386">
        <v>26</v>
      </c>
      <c r="AN41" s="799"/>
      <c r="AO41" s="799"/>
      <c r="AP41" s="417"/>
      <c r="AQ41" s="417"/>
      <c r="AR41" s="393"/>
      <c r="AS41" s="417"/>
      <c r="AT41" s="417"/>
      <c r="AU41" s="463"/>
      <c r="AV41" s="574"/>
      <c r="AW41" s="796"/>
      <c r="AX41" s="386"/>
      <c r="AY41" s="386"/>
      <c r="AZ41" s="511"/>
      <c r="BA41" s="765"/>
      <c r="BB41" s="765"/>
      <c r="BC41" s="765"/>
    </row>
    <row r="42" spans="2:55" ht="14.45">
      <c r="B42" s="81">
        <v>28</v>
      </c>
      <c r="C42" s="54"/>
      <c r="D42" s="54"/>
      <c r="E42" s="54"/>
      <c r="F42" s="54"/>
      <c r="G42" s="228"/>
      <c r="H42" s="54"/>
      <c r="I42" s="54"/>
      <c r="J42" s="86"/>
      <c r="K42" s="341"/>
      <c r="L42" s="54"/>
      <c r="M42" s="347"/>
      <c r="N42" s="2"/>
      <c r="O42" s="12"/>
      <c r="P42" s="81">
        <v>28</v>
      </c>
      <c r="Q42" s="54"/>
      <c r="R42" s="54"/>
      <c r="S42" s="54"/>
      <c r="T42" s="54"/>
      <c r="U42" s="228"/>
      <c r="V42" s="54"/>
      <c r="W42" s="54"/>
      <c r="X42" s="74">
        <f t="shared" si="4"/>
        <v>0</v>
      </c>
      <c r="Y42" s="81"/>
      <c r="AA42" s="81">
        <v>28</v>
      </c>
      <c r="AB42" s="54"/>
      <c r="AC42" s="54"/>
      <c r="AD42" s="54"/>
      <c r="AE42" s="54"/>
      <c r="AF42" s="228"/>
      <c r="AG42" s="54"/>
      <c r="AH42" s="54"/>
      <c r="AI42" s="74">
        <f t="shared" si="5"/>
        <v>0</v>
      </c>
      <c r="AJ42" s="54"/>
      <c r="AL42" s="39"/>
      <c r="AM42" s="386">
        <v>27</v>
      </c>
      <c r="AN42" s="800"/>
      <c r="AO42" s="800"/>
      <c r="AP42" s="418"/>
      <c r="AQ42" s="418"/>
      <c r="AR42" s="419"/>
      <c r="AS42" s="418"/>
      <c r="AT42" s="418"/>
      <c r="AU42" s="463"/>
      <c r="AV42" s="574"/>
      <c r="AW42" s="796"/>
      <c r="AX42" s="386"/>
      <c r="AY42" s="386"/>
      <c r="AZ42" s="511"/>
      <c r="BA42" s="765"/>
      <c r="BB42" s="765"/>
      <c r="BC42" s="765"/>
    </row>
    <row r="43" spans="2:55" ht="14.1">
      <c r="B43" s="81">
        <v>29</v>
      </c>
      <c r="C43" s="55"/>
      <c r="D43" s="55"/>
      <c r="E43" s="55"/>
      <c r="F43" s="55"/>
      <c r="G43" s="208"/>
      <c r="H43" s="55"/>
      <c r="I43" s="55"/>
      <c r="J43" s="86"/>
      <c r="K43" s="341"/>
      <c r="L43" s="55"/>
      <c r="M43" s="347"/>
      <c r="N43" s="2"/>
      <c r="O43" s="12"/>
      <c r="P43" s="81">
        <v>29</v>
      </c>
      <c r="Q43" s="55"/>
      <c r="R43" s="55"/>
      <c r="S43" s="55"/>
      <c r="T43" s="55"/>
      <c r="U43" s="208"/>
      <c r="V43" s="55"/>
      <c r="W43" s="55"/>
      <c r="X43" s="74">
        <f t="shared" si="4"/>
        <v>0</v>
      </c>
      <c r="Y43" s="81"/>
      <c r="AA43" s="81">
        <v>29</v>
      </c>
      <c r="AB43" s="55"/>
      <c r="AC43" s="55"/>
      <c r="AD43" s="55"/>
      <c r="AE43" s="55"/>
      <c r="AF43" s="208"/>
      <c r="AG43" s="55"/>
      <c r="AH43" s="55"/>
      <c r="AI43" s="74">
        <f t="shared" si="5"/>
        <v>0</v>
      </c>
      <c r="AJ43" s="55"/>
      <c r="AM43" s="81">
        <v>28</v>
      </c>
      <c r="AN43" s="228"/>
      <c r="AO43" s="228"/>
      <c r="AP43" s="513"/>
      <c r="AQ43" s="514"/>
      <c r="AR43" s="514"/>
      <c r="AS43" s="514"/>
      <c r="AT43" s="514"/>
      <c r="AU43" s="515"/>
      <c r="AV43" s="574"/>
      <c r="AW43" s="796"/>
      <c r="AX43" s="514"/>
      <c r="AY43" s="514"/>
      <c r="AZ43" s="516"/>
      <c r="BA43" s="12"/>
      <c r="BB43" s="12"/>
      <c r="BC43" s="12"/>
    </row>
    <row r="44" spans="2:55" ht="14.1">
      <c r="B44" s="81">
        <v>30</v>
      </c>
      <c r="C44" s="56"/>
      <c r="D44" s="56"/>
      <c r="E44" s="56"/>
      <c r="F44" s="56"/>
      <c r="G44" s="209"/>
      <c r="H44" s="56"/>
      <c r="I44" s="56"/>
      <c r="J44" s="86"/>
      <c r="K44" s="341"/>
      <c r="L44" s="56"/>
      <c r="M44" s="347"/>
      <c r="N44" s="2"/>
      <c r="O44" s="12"/>
      <c r="P44" s="81">
        <v>30</v>
      </c>
      <c r="Q44" s="56"/>
      <c r="R44" s="56"/>
      <c r="S44" s="56"/>
      <c r="T44" s="56"/>
      <c r="U44" s="209"/>
      <c r="V44" s="56"/>
      <c r="W44" s="56"/>
      <c r="X44" s="74">
        <f t="shared" si="4"/>
        <v>0</v>
      </c>
      <c r="Y44" s="81"/>
      <c r="AA44" s="81">
        <v>30</v>
      </c>
      <c r="AB44" s="56"/>
      <c r="AC44" s="56"/>
      <c r="AD44" s="56"/>
      <c r="AE44" s="56"/>
      <c r="AF44" s="209"/>
      <c r="AG44" s="56"/>
      <c r="AH44" s="56"/>
      <c r="AI44" s="74">
        <f t="shared" si="5"/>
        <v>0</v>
      </c>
      <c r="AJ44" s="56"/>
      <c r="AM44" s="81">
        <v>32</v>
      </c>
      <c r="AN44" s="208"/>
      <c r="AO44" s="208"/>
      <c r="AP44" s="517"/>
      <c r="AQ44" s="514"/>
      <c r="AR44" s="514"/>
      <c r="AS44" s="514"/>
      <c r="AT44" s="514"/>
      <c r="AU44" s="515"/>
      <c r="AV44" s="574"/>
      <c r="AW44" s="796"/>
      <c r="AX44" s="514"/>
      <c r="AY44" s="514"/>
      <c r="AZ44" s="516"/>
      <c r="BA44" s="12"/>
      <c r="BB44" s="12"/>
      <c r="BC44" s="12"/>
    </row>
    <row r="45" spans="2:55" ht="14.1">
      <c r="B45" s="81">
        <v>31</v>
      </c>
      <c r="C45" s="228"/>
      <c r="D45" s="228"/>
      <c r="E45" s="228"/>
      <c r="F45" s="228"/>
      <c r="G45" s="228"/>
      <c r="H45" s="228"/>
      <c r="I45" s="228"/>
      <c r="J45" s="86"/>
      <c r="K45" s="341"/>
      <c r="L45" s="228"/>
      <c r="M45" s="346"/>
      <c r="N45" s="2"/>
      <c r="O45" s="12"/>
      <c r="P45" s="81">
        <v>31</v>
      </c>
      <c r="Q45" s="228"/>
      <c r="R45" s="228"/>
      <c r="S45" s="228"/>
      <c r="T45" s="228"/>
      <c r="U45" s="228"/>
      <c r="V45" s="228"/>
      <c r="W45" s="228"/>
      <c r="X45" s="74">
        <f t="shared" si="4"/>
        <v>0</v>
      </c>
      <c r="Y45" s="227"/>
      <c r="AA45" s="81">
        <v>31</v>
      </c>
      <c r="AB45" s="228"/>
      <c r="AC45" s="228"/>
      <c r="AD45" s="228"/>
      <c r="AE45" s="228"/>
      <c r="AF45" s="228"/>
      <c r="AG45" s="228"/>
      <c r="AH45" s="228"/>
      <c r="AI45" s="74">
        <f t="shared" si="5"/>
        <v>0</v>
      </c>
      <c r="AJ45" s="228"/>
      <c r="AM45" s="81">
        <v>33</v>
      </c>
      <c r="AN45" s="209"/>
      <c r="AO45" s="209"/>
      <c r="AP45" s="518"/>
      <c r="AQ45" s="514"/>
      <c r="AR45" s="514"/>
      <c r="AS45" s="514"/>
      <c r="AT45" s="514"/>
      <c r="AU45" s="515"/>
      <c r="AV45" s="574"/>
      <c r="AW45" s="796"/>
      <c r="AX45" s="514"/>
      <c r="AY45" s="514"/>
      <c r="AZ45" s="516"/>
      <c r="BA45" s="12"/>
      <c r="BB45" s="12"/>
      <c r="BC45" s="12"/>
    </row>
    <row r="46" spans="2:55" ht="14.1">
      <c r="B46" s="81">
        <v>32</v>
      </c>
      <c r="C46" s="208"/>
      <c r="D46" s="208"/>
      <c r="E46" s="208"/>
      <c r="F46" s="208"/>
      <c r="G46" s="208"/>
      <c r="H46" s="208"/>
      <c r="I46" s="208"/>
      <c r="J46" s="86"/>
      <c r="K46" s="341"/>
      <c r="L46" s="208"/>
      <c r="M46" s="346"/>
      <c r="N46" s="2"/>
      <c r="O46" s="12"/>
      <c r="P46" s="81">
        <v>32</v>
      </c>
      <c r="Q46" s="208"/>
      <c r="R46" s="208"/>
      <c r="S46" s="208"/>
      <c r="T46" s="208"/>
      <c r="U46" s="208"/>
      <c r="V46" s="208"/>
      <c r="W46" s="208"/>
      <c r="X46" s="74">
        <f t="shared" si="4"/>
        <v>0</v>
      </c>
      <c r="Y46" s="227"/>
      <c r="AA46" s="81">
        <v>32</v>
      </c>
      <c r="AB46" s="208"/>
      <c r="AC46" s="208"/>
      <c r="AD46" s="208"/>
      <c r="AE46" s="208"/>
      <c r="AF46" s="208"/>
      <c r="AG46" s="208"/>
      <c r="AH46" s="208"/>
      <c r="AI46" s="74">
        <f t="shared" si="5"/>
        <v>0</v>
      </c>
      <c r="AJ46" s="208"/>
      <c r="AM46" s="81">
        <v>34</v>
      </c>
      <c r="AN46" s="228"/>
      <c r="AO46" s="228"/>
      <c r="AP46" s="513"/>
      <c r="AQ46" s="514"/>
      <c r="AR46" s="514"/>
      <c r="AS46" s="514"/>
      <c r="AT46" s="514"/>
      <c r="AU46" s="515"/>
      <c r="AV46" s="574"/>
      <c r="AW46" s="796"/>
      <c r="AX46" s="514"/>
      <c r="AY46" s="514"/>
      <c r="AZ46" s="516"/>
      <c r="BA46" s="12"/>
      <c r="BB46" s="12"/>
      <c r="BC46" s="12"/>
    </row>
    <row r="47" spans="2:55" ht="14.1">
      <c r="B47" s="81">
        <v>33</v>
      </c>
      <c r="C47" s="209"/>
      <c r="D47" s="209"/>
      <c r="E47" s="209"/>
      <c r="F47" s="209"/>
      <c r="G47" s="209"/>
      <c r="H47" s="209"/>
      <c r="I47" s="209"/>
      <c r="J47" s="86"/>
      <c r="K47" s="341"/>
      <c r="L47" s="209"/>
      <c r="M47" s="346"/>
      <c r="N47" s="2"/>
      <c r="O47" s="12"/>
      <c r="P47" s="81">
        <v>33</v>
      </c>
      <c r="Q47" s="209"/>
      <c r="R47" s="209"/>
      <c r="S47" s="209"/>
      <c r="T47" s="209"/>
      <c r="U47" s="209"/>
      <c r="V47" s="209"/>
      <c r="W47" s="209"/>
      <c r="X47" s="74">
        <f t="shared" si="4"/>
        <v>0</v>
      </c>
      <c r="Y47" s="227"/>
      <c r="AA47" s="81">
        <v>33</v>
      </c>
      <c r="AB47" s="209"/>
      <c r="AC47" s="209"/>
      <c r="AD47" s="209"/>
      <c r="AE47" s="209"/>
      <c r="AF47" s="209"/>
      <c r="AG47" s="209"/>
      <c r="AH47" s="209"/>
      <c r="AI47" s="74">
        <f t="shared" si="5"/>
        <v>0</v>
      </c>
      <c r="AJ47" s="209"/>
      <c r="AM47" s="81">
        <v>35</v>
      </c>
      <c r="AN47" s="208"/>
      <c r="AO47" s="208"/>
      <c r="AP47" s="517"/>
      <c r="AQ47" s="514"/>
      <c r="AR47" s="514"/>
      <c r="AS47" s="514"/>
      <c r="AT47" s="514"/>
      <c r="AU47" s="515"/>
      <c r="AV47" s="574"/>
      <c r="AW47" s="796"/>
      <c r="AX47" s="514"/>
      <c r="AY47" s="514"/>
      <c r="AZ47" s="516"/>
      <c r="BA47" s="12"/>
      <c r="BB47" s="12"/>
      <c r="BC47" s="12"/>
    </row>
    <row r="48" spans="2:55" ht="12.95">
      <c r="B48" s="81">
        <v>34</v>
      </c>
      <c r="C48" s="228"/>
      <c r="D48" s="228"/>
      <c r="E48" s="228"/>
      <c r="F48" s="228"/>
      <c r="G48" s="228"/>
      <c r="H48" s="228"/>
      <c r="I48" s="228"/>
      <c r="J48" s="86"/>
      <c r="K48" s="341"/>
      <c r="L48" s="228"/>
      <c r="M48" s="346"/>
      <c r="N48" s="2"/>
      <c r="O48" s="12"/>
      <c r="P48" s="81">
        <v>34</v>
      </c>
      <c r="Q48" s="228"/>
      <c r="R48" s="228"/>
      <c r="S48" s="228"/>
      <c r="T48" s="228"/>
      <c r="U48" s="228"/>
      <c r="V48" s="228"/>
      <c r="W48" s="228"/>
      <c r="X48" s="74">
        <f t="shared" si="4"/>
        <v>0</v>
      </c>
      <c r="Y48" s="227"/>
      <c r="AA48" s="81">
        <v>34</v>
      </c>
      <c r="AB48" s="228"/>
      <c r="AC48" s="228"/>
      <c r="AD48" s="228"/>
      <c r="AE48" s="228"/>
      <c r="AF48" s="228"/>
      <c r="AG48" s="228"/>
      <c r="AH48" s="228"/>
      <c r="AI48" s="74">
        <f t="shared" si="5"/>
        <v>0</v>
      </c>
      <c r="AJ48" s="228"/>
      <c r="AM48" s="81">
        <v>36</v>
      </c>
      <c r="AN48" s="209"/>
      <c r="AO48" s="209"/>
      <c r="AP48" s="518"/>
      <c r="AQ48" s="514"/>
      <c r="AR48" s="514"/>
      <c r="AS48" s="514"/>
      <c r="AT48" s="514"/>
      <c r="AU48" s="515"/>
      <c r="AV48" s="574"/>
      <c r="AW48" s="519"/>
      <c r="AX48" s="514"/>
      <c r="AY48" s="514"/>
      <c r="AZ48" s="516"/>
      <c r="BA48" s="12"/>
      <c r="BB48" s="12"/>
      <c r="BC48" s="12"/>
    </row>
    <row r="49" spans="1:55" ht="12.95">
      <c r="B49" s="81">
        <v>35</v>
      </c>
      <c r="C49" s="208"/>
      <c r="D49" s="208"/>
      <c r="E49" s="208"/>
      <c r="F49" s="208"/>
      <c r="G49" s="208"/>
      <c r="H49" s="208"/>
      <c r="I49" s="208"/>
      <c r="J49" s="86"/>
      <c r="K49" s="341"/>
      <c r="L49" s="208"/>
      <c r="M49" s="346"/>
      <c r="N49" s="2"/>
      <c r="O49" s="12"/>
      <c r="P49" s="81">
        <v>35</v>
      </c>
      <c r="Q49" s="208"/>
      <c r="R49" s="208"/>
      <c r="S49" s="208"/>
      <c r="T49" s="208"/>
      <c r="U49" s="208"/>
      <c r="V49" s="208"/>
      <c r="W49" s="208"/>
      <c r="X49" s="74">
        <f t="shared" si="4"/>
        <v>0</v>
      </c>
      <c r="Y49" s="227"/>
      <c r="AA49" s="81">
        <v>35</v>
      </c>
      <c r="AB49" s="208"/>
      <c r="AC49" s="208"/>
      <c r="AD49" s="208"/>
      <c r="AE49" s="208"/>
      <c r="AF49" s="208"/>
      <c r="AG49" s="208"/>
      <c r="AH49" s="208"/>
      <c r="AI49" s="74">
        <f t="shared" si="5"/>
        <v>0</v>
      </c>
      <c r="AJ49" s="208"/>
      <c r="AL49" s="13"/>
      <c r="AM49" s="81">
        <v>37</v>
      </c>
      <c r="AN49" s="228"/>
      <c r="AO49" s="66"/>
      <c r="AP49" s="520"/>
      <c r="AQ49" s="277"/>
      <c r="AR49" s="514"/>
      <c r="AS49" s="521"/>
      <c r="AT49" s="521"/>
      <c r="AU49" s="515"/>
      <c r="AV49" s="574"/>
      <c r="AW49" s="519"/>
      <c r="AX49" s="522"/>
      <c r="AY49" s="522"/>
      <c r="AZ49" s="523"/>
      <c r="BA49" s="14"/>
      <c r="BB49" s="14"/>
      <c r="BC49" s="14"/>
    </row>
    <row r="50" spans="1:55" ht="12.95">
      <c r="B50" s="81">
        <v>36</v>
      </c>
      <c r="C50" s="209"/>
      <c r="D50" s="209"/>
      <c r="E50" s="209"/>
      <c r="F50" s="209"/>
      <c r="G50" s="209"/>
      <c r="H50" s="209"/>
      <c r="I50" s="209"/>
      <c r="J50" s="86"/>
      <c r="K50" s="341"/>
      <c r="L50" s="209"/>
      <c r="M50" s="346"/>
      <c r="N50" s="2"/>
      <c r="O50" s="12"/>
      <c r="P50" s="81">
        <v>36</v>
      </c>
      <c r="Q50" s="209"/>
      <c r="R50" s="209"/>
      <c r="S50" s="209"/>
      <c r="T50" s="209"/>
      <c r="U50" s="209"/>
      <c r="V50" s="209"/>
      <c r="W50" s="209"/>
      <c r="X50" s="74">
        <f t="shared" si="4"/>
        <v>0</v>
      </c>
      <c r="Y50" s="227"/>
      <c r="AA50" s="81">
        <v>36</v>
      </c>
      <c r="AB50" s="209"/>
      <c r="AC50" s="209"/>
      <c r="AD50" s="209"/>
      <c r="AE50" s="209"/>
      <c r="AF50" s="209"/>
      <c r="AG50" s="209"/>
      <c r="AH50" s="209"/>
      <c r="AI50" s="74">
        <f t="shared" si="5"/>
        <v>0</v>
      </c>
      <c r="AJ50" s="209"/>
      <c r="AL50" s="13"/>
      <c r="AM50" s="81">
        <v>38</v>
      </c>
      <c r="AN50" s="208"/>
      <c r="AO50" s="67"/>
      <c r="AP50" s="64"/>
      <c r="AQ50" s="67"/>
      <c r="AR50" s="208"/>
      <c r="AS50" s="70"/>
      <c r="AT50" s="70"/>
      <c r="AU50" s="524"/>
      <c r="AV50" s="574"/>
      <c r="AW50" s="519"/>
      <c r="AX50" s="522"/>
      <c r="AY50" s="522"/>
      <c r="AZ50" s="523"/>
      <c r="BA50" s="14"/>
      <c r="BB50" s="14"/>
      <c r="BC50" s="14"/>
    </row>
    <row r="51" spans="1:55" s="13" customFormat="1">
      <c r="B51" s="81">
        <v>37</v>
      </c>
      <c r="C51" s="228"/>
      <c r="D51" s="66"/>
      <c r="E51" s="63"/>
      <c r="F51" s="66"/>
      <c r="G51" s="228"/>
      <c r="H51" s="69"/>
      <c r="I51" s="69"/>
      <c r="J51" s="86"/>
      <c r="K51" s="341"/>
      <c r="L51" s="60"/>
      <c r="M51" s="107"/>
      <c r="O51" s="14"/>
      <c r="P51" s="81">
        <v>37</v>
      </c>
      <c r="Q51" s="228"/>
      <c r="R51" s="66"/>
      <c r="S51" s="63"/>
      <c r="T51" s="66"/>
      <c r="U51" s="228"/>
      <c r="V51" s="69"/>
      <c r="W51" s="69"/>
      <c r="X51" s="74">
        <f t="shared" si="4"/>
        <v>0</v>
      </c>
      <c r="Y51" s="101"/>
      <c r="AA51" s="81">
        <v>37</v>
      </c>
      <c r="AB51" s="228"/>
      <c r="AC51" s="66"/>
      <c r="AD51" s="63"/>
      <c r="AE51" s="66"/>
      <c r="AF51" s="228"/>
      <c r="AG51" s="69"/>
      <c r="AH51" s="69"/>
      <c r="AI51" s="74">
        <f t="shared" si="5"/>
        <v>0</v>
      </c>
      <c r="AJ51" s="60"/>
      <c r="AM51" s="81">
        <v>39</v>
      </c>
      <c r="AN51" s="209"/>
      <c r="AO51" s="68"/>
      <c r="AP51" s="65"/>
      <c r="AQ51" s="68"/>
      <c r="AR51" s="209"/>
      <c r="AS51" s="71"/>
      <c r="AT51" s="71"/>
      <c r="AU51" s="525"/>
      <c r="AV51" s="574"/>
      <c r="AW51" s="519"/>
      <c r="AX51" s="522"/>
      <c r="AY51" s="522"/>
      <c r="AZ51" s="523"/>
      <c r="BA51" s="14"/>
      <c r="BB51" s="14"/>
      <c r="BC51" s="14"/>
    </row>
    <row r="52" spans="1:55" s="13" customFormat="1">
      <c r="B52" s="81">
        <v>38</v>
      </c>
      <c r="C52" s="208"/>
      <c r="D52" s="67"/>
      <c r="E52" s="64"/>
      <c r="F52" s="67"/>
      <c r="G52" s="208"/>
      <c r="H52" s="70"/>
      <c r="I52" s="70"/>
      <c r="J52" s="86"/>
      <c r="K52" s="341"/>
      <c r="L52" s="61"/>
      <c r="M52" s="107"/>
      <c r="O52" s="14"/>
      <c r="P52" s="81">
        <v>38</v>
      </c>
      <c r="Q52" s="208"/>
      <c r="R52" s="67"/>
      <c r="S52" s="64"/>
      <c r="T52" s="67"/>
      <c r="U52" s="208"/>
      <c r="V52" s="70"/>
      <c r="W52" s="70"/>
      <c r="X52" s="74">
        <f t="shared" si="4"/>
        <v>0</v>
      </c>
      <c r="Y52" s="101"/>
      <c r="AA52" s="81">
        <v>38</v>
      </c>
      <c r="AB52" s="208"/>
      <c r="AC52" s="67"/>
      <c r="AD52" s="64"/>
      <c r="AE52" s="67"/>
      <c r="AF52" s="208"/>
      <c r="AG52" s="70"/>
      <c r="AH52" s="70"/>
      <c r="AI52" s="74">
        <f t="shared" si="5"/>
        <v>0</v>
      </c>
      <c r="AJ52" s="61"/>
      <c r="AM52" s="81">
        <v>40</v>
      </c>
      <c r="AN52" s="228"/>
      <c r="AO52" s="228"/>
      <c r="AP52" s="63"/>
      <c r="AQ52" s="228"/>
      <c r="AR52" s="228"/>
      <c r="AS52" s="57"/>
      <c r="AT52" s="57"/>
      <c r="AU52" s="525"/>
      <c r="AV52" s="574"/>
      <c r="AW52" s="519"/>
      <c r="AX52" s="522"/>
      <c r="AY52" s="522"/>
      <c r="AZ52" s="523"/>
      <c r="BA52" s="14"/>
      <c r="BB52" s="14"/>
      <c r="BC52" s="14"/>
    </row>
    <row r="53" spans="1:55" s="13" customFormat="1">
      <c r="B53" s="81">
        <v>39</v>
      </c>
      <c r="C53" s="209"/>
      <c r="D53" s="68"/>
      <c r="E53" s="65"/>
      <c r="F53" s="68"/>
      <c r="G53" s="209"/>
      <c r="H53" s="71"/>
      <c r="I53" s="71"/>
      <c r="J53" s="86"/>
      <c r="K53" s="341"/>
      <c r="L53" s="62"/>
      <c r="M53" s="107"/>
      <c r="O53" s="14"/>
      <c r="P53" s="81">
        <v>39</v>
      </c>
      <c r="Q53" s="209"/>
      <c r="R53" s="68"/>
      <c r="S53" s="65"/>
      <c r="T53" s="68"/>
      <c r="U53" s="209"/>
      <c r="V53" s="71"/>
      <c r="W53" s="71"/>
      <c r="X53" s="74">
        <f t="shared" si="4"/>
        <v>0</v>
      </c>
      <c r="Y53" s="101"/>
      <c r="AA53" s="81">
        <v>39</v>
      </c>
      <c r="AB53" s="209"/>
      <c r="AC53" s="68"/>
      <c r="AD53" s="65"/>
      <c r="AE53" s="68"/>
      <c r="AF53" s="209"/>
      <c r="AG53" s="71"/>
      <c r="AH53" s="71"/>
      <c r="AI53" s="74">
        <f t="shared" si="5"/>
        <v>0</v>
      </c>
      <c r="AJ53" s="62"/>
      <c r="AM53" s="81">
        <v>41</v>
      </c>
      <c r="AN53" s="208"/>
      <c r="AO53" s="208"/>
      <c r="AP53" s="64"/>
      <c r="AQ53" s="208"/>
      <c r="AR53" s="208"/>
      <c r="AS53" s="58"/>
      <c r="AT53" s="58"/>
      <c r="AU53" s="525"/>
      <c r="AV53" s="574"/>
      <c r="AW53" s="519"/>
      <c r="AX53" s="522"/>
      <c r="AY53" s="522"/>
      <c r="AZ53" s="523"/>
      <c r="BA53" s="14"/>
      <c r="BB53" s="14"/>
      <c r="BC53" s="14"/>
    </row>
    <row r="54" spans="1:55" s="13" customFormat="1">
      <c r="B54" s="81">
        <v>40</v>
      </c>
      <c r="C54" s="228"/>
      <c r="D54" s="228"/>
      <c r="E54" s="63"/>
      <c r="F54" s="228"/>
      <c r="G54" s="228"/>
      <c r="H54" s="57"/>
      <c r="I54" s="57"/>
      <c r="J54" s="86"/>
      <c r="K54" s="341"/>
      <c r="L54" s="60"/>
      <c r="M54" s="107"/>
      <c r="O54" s="14"/>
      <c r="P54" s="81">
        <v>40</v>
      </c>
      <c r="Q54" s="228"/>
      <c r="R54" s="228"/>
      <c r="S54" s="63"/>
      <c r="T54" s="228"/>
      <c r="U54" s="228"/>
      <c r="V54" s="57"/>
      <c r="W54" s="57"/>
      <c r="X54" s="74">
        <f t="shared" si="4"/>
        <v>0</v>
      </c>
      <c r="Y54" s="101"/>
      <c r="AA54" s="81">
        <v>40</v>
      </c>
      <c r="AB54" s="228"/>
      <c r="AC54" s="228"/>
      <c r="AD54" s="63"/>
      <c r="AE54" s="228"/>
      <c r="AF54" s="228"/>
      <c r="AG54" s="57"/>
      <c r="AH54" s="57"/>
      <c r="AI54" s="74">
        <f t="shared" si="5"/>
        <v>0</v>
      </c>
      <c r="AJ54" s="60"/>
      <c r="AM54" s="81">
        <v>42</v>
      </c>
      <c r="AN54" s="209"/>
      <c r="AO54" s="209"/>
      <c r="AP54" s="65"/>
      <c r="AQ54" s="209"/>
      <c r="AR54" s="209"/>
      <c r="AS54" s="59"/>
      <c r="AT54" s="59"/>
      <c r="AU54" s="525"/>
      <c r="AV54" s="574"/>
      <c r="AW54" s="519"/>
      <c r="AX54" s="522"/>
      <c r="AY54" s="522"/>
      <c r="AZ54" s="523"/>
      <c r="BA54" s="14"/>
      <c r="BB54" s="14"/>
      <c r="BC54" s="14"/>
    </row>
    <row r="55" spans="1:55" s="13" customFormat="1">
      <c r="B55" s="81">
        <v>41</v>
      </c>
      <c r="C55" s="208"/>
      <c r="D55" s="208"/>
      <c r="E55" s="64"/>
      <c r="F55" s="208"/>
      <c r="G55" s="208"/>
      <c r="H55" s="58"/>
      <c r="I55" s="58"/>
      <c r="J55" s="86"/>
      <c r="K55" s="341"/>
      <c r="L55" s="61"/>
      <c r="M55" s="107"/>
      <c r="O55" s="14"/>
      <c r="P55" s="81">
        <v>41</v>
      </c>
      <c r="Q55" s="208"/>
      <c r="R55" s="208"/>
      <c r="S55" s="64"/>
      <c r="T55" s="208"/>
      <c r="U55" s="208"/>
      <c r="V55" s="58"/>
      <c r="W55" s="58"/>
      <c r="X55" s="74">
        <f t="shared" si="4"/>
        <v>0</v>
      </c>
      <c r="Y55" s="101"/>
      <c r="AA55" s="81">
        <v>41</v>
      </c>
      <c r="AB55" s="208"/>
      <c r="AC55" s="208"/>
      <c r="AD55" s="64"/>
      <c r="AE55" s="208"/>
      <c r="AF55" s="208"/>
      <c r="AG55" s="58"/>
      <c r="AH55" s="58"/>
      <c r="AI55" s="74">
        <f t="shared" si="5"/>
        <v>0</v>
      </c>
      <c r="AJ55" s="61"/>
      <c r="AL55" s="852"/>
      <c r="AM55" s="81">
        <v>43</v>
      </c>
      <c r="AN55" s="228"/>
      <c r="AO55" s="228"/>
      <c r="AP55" s="228"/>
      <c r="AQ55" s="228"/>
      <c r="AR55" s="228"/>
      <c r="AS55" s="228"/>
      <c r="AT55" s="228"/>
      <c r="AU55" s="525"/>
      <c r="AV55" s="574"/>
      <c r="AW55" s="519"/>
      <c r="AX55" s="514"/>
      <c r="AY55" s="514"/>
      <c r="AZ55" s="523"/>
      <c r="BA55" s="14"/>
      <c r="BB55" s="14"/>
      <c r="BC55" s="14"/>
    </row>
    <row r="56" spans="1:55" s="13" customFormat="1">
      <c r="B56" s="81">
        <v>42</v>
      </c>
      <c r="C56" s="209"/>
      <c r="D56" s="209"/>
      <c r="E56" s="65"/>
      <c r="F56" s="209"/>
      <c r="G56" s="209"/>
      <c r="H56" s="59"/>
      <c r="I56" s="59"/>
      <c r="J56" s="86"/>
      <c r="K56" s="341"/>
      <c r="L56" s="62"/>
      <c r="M56" s="107"/>
      <c r="O56" s="14"/>
      <c r="P56" s="81">
        <v>42</v>
      </c>
      <c r="Q56" s="209"/>
      <c r="R56" s="209"/>
      <c r="S56" s="65"/>
      <c r="T56" s="209"/>
      <c r="U56" s="209"/>
      <c r="V56" s="59"/>
      <c r="W56" s="59"/>
      <c r="X56" s="74">
        <f t="shared" si="4"/>
        <v>0</v>
      </c>
      <c r="Y56" s="101"/>
      <c r="AA56" s="81">
        <v>42</v>
      </c>
      <c r="AB56" s="209"/>
      <c r="AC56" s="209"/>
      <c r="AD56" s="65"/>
      <c r="AE56" s="209"/>
      <c r="AF56" s="209"/>
      <c r="AG56" s="59"/>
      <c r="AH56" s="59"/>
      <c r="AI56" s="74">
        <f t="shared" si="5"/>
        <v>0</v>
      </c>
      <c r="AJ56" s="62"/>
      <c r="AL56" s="853"/>
      <c r="AM56" s="81">
        <v>44</v>
      </c>
      <c r="AN56" s="208"/>
      <c r="AO56" s="208"/>
      <c r="AP56" s="208"/>
      <c r="AQ56" s="208"/>
      <c r="AR56" s="208"/>
      <c r="AS56" s="208"/>
      <c r="AT56" s="208"/>
      <c r="AU56" s="525"/>
      <c r="AV56" s="574"/>
      <c r="AW56" s="519"/>
      <c r="AX56" s="514"/>
      <c r="AY56" s="514"/>
      <c r="AZ56" s="523"/>
      <c r="BA56" s="14"/>
      <c r="BB56" s="14"/>
      <c r="BC56" s="14"/>
    </row>
    <row r="57" spans="1:55" s="13" customFormat="1">
      <c r="A57" s="852"/>
      <c r="B57" s="81">
        <v>43</v>
      </c>
      <c r="C57" s="228"/>
      <c r="D57" s="228"/>
      <c r="E57" s="228"/>
      <c r="F57" s="228"/>
      <c r="G57" s="228"/>
      <c r="H57" s="228"/>
      <c r="I57" s="228"/>
      <c r="J57" s="86"/>
      <c r="K57" s="341"/>
      <c r="L57" s="228"/>
      <c r="M57" s="346"/>
      <c r="O57" s="14"/>
      <c r="P57" s="81">
        <v>43</v>
      </c>
      <c r="Q57" s="228"/>
      <c r="R57" s="228"/>
      <c r="S57" s="228"/>
      <c r="T57" s="228"/>
      <c r="U57" s="228"/>
      <c r="V57" s="228"/>
      <c r="W57" s="228"/>
      <c r="X57" s="74">
        <f t="shared" si="4"/>
        <v>0</v>
      </c>
      <c r="Y57" s="227"/>
      <c r="AA57" s="81">
        <v>43</v>
      </c>
      <c r="AB57" s="228"/>
      <c r="AC57" s="228"/>
      <c r="AD57" s="228"/>
      <c r="AE57" s="228"/>
      <c r="AF57" s="228"/>
      <c r="AG57" s="228"/>
      <c r="AH57" s="228"/>
      <c r="AI57" s="74">
        <f t="shared" si="5"/>
        <v>0</v>
      </c>
      <c r="AJ57" s="228"/>
      <c r="AL57" s="854"/>
      <c r="AM57" s="81">
        <v>45</v>
      </c>
      <c r="AN57" s="209"/>
      <c r="AO57" s="209"/>
      <c r="AP57" s="209"/>
      <c r="AQ57" s="209"/>
      <c r="AR57" s="209"/>
      <c r="AS57" s="209"/>
      <c r="AT57" s="209"/>
      <c r="AU57" s="525"/>
      <c r="AV57" s="574"/>
      <c r="AW57" s="519"/>
      <c r="AX57" s="514"/>
      <c r="AY57" s="514"/>
      <c r="AZ57" s="523"/>
      <c r="BA57" s="14"/>
      <c r="BB57" s="14"/>
      <c r="BC57" s="14"/>
    </row>
    <row r="58" spans="1:55" s="13" customFormat="1">
      <c r="A58" s="853"/>
      <c r="B58" s="81">
        <v>44</v>
      </c>
      <c r="C58" s="208"/>
      <c r="D58" s="208"/>
      <c r="E58" s="208"/>
      <c r="F58" s="208"/>
      <c r="G58" s="208"/>
      <c r="H58" s="208"/>
      <c r="I58" s="208"/>
      <c r="J58" s="86"/>
      <c r="K58" s="341"/>
      <c r="L58" s="208"/>
      <c r="M58" s="346"/>
      <c r="O58" s="14"/>
      <c r="P58" s="81">
        <v>44</v>
      </c>
      <c r="Q58" s="208"/>
      <c r="R58" s="208"/>
      <c r="S58" s="208"/>
      <c r="T58" s="208"/>
      <c r="U58" s="208"/>
      <c r="V58" s="208"/>
      <c r="W58" s="208"/>
      <c r="X58" s="74">
        <f t="shared" si="4"/>
        <v>0</v>
      </c>
      <c r="Y58" s="227"/>
      <c r="AA58" s="81">
        <v>44</v>
      </c>
      <c r="AB58" s="208"/>
      <c r="AC58" s="208"/>
      <c r="AD58" s="208"/>
      <c r="AE58" s="208"/>
      <c r="AF58" s="208"/>
      <c r="AG58" s="208"/>
      <c r="AH58" s="208"/>
      <c r="AI58" s="74">
        <f t="shared" si="5"/>
        <v>0</v>
      </c>
      <c r="AJ58" s="208"/>
      <c r="AM58" s="81">
        <v>46</v>
      </c>
      <c r="AN58" s="228"/>
      <c r="AO58" s="228"/>
      <c r="AP58" s="63"/>
      <c r="AQ58" s="228"/>
      <c r="AR58" s="228"/>
      <c r="AS58" s="57"/>
      <c r="AT58" s="57"/>
      <c r="AU58" s="525"/>
      <c r="AV58" s="574"/>
      <c r="AW58" s="519"/>
      <c r="AX58" s="522"/>
      <c r="AY58" s="522"/>
      <c r="AZ58" s="523"/>
      <c r="BA58" s="14"/>
      <c r="BB58" s="14"/>
      <c r="BC58" s="14"/>
    </row>
    <row r="59" spans="1:55" s="13" customFormat="1">
      <c r="A59" s="854"/>
      <c r="B59" s="81">
        <v>45</v>
      </c>
      <c r="C59" s="209"/>
      <c r="D59" s="209"/>
      <c r="E59" s="209"/>
      <c r="F59" s="209"/>
      <c r="G59" s="209"/>
      <c r="H59" s="209"/>
      <c r="I59" s="209"/>
      <c r="J59" s="86"/>
      <c r="K59" s="341"/>
      <c r="L59" s="209"/>
      <c r="M59" s="346"/>
      <c r="O59" s="14"/>
      <c r="P59" s="81">
        <v>45</v>
      </c>
      <c r="Q59" s="209"/>
      <c r="R59" s="209"/>
      <c r="S59" s="209"/>
      <c r="T59" s="209"/>
      <c r="U59" s="209"/>
      <c r="V59" s="209"/>
      <c r="W59" s="209"/>
      <c r="X59" s="74">
        <f t="shared" si="4"/>
        <v>0</v>
      </c>
      <c r="Y59" s="227"/>
      <c r="AA59" s="81">
        <v>45</v>
      </c>
      <c r="AB59" s="209"/>
      <c r="AC59" s="209"/>
      <c r="AD59" s="209"/>
      <c r="AE59" s="209"/>
      <c r="AF59" s="209"/>
      <c r="AG59" s="209"/>
      <c r="AH59" s="209"/>
      <c r="AI59" s="74">
        <f t="shared" si="5"/>
        <v>0</v>
      </c>
      <c r="AJ59" s="209"/>
      <c r="AM59" s="81">
        <v>47</v>
      </c>
      <c r="AN59" s="208"/>
      <c r="AO59" s="208"/>
      <c r="AP59" s="64"/>
      <c r="AQ59" s="208"/>
      <c r="AR59" s="208"/>
      <c r="AS59" s="58"/>
      <c r="AT59" s="58"/>
      <c r="AU59" s="525"/>
      <c r="AV59" s="574"/>
      <c r="AW59" s="519"/>
      <c r="AX59" s="522"/>
      <c r="AY59" s="522"/>
      <c r="AZ59" s="523"/>
      <c r="BA59" s="14"/>
      <c r="BB59" s="14"/>
      <c r="BC59" s="14"/>
    </row>
    <row r="60" spans="1:55" s="13" customFormat="1">
      <c r="B60" s="81">
        <v>46</v>
      </c>
      <c r="C60" s="228"/>
      <c r="D60" s="228"/>
      <c r="E60" s="63"/>
      <c r="F60" s="228"/>
      <c r="G60" s="228"/>
      <c r="H60" s="57"/>
      <c r="I60" s="57"/>
      <c r="J60" s="86"/>
      <c r="K60" s="341"/>
      <c r="L60" s="60"/>
      <c r="M60" s="107"/>
      <c r="O60" s="14"/>
      <c r="P60" s="81">
        <v>46</v>
      </c>
      <c r="Q60" s="228"/>
      <c r="R60" s="228"/>
      <c r="S60" s="63"/>
      <c r="T60" s="228"/>
      <c r="U60" s="228"/>
      <c r="V60" s="57"/>
      <c r="W60" s="57"/>
      <c r="X60" s="74">
        <f t="shared" si="4"/>
        <v>0</v>
      </c>
      <c r="Y60" s="101"/>
      <c r="AA60" s="81">
        <v>46</v>
      </c>
      <c r="AB60" s="228"/>
      <c r="AC60" s="228"/>
      <c r="AD60" s="63"/>
      <c r="AE60" s="228"/>
      <c r="AF60" s="228"/>
      <c r="AG60" s="57"/>
      <c r="AH60" s="57"/>
      <c r="AI60" s="74">
        <f t="shared" si="5"/>
        <v>0</v>
      </c>
      <c r="AJ60" s="60"/>
      <c r="AM60" s="81">
        <v>48</v>
      </c>
      <c r="AN60" s="209"/>
      <c r="AO60" s="209"/>
      <c r="AP60" s="65"/>
      <c r="AQ60" s="209"/>
      <c r="AR60" s="209"/>
      <c r="AS60" s="59"/>
      <c r="AT60" s="59"/>
      <c r="AU60" s="525"/>
      <c r="AV60" s="574"/>
      <c r="AW60" s="519"/>
      <c r="AX60" s="522"/>
      <c r="AY60" s="522"/>
      <c r="AZ60" s="523"/>
      <c r="BA60" s="14"/>
      <c r="BB60" s="14"/>
      <c r="BC60" s="14"/>
    </row>
    <row r="61" spans="1:55" s="13" customFormat="1">
      <c r="B61" s="81">
        <v>47</v>
      </c>
      <c r="C61" s="208"/>
      <c r="D61" s="208"/>
      <c r="E61" s="64"/>
      <c r="F61" s="208"/>
      <c r="G61" s="208"/>
      <c r="H61" s="58"/>
      <c r="I61" s="58"/>
      <c r="J61" s="86"/>
      <c r="K61" s="341"/>
      <c r="L61" s="61"/>
      <c r="M61" s="107"/>
      <c r="O61" s="14"/>
      <c r="P61" s="81">
        <v>47</v>
      </c>
      <c r="Q61" s="208"/>
      <c r="R61" s="208"/>
      <c r="S61" s="64"/>
      <c r="T61" s="208"/>
      <c r="U61" s="208"/>
      <c r="V61" s="58"/>
      <c r="W61" s="58"/>
      <c r="X61" s="74">
        <f t="shared" si="4"/>
        <v>0</v>
      </c>
      <c r="Y61" s="101"/>
      <c r="AA61" s="81">
        <v>47</v>
      </c>
      <c r="AB61" s="208"/>
      <c r="AC61" s="208"/>
      <c r="AD61" s="64"/>
      <c r="AE61" s="208"/>
      <c r="AF61" s="208"/>
      <c r="AG61" s="58"/>
      <c r="AH61" s="58"/>
      <c r="AI61" s="74">
        <f t="shared" si="5"/>
        <v>0</v>
      </c>
      <c r="AJ61" s="61"/>
      <c r="AM61" s="81">
        <v>49</v>
      </c>
      <c r="AN61" s="228"/>
      <c r="AO61" s="228"/>
      <c r="AP61" s="63"/>
      <c r="AQ61" s="228"/>
      <c r="AR61" s="228"/>
      <c r="AS61" s="57"/>
      <c r="AT61" s="57"/>
      <c r="AU61" s="525"/>
      <c r="AV61" s="574"/>
      <c r="AW61" s="519"/>
      <c r="AX61" s="522"/>
      <c r="AY61" s="522"/>
      <c r="AZ61" s="523"/>
      <c r="BA61" s="14"/>
      <c r="BB61" s="14"/>
      <c r="BC61" s="14"/>
    </row>
    <row r="62" spans="1:55" s="13" customFormat="1">
      <c r="B62" s="81">
        <v>48</v>
      </c>
      <c r="C62" s="209"/>
      <c r="D62" s="209"/>
      <c r="E62" s="65"/>
      <c r="F62" s="209"/>
      <c r="G62" s="209"/>
      <c r="H62" s="59"/>
      <c r="I62" s="59"/>
      <c r="J62" s="86"/>
      <c r="K62" s="341"/>
      <c r="L62" s="62"/>
      <c r="M62" s="107"/>
      <c r="O62" s="14"/>
      <c r="P62" s="81">
        <v>48</v>
      </c>
      <c r="Q62" s="209"/>
      <c r="R62" s="209"/>
      <c r="S62" s="65"/>
      <c r="T62" s="209"/>
      <c r="U62" s="209"/>
      <c r="V62" s="59"/>
      <c r="W62" s="59"/>
      <c r="X62" s="74">
        <f t="shared" si="4"/>
        <v>0</v>
      </c>
      <c r="Y62" s="101"/>
      <c r="AA62" s="81">
        <v>48</v>
      </c>
      <c r="AB62" s="209"/>
      <c r="AC62" s="209"/>
      <c r="AD62" s="65"/>
      <c r="AE62" s="209"/>
      <c r="AF62" s="209"/>
      <c r="AG62" s="59"/>
      <c r="AH62" s="59"/>
      <c r="AI62" s="74">
        <f t="shared" si="5"/>
        <v>0</v>
      </c>
      <c r="AJ62" s="62"/>
      <c r="AM62" s="81">
        <v>50</v>
      </c>
      <c r="AN62" s="208"/>
      <c r="AO62" s="208"/>
      <c r="AP62" s="64"/>
      <c r="AQ62" s="208"/>
      <c r="AR62" s="208"/>
      <c r="AS62" s="58"/>
      <c r="AT62" s="58"/>
      <c r="AU62" s="525"/>
      <c r="AV62" s="574"/>
      <c r="AW62" s="519"/>
      <c r="AX62" s="522"/>
      <c r="AY62" s="522"/>
      <c r="AZ62" s="523"/>
      <c r="BA62" s="14"/>
      <c r="BB62" s="14"/>
      <c r="BC62" s="14"/>
    </row>
    <row r="63" spans="1:55" s="13" customFormat="1">
      <c r="B63" s="81">
        <v>49</v>
      </c>
      <c r="C63" s="228"/>
      <c r="D63" s="228"/>
      <c r="E63" s="63"/>
      <c r="F63" s="228"/>
      <c r="G63" s="228"/>
      <c r="H63" s="57"/>
      <c r="I63" s="57"/>
      <c r="J63" s="86"/>
      <c r="K63" s="341"/>
      <c r="L63" s="60"/>
      <c r="M63" s="107"/>
      <c r="O63" s="14"/>
      <c r="P63" s="81">
        <v>49</v>
      </c>
      <c r="Q63" s="228"/>
      <c r="R63" s="228"/>
      <c r="S63" s="63"/>
      <c r="T63" s="228"/>
      <c r="U63" s="228"/>
      <c r="V63" s="57"/>
      <c r="W63" s="57"/>
      <c r="X63" s="74">
        <f t="shared" si="4"/>
        <v>0</v>
      </c>
      <c r="Y63" s="101"/>
      <c r="AA63" s="81">
        <v>49</v>
      </c>
      <c r="AB63" s="228"/>
      <c r="AC63" s="228"/>
      <c r="AD63" s="63"/>
      <c r="AE63" s="228"/>
      <c r="AF63" s="228"/>
      <c r="AG63" s="57"/>
      <c r="AH63" s="57"/>
      <c r="AI63" s="74">
        <f t="shared" si="5"/>
        <v>0</v>
      </c>
      <c r="AJ63" s="60"/>
      <c r="AM63" s="81">
        <v>51</v>
      </c>
      <c r="AN63" s="209"/>
      <c r="AO63" s="209"/>
      <c r="AP63" s="65"/>
      <c r="AQ63" s="209"/>
      <c r="AR63" s="209"/>
      <c r="AS63" s="59"/>
      <c r="AT63" s="59"/>
      <c r="AU63" s="525"/>
      <c r="AV63" s="574"/>
      <c r="AW63" s="519"/>
      <c r="AX63" s="522"/>
      <c r="AY63" s="522"/>
      <c r="AZ63" s="523"/>
      <c r="BA63" s="14"/>
      <c r="BB63" s="14"/>
      <c r="BC63" s="14"/>
    </row>
    <row r="64" spans="1:55" s="13" customFormat="1">
      <c r="B64" s="81">
        <v>50</v>
      </c>
      <c r="C64" s="208"/>
      <c r="D64" s="208"/>
      <c r="E64" s="64"/>
      <c r="F64" s="208"/>
      <c r="G64" s="208"/>
      <c r="H64" s="58"/>
      <c r="I64" s="58"/>
      <c r="J64" s="86"/>
      <c r="K64" s="341"/>
      <c r="L64" s="61"/>
      <c r="M64" s="107"/>
      <c r="O64" s="14"/>
      <c r="P64" s="81">
        <v>50</v>
      </c>
      <c r="Q64" s="208"/>
      <c r="R64" s="208"/>
      <c r="S64" s="64"/>
      <c r="T64" s="208"/>
      <c r="U64" s="208"/>
      <c r="V64" s="58"/>
      <c r="W64" s="58"/>
      <c r="X64" s="74">
        <f t="shared" si="4"/>
        <v>0</v>
      </c>
      <c r="Y64" s="101"/>
      <c r="AA64" s="81">
        <v>50</v>
      </c>
      <c r="AB64" s="208"/>
      <c r="AC64" s="208"/>
      <c r="AD64" s="64"/>
      <c r="AE64" s="208"/>
      <c r="AF64" s="208"/>
      <c r="AG64" s="58"/>
      <c r="AH64" s="58"/>
      <c r="AI64" s="74">
        <f t="shared" si="5"/>
        <v>0</v>
      </c>
      <c r="AJ64" s="61"/>
      <c r="AM64" s="81">
        <v>52</v>
      </c>
      <c r="AN64" s="228"/>
      <c r="AO64" s="228"/>
      <c r="AP64" s="63"/>
      <c r="AQ64" s="228"/>
      <c r="AR64" s="228"/>
      <c r="AS64" s="57"/>
      <c r="AT64" s="57"/>
      <c r="AU64" s="525"/>
      <c r="AV64" s="574"/>
      <c r="AW64" s="519"/>
      <c r="AX64" s="522"/>
      <c r="AY64" s="522"/>
      <c r="AZ64" s="523"/>
      <c r="BA64" s="14"/>
      <c r="BB64" s="14"/>
      <c r="BC64" s="14"/>
    </row>
    <row r="65" spans="1:55" s="13" customFormat="1">
      <c r="B65" s="81">
        <v>51</v>
      </c>
      <c r="C65" s="209"/>
      <c r="D65" s="209"/>
      <c r="E65" s="65"/>
      <c r="F65" s="209"/>
      <c r="G65" s="209"/>
      <c r="H65" s="59"/>
      <c r="I65" s="59"/>
      <c r="J65" s="86"/>
      <c r="K65" s="341"/>
      <c r="L65" s="62"/>
      <c r="M65" s="107"/>
      <c r="O65" s="14"/>
      <c r="P65" s="81">
        <v>51</v>
      </c>
      <c r="Q65" s="209"/>
      <c r="R65" s="209"/>
      <c r="S65" s="65"/>
      <c r="T65" s="209"/>
      <c r="U65" s="209"/>
      <c r="V65" s="59"/>
      <c r="W65" s="59"/>
      <c r="X65" s="74">
        <f t="shared" si="4"/>
        <v>0</v>
      </c>
      <c r="Y65" s="101"/>
      <c r="AA65" s="81">
        <v>51</v>
      </c>
      <c r="AB65" s="209"/>
      <c r="AC65" s="209"/>
      <c r="AD65" s="65"/>
      <c r="AE65" s="209"/>
      <c r="AF65" s="209"/>
      <c r="AG65" s="59"/>
      <c r="AH65" s="59"/>
      <c r="AI65" s="74">
        <f t="shared" si="5"/>
        <v>0</v>
      </c>
      <c r="AJ65" s="62"/>
      <c r="AM65" s="81">
        <v>53</v>
      </c>
      <c r="AN65" s="208"/>
      <c r="AO65" s="208"/>
      <c r="AP65" s="64"/>
      <c r="AQ65" s="208"/>
      <c r="AR65" s="208"/>
      <c r="AS65" s="58"/>
      <c r="AT65" s="58"/>
      <c r="AU65" s="525"/>
      <c r="AV65" s="574"/>
      <c r="AW65" s="519"/>
      <c r="AX65" s="522"/>
      <c r="AY65" s="522"/>
      <c r="AZ65" s="523"/>
      <c r="BA65" s="14"/>
      <c r="BB65" s="14"/>
      <c r="BC65" s="14"/>
    </row>
    <row r="66" spans="1:55" s="13" customFormat="1">
      <c r="B66" s="81">
        <v>52</v>
      </c>
      <c r="C66" s="228"/>
      <c r="D66" s="228"/>
      <c r="E66" s="63"/>
      <c r="F66" s="228"/>
      <c r="G66" s="228"/>
      <c r="H66" s="57"/>
      <c r="I66" s="57"/>
      <c r="J66" s="86"/>
      <c r="K66" s="341"/>
      <c r="L66" s="60"/>
      <c r="M66" s="107"/>
      <c r="O66" s="14"/>
      <c r="P66" s="81">
        <v>52</v>
      </c>
      <c r="Q66" s="228"/>
      <c r="R66" s="228"/>
      <c r="S66" s="63"/>
      <c r="T66" s="228"/>
      <c r="U66" s="228"/>
      <c r="V66" s="57"/>
      <c r="W66" s="57"/>
      <c r="X66" s="74">
        <f t="shared" si="4"/>
        <v>0</v>
      </c>
      <c r="Y66" s="101"/>
      <c r="AA66" s="81">
        <v>52</v>
      </c>
      <c r="AB66" s="228"/>
      <c r="AC66" s="228"/>
      <c r="AD66" s="63"/>
      <c r="AE66" s="228"/>
      <c r="AF66" s="228"/>
      <c r="AG66" s="57"/>
      <c r="AH66" s="57"/>
      <c r="AI66" s="74">
        <f t="shared" si="5"/>
        <v>0</v>
      </c>
      <c r="AJ66" s="60"/>
      <c r="AM66" s="81">
        <v>54</v>
      </c>
      <c r="AN66" s="209"/>
      <c r="AO66" s="209"/>
      <c r="AP66" s="65"/>
      <c r="AQ66" s="209"/>
      <c r="AR66" s="209"/>
      <c r="AS66" s="59"/>
      <c r="AT66" s="59"/>
      <c r="AU66" s="525"/>
      <c r="AV66" s="574"/>
      <c r="AW66" s="519"/>
      <c r="AX66" s="522"/>
      <c r="AY66" s="522"/>
      <c r="AZ66" s="523"/>
      <c r="BA66" s="14"/>
      <c r="BB66" s="14"/>
      <c r="BC66" s="14"/>
    </row>
    <row r="67" spans="1:55" s="13" customFormat="1" ht="18">
      <c r="B67" s="81">
        <v>53</v>
      </c>
      <c r="C67" s="208"/>
      <c r="D67" s="208"/>
      <c r="E67" s="64"/>
      <c r="F67" s="208"/>
      <c r="G67" s="208"/>
      <c r="H67" s="58"/>
      <c r="I67" s="58"/>
      <c r="J67" s="86"/>
      <c r="K67" s="341"/>
      <c r="L67" s="61"/>
      <c r="M67" s="107"/>
      <c r="O67" s="14"/>
      <c r="P67" s="81">
        <v>53</v>
      </c>
      <c r="Q67" s="208"/>
      <c r="R67" s="208"/>
      <c r="S67" s="64"/>
      <c r="T67" s="208"/>
      <c r="U67" s="208"/>
      <c r="V67" s="58"/>
      <c r="W67" s="58"/>
      <c r="X67" s="74">
        <f t="shared" si="4"/>
        <v>0</v>
      </c>
      <c r="Y67" s="101"/>
      <c r="AA67" s="81">
        <v>53</v>
      </c>
      <c r="AB67" s="208"/>
      <c r="AC67" s="208"/>
      <c r="AD67" s="64"/>
      <c r="AE67" s="208"/>
      <c r="AF67" s="208"/>
      <c r="AG67" s="58"/>
      <c r="AH67" s="58"/>
      <c r="AI67" s="74">
        <f t="shared" si="5"/>
        <v>0</v>
      </c>
      <c r="AJ67" s="61"/>
      <c r="AM67" s="855" t="s">
        <v>53</v>
      </c>
      <c r="AN67" s="856"/>
      <c r="AO67" s="856"/>
      <c r="AP67" s="856"/>
      <c r="AQ67" s="856"/>
      <c r="AR67" s="857"/>
      <c r="AS67" s="25"/>
      <c r="AT67" s="25"/>
      <c r="AU67" s="25"/>
      <c r="AV67" s="526"/>
      <c r="AW67" s="526"/>
      <c r="AX67" s="527"/>
      <c r="AY67" s="527"/>
      <c r="AZ67" s="523"/>
      <c r="BA67" s="14"/>
      <c r="BB67" s="14"/>
      <c r="BC67" s="14"/>
    </row>
    <row r="68" spans="1:55" s="13" customFormat="1">
      <c r="B68" s="81">
        <v>54</v>
      </c>
      <c r="C68" s="209"/>
      <c r="D68" s="209"/>
      <c r="E68" s="65"/>
      <c r="F68" s="209"/>
      <c r="G68" s="209"/>
      <c r="H68" s="59"/>
      <c r="I68" s="59"/>
      <c r="J68" s="86"/>
      <c r="K68" s="341"/>
      <c r="L68" s="62"/>
      <c r="M68" s="107"/>
      <c r="O68" s="14"/>
      <c r="P68" s="81">
        <v>54</v>
      </c>
      <c r="Q68" s="209"/>
      <c r="R68" s="209"/>
      <c r="S68" s="65"/>
      <c r="T68" s="209"/>
      <c r="U68" s="209"/>
      <c r="V68" s="59"/>
      <c r="W68" s="59"/>
      <c r="X68" s="74">
        <f t="shared" si="4"/>
        <v>0</v>
      </c>
      <c r="Y68" s="101"/>
      <c r="AA68" s="81">
        <v>54</v>
      </c>
      <c r="AB68" s="209"/>
      <c r="AC68" s="209"/>
      <c r="AD68" s="65"/>
      <c r="AE68" s="209"/>
      <c r="AF68" s="209"/>
      <c r="AG68" s="59"/>
      <c r="AH68" s="59"/>
      <c r="AI68" s="74">
        <f t="shared" si="5"/>
        <v>0</v>
      </c>
      <c r="AJ68" s="62"/>
    </row>
    <row r="69" spans="1:55" s="13" customFormat="1" ht="23.1">
      <c r="B69" s="855" t="s">
        <v>53</v>
      </c>
      <c r="C69" s="856"/>
      <c r="D69" s="856"/>
      <c r="E69" s="856"/>
      <c r="F69" s="856"/>
      <c r="G69" s="857"/>
      <c r="H69" s="25"/>
      <c r="I69" s="25"/>
      <c r="J69" s="25"/>
      <c r="K69" s="25"/>
      <c r="L69" s="16"/>
      <c r="M69" s="20"/>
      <c r="O69" s="14"/>
      <c r="P69" s="855" t="s">
        <v>53</v>
      </c>
      <c r="Q69" s="856"/>
      <c r="R69" s="856"/>
      <c r="S69" s="856"/>
      <c r="T69" s="856"/>
      <c r="U69" s="857"/>
      <c r="V69" s="25">
        <f>SUM(V15:V68)</f>
        <v>0</v>
      </c>
      <c r="W69" s="25"/>
      <c r="X69" s="137">
        <f>IF(MAX(X15:X68)&gt;=H7*0.5,MAX(X15:X68),0)</f>
        <v>0</v>
      </c>
      <c r="Y69" s="16"/>
      <c r="AA69" s="855" t="s">
        <v>53</v>
      </c>
      <c r="AB69" s="856"/>
      <c r="AC69" s="856"/>
      <c r="AD69" s="856"/>
      <c r="AE69" s="856"/>
      <c r="AF69" s="857"/>
      <c r="AG69" s="25">
        <f>SUM(AG15:AG68)</f>
        <v>0</v>
      </c>
      <c r="AH69" s="25"/>
      <c r="AI69" s="138">
        <f>IF(MAX(AI15:AI68)&gt;=H7*0.5,MAX(AI15:AI68),0)</f>
        <v>0</v>
      </c>
      <c r="AJ69" s="16"/>
    </row>
    <row r="70" spans="1:55"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AA70" s="355"/>
      <c r="AB70" s="355"/>
      <c r="AC70" s="355"/>
      <c r="AD70" s="355"/>
      <c r="AE70" s="355"/>
      <c r="AF70" s="355"/>
      <c r="AG70" s="110"/>
      <c r="AH70" s="110"/>
      <c r="AI70" s="110"/>
      <c r="AJ70" s="20"/>
    </row>
    <row r="71" spans="1:55"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55" s="333" customFormat="1" ht="18">
      <c r="A72" s="111"/>
      <c r="B72" s="356"/>
      <c r="C72" s="356"/>
      <c r="D72" s="356"/>
      <c r="E72" s="356"/>
      <c r="F72" s="356"/>
      <c r="G72" s="356"/>
      <c r="H72" s="801"/>
      <c r="I72" s="801"/>
      <c r="J72" s="801"/>
      <c r="K72" s="801"/>
      <c r="L72" s="357"/>
      <c r="M72" s="357"/>
      <c r="N72" s="111"/>
      <c r="O72" s="115"/>
      <c r="P72" s="356"/>
      <c r="Q72" s="356"/>
      <c r="R72" s="356"/>
      <c r="S72" s="356"/>
      <c r="T72" s="356"/>
      <c r="U72" s="356"/>
      <c r="V72" s="801"/>
      <c r="W72" s="801"/>
      <c r="X72" s="801"/>
      <c r="Y72" s="357"/>
      <c r="Z72" s="111"/>
      <c r="AA72" s="356"/>
      <c r="AB72" s="356"/>
      <c r="AC72" s="356"/>
      <c r="AD72" s="356"/>
      <c r="AE72" s="356"/>
      <c r="AF72" s="356"/>
      <c r="AG72" s="801"/>
      <c r="AH72" s="801"/>
      <c r="AI72" s="801"/>
      <c r="AJ72" s="357"/>
      <c r="AK72" s="111"/>
      <c r="AL72" s="111"/>
      <c r="AM72" s="111"/>
      <c r="AN72" s="111"/>
      <c r="AO72" s="111"/>
      <c r="AP72" s="111"/>
      <c r="AQ72" s="111"/>
      <c r="AR72" s="111"/>
      <c r="AS72" s="111"/>
      <c r="AT72" s="111"/>
      <c r="AU72" s="111"/>
      <c r="AV72" s="111"/>
      <c r="AW72" s="111"/>
      <c r="AX72" s="111"/>
      <c r="AY72" s="111"/>
      <c r="AZ72" s="111"/>
      <c r="BA72" s="111"/>
      <c r="BB72" s="111"/>
      <c r="BC72" s="111"/>
    </row>
    <row r="73" spans="1:55" s="332" customFormat="1" ht="12.75" customHeight="1">
      <c r="A73" s="13"/>
      <c r="B73" s="17"/>
      <c r="C73" s="18"/>
      <c r="D73" s="18"/>
      <c r="E73" s="802"/>
      <c r="F73" s="18"/>
      <c r="G73" s="18"/>
      <c r="H73" s="18"/>
      <c r="I73" s="18"/>
      <c r="J73" s="18"/>
      <c r="K73" s="18"/>
      <c r="L73" s="20"/>
      <c r="M73" s="20"/>
      <c r="N73" s="20"/>
      <c r="O73" s="14"/>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row>
    <row r="74" spans="1:55" s="334" customFormat="1" ht="12.75" customHeight="1">
      <c r="A74" s="2"/>
      <c r="B74" s="2"/>
      <c r="C74" s="2"/>
      <c r="D74" s="2"/>
      <c r="E74" s="759"/>
      <c r="F74" s="2"/>
      <c r="G74" s="2"/>
      <c r="H74" s="2"/>
      <c r="I74" s="2"/>
      <c r="J74" s="2"/>
      <c r="K74" s="2"/>
      <c r="L74" s="9"/>
      <c r="M74" s="9"/>
      <c r="N74" s="2"/>
      <c r="O74" s="10"/>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row>
    <row r="75" spans="1:55" s="334" customFormat="1" ht="12.75" customHeight="1">
      <c r="A75" s="2"/>
      <c r="B75" s="2"/>
      <c r="C75" s="2"/>
      <c r="D75" s="2"/>
      <c r="E75" s="759"/>
      <c r="F75" s="2"/>
      <c r="G75" s="2"/>
      <c r="H75" s="2"/>
      <c r="I75" s="2"/>
      <c r="J75" s="2"/>
      <c r="K75" s="2"/>
      <c r="L75" s="9"/>
      <c r="M75" s="9"/>
      <c r="N75" s="2"/>
      <c r="O75" s="10"/>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row>
    <row r="76" spans="1:55" s="334" customFormat="1" ht="30" customHeight="1">
      <c r="A76" s="2"/>
      <c r="B76" s="2"/>
      <c r="C76" s="39"/>
      <c r="D76" s="840" t="s">
        <v>54</v>
      </c>
      <c r="E76" s="840"/>
      <c r="F76" s="840"/>
      <c r="G76" s="840"/>
      <c r="H76" s="840"/>
      <c r="I76" s="840"/>
      <c r="J76" s="840"/>
      <c r="K76" s="840"/>
      <c r="L76" s="840"/>
      <c r="M76" s="840"/>
      <c r="N76" s="840"/>
      <c r="O76" s="840"/>
      <c r="P76" s="39"/>
      <c r="Q76" s="765"/>
      <c r="R76" s="765"/>
      <c r="S76" s="765"/>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row>
    <row r="77" spans="1:55" s="334" customFormat="1" ht="15" customHeight="1">
      <c r="A77" s="2"/>
      <c r="B77" s="2"/>
      <c r="C77" s="39"/>
      <c r="D77" s="840"/>
      <c r="E77" s="840"/>
      <c r="F77" s="840"/>
      <c r="G77" s="840"/>
      <c r="H77" s="840"/>
      <c r="I77" s="840"/>
      <c r="J77" s="840"/>
      <c r="K77" s="840"/>
      <c r="L77" s="840"/>
      <c r="M77" s="840"/>
      <c r="N77" s="840"/>
      <c r="O77" s="840"/>
      <c r="P77" s="39"/>
      <c r="Q77" s="765"/>
      <c r="R77" s="765"/>
      <c r="S77" s="765"/>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row>
    <row r="78" spans="1:55" s="334" customFormat="1" ht="15" customHeight="1">
      <c r="A78" s="2"/>
      <c r="B78" s="2"/>
      <c r="C78" s="39"/>
      <c r="D78" s="39"/>
      <c r="E78" s="39"/>
      <c r="F78" s="39"/>
      <c r="G78" s="39"/>
      <c r="H78" s="40"/>
      <c r="I78" s="40"/>
      <c r="J78" s="40"/>
      <c r="K78" s="40"/>
      <c r="L78" s="39"/>
      <c r="M78" s="39"/>
      <c r="N78" s="41"/>
      <c r="O78" s="42"/>
      <c r="P78" s="39"/>
      <c r="Q78" s="765"/>
      <c r="R78" s="765"/>
      <c r="S78" s="765"/>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row>
    <row r="79" spans="1:55" s="334" customFormat="1" ht="12.95" customHeight="1">
      <c r="A79" s="39"/>
      <c r="B79" s="39"/>
      <c r="C79" s="858" t="s">
        <v>55</v>
      </c>
      <c r="D79" s="858"/>
      <c r="E79" s="861" t="str">
        <f>H5</f>
        <v xml:space="preserve">PRAN CONSTRUCCIONES SAS						</v>
      </c>
      <c r="F79" s="861"/>
      <c r="G79" s="861"/>
      <c r="H79" s="861"/>
      <c r="I79" s="861"/>
      <c r="J79" s="42"/>
      <c r="K79" s="2"/>
      <c r="L79" s="9"/>
      <c r="M79" s="9"/>
      <c r="N79" s="2"/>
      <c r="O79" s="10"/>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row>
    <row r="80" spans="1:55" s="334" customFormat="1" ht="12.95">
      <c r="A80" s="39"/>
      <c r="B80" s="39"/>
      <c r="C80" s="858" t="s">
        <v>56</v>
      </c>
      <c r="D80" s="858"/>
      <c r="E80" s="887" t="s">
        <v>501</v>
      </c>
      <c r="F80" s="887"/>
      <c r="G80" s="887"/>
      <c r="H80" s="887"/>
      <c r="I80" s="887"/>
      <c r="J80" s="42"/>
      <c r="K80" s="2"/>
      <c r="L80" s="9"/>
      <c r="M80" s="9"/>
      <c r="N80" s="2"/>
      <c r="O80" s="10"/>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row>
    <row r="81" spans="1:26" s="334" customFormat="1" ht="12.95">
      <c r="A81" s="39"/>
      <c r="B81" s="39"/>
      <c r="C81" s="858" t="s">
        <v>58</v>
      </c>
      <c r="D81" s="858"/>
      <c r="E81" s="869" t="s">
        <v>59</v>
      </c>
      <c r="F81" s="869"/>
      <c r="G81" s="869"/>
      <c r="H81" s="869"/>
      <c r="I81" s="869"/>
      <c r="J81" s="42"/>
      <c r="K81" s="2"/>
      <c r="L81" s="9"/>
      <c r="M81" s="9"/>
      <c r="N81" s="2"/>
      <c r="O81" s="10"/>
      <c r="P81" s="2"/>
      <c r="Q81" s="2"/>
      <c r="R81" s="2"/>
      <c r="S81" s="2"/>
      <c r="T81" s="2"/>
      <c r="U81" s="2"/>
      <c r="V81" s="2"/>
      <c r="W81" s="2"/>
      <c r="X81" s="2"/>
      <c r="Y81" s="2"/>
      <c r="Z81" s="2"/>
    </row>
    <row r="82" spans="1:26" s="334" customFormat="1" ht="83.1" customHeight="1">
      <c r="A82" s="39"/>
      <c r="B82" s="39"/>
      <c r="C82" s="39"/>
      <c r="D82" s="39"/>
      <c r="E82" s="39"/>
      <c r="F82" s="39"/>
      <c r="G82" s="40"/>
      <c r="H82" s="39"/>
      <c r="I82" s="41"/>
      <c r="J82" s="42"/>
      <c r="K82" s="2"/>
      <c r="L82" s="9"/>
      <c r="M82" s="9"/>
      <c r="N82" s="2"/>
      <c r="O82" s="10"/>
      <c r="P82" s="2"/>
      <c r="Q82" s="2"/>
      <c r="R82" s="2"/>
      <c r="S82" s="2"/>
      <c r="T82" s="2"/>
      <c r="U82" s="2"/>
      <c r="V82" s="2"/>
      <c r="W82" s="2"/>
      <c r="X82" s="2"/>
      <c r="Y82" s="2"/>
      <c r="Z82" s="2"/>
    </row>
    <row r="83" spans="1:26" s="334" customFormat="1" ht="12.75" customHeight="1">
      <c r="A83" s="39"/>
      <c r="B83" s="39"/>
      <c r="C83" s="870" t="s">
        <v>60</v>
      </c>
      <c r="D83" s="870"/>
      <c r="E83" s="870"/>
      <c r="F83" s="870"/>
      <c r="G83" s="870"/>
      <c r="H83" s="870"/>
      <c r="I83" s="870"/>
      <c r="J83" s="870"/>
      <c r="K83" s="2"/>
      <c r="L83" s="9"/>
      <c r="M83" s="9"/>
      <c r="N83" s="2"/>
      <c r="O83" s="10"/>
      <c r="P83" s="2"/>
      <c r="Q83" s="2"/>
      <c r="R83" s="2"/>
      <c r="S83" s="2"/>
      <c r="T83" s="2"/>
      <c r="U83" s="2"/>
      <c r="V83" s="2"/>
      <c r="W83" s="2"/>
      <c r="X83" s="2"/>
      <c r="Y83" s="2"/>
      <c r="Z83" s="2"/>
    </row>
    <row r="84" spans="1:26" s="334" customFormat="1" ht="12.95">
      <c r="A84" s="39"/>
      <c r="B84" s="39"/>
      <c r="C84" s="770"/>
      <c r="D84" s="870" t="s">
        <v>61</v>
      </c>
      <c r="E84" s="870"/>
      <c r="F84" s="870"/>
      <c r="G84" s="870"/>
      <c r="H84" s="870"/>
      <c r="I84" s="770"/>
      <c r="J84" s="770"/>
      <c r="K84" s="2"/>
      <c r="L84" s="9"/>
      <c r="M84" s="9"/>
      <c r="N84" s="2"/>
      <c r="O84" s="10"/>
      <c r="P84" s="2"/>
      <c r="Q84" s="2"/>
      <c r="R84" s="2"/>
      <c r="S84" s="2"/>
      <c r="T84" s="2"/>
      <c r="U84" s="2"/>
      <c r="V84" s="2"/>
      <c r="W84" s="2"/>
      <c r="X84" s="2"/>
      <c r="Y84" s="2"/>
      <c r="Z84" s="2"/>
    </row>
    <row r="85" spans="1:26" s="334" customFormat="1" ht="20.100000000000001">
      <c r="A85" s="39"/>
      <c r="B85" s="39"/>
      <c r="C85" s="899"/>
      <c r="D85" s="899"/>
      <c r="E85" s="770"/>
      <c r="F85" s="770"/>
      <c r="G85" s="770"/>
      <c r="H85" s="770"/>
      <c r="I85" s="770"/>
      <c r="J85" s="770"/>
      <c r="K85" s="2"/>
      <c r="L85" s="9"/>
      <c r="M85" s="9"/>
      <c r="N85" s="2"/>
      <c r="O85" s="366"/>
      <c r="P85" s="366"/>
      <c r="Q85" s="366"/>
      <c r="R85" s="366"/>
      <c r="S85" s="366"/>
      <c r="T85" s="366"/>
      <c r="U85" s="366"/>
      <c r="V85" s="366"/>
      <c r="W85" s="2"/>
      <c r="X85" s="2"/>
      <c r="Y85" s="2"/>
      <c r="Z85" s="2"/>
    </row>
    <row r="86" spans="1:26" s="334" customFormat="1" ht="23.1">
      <c r="A86" s="39"/>
      <c r="B86" s="39"/>
      <c r="C86" s="871" t="s">
        <v>62</v>
      </c>
      <c r="D86" s="872"/>
      <c r="E86" s="872"/>
      <c r="F86" s="872"/>
      <c r="G86" s="872"/>
      <c r="H86" s="872"/>
      <c r="I86" s="872"/>
      <c r="J86" s="872"/>
      <c r="K86" s="873"/>
      <c r="L86" s="9"/>
      <c r="M86" s="9"/>
      <c r="N86" s="874" t="s">
        <v>63</v>
      </c>
      <c r="O86" s="875"/>
      <c r="P86" s="875"/>
      <c r="Q86" s="875"/>
      <c r="R86" s="875"/>
      <c r="S86" s="875"/>
      <c r="T86" s="875"/>
      <c r="U86" s="875"/>
      <c r="V86" s="876"/>
      <c r="W86" s="2"/>
      <c r="X86" s="2"/>
      <c r="Y86" s="2"/>
      <c r="Z86" s="2"/>
    </row>
    <row r="87" spans="1:26" s="334" customFormat="1" ht="12.75" customHeight="1">
      <c r="A87" s="39"/>
      <c r="B87" s="2"/>
      <c r="C87" s="180" t="s">
        <v>64</v>
      </c>
      <c r="D87" s="180" t="s">
        <v>11</v>
      </c>
      <c r="E87" s="180" t="s">
        <v>65</v>
      </c>
      <c r="F87" s="180" t="s">
        <v>66</v>
      </c>
      <c r="G87" s="180" t="s">
        <v>67</v>
      </c>
      <c r="H87" s="180" t="s">
        <v>68</v>
      </c>
      <c r="I87" s="189" t="s">
        <v>69</v>
      </c>
      <c r="J87" s="190" t="s">
        <v>70</v>
      </c>
      <c r="K87" s="181" t="s">
        <v>19</v>
      </c>
      <c r="L87" s="39"/>
      <c r="M87" s="2"/>
      <c r="N87" s="180" t="s">
        <v>64</v>
      </c>
      <c r="O87" s="180" t="s">
        <v>11</v>
      </c>
      <c r="P87" s="180" t="s">
        <v>65</v>
      </c>
      <c r="Q87" s="180" t="s">
        <v>66</v>
      </c>
      <c r="R87" s="180" t="s">
        <v>67</v>
      </c>
      <c r="S87" s="180" t="s">
        <v>68</v>
      </c>
      <c r="T87" s="189" t="s">
        <v>69</v>
      </c>
      <c r="U87" s="190" t="s">
        <v>70</v>
      </c>
      <c r="V87" s="181" t="s">
        <v>19</v>
      </c>
      <c r="W87" s="2"/>
      <c r="X87" s="2"/>
      <c r="Y87" s="147" t="s">
        <v>71</v>
      </c>
      <c r="Z87" s="148" t="s">
        <v>72</v>
      </c>
    </row>
    <row r="88" spans="1:26" s="334" customFormat="1" ht="48.6" customHeight="1">
      <c r="A88" s="116"/>
      <c r="B88" s="15">
        <v>1</v>
      </c>
      <c r="C88" s="44" t="s">
        <v>502</v>
      </c>
      <c r="D88" s="44" t="s">
        <v>503</v>
      </c>
      <c r="E88" s="44" t="s">
        <v>504</v>
      </c>
      <c r="F88" s="99"/>
      <c r="G88" s="16">
        <v>35533</v>
      </c>
      <c r="H88" s="16">
        <v>38090</v>
      </c>
      <c r="I88" s="45">
        <f>H88-G88+1</f>
        <v>2558</v>
      </c>
      <c r="J88" s="46">
        <f t="shared" ref="J88:J99" si="12">+I88/30</f>
        <v>85.266666666666666</v>
      </c>
      <c r="K88" s="225" t="s">
        <v>505</v>
      </c>
      <c r="L88" s="116"/>
      <c r="M88" s="129">
        <v>1</v>
      </c>
      <c r="N88" s="130"/>
      <c r="O88" s="131"/>
      <c r="P88" s="130"/>
      <c r="Q88" s="130"/>
      <c r="R88" s="133"/>
      <c r="S88" s="133"/>
      <c r="T88" s="45">
        <f>S88-R88+1</f>
        <v>1</v>
      </c>
      <c r="U88" s="46">
        <f>+T88/30</f>
        <v>3.3333333333333333E-2</v>
      </c>
      <c r="V88" s="225"/>
      <c r="W88" s="2"/>
      <c r="X88" s="2"/>
      <c r="Y88" s="149" t="s">
        <v>76</v>
      </c>
      <c r="Z88" s="150">
        <v>4</v>
      </c>
    </row>
    <row r="89" spans="1:26" s="334" customFormat="1" ht="36.950000000000003" customHeight="1">
      <c r="A89" s="116"/>
      <c r="B89" s="15">
        <v>2</v>
      </c>
      <c r="C89" s="240" t="s">
        <v>502</v>
      </c>
      <c r="D89" s="240" t="s">
        <v>506</v>
      </c>
      <c r="E89" s="240" t="s">
        <v>504</v>
      </c>
      <c r="F89" s="240"/>
      <c r="G89" s="16">
        <v>39419</v>
      </c>
      <c r="H89" s="16">
        <v>41822</v>
      </c>
      <c r="I89" s="45">
        <f t="shared" ref="I89:I90" si="13">H89-G89+1</f>
        <v>2404</v>
      </c>
      <c r="J89" s="46">
        <f t="shared" si="12"/>
        <v>80.13333333333334</v>
      </c>
      <c r="K89" s="225" t="s">
        <v>505</v>
      </c>
      <c r="L89" s="116"/>
      <c r="M89" s="129">
        <v>2</v>
      </c>
      <c r="N89" s="131"/>
      <c r="O89" s="131"/>
      <c r="P89" s="131"/>
      <c r="Q89" s="132"/>
      <c r="R89" s="133"/>
      <c r="S89" s="133"/>
      <c r="T89" s="45">
        <f t="shared" ref="T89:T90" si="14">S89-R89+1</f>
        <v>1</v>
      </c>
      <c r="U89" s="46">
        <f t="shared" ref="U89:U90" si="15">+T89/30</f>
        <v>3.3333333333333333E-2</v>
      </c>
      <c r="V89" s="225"/>
      <c r="W89" s="2"/>
      <c r="X89" s="2"/>
      <c r="Y89" s="151" t="s">
        <v>81</v>
      </c>
      <c r="Z89" s="877">
        <v>1</v>
      </c>
    </row>
    <row r="90" spans="1:26" s="334" customFormat="1" ht="51.95" customHeight="1">
      <c r="A90" s="116"/>
      <c r="B90" s="15">
        <v>3</v>
      </c>
      <c r="C90" s="240" t="s">
        <v>507</v>
      </c>
      <c r="D90" s="240" t="s">
        <v>458</v>
      </c>
      <c r="E90" s="240" t="s">
        <v>508</v>
      </c>
      <c r="F90" s="240"/>
      <c r="G90" s="16">
        <v>42144</v>
      </c>
      <c r="H90" s="16">
        <v>43404</v>
      </c>
      <c r="I90" s="45">
        <f t="shared" si="13"/>
        <v>1261</v>
      </c>
      <c r="J90" s="46">
        <f t="shared" si="12"/>
        <v>42.033333333333331</v>
      </c>
      <c r="K90" s="225" t="s">
        <v>505</v>
      </c>
      <c r="L90" s="116"/>
      <c r="M90" s="129">
        <v>3</v>
      </c>
      <c r="N90" s="131"/>
      <c r="O90" s="130"/>
      <c r="P90" s="131"/>
      <c r="Q90" s="132"/>
      <c r="R90" s="133"/>
      <c r="S90" s="133"/>
      <c r="T90" s="45">
        <f t="shared" si="14"/>
        <v>1</v>
      </c>
      <c r="U90" s="46">
        <f t="shared" si="15"/>
        <v>3.3333333333333333E-2</v>
      </c>
      <c r="V90" s="130"/>
      <c r="W90" s="2"/>
      <c r="X90" s="2"/>
      <c r="Y90" s="154" t="s">
        <v>84</v>
      </c>
      <c r="Z90" s="878"/>
    </row>
    <row r="91" spans="1:26" s="334" customFormat="1" ht="12.75" customHeight="1">
      <c r="A91" s="116"/>
      <c r="B91" s="15">
        <v>4</v>
      </c>
      <c r="C91" s="47"/>
      <c r="D91" s="47"/>
      <c r="E91" s="47"/>
      <c r="F91" s="47"/>
      <c r="G91" s="16"/>
      <c r="H91" s="16"/>
      <c r="I91" s="45">
        <f t="shared" ref="I91:I99" si="16">H91-G91</f>
        <v>0</v>
      </c>
      <c r="J91" s="46">
        <f t="shared" si="12"/>
        <v>0</v>
      </c>
      <c r="K91" s="136"/>
      <c r="L91" s="116"/>
      <c r="M91" s="129">
        <v>4</v>
      </c>
      <c r="N91" s="134"/>
      <c r="O91" s="134"/>
      <c r="P91" s="134"/>
      <c r="Q91" s="134"/>
      <c r="R91" s="133"/>
      <c r="S91" s="133"/>
      <c r="T91" s="45">
        <f t="shared" ref="T91:T99" si="17">S91-R91</f>
        <v>0</v>
      </c>
      <c r="U91" s="46">
        <f t="shared" ref="U91:U99" si="18">+T91/30</f>
        <v>0</v>
      </c>
      <c r="V91" s="136"/>
      <c r="W91" s="2"/>
      <c r="X91" s="2"/>
      <c r="Y91" s="154" t="s">
        <v>87</v>
      </c>
      <c r="Z91" s="878"/>
    </row>
    <row r="92" spans="1:26" s="334" customFormat="1" ht="63" customHeight="1">
      <c r="A92" s="116"/>
      <c r="B92" s="15">
        <v>5</v>
      </c>
      <c r="C92" s="47"/>
      <c r="D92" s="47"/>
      <c r="E92" s="47"/>
      <c r="F92" s="47"/>
      <c r="G92" s="16"/>
      <c r="H92" s="16"/>
      <c r="I92" s="45">
        <f t="shared" si="16"/>
        <v>0</v>
      </c>
      <c r="J92" s="46">
        <f t="shared" si="12"/>
        <v>0</v>
      </c>
      <c r="K92" s="136"/>
      <c r="L92" s="116"/>
      <c r="M92" s="129">
        <v>5</v>
      </c>
      <c r="N92" s="134"/>
      <c r="O92" s="134"/>
      <c r="P92" s="134"/>
      <c r="Q92" s="134"/>
      <c r="R92" s="133"/>
      <c r="S92" s="133"/>
      <c r="T92" s="45">
        <f t="shared" si="17"/>
        <v>0</v>
      </c>
      <c r="U92" s="46">
        <f t="shared" si="18"/>
        <v>0</v>
      </c>
      <c r="V92" s="136"/>
      <c r="W92" s="2"/>
      <c r="X92" s="2"/>
      <c r="Y92" s="152" t="s">
        <v>91</v>
      </c>
      <c r="Z92" s="878"/>
    </row>
    <row r="93" spans="1:26" s="334" customFormat="1" ht="12.75" customHeight="1">
      <c r="A93" s="116"/>
      <c r="B93" s="15">
        <v>6</v>
      </c>
      <c r="C93" s="47"/>
      <c r="D93" s="47"/>
      <c r="E93" s="47"/>
      <c r="F93" s="47"/>
      <c r="G93" s="16"/>
      <c r="H93" s="16"/>
      <c r="I93" s="45">
        <f t="shared" si="16"/>
        <v>0</v>
      </c>
      <c r="J93" s="46">
        <f t="shared" si="12"/>
        <v>0</v>
      </c>
      <c r="K93" s="136"/>
      <c r="L93" s="116"/>
      <c r="M93" s="129">
        <v>6</v>
      </c>
      <c r="N93" s="134"/>
      <c r="O93" s="134"/>
      <c r="P93" s="134"/>
      <c r="Q93" s="134"/>
      <c r="R93" s="133"/>
      <c r="S93" s="133"/>
      <c r="T93" s="45">
        <f t="shared" si="17"/>
        <v>0</v>
      </c>
      <c r="U93" s="46">
        <f t="shared" si="18"/>
        <v>0</v>
      </c>
      <c r="V93" s="136"/>
      <c r="W93" s="2"/>
      <c r="X93" s="2"/>
      <c r="Y93" s="154" t="s">
        <v>94</v>
      </c>
      <c r="Z93" s="878"/>
    </row>
    <row r="94" spans="1:26" s="334" customFormat="1" ht="12.75" customHeight="1">
      <c r="A94" s="116"/>
      <c r="B94" s="15">
        <v>7</v>
      </c>
      <c r="C94" s="47"/>
      <c r="D94" s="47"/>
      <c r="E94" s="47"/>
      <c r="F94" s="47"/>
      <c r="G94" s="16"/>
      <c r="H94" s="16"/>
      <c r="I94" s="45">
        <f t="shared" si="16"/>
        <v>0</v>
      </c>
      <c r="J94" s="46">
        <f t="shared" si="12"/>
        <v>0</v>
      </c>
      <c r="K94" s="136"/>
      <c r="L94" s="116"/>
      <c r="M94" s="129">
        <v>7</v>
      </c>
      <c r="N94" s="134"/>
      <c r="O94" s="134"/>
      <c r="P94" s="134"/>
      <c r="Q94" s="134"/>
      <c r="R94" s="133"/>
      <c r="S94" s="133"/>
      <c r="T94" s="45">
        <f t="shared" si="17"/>
        <v>0</v>
      </c>
      <c r="U94" s="46">
        <f t="shared" si="18"/>
        <v>0</v>
      </c>
      <c r="V94" s="136"/>
      <c r="W94" s="2"/>
      <c r="X94" s="2"/>
      <c r="Y94" s="154" t="s">
        <v>98</v>
      </c>
      <c r="Z94" s="878"/>
    </row>
    <row r="95" spans="1:26" s="334" customFormat="1" ht="12.75" customHeight="1">
      <c r="A95" s="116"/>
      <c r="B95" s="15">
        <v>8</v>
      </c>
      <c r="C95" s="47"/>
      <c r="D95" s="47"/>
      <c r="E95" s="47"/>
      <c r="F95" s="47"/>
      <c r="G95" s="16"/>
      <c r="H95" s="16"/>
      <c r="I95" s="45">
        <f t="shared" si="16"/>
        <v>0</v>
      </c>
      <c r="J95" s="46">
        <f t="shared" si="12"/>
        <v>0</v>
      </c>
      <c r="K95" s="136"/>
      <c r="L95" s="116"/>
      <c r="M95" s="129">
        <v>8</v>
      </c>
      <c r="N95" s="134"/>
      <c r="O95" s="134"/>
      <c r="P95" s="134"/>
      <c r="Q95" s="134"/>
      <c r="R95" s="133"/>
      <c r="S95" s="133"/>
      <c r="T95" s="45">
        <f t="shared" si="17"/>
        <v>0</v>
      </c>
      <c r="U95" s="46">
        <f t="shared" si="18"/>
        <v>0</v>
      </c>
      <c r="V95" s="136"/>
      <c r="W95" s="2"/>
      <c r="X95" s="2"/>
      <c r="Y95" s="154" t="s">
        <v>101</v>
      </c>
      <c r="Z95" s="878"/>
    </row>
    <row r="96" spans="1:26" s="334" customFormat="1" ht="24.95" customHeight="1">
      <c r="A96" s="116"/>
      <c r="B96" s="15">
        <v>9</v>
      </c>
      <c r="C96" s="47"/>
      <c r="D96" s="47"/>
      <c r="E96" s="47"/>
      <c r="F96" s="47"/>
      <c r="G96" s="16"/>
      <c r="H96" s="16"/>
      <c r="I96" s="45">
        <f t="shared" si="16"/>
        <v>0</v>
      </c>
      <c r="J96" s="46">
        <f t="shared" si="12"/>
        <v>0</v>
      </c>
      <c r="K96" s="136"/>
      <c r="L96" s="116"/>
      <c r="M96" s="129">
        <v>9</v>
      </c>
      <c r="N96" s="134"/>
      <c r="O96" s="134"/>
      <c r="P96" s="134"/>
      <c r="Q96" s="134"/>
      <c r="R96" s="133"/>
      <c r="S96" s="133"/>
      <c r="T96" s="45">
        <f t="shared" si="17"/>
        <v>0</v>
      </c>
      <c r="U96" s="46">
        <f t="shared" si="18"/>
        <v>0</v>
      </c>
      <c r="V96" s="136"/>
      <c r="W96" s="2"/>
      <c r="X96" s="2"/>
      <c r="Y96" s="153" t="s">
        <v>102</v>
      </c>
      <c r="Z96" s="879"/>
    </row>
    <row r="97" spans="1:28" s="334" customFormat="1" ht="12.75" customHeight="1">
      <c r="A97" s="116"/>
      <c r="B97" s="15">
        <v>10</v>
      </c>
      <c r="C97" s="47"/>
      <c r="D97" s="47"/>
      <c r="E97" s="47"/>
      <c r="F97" s="47"/>
      <c r="G97" s="16"/>
      <c r="H97" s="16"/>
      <c r="I97" s="45">
        <f t="shared" si="16"/>
        <v>0</v>
      </c>
      <c r="J97" s="46">
        <f t="shared" si="12"/>
        <v>0</v>
      </c>
      <c r="K97" s="136"/>
      <c r="L97" s="116"/>
      <c r="M97" s="129">
        <v>10</v>
      </c>
      <c r="N97" s="134"/>
      <c r="O97" s="134"/>
      <c r="P97" s="134"/>
      <c r="Q97" s="134"/>
      <c r="R97" s="133"/>
      <c r="S97" s="133"/>
      <c r="T97" s="45">
        <f t="shared" si="17"/>
        <v>0</v>
      </c>
      <c r="U97" s="46">
        <f t="shared" si="18"/>
        <v>0</v>
      </c>
      <c r="V97" s="136"/>
      <c r="W97" s="2"/>
      <c r="X97" s="2"/>
      <c r="Y97" s="2"/>
      <c r="Z97" s="2"/>
      <c r="AA97" s="2"/>
      <c r="AB97" s="2"/>
    </row>
    <row r="98" spans="1:28" s="334" customFormat="1" ht="12.75" customHeight="1">
      <c r="A98" s="116"/>
      <c r="B98" s="15">
        <v>11</v>
      </c>
      <c r="C98" s="47"/>
      <c r="D98" s="47"/>
      <c r="E98" s="47"/>
      <c r="F98" s="47"/>
      <c r="G98" s="16"/>
      <c r="H98" s="16"/>
      <c r="I98" s="45">
        <f t="shared" si="16"/>
        <v>0</v>
      </c>
      <c r="J98" s="46">
        <f t="shared" si="12"/>
        <v>0</v>
      </c>
      <c r="K98" s="136"/>
      <c r="L98" s="116"/>
      <c r="M98" s="129">
        <v>11</v>
      </c>
      <c r="N98" s="134"/>
      <c r="O98" s="134"/>
      <c r="P98" s="134"/>
      <c r="Q98" s="134"/>
      <c r="R98" s="133"/>
      <c r="S98" s="133"/>
      <c r="T98" s="45">
        <f t="shared" si="17"/>
        <v>0</v>
      </c>
      <c r="U98" s="46">
        <f t="shared" si="18"/>
        <v>0</v>
      </c>
      <c r="V98" s="136"/>
      <c r="W98" s="2"/>
      <c r="X98" s="2"/>
      <c r="Y98" s="2"/>
      <c r="Z98" s="2"/>
      <c r="AA98" s="2"/>
      <c r="AB98" s="2"/>
    </row>
    <row r="99" spans="1:28" s="334" customFormat="1" ht="12.75" customHeight="1">
      <c r="A99" s="116"/>
      <c r="B99" s="15">
        <v>12</v>
      </c>
      <c r="C99" s="47"/>
      <c r="D99" s="47"/>
      <c r="E99" s="47"/>
      <c r="F99" s="47"/>
      <c r="G99" s="16"/>
      <c r="H99" s="16"/>
      <c r="I99" s="45">
        <f t="shared" si="16"/>
        <v>0</v>
      </c>
      <c r="J99" s="46">
        <f t="shared" si="12"/>
        <v>0</v>
      </c>
      <c r="K99" s="136"/>
      <c r="L99" s="116"/>
      <c r="M99" s="129">
        <v>12</v>
      </c>
      <c r="N99" s="134"/>
      <c r="O99" s="134"/>
      <c r="P99" s="134"/>
      <c r="Q99" s="134"/>
      <c r="R99" s="133"/>
      <c r="S99" s="133"/>
      <c r="T99" s="45">
        <f t="shared" si="17"/>
        <v>0</v>
      </c>
      <c r="U99" s="46">
        <f t="shared" si="18"/>
        <v>0</v>
      </c>
      <c r="V99" s="136"/>
      <c r="W99" s="2"/>
      <c r="X99" s="2"/>
      <c r="Y99" s="2"/>
      <c r="Z99" s="2"/>
      <c r="AA99" s="2"/>
      <c r="AB99" s="2"/>
    </row>
    <row r="100" spans="1:28" s="334" customFormat="1" ht="14.1">
      <c r="A100" s="39"/>
      <c r="B100" s="2"/>
      <c r="C100" s="881" t="s">
        <v>103</v>
      </c>
      <c r="D100" s="882"/>
      <c r="E100" s="882"/>
      <c r="F100" s="882"/>
      <c r="G100" s="882"/>
      <c r="H100" s="883"/>
      <c r="I100" s="48">
        <f>SUM(I88:I99)</f>
        <v>6223</v>
      </c>
      <c r="J100" s="49">
        <f>SUM(J88:J99)</f>
        <v>207.43333333333334</v>
      </c>
      <c r="K100" s="136"/>
      <c r="L100" s="39"/>
      <c r="M100" s="135"/>
      <c r="N100" s="884" t="s">
        <v>103</v>
      </c>
      <c r="O100" s="885"/>
      <c r="P100" s="885"/>
      <c r="Q100" s="885"/>
      <c r="R100" s="885"/>
      <c r="S100" s="886"/>
      <c r="T100" s="48">
        <f>SUM(T88:T99)</f>
        <v>3</v>
      </c>
      <c r="U100" s="49">
        <f>SUM(U88:U99)</f>
        <v>0.1</v>
      </c>
      <c r="V100" s="136"/>
      <c r="W100" s="2"/>
      <c r="X100" s="2"/>
      <c r="Y100" s="2"/>
      <c r="Z100" s="2"/>
      <c r="AA100" s="2"/>
      <c r="AB100" s="2"/>
    </row>
    <row r="101" spans="1:28" s="334" customFormat="1" ht="12.75" customHeight="1">
      <c r="A101" s="2"/>
      <c r="B101" s="2"/>
      <c r="C101" s="2"/>
      <c r="D101" s="2"/>
      <c r="E101" s="759"/>
      <c r="F101" s="2"/>
      <c r="G101" s="2"/>
      <c r="H101" s="2"/>
      <c r="I101" s="2"/>
      <c r="J101" s="2"/>
      <c r="K101" s="2"/>
      <c r="L101" s="9"/>
      <c r="M101" s="9"/>
      <c r="N101" s="2"/>
      <c r="O101" s="10"/>
      <c r="P101" s="2"/>
      <c r="Q101" s="2"/>
      <c r="R101" s="2"/>
      <c r="S101" s="2"/>
      <c r="T101" s="2"/>
      <c r="U101" s="2"/>
      <c r="V101" s="2"/>
      <c r="W101" s="2"/>
      <c r="X101" s="2"/>
      <c r="Y101" s="2"/>
      <c r="Z101" s="2"/>
      <c r="AA101" s="2"/>
      <c r="AB101" s="155" t="s">
        <v>19</v>
      </c>
    </row>
    <row r="102" spans="1:28" s="334" customFormat="1" ht="20.25" customHeight="1">
      <c r="A102" s="2"/>
      <c r="B102" s="2"/>
      <c r="C102" s="2"/>
      <c r="D102" s="2"/>
      <c r="E102" s="759"/>
      <c r="F102" s="2"/>
      <c r="G102" s="2"/>
      <c r="H102" s="2"/>
      <c r="I102" s="2"/>
      <c r="J102" s="117" t="str">
        <f>IF(J100&gt;=36,"HABILITADO","NO HABILITADO")</f>
        <v>HABILITADO</v>
      </c>
      <c r="K102" s="2"/>
      <c r="L102" s="9"/>
      <c r="M102" s="9"/>
      <c r="N102" s="2"/>
      <c r="O102" s="10"/>
      <c r="P102" s="2"/>
      <c r="Q102" s="2"/>
      <c r="R102" s="2"/>
      <c r="S102" s="2"/>
      <c r="T102" s="768" t="s">
        <v>104</v>
      </c>
      <c r="U102" s="769">
        <f>IF(U100&gt;24,15,IF(U100&gt;=18,10,IF(U100&gt;=12,8,0)))</f>
        <v>0</v>
      </c>
      <c r="V102" s="2"/>
      <c r="W102" s="2"/>
      <c r="X102" s="2"/>
      <c r="Y102" s="768" t="s">
        <v>104</v>
      </c>
      <c r="Z102" s="769">
        <v>0</v>
      </c>
      <c r="AA102" s="2"/>
      <c r="AB102" s="149"/>
    </row>
    <row r="103" spans="1:28" s="334" customFormat="1" ht="12.75" customHeight="1">
      <c r="A103" s="2"/>
      <c r="B103" s="2"/>
      <c r="C103" s="2"/>
      <c r="D103" s="2"/>
      <c r="E103" s="759"/>
      <c r="F103" s="2"/>
      <c r="G103" s="2"/>
      <c r="H103" s="2"/>
      <c r="I103" s="2"/>
      <c r="J103" s="2"/>
      <c r="K103" s="2"/>
      <c r="L103" s="9"/>
      <c r="M103" s="9"/>
      <c r="N103" s="2"/>
      <c r="O103" s="10"/>
      <c r="P103" s="2"/>
      <c r="Q103" s="2"/>
      <c r="R103" s="2"/>
      <c r="S103" s="2"/>
      <c r="T103" s="2"/>
      <c r="U103" s="2"/>
      <c r="V103" s="2"/>
      <c r="W103" s="2"/>
      <c r="X103" s="2"/>
      <c r="Y103" s="2"/>
      <c r="Z103" s="2"/>
      <c r="AA103" s="2"/>
      <c r="AB103" s="2"/>
    </row>
    <row r="104" spans="1:28" s="334" customFormat="1" ht="12.75" customHeight="1">
      <c r="A104" s="2"/>
      <c r="B104" s="2"/>
      <c r="C104" s="2"/>
      <c r="D104" s="2"/>
      <c r="E104" s="759"/>
      <c r="F104" s="2"/>
      <c r="G104" s="2"/>
      <c r="H104" s="2"/>
      <c r="I104" s="2"/>
      <c r="J104" s="2"/>
      <c r="K104" s="2"/>
      <c r="L104" s="9"/>
      <c r="M104" s="9"/>
      <c r="N104" s="2"/>
      <c r="O104" s="10"/>
      <c r="P104" s="2"/>
      <c r="Q104" s="2"/>
      <c r="R104" s="2"/>
      <c r="S104" s="2"/>
      <c r="T104" s="2"/>
      <c r="U104" s="2"/>
      <c r="V104" s="2"/>
      <c r="W104" s="2"/>
      <c r="X104" s="2"/>
      <c r="Y104" s="2"/>
      <c r="Z104" s="2"/>
      <c r="AA104" s="2"/>
      <c r="AB104" s="2"/>
    </row>
    <row r="105" spans="1:28" s="334" customFormat="1" ht="12.75" customHeight="1">
      <c r="A105" s="2"/>
      <c r="B105" s="2"/>
      <c r="C105" s="2"/>
      <c r="D105" s="2"/>
      <c r="E105" s="759"/>
      <c r="F105" s="2"/>
      <c r="G105" s="2"/>
      <c r="H105" s="2"/>
      <c r="I105" s="2"/>
      <c r="J105" s="2"/>
      <c r="K105" s="2"/>
      <c r="L105" s="9"/>
      <c r="M105" s="9"/>
      <c r="N105" s="2"/>
      <c r="O105" s="10"/>
      <c r="P105" s="2"/>
      <c r="Q105" s="2"/>
      <c r="R105" s="2"/>
      <c r="S105" s="2"/>
      <c r="T105" s="2"/>
      <c r="U105" s="2"/>
      <c r="V105" s="2"/>
      <c r="W105" s="2"/>
      <c r="X105" s="2"/>
      <c r="Y105" s="2"/>
      <c r="Z105" s="2"/>
      <c r="AA105" s="2"/>
      <c r="AB105" s="2"/>
    </row>
    <row r="106" spans="1:28" s="334" customFormat="1" ht="12.75" customHeight="1">
      <c r="A106" s="2"/>
      <c r="B106" s="2"/>
      <c r="C106" s="2"/>
      <c r="D106" s="2"/>
      <c r="E106" s="759"/>
      <c r="F106" s="2"/>
      <c r="G106" s="2"/>
      <c r="H106" s="2"/>
      <c r="I106" s="2"/>
      <c r="J106" s="2"/>
      <c r="K106" s="2"/>
      <c r="L106" s="9"/>
      <c r="M106" s="9"/>
      <c r="N106" s="2"/>
      <c r="O106" s="10"/>
      <c r="P106" s="2"/>
      <c r="Q106" s="2"/>
      <c r="R106" s="2"/>
      <c r="S106" s="2"/>
      <c r="T106" s="2"/>
      <c r="U106" s="2"/>
      <c r="V106" s="2"/>
      <c r="W106" s="2"/>
      <c r="X106" s="2"/>
      <c r="Y106" s="2"/>
      <c r="Z106" s="2"/>
      <c r="AA106" s="2"/>
      <c r="AB106" s="2"/>
    </row>
    <row r="107" spans="1:28" s="334" customFormat="1" ht="12.95" customHeight="1">
      <c r="A107" s="2"/>
      <c r="B107" s="2"/>
      <c r="C107" s="2"/>
      <c r="D107" s="2"/>
      <c r="E107" s="759"/>
      <c r="F107" s="2"/>
      <c r="G107" s="2"/>
      <c r="H107" s="2"/>
      <c r="I107" s="2"/>
      <c r="J107" s="2"/>
      <c r="K107" s="2"/>
      <c r="L107" s="9"/>
      <c r="M107" s="9"/>
      <c r="N107" s="2"/>
      <c r="O107" s="10"/>
      <c r="P107" s="2"/>
      <c r="Q107" s="2"/>
      <c r="R107" s="2"/>
      <c r="S107" s="2"/>
      <c r="T107" s="2"/>
      <c r="U107" s="2"/>
      <c r="V107" s="2"/>
      <c r="W107" s="2"/>
      <c r="X107" s="2"/>
      <c r="Y107" s="2"/>
      <c r="Z107" s="2"/>
      <c r="AA107" s="2"/>
      <c r="AB107" s="2"/>
    </row>
    <row r="108" spans="1:28" s="334" customFormat="1" ht="12.95">
      <c r="A108" s="39"/>
      <c r="B108" s="39"/>
      <c r="C108" s="858" t="s">
        <v>56</v>
      </c>
      <c r="D108" s="858"/>
      <c r="E108" s="887" t="s">
        <v>509</v>
      </c>
      <c r="F108" s="887"/>
      <c r="G108" s="887"/>
      <c r="H108" s="887"/>
      <c r="I108" s="887"/>
      <c r="J108" s="42"/>
      <c r="K108" s="186"/>
      <c r="L108" s="9"/>
      <c r="M108" s="9"/>
      <c r="N108" s="2"/>
      <c r="O108" s="10"/>
      <c r="P108" s="2"/>
      <c r="Q108" s="2"/>
      <c r="R108" s="2"/>
      <c r="S108" s="2"/>
      <c r="T108" s="2"/>
      <c r="U108" s="2"/>
      <c r="V108" s="2"/>
      <c r="W108" s="2"/>
      <c r="X108" s="2"/>
      <c r="Y108" s="2"/>
      <c r="Z108" s="2"/>
      <c r="AA108" s="2"/>
      <c r="AB108" s="2"/>
    </row>
    <row r="109" spans="1:28" s="334" customFormat="1" ht="12.95">
      <c r="A109" s="39"/>
      <c r="B109" s="39"/>
      <c r="C109" s="858" t="s">
        <v>58</v>
      </c>
      <c r="D109" s="858"/>
      <c r="E109" s="869" t="s">
        <v>107</v>
      </c>
      <c r="F109" s="869"/>
      <c r="G109" s="869"/>
      <c r="H109" s="869"/>
      <c r="I109" s="869"/>
      <c r="J109" s="42"/>
      <c r="K109" s="2"/>
      <c r="L109" s="9"/>
      <c r="M109" s="9"/>
      <c r="N109" s="2"/>
      <c r="O109" s="10"/>
      <c r="P109" s="2"/>
      <c r="Q109" s="2"/>
      <c r="R109" s="2"/>
      <c r="S109" s="2"/>
      <c r="T109" s="2"/>
      <c r="U109" s="2"/>
      <c r="V109" s="2"/>
      <c r="W109" s="2"/>
      <c r="X109" s="2"/>
      <c r="Y109" s="2"/>
      <c r="Z109" s="2"/>
      <c r="AA109" s="2"/>
      <c r="AB109" s="2"/>
    </row>
    <row r="110" spans="1:28" s="334" customFormat="1" ht="12.75" customHeight="1">
      <c r="A110" s="39"/>
      <c r="B110" s="39"/>
      <c r="C110" s="39"/>
      <c r="D110" s="39"/>
      <c r="E110" s="39"/>
      <c r="F110" s="39"/>
      <c r="G110" s="40"/>
      <c r="H110" s="39"/>
      <c r="I110" s="41"/>
      <c r="J110" s="42"/>
      <c r="K110" s="2"/>
      <c r="L110" s="9"/>
      <c r="M110" s="9"/>
      <c r="N110" s="2"/>
      <c r="O110" s="10"/>
      <c r="P110" s="2"/>
      <c r="Q110" s="2"/>
      <c r="R110" s="2"/>
      <c r="S110" s="2"/>
      <c r="T110" s="2"/>
      <c r="U110" s="2"/>
      <c r="V110" s="2"/>
      <c r="W110" s="2"/>
      <c r="X110" s="2"/>
      <c r="Y110" s="2"/>
      <c r="Z110" s="2"/>
      <c r="AA110" s="2"/>
      <c r="AB110" s="2"/>
    </row>
    <row r="111" spans="1:28" s="334" customFormat="1" ht="12.75" customHeight="1">
      <c r="A111" s="39"/>
      <c r="B111" s="39"/>
      <c r="C111" s="870" t="s">
        <v>108</v>
      </c>
      <c r="D111" s="870"/>
      <c r="E111" s="870"/>
      <c r="F111" s="870"/>
      <c r="G111" s="870"/>
      <c r="H111" s="870"/>
      <c r="I111" s="870"/>
      <c r="J111" s="870"/>
      <c r="K111" s="2"/>
      <c r="L111" s="9"/>
      <c r="M111" s="9"/>
      <c r="N111" s="2"/>
      <c r="O111" s="10"/>
      <c r="P111" s="2"/>
      <c r="Q111" s="2"/>
      <c r="R111" s="2"/>
      <c r="S111" s="2"/>
      <c r="T111" s="2"/>
      <c r="U111" s="2"/>
      <c r="V111" s="2"/>
      <c r="W111" s="2"/>
      <c r="X111" s="2"/>
      <c r="Y111" s="2"/>
      <c r="Z111" s="2"/>
      <c r="AA111" s="2"/>
      <c r="AB111" s="2"/>
    </row>
    <row r="112" spans="1:28" s="334" customFormat="1" ht="42.75" customHeight="1">
      <c r="A112" s="39"/>
      <c r="B112" s="39"/>
      <c r="C112" s="770"/>
      <c r="D112" s="870" t="s">
        <v>109</v>
      </c>
      <c r="E112" s="870"/>
      <c r="F112" s="870"/>
      <c r="G112" s="870"/>
      <c r="H112" s="870"/>
      <c r="I112" s="770"/>
      <c r="J112" s="770"/>
      <c r="K112" s="2"/>
      <c r="L112" s="9"/>
      <c r="M112" s="9"/>
      <c r="N112" s="2"/>
      <c r="O112" s="10"/>
      <c r="P112" s="2"/>
      <c r="Q112" s="2"/>
      <c r="R112" s="2"/>
      <c r="S112" s="2"/>
      <c r="T112" s="2"/>
      <c r="U112" s="2"/>
      <c r="V112" s="2"/>
      <c r="W112" s="2"/>
      <c r="X112" s="2"/>
      <c r="Y112" s="2"/>
      <c r="Z112" s="2"/>
      <c r="AA112" s="2"/>
      <c r="AB112" s="2"/>
    </row>
    <row r="113" spans="1:26" s="334" customFormat="1" ht="12.75" customHeight="1">
      <c r="A113" s="39"/>
      <c r="B113" s="39"/>
      <c r="C113" s="899"/>
      <c r="D113" s="899"/>
      <c r="E113" s="770"/>
      <c r="F113" s="770"/>
      <c r="G113" s="770"/>
      <c r="H113" s="770"/>
      <c r="I113" s="770"/>
      <c r="J113" s="770"/>
      <c r="K113" s="2"/>
      <c r="L113" s="9"/>
      <c r="M113" s="9"/>
      <c r="N113" s="2"/>
      <c r="O113" s="10"/>
      <c r="P113" s="2"/>
      <c r="Q113" s="2"/>
      <c r="R113" s="2"/>
      <c r="S113" s="2"/>
      <c r="T113" s="2"/>
      <c r="U113" s="2"/>
      <c r="V113" s="2"/>
      <c r="W113" s="2"/>
      <c r="X113" s="2"/>
      <c r="Y113" s="2"/>
      <c r="Z113" s="2"/>
    </row>
    <row r="114" spans="1:26" s="334" customFormat="1" ht="23.1">
      <c r="A114" s="39"/>
      <c r="B114" s="39"/>
      <c r="C114" s="871" t="s">
        <v>110</v>
      </c>
      <c r="D114" s="872"/>
      <c r="E114" s="872"/>
      <c r="F114" s="872"/>
      <c r="G114" s="872"/>
      <c r="H114" s="872"/>
      <c r="I114" s="872"/>
      <c r="J114" s="872"/>
      <c r="K114" s="873"/>
      <c r="L114" s="9"/>
      <c r="M114" s="9"/>
      <c r="N114" s="874" t="s">
        <v>63</v>
      </c>
      <c r="O114" s="875"/>
      <c r="P114" s="875"/>
      <c r="Q114" s="875"/>
      <c r="R114" s="875"/>
      <c r="S114" s="875"/>
      <c r="T114" s="875"/>
      <c r="U114" s="875"/>
      <c r="V114" s="876"/>
      <c r="W114" s="2"/>
      <c r="X114" s="2"/>
      <c r="Y114" s="2"/>
      <c r="Z114" s="2"/>
    </row>
    <row r="115" spans="1:26" s="334" customFormat="1" ht="14.25" customHeight="1">
      <c r="A115" s="39"/>
      <c r="B115" s="39"/>
      <c r="C115" s="178" t="s">
        <v>64</v>
      </c>
      <c r="D115" s="178" t="s">
        <v>11</v>
      </c>
      <c r="E115" s="178" t="s">
        <v>65</v>
      </c>
      <c r="F115" s="179" t="s">
        <v>66</v>
      </c>
      <c r="G115" s="179" t="s">
        <v>67</v>
      </c>
      <c r="H115" s="179" t="s">
        <v>68</v>
      </c>
      <c r="I115" s="118" t="s">
        <v>69</v>
      </c>
      <c r="J115" s="119" t="s">
        <v>70</v>
      </c>
      <c r="K115" s="177" t="s">
        <v>19</v>
      </c>
      <c r="L115" s="9"/>
      <c r="M115" s="39"/>
      <c r="N115" s="178" t="s">
        <v>64</v>
      </c>
      <c r="O115" s="178" t="s">
        <v>11</v>
      </c>
      <c r="P115" s="178" t="s">
        <v>65</v>
      </c>
      <c r="Q115" s="179" t="s">
        <v>66</v>
      </c>
      <c r="R115" s="179" t="s">
        <v>67</v>
      </c>
      <c r="S115" s="179" t="s">
        <v>68</v>
      </c>
      <c r="T115" s="118" t="s">
        <v>69</v>
      </c>
      <c r="U115" s="119" t="s">
        <v>70</v>
      </c>
      <c r="V115" s="177" t="s">
        <v>19</v>
      </c>
      <c r="W115" s="2"/>
      <c r="X115" s="2"/>
      <c r="Y115" s="140" t="s">
        <v>113</v>
      </c>
      <c r="Z115" s="141" t="s">
        <v>72</v>
      </c>
    </row>
    <row r="116" spans="1:26" s="334" customFormat="1" ht="84">
      <c r="A116" s="116"/>
      <c r="B116" s="120">
        <v>1</v>
      </c>
      <c r="C116" s="122" t="s">
        <v>510</v>
      </c>
      <c r="D116" s="122" t="s">
        <v>511</v>
      </c>
      <c r="E116" s="122" t="s">
        <v>512</v>
      </c>
      <c r="F116" s="123"/>
      <c r="G116" s="16">
        <v>37625</v>
      </c>
      <c r="H116" s="16">
        <v>39629</v>
      </c>
      <c r="I116" s="124">
        <f>H116-G116+1</f>
        <v>2005</v>
      </c>
      <c r="J116" s="125">
        <f t="shared" ref="J116:J127" si="19">+I116/30</f>
        <v>66.833333333333329</v>
      </c>
      <c r="K116" s="225" t="s">
        <v>513</v>
      </c>
      <c r="L116" s="9"/>
      <c r="M116" s="120">
        <v>1</v>
      </c>
      <c r="N116" s="122"/>
      <c r="O116" s="122"/>
      <c r="P116" s="122"/>
      <c r="Q116" s="123"/>
      <c r="R116" s="16"/>
      <c r="S116" s="16"/>
      <c r="T116" s="124">
        <f>S116-R116+1</f>
        <v>1</v>
      </c>
      <c r="U116" s="125">
        <f t="shared" ref="U116:U127" si="20">+T116/30</f>
        <v>3.3333333333333333E-2</v>
      </c>
      <c r="V116" s="225"/>
      <c r="W116" s="2"/>
      <c r="X116" s="2"/>
      <c r="Y116" s="142" t="s">
        <v>118</v>
      </c>
      <c r="Z116" s="143">
        <v>2</v>
      </c>
    </row>
    <row r="117" spans="1:26" s="334" customFormat="1" ht="42">
      <c r="A117" s="116"/>
      <c r="B117" s="120">
        <v>2</v>
      </c>
      <c r="C117" s="122" t="s">
        <v>510</v>
      </c>
      <c r="D117" s="122" t="s">
        <v>511</v>
      </c>
      <c r="E117" s="122" t="s">
        <v>512</v>
      </c>
      <c r="F117" s="123"/>
      <c r="G117" s="16">
        <v>40484</v>
      </c>
      <c r="H117" s="16">
        <v>41082</v>
      </c>
      <c r="I117" s="124">
        <f>H117-G117+1</f>
        <v>599</v>
      </c>
      <c r="J117" s="125">
        <f t="shared" si="19"/>
        <v>19.966666666666665</v>
      </c>
      <c r="K117" s="225" t="s">
        <v>513</v>
      </c>
      <c r="L117" s="9"/>
      <c r="M117" s="120">
        <v>2</v>
      </c>
      <c r="N117" s="122"/>
      <c r="O117" s="122"/>
      <c r="P117" s="122"/>
      <c r="Q117" s="123"/>
      <c r="R117" s="16"/>
      <c r="S117" s="16"/>
      <c r="T117" s="124">
        <f>S117-R117+1</f>
        <v>1</v>
      </c>
      <c r="U117" s="125">
        <f t="shared" si="20"/>
        <v>3.3333333333333333E-2</v>
      </c>
      <c r="V117" s="130"/>
      <c r="W117" s="2"/>
      <c r="X117" s="2"/>
      <c r="Y117" s="144" t="s">
        <v>119</v>
      </c>
      <c r="Z117" s="862">
        <v>1</v>
      </c>
    </row>
    <row r="118" spans="1:26" s="334" customFormat="1" ht="56.1">
      <c r="A118" s="116"/>
      <c r="B118" s="120">
        <v>3</v>
      </c>
      <c r="C118" s="121"/>
      <c r="D118" s="121"/>
      <c r="E118" s="122"/>
      <c r="F118" s="123"/>
      <c r="G118" s="16"/>
      <c r="H118" s="16"/>
      <c r="I118" s="124">
        <f t="shared" ref="I118:I127" si="21">H118-G118</f>
        <v>0</v>
      </c>
      <c r="J118" s="125">
        <f t="shared" si="19"/>
        <v>0</v>
      </c>
      <c r="K118" s="136"/>
      <c r="L118" s="9"/>
      <c r="M118" s="120">
        <v>3</v>
      </c>
      <c r="N118" s="121"/>
      <c r="O118" s="121"/>
      <c r="P118" s="122"/>
      <c r="Q118" s="123"/>
      <c r="R118" s="16"/>
      <c r="S118" s="16"/>
      <c r="T118" s="124">
        <f t="shared" ref="T118:T127" si="22">S118-R118</f>
        <v>0</v>
      </c>
      <c r="U118" s="125">
        <f t="shared" si="20"/>
        <v>0</v>
      </c>
      <c r="V118" s="136"/>
      <c r="W118" s="2"/>
      <c r="X118" s="2"/>
      <c r="Y118" s="145" t="s">
        <v>120</v>
      </c>
      <c r="Z118" s="863"/>
    </row>
    <row r="119" spans="1:26" s="334" customFormat="1" ht="165" customHeight="1">
      <c r="A119" s="116"/>
      <c r="B119" s="120">
        <v>4</v>
      </c>
      <c r="C119" s="121"/>
      <c r="D119" s="121"/>
      <c r="E119" s="122"/>
      <c r="F119" s="123"/>
      <c r="G119" s="16"/>
      <c r="H119" s="16"/>
      <c r="I119" s="124">
        <f t="shared" si="21"/>
        <v>0</v>
      </c>
      <c r="J119" s="125">
        <f t="shared" si="19"/>
        <v>0</v>
      </c>
      <c r="K119" s="136"/>
      <c r="L119" s="9"/>
      <c r="M119" s="120">
        <v>4</v>
      </c>
      <c r="N119" s="126"/>
      <c r="O119" s="126"/>
      <c r="P119" s="126"/>
      <c r="Q119" s="126"/>
      <c r="R119" s="16"/>
      <c r="S119" s="16"/>
      <c r="T119" s="124">
        <f t="shared" si="22"/>
        <v>0</v>
      </c>
      <c r="U119" s="125">
        <f t="shared" si="20"/>
        <v>0</v>
      </c>
      <c r="V119" s="136"/>
      <c r="W119" s="2"/>
      <c r="X119" s="2"/>
      <c r="Y119" s="145" t="s">
        <v>121</v>
      </c>
      <c r="Z119" s="863"/>
    </row>
    <row r="120" spans="1:26" s="334" customFormat="1" ht="120" customHeight="1">
      <c r="A120" s="116"/>
      <c r="B120" s="120">
        <v>5</v>
      </c>
      <c r="C120" s="126"/>
      <c r="D120" s="126"/>
      <c r="E120" s="126"/>
      <c r="F120" s="126"/>
      <c r="G120" s="16"/>
      <c r="H120" s="16"/>
      <c r="I120" s="124">
        <f t="shared" si="21"/>
        <v>0</v>
      </c>
      <c r="J120" s="125">
        <f t="shared" si="19"/>
        <v>0</v>
      </c>
      <c r="K120" s="136"/>
      <c r="L120" s="9"/>
      <c r="M120" s="120">
        <v>5</v>
      </c>
      <c r="N120" s="126"/>
      <c r="O120" s="126"/>
      <c r="P120" s="126"/>
      <c r="Q120" s="126"/>
      <c r="R120" s="16"/>
      <c r="S120" s="16"/>
      <c r="T120" s="124">
        <f t="shared" si="22"/>
        <v>0</v>
      </c>
      <c r="U120" s="125">
        <f t="shared" si="20"/>
        <v>0</v>
      </c>
      <c r="V120" s="136"/>
      <c r="W120" s="2"/>
      <c r="X120" s="2"/>
      <c r="Y120" s="145" t="s">
        <v>122</v>
      </c>
      <c r="Z120" s="863"/>
    </row>
    <row r="121" spans="1:26" s="334" customFormat="1" ht="165" customHeight="1">
      <c r="A121" s="116"/>
      <c r="B121" s="120">
        <v>6</v>
      </c>
      <c r="C121" s="126"/>
      <c r="D121" s="126"/>
      <c r="E121" s="126"/>
      <c r="F121" s="126"/>
      <c r="G121" s="16"/>
      <c r="H121" s="16"/>
      <c r="I121" s="124">
        <f t="shared" si="21"/>
        <v>0</v>
      </c>
      <c r="J121" s="125">
        <f t="shared" si="19"/>
        <v>0</v>
      </c>
      <c r="K121" s="136"/>
      <c r="L121" s="9"/>
      <c r="M121" s="120">
        <v>6</v>
      </c>
      <c r="N121" s="126"/>
      <c r="O121" s="126"/>
      <c r="P121" s="126"/>
      <c r="Q121" s="126"/>
      <c r="R121" s="16"/>
      <c r="S121" s="16"/>
      <c r="T121" s="124">
        <f t="shared" si="22"/>
        <v>0</v>
      </c>
      <c r="U121" s="125">
        <f t="shared" si="20"/>
        <v>0</v>
      </c>
      <c r="V121" s="136"/>
      <c r="W121" s="2"/>
      <c r="X121" s="2"/>
      <c r="Y121" s="145" t="s">
        <v>123</v>
      </c>
      <c r="Z121" s="863"/>
    </row>
    <row r="122" spans="1:26" s="334" customFormat="1" ht="165" customHeight="1">
      <c r="A122" s="116"/>
      <c r="B122" s="120">
        <v>7</v>
      </c>
      <c r="C122" s="126"/>
      <c r="D122" s="126"/>
      <c r="E122" s="126"/>
      <c r="F122" s="126"/>
      <c r="G122" s="16"/>
      <c r="H122" s="16"/>
      <c r="I122" s="124">
        <f t="shared" si="21"/>
        <v>0</v>
      </c>
      <c r="J122" s="125">
        <f t="shared" si="19"/>
        <v>0</v>
      </c>
      <c r="K122" s="136"/>
      <c r="L122" s="9"/>
      <c r="M122" s="120">
        <v>7</v>
      </c>
      <c r="N122" s="126"/>
      <c r="O122" s="126"/>
      <c r="P122" s="126"/>
      <c r="Q122" s="126"/>
      <c r="R122" s="16"/>
      <c r="S122" s="16"/>
      <c r="T122" s="124">
        <f t="shared" si="22"/>
        <v>0</v>
      </c>
      <c r="U122" s="125">
        <f t="shared" si="20"/>
        <v>0</v>
      </c>
      <c r="V122" s="136"/>
      <c r="W122" s="2"/>
      <c r="X122" s="2"/>
      <c r="Y122" s="145" t="s">
        <v>124</v>
      </c>
      <c r="Z122" s="863"/>
    </row>
    <row r="123" spans="1:26" s="334" customFormat="1" ht="105" customHeight="1">
      <c r="A123" s="116"/>
      <c r="B123" s="120">
        <v>8</v>
      </c>
      <c r="C123" s="126"/>
      <c r="D123" s="126"/>
      <c r="E123" s="126"/>
      <c r="F123" s="126"/>
      <c r="G123" s="16"/>
      <c r="H123" s="16"/>
      <c r="I123" s="124">
        <f t="shared" si="21"/>
        <v>0</v>
      </c>
      <c r="J123" s="125">
        <f t="shared" si="19"/>
        <v>0</v>
      </c>
      <c r="K123" s="136"/>
      <c r="L123" s="9"/>
      <c r="M123" s="120">
        <v>8</v>
      </c>
      <c r="N123" s="126"/>
      <c r="O123" s="126"/>
      <c r="P123" s="126"/>
      <c r="Q123" s="126"/>
      <c r="R123" s="16"/>
      <c r="S123" s="16"/>
      <c r="T123" s="124">
        <f t="shared" si="22"/>
        <v>0</v>
      </c>
      <c r="U123" s="125">
        <f t="shared" si="20"/>
        <v>0</v>
      </c>
      <c r="V123" s="136"/>
      <c r="W123" s="2"/>
      <c r="X123" s="2"/>
      <c r="Y123" s="145" t="s">
        <v>125</v>
      </c>
      <c r="Z123" s="863"/>
    </row>
    <row r="124" spans="1:26" s="334" customFormat="1" ht="195" customHeight="1">
      <c r="A124" s="116"/>
      <c r="B124" s="120">
        <v>9</v>
      </c>
      <c r="C124" s="126"/>
      <c r="D124" s="126"/>
      <c r="E124" s="126"/>
      <c r="F124" s="126"/>
      <c r="G124" s="16"/>
      <c r="H124" s="16"/>
      <c r="I124" s="124">
        <f t="shared" si="21"/>
        <v>0</v>
      </c>
      <c r="J124" s="125">
        <f t="shared" si="19"/>
        <v>0</v>
      </c>
      <c r="K124" s="136"/>
      <c r="L124" s="9"/>
      <c r="M124" s="120">
        <v>9</v>
      </c>
      <c r="N124" s="126"/>
      <c r="O124" s="126"/>
      <c r="P124" s="126"/>
      <c r="Q124" s="126"/>
      <c r="R124" s="16"/>
      <c r="S124" s="16"/>
      <c r="T124" s="124">
        <f t="shared" si="22"/>
        <v>0</v>
      </c>
      <c r="U124" s="125">
        <f t="shared" si="20"/>
        <v>0</v>
      </c>
      <c r="V124" s="136"/>
      <c r="W124" s="2"/>
      <c r="X124" s="2"/>
      <c r="Y124" s="146" t="s">
        <v>126</v>
      </c>
      <c r="Z124" s="864"/>
    </row>
    <row r="125" spans="1:26" s="334" customFormat="1" ht="12.75" customHeight="1">
      <c r="A125" s="116"/>
      <c r="B125" s="120">
        <v>10</v>
      </c>
      <c r="C125" s="126"/>
      <c r="D125" s="126"/>
      <c r="E125" s="126"/>
      <c r="F125" s="126"/>
      <c r="G125" s="16"/>
      <c r="H125" s="16"/>
      <c r="I125" s="124">
        <f t="shared" si="21"/>
        <v>0</v>
      </c>
      <c r="J125" s="125">
        <f t="shared" si="19"/>
        <v>0</v>
      </c>
      <c r="K125" s="136"/>
      <c r="L125" s="9"/>
      <c r="M125" s="120">
        <v>10</v>
      </c>
      <c r="N125" s="126"/>
      <c r="O125" s="126"/>
      <c r="P125" s="126"/>
      <c r="Q125" s="126"/>
      <c r="R125" s="16"/>
      <c r="S125" s="16"/>
      <c r="T125" s="124">
        <f t="shared" si="22"/>
        <v>0</v>
      </c>
      <c r="U125" s="125">
        <f t="shared" si="20"/>
        <v>0</v>
      </c>
      <c r="V125" s="136"/>
      <c r="W125" s="2"/>
      <c r="X125" s="2"/>
      <c r="Y125" s="2"/>
      <c r="Z125" s="2"/>
    </row>
    <row r="126" spans="1:26" s="334" customFormat="1" ht="12.75" customHeight="1">
      <c r="A126" s="116"/>
      <c r="B126" s="120">
        <v>11</v>
      </c>
      <c r="C126" s="126"/>
      <c r="D126" s="126"/>
      <c r="E126" s="126"/>
      <c r="F126" s="126"/>
      <c r="G126" s="16"/>
      <c r="H126" s="16"/>
      <c r="I126" s="124">
        <f t="shared" si="21"/>
        <v>0</v>
      </c>
      <c r="J126" s="125">
        <f t="shared" si="19"/>
        <v>0</v>
      </c>
      <c r="K126" s="136"/>
      <c r="L126" s="9"/>
      <c r="M126" s="120">
        <v>11</v>
      </c>
      <c r="N126" s="126"/>
      <c r="O126" s="126"/>
      <c r="P126" s="126"/>
      <c r="Q126" s="126"/>
      <c r="R126" s="16"/>
      <c r="S126" s="16"/>
      <c r="T126" s="124">
        <f t="shared" si="22"/>
        <v>0</v>
      </c>
      <c r="U126" s="125">
        <f t="shared" si="20"/>
        <v>0</v>
      </c>
      <c r="V126" s="136"/>
      <c r="W126" s="2"/>
      <c r="X126" s="2"/>
      <c r="Y126" s="2"/>
      <c r="Z126" s="2"/>
    </row>
    <row r="127" spans="1:26" s="334" customFormat="1" ht="12.75" customHeight="1">
      <c r="A127" s="116"/>
      <c r="B127" s="120">
        <v>12</v>
      </c>
      <c r="C127" s="126"/>
      <c r="D127" s="126"/>
      <c r="E127" s="126"/>
      <c r="F127" s="126"/>
      <c r="G127" s="16"/>
      <c r="H127" s="16"/>
      <c r="I127" s="124">
        <f t="shared" si="21"/>
        <v>0</v>
      </c>
      <c r="J127" s="125">
        <f t="shared" si="19"/>
        <v>0</v>
      </c>
      <c r="K127" s="136"/>
      <c r="L127" s="9"/>
      <c r="M127" s="120">
        <v>12</v>
      </c>
      <c r="N127" s="126"/>
      <c r="O127" s="126"/>
      <c r="P127" s="126"/>
      <c r="Q127" s="126"/>
      <c r="R127" s="16"/>
      <c r="S127" s="16"/>
      <c r="T127" s="124">
        <f t="shared" si="22"/>
        <v>0</v>
      </c>
      <c r="U127" s="125">
        <f t="shared" si="20"/>
        <v>0</v>
      </c>
      <c r="V127" s="136"/>
      <c r="W127" s="2"/>
      <c r="X127" s="2"/>
      <c r="Y127" s="2"/>
      <c r="Z127" s="2"/>
    </row>
    <row r="128" spans="1:26" s="334" customFormat="1" ht="14.1">
      <c r="A128" s="39"/>
      <c r="B128" s="39"/>
      <c r="C128" s="865" t="s">
        <v>103</v>
      </c>
      <c r="D128" s="866"/>
      <c r="E128" s="866"/>
      <c r="F128" s="866"/>
      <c r="G128" s="866"/>
      <c r="H128" s="867"/>
      <c r="I128" s="127">
        <f>SUM(I116:I127)</f>
        <v>2604</v>
      </c>
      <c r="J128" s="128">
        <f>SUM(J116:J127)</f>
        <v>86.8</v>
      </c>
      <c r="K128" s="136"/>
      <c r="L128" s="9"/>
      <c r="M128" s="39"/>
      <c r="N128" s="865" t="s">
        <v>103</v>
      </c>
      <c r="O128" s="866"/>
      <c r="P128" s="866"/>
      <c r="Q128" s="866"/>
      <c r="R128" s="866"/>
      <c r="S128" s="867"/>
      <c r="T128" s="127">
        <f>SUM(T116:T127)</f>
        <v>2</v>
      </c>
      <c r="U128" s="128">
        <f>SUM(U116:U127)</f>
        <v>6.6666666666666666E-2</v>
      </c>
      <c r="V128" s="136"/>
      <c r="W128" s="2"/>
      <c r="X128" s="2"/>
      <c r="Y128" s="2"/>
      <c r="Z128" s="2"/>
    </row>
    <row r="129" spans="5:28" s="334" customFormat="1" ht="12.75" customHeight="1">
      <c r="E129" s="759"/>
      <c r="F129" s="2"/>
      <c r="G129" s="2"/>
      <c r="H129" s="2"/>
      <c r="I129" s="2"/>
      <c r="J129" s="2"/>
      <c r="K129" s="2"/>
      <c r="L129" s="9"/>
      <c r="M129" s="9"/>
      <c r="N129" s="2"/>
      <c r="O129" s="10"/>
      <c r="P129" s="2"/>
      <c r="Q129" s="2"/>
      <c r="R129" s="2"/>
      <c r="S129" s="2"/>
      <c r="T129" s="2"/>
      <c r="U129" s="2"/>
      <c r="V129" s="2"/>
      <c r="W129" s="2"/>
      <c r="X129" s="2"/>
      <c r="Y129" s="2"/>
      <c r="Z129" s="2"/>
      <c r="AA129" s="2"/>
      <c r="AB129" s="155" t="s">
        <v>19</v>
      </c>
    </row>
    <row r="130" spans="5:28" s="334" customFormat="1" ht="20.25" customHeight="1">
      <c r="E130" s="759"/>
      <c r="F130" s="2"/>
      <c r="G130" s="2"/>
      <c r="H130" s="2"/>
      <c r="I130" s="2"/>
      <c r="J130" s="117" t="str">
        <f>IF(J128&gt;=36,"HABILITADO","NO HABILITADO")</f>
        <v>HABILITADO</v>
      </c>
      <c r="K130" s="2"/>
      <c r="L130" s="9"/>
      <c r="M130" s="9"/>
      <c r="N130" s="2"/>
      <c r="O130" s="10"/>
      <c r="P130" s="2"/>
      <c r="Q130" s="2"/>
      <c r="R130" s="2"/>
      <c r="S130" s="2"/>
      <c r="T130" s="768" t="s">
        <v>104</v>
      </c>
      <c r="U130" s="769">
        <f>IF(U128&gt;12,13,IF(U128&gt;6,8,0))</f>
        <v>0</v>
      </c>
      <c r="V130" s="2"/>
      <c r="W130" s="2"/>
      <c r="X130" s="2"/>
      <c r="Y130" s="768" t="s">
        <v>104</v>
      </c>
      <c r="Z130" s="769">
        <v>0</v>
      </c>
      <c r="AA130" s="2"/>
      <c r="AB130" s="149"/>
    </row>
    <row r="131" spans="5:28" s="334" customFormat="1" ht="12.75" customHeight="1">
      <c r="E131" s="759"/>
      <c r="F131" s="2"/>
      <c r="G131" s="2"/>
      <c r="H131" s="2"/>
      <c r="I131" s="2"/>
      <c r="J131" s="2"/>
      <c r="K131" s="2"/>
      <c r="L131" s="9"/>
      <c r="M131" s="9"/>
      <c r="N131" s="2"/>
      <c r="O131" s="10"/>
      <c r="P131" s="2"/>
      <c r="Q131" s="2"/>
      <c r="R131" s="2"/>
      <c r="S131" s="2"/>
      <c r="T131" s="2"/>
      <c r="U131" s="2"/>
      <c r="V131" s="2"/>
      <c r="W131" s="2"/>
      <c r="X131" s="2"/>
      <c r="Y131" s="2"/>
      <c r="Z131" s="2"/>
      <c r="AA131" s="2"/>
      <c r="AB131" s="2"/>
    </row>
    <row r="132" spans="5:28" s="334" customFormat="1" ht="12.75" customHeight="1">
      <c r="E132" s="759"/>
      <c r="F132" s="2"/>
      <c r="G132" s="2"/>
      <c r="H132" s="2"/>
      <c r="I132" s="2"/>
      <c r="J132" s="2"/>
      <c r="K132" s="2"/>
      <c r="L132" s="9"/>
      <c r="M132" s="9"/>
      <c r="N132" s="2"/>
      <c r="O132" s="10"/>
      <c r="P132" s="2"/>
      <c r="Q132" s="2"/>
      <c r="R132" s="2"/>
      <c r="S132" s="2"/>
      <c r="T132" s="2"/>
      <c r="U132" s="2"/>
      <c r="V132" s="2"/>
      <c r="W132" s="2"/>
      <c r="X132" s="2"/>
      <c r="Y132" s="2"/>
      <c r="Z132" s="2"/>
      <c r="AA132" s="2"/>
      <c r="AB132" s="2"/>
    </row>
    <row r="133" spans="5:28" s="334" customFormat="1" ht="12.75" customHeight="1">
      <c r="E133" s="759"/>
      <c r="F133" s="2"/>
      <c r="G133" s="2"/>
      <c r="H133" s="2"/>
      <c r="I133" s="2"/>
      <c r="J133" s="2"/>
      <c r="K133" s="2"/>
      <c r="L133" s="9"/>
      <c r="M133" s="9"/>
      <c r="N133" s="2"/>
      <c r="O133" s="10"/>
      <c r="P133" s="2"/>
      <c r="Q133" s="2"/>
      <c r="R133" s="2"/>
      <c r="S133" s="2"/>
      <c r="T133" s="2"/>
      <c r="U133" s="2"/>
      <c r="V133" s="2"/>
      <c r="W133" s="2"/>
      <c r="X133" s="2"/>
      <c r="Y133" s="2"/>
      <c r="Z133" s="2"/>
      <c r="AA133" s="2"/>
      <c r="AB133" s="2"/>
    </row>
    <row r="134" spans="5:28" s="334" customFormat="1" ht="12.75" customHeight="1">
      <c r="E134" s="759"/>
      <c r="F134" s="2"/>
      <c r="G134" s="2"/>
      <c r="H134" s="2"/>
      <c r="I134" s="2"/>
      <c r="J134" s="2"/>
      <c r="K134" s="2"/>
      <c r="L134" s="9"/>
      <c r="M134" s="9"/>
      <c r="N134" s="2"/>
      <c r="O134" s="10"/>
      <c r="P134" s="2"/>
      <c r="Q134" s="2"/>
      <c r="R134" s="2"/>
      <c r="S134" s="2"/>
      <c r="T134" s="2"/>
      <c r="U134" s="2"/>
      <c r="V134" s="2"/>
      <c r="W134" s="2"/>
      <c r="X134" s="2"/>
      <c r="Y134" s="2"/>
      <c r="Z134" s="2"/>
      <c r="AA134" s="2"/>
      <c r="AB134" s="2"/>
    </row>
    <row r="135" spans="5:28" s="334" customFormat="1" ht="12.75" customHeight="1">
      <c r="E135" s="759"/>
      <c r="F135" s="2"/>
      <c r="G135" s="2"/>
      <c r="H135" s="2"/>
      <c r="I135" s="2"/>
      <c r="J135" s="2"/>
      <c r="K135" s="2"/>
      <c r="L135" s="9"/>
      <c r="M135" s="9"/>
      <c r="N135" s="2"/>
      <c r="O135" s="10"/>
      <c r="P135" s="2"/>
      <c r="Q135" s="2"/>
      <c r="R135" s="2"/>
      <c r="S135" s="2"/>
      <c r="T135" s="2"/>
      <c r="U135" s="2"/>
      <c r="V135" s="2"/>
      <c r="W135" s="2"/>
      <c r="X135" s="2"/>
      <c r="Y135" s="2"/>
      <c r="Z135" s="2"/>
      <c r="AA135" s="2"/>
      <c r="AB135" s="2"/>
    </row>
    <row r="136" spans="5:28" s="334" customFormat="1" ht="12.75" customHeight="1">
      <c r="E136" s="759"/>
      <c r="F136" s="2"/>
      <c r="G136" s="2"/>
      <c r="H136" s="2"/>
      <c r="I136" s="2"/>
      <c r="J136" s="2"/>
      <c r="K136" s="2"/>
      <c r="L136" s="9"/>
      <c r="M136" s="9"/>
      <c r="N136" s="2"/>
      <c r="O136" s="10"/>
      <c r="P136" s="2"/>
      <c r="Q136" s="2"/>
      <c r="R136" s="2"/>
      <c r="S136" s="2"/>
      <c r="T136" s="2"/>
      <c r="U136" s="2"/>
      <c r="V136" s="2"/>
      <c r="W136" s="2"/>
      <c r="X136" s="2"/>
      <c r="Y136" s="2"/>
      <c r="Z136" s="2"/>
      <c r="AA136" s="2"/>
      <c r="AB136" s="2"/>
    </row>
    <row r="137" spans="5:28" s="334" customFormat="1">
      <c r="E137" s="759"/>
      <c r="F137" s="2"/>
      <c r="G137" s="2"/>
      <c r="H137" s="2"/>
      <c r="I137" s="2"/>
      <c r="J137" s="2"/>
      <c r="K137" s="2"/>
      <c r="L137" s="9"/>
      <c r="M137" s="2"/>
      <c r="N137" s="10"/>
      <c r="O137" s="2"/>
      <c r="P137" s="2"/>
      <c r="Q137" s="2"/>
      <c r="R137" s="2"/>
      <c r="S137" s="2"/>
      <c r="T137" s="2"/>
      <c r="U137" s="2"/>
      <c r="V137" s="2"/>
      <c r="W137" s="2"/>
      <c r="X137" s="2"/>
      <c r="Y137" s="2"/>
      <c r="Z137" s="2"/>
      <c r="AA137" s="2"/>
      <c r="AB137" s="2"/>
    </row>
    <row r="138" spans="5:28" s="334" customFormat="1">
      <c r="E138" s="759"/>
      <c r="F138" s="2"/>
      <c r="G138" s="2"/>
      <c r="H138" s="2"/>
      <c r="I138" s="2"/>
      <c r="J138" s="2"/>
      <c r="K138" s="2"/>
      <c r="L138" s="9"/>
      <c r="M138" s="2"/>
      <c r="N138" s="10"/>
      <c r="O138" s="2"/>
      <c r="P138" s="2"/>
      <c r="Q138" s="2"/>
      <c r="R138" s="2"/>
      <c r="S138" s="2"/>
      <c r="T138" s="2"/>
      <c r="U138" s="2"/>
      <c r="V138" s="2"/>
      <c r="W138" s="2"/>
      <c r="X138" s="2"/>
      <c r="Y138" s="2"/>
      <c r="Z138" s="2"/>
      <c r="AA138" s="2"/>
      <c r="AB138" s="2"/>
    </row>
    <row r="139" spans="5:28" s="334" customFormat="1">
      <c r="E139" s="759"/>
      <c r="F139" s="2"/>
      <c r="G139" s="2"/>
      <c r="H139" s="2"/>
      <c r="I139" s="2"/>
      <c r="J139" s="2"/>
      <c r="K139" s="2"/>
      <c r="L139" s="9"/>
      <c r="M139" s="2"/>
      <c r="N139" s="10"/>
      <c r="O139" s="2"/>
      <c r="P139" s="2"/>
      <c r="Q139" s="2"/>
      <c r="R139" s="2"/>
      <c r="S139" s="2"/>
      <c r="T139" s="2"/>
      <c r="U139" s="2"/>
      <c r="V139" s="2"/>
      <c r="W139" s="2"/>
      <c r="X139" s="2"/>
      <c r="Y139" s="2"/>
      <c r="Z139" s="2"/>
      <c r="AA139" s="2"/>
      <c r="AB139" s="2"/>
    </row>
    <row r="140" spans="5:28" s="334" customFormat="1">
      <c r="E140" s="759"/>
      <c r="F140" s="2"/>
      <c r="G140" s="2"/>
      <c r="H140" s="2"/>
      <c r="I140" s="2"/>
      <c r="J140" s="2"/>
      <c r="K140" s="2"/>
      <c r="L140" s="9"/>
      <c r="M140" s="2"/>
      <c r="N140" s="10"/>
      <c r="O140" s="2"/>
      <c r="P140" s="2"/>
      <c r="Q140" s="2"/>
      <c r="R140" s="2"/>
      <c r="S140" s="2"/>
      <c r="T140" s="2"/>
      <c r="U140" s="2"/>
      <c r="V140" s="2"/>
      <c r="W140" s="2"/>
      <c r="X140" s="2"/>
      <c r="Y140" s="2"/>
      <c r="Z140" s="2"/>
      <c r="AA140" s="2"/>
      <c r="AB140" s="2"/>
    </row>
  </sheetData>
  <mergeCells count="46">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 ref="Z117:Z124"/>
    <mergeCell ref="D84:H84"/>
    <mergeCell ref="C85:D85"/>
    <mergeCell ref="Z89:Z96"/>
    <mergeCell ref="C100:H100"/>
    <mergeCell ref="N100:S100"/>
    <mergeCell ref="C108:D108"/>
    <mergeCell ref="E108:I108"/>
    <mergeCell ref="C86:K86"/>
    <mergeCell ref="N86:V86"/>
    <mergeCell ref="C114:K114"/>
    <mergeCell ref="N114:V114"/>
    <mergeCell ref="AA69:AF69"/>
    <mergeCell ref="D76:O77"/>
    <mergeCell ref="C79:D79"/>
    <mergeCell ref="E79:I79"/>
    <mergeCell ref="C80:D80"/>
    <mergeCell ref="E80:I80"/>
    <mergeCell ref="B69:G69"/>
    <mergeCell ref="A57:A59"/>
    <mergeCell ref="C5:F5"/>
    <mergeCell ref="H5:M5"/>
    <mergeCell ref="C6:F6"/>
    <mergeCell ref="C7:F7"/>
    <mergeCell ref="J11:K11"/>
    <mergeCell ref="AV11:AW11"/>
    <mergeCell ref="AN13:AX13"/>
    <mergeCell ref="AL55:AL57"/>
    <mergeCell ref="AM67:AR67"/>
    <mergeCell ref="AB13:AJ13"/>
  </mergeCells>
  <conditionalFormatting sqref="J102">
    <cfRule type="cellIs" dxfId="168" priority="47" operator="equal">
      <formula>"HABILITADO"</formula>
    </cfRule>
    <cfRule type="containsText" dxfId="167" priority="48" operator="containsText" text="NO">
      <formula>NOT(ISERROR(SEARCH("NO",J102)))</formula>
    </cfRule>
  </conditionalFormatting>
  <conditionalFormatting sqref="J130">
    <cfRule type="cellIs" dxfId="166" priority="45" operator="equal">
      <formula>"HABILITADO"</formula>
    </cfRule>
    <cfRule type="containsText" dxfId="165" priority="46" operator="containsText" text="NO">
      <formula>NOT(ISERROR(SEARCH("NO",J130)))</formula>
    </cfRule>
  </conditionalFormatting>
  <conditionalFormatting sqref="K37:K68">
    <cfRule type="containsText" dxfId="164" priority="38" operator="containsText" text="NO HABILITADO">
      <formula>NOT(ISERROR(SEARCH("NO HABILITADO",K37)))</formula>
    </cfRule>
  </conditionalFormatting>
  <conditionalFormatting sqref="K37:K68">
    <cfRule type="containsText" dxfId="163" priority="37" operator="containsText" text="NO HABILITADO">
      <formula>NOT(ISERROR(SEARCH("NO HABILITADO",K37)))</formula>
    </cfRule>
  </conditionalFormatting>
  <conditionalFormatting sqref="K37:K69">
    <cfRule type="containsText" dxfId="162" priority="35" operator="containsText" text="NO">
      <formula>NOT(ISERROR(SEARCH("NO",K37)))</formula>
    </cfRule>
    <cfRule type="containsText" dxfId="161" priority="36" operator="containsText" text="HABILITADO">
      <formula>NOT(ISERROR(SEARCH("HABILITADO",K37)))</formula>
    </cfRule>
  </conditionalFormatting>
  <conditionalFormatting sqref="AV43:AW66">
    <cfRule type="containsText" dxfId="160" priority="34" operator="containsText" text="NO HABILITADO">
      <formula>NOT(ISERROR(SEARCH("NO HABILITADO",AV43)))</formula>
    </cfRule>
  </conditionalFormatting>
  <conditionalFormatting sqref="AV43:AW67">
    <cfRule type="containsText" dxfId="159" priority="32" operator="containsText" text="NO">
      <formula>NOT(ISERROR(SEARCH("NO",AV43)))</formula>
    </cfRule>
    <cfRule type="containsText" dxfId="158" priority="33" operator="containsText" text="HABILITADO">
      <formula>NOT(ISERROR(SEARCH("HABILITADO",AV43)))</formula>
    </cfRule>
  </conditionalFormatting>
  <conditionalFormatting sqref="AV37:AV66">
    <cfRule type="containsText" dxfId="157" priority="29" operator="containsText" text="NO HABILITADO">
      <formula>NOT(ISERROR(SEARCH(("NO HABILITADO"),(AV37))))</formula>
    </cfRule>
  </conditionalFormatting>
  <conditionalFormatting sqref="AV37:AV66">
    <cfRule type="containsText" dxfId="156" priority="30" operator="containsText" text="NO">
      <formula>NOT(ISERROR(SEARCH(("NO"),(AV37))))</formula>
    </cfRule>
  </conditionalFormatting>
  <conditionalFormatting sqref="AV37:AV66">
    <cfRule type="containsText" dxfId="155" priority="31" operator="containsText" text="HABILITADO">
      <formula>NOT(ISERROR(SEARCH(("HABILITADO"),(AV37))))</formula>
    </cfRule>
  </conditionalFormatting>
  <conditionalFormatting sqref="AV11:AW11">
    <cfRule type="containsText" dxfId="154" priority="11" operator="containsText" text="NO">
      <formula>NOT(ISERROR(SEARCH(("NO"),(AV11))))</formula>
    </cfRule>
  </conditionalFormatting>
  <conditionalFormatting sqref="AV11:AW11">
    <cfRule type="containsText" dxfId="153" priority="12" operator="containsText" text="CUENTA CON MÁS DE 5 AÑOS">
      <formula>NOT(ISERROR(SEARCH(("CUENTA CON MÁS DE 5 AÑOS"),(AV11))))</formula>
    </cfRule>
  </conditionalFormatting>
  <conditionalFormatting sqref="AV15:AV36">
    <cfRule type="containsText" dxfId="152" priority="7" operator="containsText" text="NO HABILITADO">
      <formula>NOT(ISERROR(SEARCH(("NO HABILITADO"),(AV15))))</formula>
    </cfRule>
  </conditionalFormatting>
  <conditionalFormatting sqref="AV15:AV36">
    <cfRule type="containsText" dxfId="151" priority="8" operator="containsText" text="NO HABILITADO">
      <formula>NOT(ISERROR(SEARCH(("NO HABILITADO"),(AV15))))</formula>
    </cfRule>
  </conditionalFormatting>
  <conditionalFormatting sqref="AV15:AV36">
    <cfRule type="containsText" dxfId="150" priority="9" operator="containsText" text="NO">
      <formula>NOT(ISERROR(SEARCH(("NO"),(AV15))))</formula>
    </cfRule>
  </conditionalFormatting>
  <conditionalFormatting sqref="AV15:AV36">
    <cfRule type="containsText" dxfId="149" priority="10" operator="containsText" text="HABILITADO">
      <formula>NOT(ISERROR(SEARCH(("HABILITADO"),(AV15))))</formula>
    </cfRule>
  </conditionalFormatting>
  <conditionalFormatting sqref="K15:K36">
    <cfRule type="containsText" dxfId="148" priority="3" operator="containsText" text="NO HABILITADO">
      <formula>NOT(ISERROR(SEARCH(("NO HABILITADO"),(K15))))</formula>
    </cfRule>
  </conditionalFormatting>
  <conditionalFormatting sqref="K15:K36">
    <cfRule type="containsText" dxfId="147" priority="4" operator="containsText" text="NO HABILITADO">
      <formula>NOT(ISERROR(SEARCH(("NO HABILITADO"),(K15))))</formula>
    </cfRule>
  </conditionalFormatting>
  <conditionalFormatting sqref="K15:K36">
    <cfRule type="containsText" dxfId="146" priority="5" operator="containsText" text="NO">
      <formula>NOT(ISERROR(SEARCH(("NO"),(K15))))</formula>
    </cfRule>
  </conditionalFormatting>
  <conditionalFormatting sqref="K15:K36">
    <cfRule type="containsText" dxfId="145" priority="6" operator="containsText" text="HABILITADO">
      <formula>NOT(ISERROR(SEARCH(("HABILITADO"),(K15))))</formula>
    </cfRule>
  </conditionalFormatting>
  <conditionalFormatting sqref="J11:K11">
    <cfRule type="containsText" dxfId="144" priority="1" operator="containsText" text="NO">
      <formula>NOT(ISERROR(SEARCH(("NO"),(J11))))</formula>
    </cfRule>
  </conditionalFormatting>
  <conditionalFormatting sqref="J11:K11">
    <cfRule type="containsText" dxfId="143"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extLst>
    <ext xmlns:x14="http://schemas.microsoft.com/office/spreadsheetml/2009/9/main" uri="{78C0D931-6437-407d-A8EE-F0AAD7539E65}">
      <x14:conditionalFormattings>
        <x14:conditionalFormatting xmlns:xm="http://schemas.microsoft.com/office/excel/2006/main">
          <x14:cfRule type="iconSet" priority="39" id="{92538699-8704-465D-90FE-FCC774237E3E}">
            <x14:iconSet custom="1">
              <x14:cfvo type="percent">
                <xm:f>0</xm:f>
              </x14:cfvo>
              <x14:cfvo type="formula">
                <xm:f>"""NO HABILITADO"""</xm:f>
              </x14:cfvo>
              <x14:cfvo type="formula">
                <xm:f>"HABILITADO"</xm:f>
              </x14:cfvo>
              <x14:cfIcon iconSet="3TrafficLights1" iconId="0"/>
              <x14:cfIcon iconSet="3TrafficLights1" iconId="0"/>
              <x14:cfIcon iconSet="3TrafficLights1" iconId="2"/>
            </x14:iconSet>
          </x14:cfRule>
          <xm:sqref>K37:K68</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BC136"/>
  <sheetViews>
    <sheetView zoomScale="10" zoomScaleNormal="10" workbookViewId="0">
      <selection activeCell="U130" sqref="U130"/>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19.140625" style="2" customWidth="1"/>
    <col min="12" max="12" width="45.28515625" style="9" customWidth="1"/>
    <col min="13" max="13" width="14.85546875" style="2" customWidth="1"/>
    <col min="14" max="14" width="13.140625" style="10" customWidth="1"/>
    <col min="15" max="15" width="10.85546875" style="2"/>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0.28515625" style="2" customWidth="1"/>
    <col min="25" max="25" width="16.85546875" style="2" customWidth="1"/>
    <col min="26" max="26" width="17.5703125" style="2" customWidth="1"/>
    <col min="27" max="27" width="10.85546875" style="2"/>
    <col min="28" max="28" width="44" style="2" customWidth="1"/>
    <col min="29" max="29" width="36.28515625" style="2" customWidth="1"/>
    <col min="30" max="30" width="27.140625" style="2" customWidth="1"/>
    <col min="31" max="31" width="29.5703125" style="2" customWidth="1"/>
    <col min="32" max="32" width="31.85546875" style="2" customWidth="1"/>
    <col min="33" max="33" width="23.140625" style="2" customWidth="1"/>
    <col min="34" max="34" width="22.7109375" style="2" customWidth="1"/>
    <col min="35" max="35" width="19.7109375" style="2" customWidth="1"/>
    <col min="36" max="36" width="23.140625" style="2" customWidth="1"/>
    <col min="37" max="16384" width="10.85546875" style="2"/>
  </cols>
  <sheetData>
    <row r="1" spans="2:55">
      <c r="M1" s="9"/>
      <c r="N1" s="2"/>
      <c r="O1" s="10"/>
    </row>
    <row r="2" spans="2:55">
      <c r="C2" s="840" t="s">
        <v>0</v>
      </c>
      <c r="D2" s="840"/>
      <c r="E2" s="840"/>
      <c r="F2" s="840"/>
      <c r="G2" s="840"/>
      <c r="H2" s="840"/>
      <c r="I2" s="840"/>
      <c r="J2" s="840"/>
      <c r="K2" s="840"/>
      <c r="L2" s="840"/>
      <c r="M2" s="840"/>
      <c r="N2" s="840"/>
      <c r="O2" s="840"/>
    </row>
    <row r="3" spans="2:55" ht="51" customHeight="1">
      <c r="C3" s="840"/>
      <c r="D3" s="840"/>
      <c r="E3" s="840"/>
      <c r="F3" s="840"/>
      <c r="G3" s="840"/>
      <c r="H3" s="840"/>
      <c r="I3" s="840"/>
      <c r="J3" s="840"/>
      <c r="K3" s="840"/>
      <c r="L3" s="840"/>
      <c r="M3" s="840"/>
      <c r="N3" s="840"/>
      <c r="O3" s="840"/>
    </row>
    <row r="5" spans="2:55" ht="15.6">
      <c r="C5" s="849" t="s">
        <v>1</v>
      </c>
      <c r="D5" s="849"/>
      <c r="E5" s="849"/>
      <c r="F5" s="849"/>
      <c r="G5" s="774"/>
      <c r="H5" s="896" t="s">
        <v>514</v>
      </c>
      <c r="I5" s="896"/>
      <c r="J5" s="896"/>
      <c r="K5" s="896"/>
      <c r="L5" s="896"/>
      <c r="M5" s="896"/>
      <c r="N5" s="3"/>
    </row>
    <row r="6" spans="2:55" ht="13.5" thickBot="1">
      <c r="C6" s="851"/>
      <c r="D6" s="851"/>
      <c r="E6" s="851"/>
      <c r="F6" s="851"/>
      <c r="G6" s="775"/>
      <c r="H6" s="841"/>
      <c r="I6" s="841"/>
      <c r="J6" s="841"/>
      <c r="K6" s="841"/>
      <c r="L6" s="842"/>
      <c r="M6" s="842"/>
      <c r="N6" s="842"/>
      <c r="O6" s="4"/>
    </row>
    <row r="7" spans="2:55" ht="13.5" thickBot="1">
      <c r="C7" s="849" t="s">
        <v>3</v>
      </c>
      <c r="D7" s="849"/>
      <c r="E7" s="849"/>
      <c r="F7" s="849"/>
      <c r="G7" s="774"/>
      <c r="H7" s="50">
        <v>1453.2903282399354</v>
      </c>
      <c r="I7" s="80"/>
      <c r="J7" s="80"/>
      <c r="K7" s="80"/>
      <c r="L7" s="5"/>
      <c r="M7" s="5"/>
      <c r="N7" s="5"/>
      <c r="O7" s="4"/>
    </row>
    <row r="8" spans="2:55" ht="12.95">
      <c r="C8" s="774" t="s">
        <v>4</v>
      </c>
      <c r="D8" s="774"/>
      <c r="E8" s="774"/>
      <c r="F8" s="774"/>
      <c r="G8" s="774"/>
      <c r="H8" s="335">
        <f>H7*0.3</f>
        <v>435.98709847198063</v>
      </c>
      <c r="I8" s="335"/>
      <c r="J8" s="6"/>
      <c r="K8" s="6"/>
      <c r="L8" s="6"/>
      <c r="M8" s="6"/>
      <c r="N8" s="6"/>
      <c r="O8" s="4"/>
    </row>
    <row r="9" spans="2:55" ht="15.95">
      <c r="C9" s="4" t="s">
        <v>5</v>
      </c>
      <c r="H9" s="8"/>
      <c r="I9" s="8"/>
      <c r="J9" s="8"/>
      <c r="K9" s="8"/>
      <c r="M9" s="9"/>
      <c r="N9" s="2"/>
      <c r="O9" s="10"/>
    </row>
    <row r="10" spans="2:55" ht="15.95">
      <c r="C10" s="4"/>
      <c r="H10" s="8"/>
      <c r="I10" s="8"/>
      <c r="J10" s="8"/>
      <c r="K10" s="8"/>
      <c r="M10" s="9"/>
      <c r="N10" s="2"/>
      <c r="O10" s="10"/>
    </row>
    <row r="11" spans="2:55" ht="63" customHeight="1">
      <c r="C11" s="833" t="s">
        <v>6</v>
      </c>
      <c r="D11" s="833"/>
      <c r="E11" s="833"/>
      <c r="F11" s="833"/>
      <c r="G11" s="833"/>
      <c r="H11" s="833"/>
      <c r="I11" s="8"/>
      <c r="J11" s="835" t="str">
        <f>IF(BC28&gt;=5,"HABILITA: CUENTA CON MÁS DE 5 AÑOS","NO HABILITA POR TIEMPO")</f>
        <v>HABILITA: CUENTA CON MÁS DE 5 AÑOS</v>
      </c>
      <c r="K11" s="836"/>
      <c r="M11" s="9"/>
      <c r="N11" s="2"/>
      <c r="O11" s="10"/>
      <c r="AV11" s="835" t="str">
        <f>IF(BC28&gt;=5,"HABILITA: CUENTA CON MÁS DE 5 AÑOS","NO HABILITA POR TIEMPO")</f>
        <v>HABILITA: CUENTA CON MÁS DE 5 AÑOS</v>
      </c>
      <c r="AW11" s="836"/>
    </row>
    <row r="12" spans="2:55" ht="12.95" thickBot="1">
      <c r="M12" s="9"/>
      <c r="N12" s="2"/>
      <c r="O12" s="10"/>
    </row>
    <row r="13" spans="2:55" ht="23.45"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7"/>
      <c r="Z13" s="531"/>
      <c r="AC13" s="900" t="s">
        <v>9</v>
      </c>
      <c r="AD13" s="901"/>
      <c r="AE13" s="901"/>
      <c r="AF13" s="901"/>
      <c r="AG13" s="901"/>
      <c r="AH13" s="901"/>
      <c r="AI13" s="901"/>
      <c r="AJ13" s="901"/>
      <c r="AK13" s="901"/>
      <c r="AL13" s="901"/>
      <c r="AO13" s="843" t="s">
        <v>7</v>
      </c>
      <c r="AP13" s="844"/>
      <c r="AQ13" s="844"/>
      <c r="AR13" s="844"/>
      <c r="AS13" s="844"/>
      <c r="AT13" s="844"/>
      <c r="AU13" s="844"/>
      <c r="AV13" s="844"/>
      <c r="AW13" s="844"/>
      <c r="AX13" s="845"/>
    </row>
    <row r="14" spans="2:55" ht="46.5"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Z14" s="532"/>
      <c r="AC14" s="175" t="s">
        <v>10</v>
      </c>
      <c r="AD14" s="175" t="s">
        <v>11</v>
      </c>
      <c r="AE14" s="175" t="s">
        <v>12</v>
      </c>
      <c r="AF14" s="176" t="s">
        <v>13</v>
      </c>
      <c r="AG14" s="176" t="s">
        <v>14</v>
      </c>
      <c r="AH14" s="176" t="s">
        <v>15</v>
      </c>
      <c r="AI14" s="176" t="s">
        <v>16</v>
      </c>
      <c r="AJ14" s="11" t="s">
        <v>17</v>
      </c>
      <c r="AK14" s="533" t="s">
        <v>19</v>
      </c>
      <c r="AL14" s="532"/>
      <c r="AO14" s="180" t="s">
        <v>10</v>
      </c>
      <c r="AP14" s="180" t="s">
        <v>11</v>
      </c>
      <c r="AQ14" s="180" t="s">
        <v>12</v>
      </c>
      <c r="AR14" s="187" t="s">
        <v>13</v>
      </c>
      <c r="AS14" s="187" t="s">
        <v>14</v>
      </c>
      <c r="AT14" s="187" t="s">
        <v>15</v>
      </c>
      <c r="AU14" s="187" t="s">
        <v>16</v>
      </c>
      <c r="AV14" s="188" t="s">
        <v>17</v>
      </c>
      <c r="AW14" s="188" t="s">
        <v>18</v>
      </c>
      <c r="AX14" s="180" t="s">
        <v>19</v>
      </c>
      <c r="AY14" s="458" t="s">
        <v>22</v>
      </c>
      <c r="AZ14" s="458" t="s">
        <v>23</v>
      </c>
      <c r="BA14" s="458" t="s">
        <v>24</v>
      </c>
      <c r="BB14" s="458" t="s">
        <v>25</v>
      </c>
      <c r="BC14" s="459" t="s">
        <v>26</v>
      </c>
    </row>
    <row r="15" spans="2:55" ht="112.5" customHeight="1" thickBot="1">
      <c r="B15" s="81">
        <v>1</v>
      </c>
      <c r="C15" s="387" t="s">
        <v>515</v>
      </c>
      <c r="D15" s="411" t="s">
        <v>516</v>
      </c>
      <c r="E15" s="388">
        <v>6</v>
      </c>
      <c r="F15" s="388" t="s">
        <v>517</v>
      </c>
      <c r="G15" s="534">
        <v>478931305</v>
      </c>
      <c r="H15" s="388">
        <v>845.12</v>
      </c>
      <c r="I15" s="535">
        <v>0.5</v>
      </c>
      <c r="J15" s="392">
        <f>H15*I15</f>
        <v>422.56</v>
      </c>
      <c r="K15" s="392" t="str">
        <f>IF(H15*I15&gt;0,"HABILITADO", "NO HABILITADO")</f>
        <v>HABILITADO</v>
      </c>
      <c r="L15" s="278"/>
      <c r="M15" s="23">
        <v>80101500</v>
      </c>
      <c r="N15" s="24" t="s">
        <v>30</v>
      </c>
      <c r="O15" s="12"/>
      <c r="P15" s="81">
        <v>1</v>
      </c>
      <c r="Q15" s="44" t="s">
        <v>518</v>
      </c>
      <c r="R15" s="43" t="s">
        <v>519</v>
      </c>
      <c r="S15" s="89" t="s">
        <v>454</v>
      </c>
      <c r="T15" s="88" t="s">
        <v>520</v>
      </c>
      <c r="U15" s="73">
        <v>27775547</v>
      </c>
      <c r="V15" s="102">
        <v>40.28</v>
      </c>
      <c r="W15" s="85">
        <v>0</v>
      </c>
      <c r="X15" s="74">
        <f>V15*W15</f>
        <v>0</v>
      </c>
      <c r="Y15" s="247" t="s">
        <v>521</v>
      </c>
      <c r="Z15" s="536"/>
      <c r="AB15" s="81">
        <v>1</v>
      </c>
      <c r="AC15" s="44" t="s">
        <v>522</v>
      </c>
      <c r="AD15" s="43" t="s">
        <v>523</v>
      </c>
      <c r="AE15" s="72" t="s">
        <v>524</v>
      </c>
      <c r="AF15" s="88" t="s">
        <v>525</v>
      </c>
      <c r="AG15" s="248">
        <v>25464239</v>
      </c>
      <c r="AH15" s="100">
        <v>32.590000000000003</v>
      </c>
      <c r="AI15" s="85">
        <v>1</v>
      </c>
      <c r="AJ15" s="100">
        <v>0</v>
      </c>
      <c r="AK15" s="247" t="s">
        <v>521</v>
      </c>
      <c r="AL15" s="536"/>
      <c r="AN15" s="81">
        <v>1</v>
      </c>
      <c r="AO15" s="387" t="s">
        <v>515</v>
      </c>
      <c r="AP15" s="411" t="s">
        <v>516</v>
      </c>
      <c r="AQ15" s="388">
        <v>6</v>
      </c>
      <c r="AR15" s="388" t="s">
        <v>517</v>
      </c>
      <c r="AS15" s="534">
        <v>478931305</v>
      </c>
      <c r="AT15" s="388">
        <v>845.12</v>
      </c>
      <c r="AU15" s="535">
        <v>0.5</v>
      </c>
      <c r="AV15" s="392">
        <f>AT15*AU15</f>
        <v>422.56</v>
      </c>
      <c r="AW15" s="392" t="str">
        <f>IF(AT15*AU15&gt;0,"HABILITADO", "NO HABILITADO")</f>
        <v>HABILITADO</v>
      </c>
      <c r="AX15" s="278"/>
      <c r="AY15" s="537">
        <v>41085</v>
      </c>
      <c r="AZ15" s="537">
        <v>41261</v>
      </c>
      <c r="BA15" s="537">
        <v>41085</v>
      </c>
      <c r="BB15" s="537">
        <v>41261</v>
      </c>
      <c r="BC15" s="398">
        <f>+(BB15-BA15+1)/365</f>
        <v>0.48493150684931507</v>
      </c>
    </row>
    <row r="16" spans="2:55" ht="131.44999999999999" customHeight="1" thickBot="1">
      <c r="B16" s="81">
        <v>2</v>
      </c>
      <c r="C16" s="387" t="s">
        <v>526</v>
      </c>
      <c r="D16" s="411" t="s">
        <v>527</v>
      </c>
      <c r="E16" s="538">
        <v>24</v>
      </c>
      <c r="F16" s="539" t="s">
        <v>528</v>
      </c>
      <c r="G16" s="534">
        <v>1782570616</v>
      </c>
      <c r="H16" s="540">
        <v>3461.3</v>
      </c>
      <c r="I16" s="535">
        <v>1</v>
      </c>
      <c r="J16" s="392">
        <f t="shared" ref="J16:J27" si="0">J15+H16*I16</f>
        <v>3883.86</v>
      </c>
      <c r="K16" s="392" t="str">
        <f t="shared" ref="K16:K27" si="1">IF(H16*I16&gt;0,"HABILITADO", "NO HABILITADO")</f>
        <v>HABILITADO</v>
      </c>
      <c r="L16" s="278"/>
      <c r="M16" s="23">
        <v>80101600</v>
      </c>
      <c r="N16" s="24" t="s">
        <v>30</v>
      </c>
      <c r="O16" s="12"/>
      <c r="P16" s="81">
        <v>2</v>
      </c>
      <c r="Q16" s="44" t="s">
        <v>529</v>
      </c>
      <c r="R16" s="43" t="s">
        <v>530</v>
      </c>
      <c r="S16" s="89" t="s">
        <v>456</v>
      </c>
      <c r="T16" s="88" t="s">
        <v>520</v>
      </c>
      <c r="U16" s="73">
        <v>22368093</v>
      </c>
      <c r="V16" s="100">
        <v>32.44</v>
      </c>
      <c r="W16" s="85">
        <v>0</v>
      </c>
      <c r="X16" s="74">
        <f>X15+V16*W16</f>
        <v>0</v>
      </c>
      <c r="Y16" s="247" t="s">
        <v>521</v>
      </c>
      <c r="Z16" s="536"/>
      <c r="AB16" s="81">
        <v>2</v>
      </c>
      <c r="AC16" s="44" t="s">
        <v>531</v>
      </c>
      <c r="AD16" s="44" t="s">
        <v>532</v>
      </c>
      <c r="AE16" s="72" t="s">
        <v>339</v>
      </c>
      <c r="AF16" s="88" t="s">
        <v>525</v>
      </c>
      <c r="AG16" s="248">
        <v>17933310</v>
      </c>
      <c r="AH16" s="100">
        <v>24.3</v>
      </c>
      <c r="AI16" s="85">
        <v>1</v>
      </c>
      <c r="AJ16" s="100">
        <v>0</v>
      </c>
      <c r="AK16" s="247" t="s">
        <v>521</v>
      </c>
      <c r="AL16" s="536"/>
      <c r="AN16" s="81">
        <v>2</v>
      </c>
      <c r="AO16" s="387" t="s">
        <v>526</v>
      </c>
      <c r="AP16" s="411" t="s">
        <v>527</v>
      </c>
      <c r="AQ16" s="538">
        <v>24</v>
      </c>
      <c r="AR16" s="539" t="s">
        <v>528</v>
      </c>
      <c r="AS16" s="534">
        <v>1782570616</v>
      </c>
      <c r="AT16" s="540">
        <v>3461.3</v>
      </c>
      <c r="AU16" s="535">
        <v>1</v>
      </c>
      <c r="AV16" s="392">
        <f t="shared" ref="AV16:AV27" si="2">AV15+AT16*AU16</f>
        <v>3883.86</v>
      </c>
      <c r="AW16" s="392" t="str">
        <f t="shared" ref="AW16:AW27" si="3">IF(AT16*AU16&gt;0,"HABILITADO", "NO HABILITADO")</f>
        <v>HABILITADO</v>
      </c>
      <c r="AX16" s="278"/>
      <c r="AY16" s="468">
        <v>40084</v>
      </c>
      <c r="AZ16" s="468">
        <v>40512</v>
      </c>
      <c r="BA16" s="468">
        <v>40084</v>
      </c>
      <c r="BB16" s="468">
        <v>40512</v>
      </c>
      <c r="BC16" s="398">
        <f t="shared" ref="BC16:BC18" si="4">+(BB16-BA16+1)/365</f>
        <v>1.1753424657534246</v>
      </c>
    </row>
    <row r="17" spans="2:55" ht="94.5" customHeight="1" thickBot="1">
      <c r="B17" s="81">
        <v>3</v>
      </c>
      <c r="C17" s="387" t="s">
        <v>533</v>
      </c>
      <c r="D17" s="411" t="s">
        <v>527</v>
      </c>
      <c r="E17" s="538">
        <v>55</v>
      </c>
      <c r="F17" s="539" t="s">
        <v>528</v>
      </c>
      <c r="G17" s="534">
        <v>3404864277</v>
      </c>
      <c r="H17" s="540">
        <v>7850.74</v>
      </c>
      <c r="I17" s="535">
        <v>1</v>
      </c>
      <c r="J17" s="392">
        <f t="shared" si="0"/>
        <v>11734.6</v>
      </c>
      <c r="K17" s="392" t="str">
        <f t="shared" si="1"/>
        <v>HABILITADO</v>
      </c>
      <c r="L17" s="278"/>
      <c r="M17" s="23">
        <v>81101500</v>
      </c>
      <c r="N17" s="24" t="s">
        <v>33</v>
      </c>
      <c r="O17" s="12"/>
      <c r="P17" s="81">
        <v>3</v>
      </c>
      <c r="Q17" s="44" t="s">
        <v>534</v>
      </c>
      <c r="R17" s="44" t="s">
        <v>535</v>
      </c>
      <c r="S17" s="89" t="s">
        <v>345</v>
      </c>
      <c r="T17" s="88" t="s">
        <v>520</v>
      </c>
      <c r="U17" s="73">
        <v>10039906</v>
      </c>
      <c r="V17" s="100">
        <v>14.56</v>
      </c>
      <c r="W17" s="85">
        <v>0</v>
      </c>
      <c r="X17" s="74">
        <f t="shared" ref="X17:X68" si="5">X16+V17*W17</f>
        <v>0</v>
      </c>
      <c r="Y17" s="247" t="s">
        <v>521</v>
      </c>
      <c r="Z17" s="536"/>
      <c r="AB17" s="81">
        <v>3</v>
      </c>
      <c r="AC17" s="44"/>
      <c r="AD17" s="44"/>
      <c r="AE17" s="72"/>
      <c r="AF17" s="44"/>
      <c r="AG17" s="248"/>
      <c r="AH17" s="100"/>
      <c r="AI17" s="85"/>
      <c r="AJ17" s="74">
        <f t="shared" ref="AJ17:AJ68" si="6">AJ16+AH17*AI17</f>
        <v>0</v>
      </c>
      <c r="AK17" s="68"/>
      <c r="AN17" s="81">
        <v>3</v>
      </c>
      <c r="AO17" s="387" t="s">
        <v>533</v>
      </c>
      <c r="AP17" s="411" t="s">
        <v>527</v>
      </c>
      <c r="AQ17" s="538">
        <v>55</v>
      </c>
      <c r="AR17" s="539" t="s">
        <v>528</v>
      </c>
      <c r="AS17" s="534">
        <v>3404864277</v>
      </c>
      <c r="AT17" s="540">
        <v>7850.74</v>
      </c>
      <c r="AU17" s="535">
        <v>1</v>
      </c>
      <c r="AV17" s="392">
        <f t="shared" si="2"/>
        <v>11734.6</v>
      </c>
      <c r="AW17" s="392" t="str">
        <f t="shared" si="3"/>
        <v>HABILITADO</v>
      </c>
      <c r="AX17" s="278"/>
      <c r="AY17" s="468">
        <v>38651</v>
      </c>
      <c r="AZ17" s="468">
        <v>39386</v>
      </c>
      <c r="BA17" s="468">
        <v>38651</v>
      </c>
      <c r="BB17" s="468">
        <v>39386</v>
      </c>
      <c r="BC17" s="398">
        <f t="shared" si="4"/>
        <v>2.0164383561643837</v>
      </c>
    </row>
    <row r="18" spans="2:55" ht="77.099999999999994" customHeight="1" thickBot="1">
      <c r="B18" s="81">
        <v>4</v>
      </c>
      <c r="C18" s="387" t="s">
        <v>536</v>
      </c>
      <c r="D18" s="361" t="s">
        <v>537</v>
      </c>
      <c r="E18" s="538">
        <v>17</v>
      </c>
      <c r="F18" s="539" t="s">
        <v>528</v>
      </c>
      <c r="G18" s="534">
        <v>6521977885</v>
      </c>
      <c r="H18" s="540">
        <v>12838.65</v>
      </c>
      <c r="I18" s="541">
        <v>0.1991</v>
      </c>
      <c r="J18" s="392">
        <f t="shared" si="0"/>
        <v>14290.775215</v>
      </c>
      <c r="K18" s="392" t="str">
        <f t="shared" si="1"/>
        <v>HABILITADO</v>
      </c>
      <c r="L18" s="278"/>
      <c r="M18" s="23">
        <v>81101700</v>
      </c>
      <c r="N18" s="24" t="s">
        <v>35</v>
      </c>
      <c r="O18" s="12"/>
      <c r="P18" s="81">
        <v>4</v>
      </c>
      <c r="Q18" s="44" t="s">
        <v>538</v>
      </c>
      <c r="R18" s="43" t="s">
        <v>539</v>
      </c>
      <c r="S18" s="89" t="s">
        <v>462</v>
      </c>
      <c r="T18" s="88" t="s">
        <v>520</v>
      </c>
      <c r="U18" s="73">
        <v>19458699</v>
      </c>
      <c r="V18" s="100">
        <v>28.22</v>
      </c>
      <c r="W18" s="85">
        <v>0</v>
      </c>
      <c r="X18" s="74">
        <f t="shared" si="5"/>
        <v>0</v>
      </c>
      <c r="Y18" s="247" t="s">
        <v>521</v>
      </c>
      <c r="Z18" s="536"/>
      <c r="AB18" s="81">
        <v>4</v>
      </c>
      <c r="AC18" s="87"/>
      <c r="AD18" s="88"/>
      <c r="AE18" s="89"/>
      <c r="AF18" s="88"/>
      <c r="AG18" s="90"/>
      <c r="AH18" s="86"/>
      <c r="AI18" s="85"/>
      <c r="AJ18" s="74">
        <f t="shared" si="6"/>
        <v>0</v>
      </c>
      <c r="AK18" s="228"/>
      <c r="AN18" s="81">
        <v>4</v>
      </c>
      <c r="AO18" s="387" t="s">
        <v>536</v>
      </c>
      <c r="AP18" s="361" t="s">
        <v>537</v>
      </c>
      <c r="AQ18" s="538">
        <v>17</v>
      </c>
      <c r="AR18" s="539" t="s">
        <v>528</v>
      </c>
      <c r="AS18" s="534">
        <v>6521977885</v>
      </c>
      <c r="AT18" s="540">
        <v>12838.65</v>
      </c>
      <c r="AU18" s="541">
        <v>0.1991</v>
      </c>
      <c r="AV18" s="392">
        <f t="shared" si="2"/>
        <v>14290.775215</v>
      </c>
      <c r="AW18" s="392" t="str">
        <f t="shared" si="3"/>
        <v>HABILITADO</v>
      </c>
      <c r="AX18" s="278"/>
      <c r="AY18" s="468">
        <v>40786</v>
      </c>
      <c r="AZ18" s="468">
        <v>40967</v>
      </c>
      <c r="BA18" s="468">
        <v>40786</v>
      </c>
      <c r="BB18" s="468">
        <v>40967</v>
      </c>
      <c r="BC18" s="398">
        <f t="shared" si="4"/>
        <v>0.49863013698630138</v>
      </c>
    </row>
    <row r="19" spans="2:55" ht="84" customHeight="1" thickBot="1">
      <c r="B19" s="81">
        <v>5</v>
      </c>
      <c r="C19" s="387" t="s">
        <v>540</v>
      </c>
      <c r="D19" s="361" t="s">
        <v>537</v>
      </c>
      <c r="E19" s="538">
        <v>8</v>
      </c>
      <c r="F19" s="539" t="s">
        <v>528</v>
      </c>
      <c r="G19" s="534">
        <v>7237940880</v>
      </c>
      <c r="H19" s="540">
        <v>0</v>
      </c>
      <c r="I19" s="541">
        <v>0</v>
      </c>
      <c r="J19" s="392">
        <f t="shared" si="0"/>
        <v>14290.775215</v>
      </c>
      <c r="K19" s="392" t="str">
        <f t="shared" si="1"/>
        <v>NO HABILITADO</v>
      </c>
      <c r="L19" s="542" t="s">
        <v>541</v>
      </c>
      <c r="M19" s="23">
        <v>83101800</v>
      </c>
      <c r="N19" s="24" t="s">
        <v>37</v>
      </c>
      <c r="O19" s="12"/>
      <c r="P19" s="81">
        <v>5</v>
      </c>
      <c r="Q19" s="44" t="s">
        <v>542</v>
      </c>
      <c r="R19" s="44" t="s">
        <v>543</v>
      </c>
      <c r="S19" s="72" t="s">
        <v>385</v>
      </c>
      <c r="T19" s="88" t="s">
        <v>520</v>
      </c>
      <c r="U19" s="73">
        <v>35656070</v>
      </c>
      <c r="V19" s="100">
        <v>48.33</v>
      </c>
      <c r="W19" s="85">
        <v>0</v>
      </c>
      <c r="X19" s="74">
        <f t="shared" si="5"/>
        <v>0</v>
      </c>
      <c r="Y19" s="247" t="s">
        <v>521</v>
      </c>
      <c r="Z19" s="536"/>
      <c r="AB19" s="81">
        <v>5</v>
      </c>
      <c r="AC19" s="87"/>
      <c r="AD19" s="44"/>
      <c r="AE19" s="72"/>
      <c r="AF19" s="44"/>
      <c r="AG19" s="73"/>
      <c r="AH19" s="74"/>
      <c r="AI19" s="85"/>
      <c r="AJ19" s="74">
        <f t="shared" si="6"/>
        <v>0</v>
      </c>
      <c r="AK19" s="208"/>
      <c r="AN19" s="81">
        <v>5</v>
      </c>
      <c r="AO19" s="387" t="s">
        <v>540</v>
      </c>
      <c r="AP19" s="361" t="s">
        <v>537</v>
      </c>
      <c r="AQ19" s="538">
        <v>8</v>
      </c>
      <c r="AR19" s="539" t="s">
        <v>528</v>
      </c>
      <c r="AS19" s="534">
        <v>7237940880</v>
      </c>
      <c r="AT19" s="540">
        <v>0</v>
      </c>
      <c r="AU19" s="541">
        <v>0</v>
      </c>
      <c r="AV19" s="392">
        <f t="shared" si="2"/>
        <v>14290.775215</v>
      </c>
      <c r="AW19" s="392" t="str">
        <f t="shared" si="3"/>
        <v>NO HABILITADO</v>
      </c>
      <c r="AX19" s="542" t="s">
        <v>541</v>
      </c>
      <c r="AY19" s="537">
        <v>40904</v>
      </c>
      <c r="AZ19" s="537">
        <v>40934</v>
      </c>
      <c r="BA19" s="537">
        <v>40904</v>
      </c>
      <c r="BB19" s="537">
        <v>40934</v>
      </c>
      <c r="BC19" s="543">
        <v>0</v>
      </c>
    </row>
    <row r="20" spans="2:55" ht="77.45" customHeight="1">
      <c r="B20" s="81">
        <v>6</v>
      </c>
      <c r="C20" s="395" t="s">
        <v>544</v>
      </c>
      <c r="D20" s="361" t="s">
        <v>537</v>
      </c>
      <c r="E20" s="538">
        <v>9</v>
      </c>
      <c r="F20" s="539" t="s">
        <v>528</v>
      </c>
      <c r="G20" s="534">
        <v>8325332509</v>
      </c>
      <c r="H20" s="540">
        <v>0</v>
      </c>
      <c r="I20" s="541">
        <v>0</v>
      </c>
      <c r="J20" s="540">
        <f t="shared" si="0"/>
        <v>14290.775215</v>
      </c>
      <c r="K20" s="392" t="str">
        <f t="shared" si="1"/>
        <v>NO HABILITADO</v>
      </c>
      <c r="L20" s="542" t="s">
        <v>541</v>
      </c>
      <c r="M20" s="346"/>
      <c r="N20" s="2"/>
      <c r="O20" s="12"/>
      <c r="P20" s="81">
        <v>6</v>
      </c>
      <c r="Q20" s="44" t="s">
        <v>545</v>
      </c>
      <c r="R20" s="44" t="s">
        <v>546</v>
      </c>
      <c r="S20" s="72" t="s">
        <v>465</v>
      </c>
      <c r="T20" s="88" t="s">
        <v>520</v>
      </c>
      <c r="U20" s="73">
        <v>41097883</v>
      </c>
      <c r="V20" s="100">
        <v>55.71</v>
      </c>
      <c r="W20" s="85">
        <v>0</v>
      </c>
      <c r="X20" s="74">
        <f t="shared" si="5"/>
        <v>0</v>
      </c>
      <c r="Y20" s="247" t="s">
        <v>521</v>
      </c>
      <c r="Z20" s="536"/>
      <c r="AB20" s="81">
        <v>6</v>
      </c>
      <c r="AC20" s="130"/>
      <c r="AD20" s="44"/>
      <c r="AE20" s="72"/>
      <c r="AF20" s="44"/>
      <c r="AG20" s="79"/>
      <c r="AH20" s="74"/>
      <c r="AI20" s="97"/>
      <c r="AJ20" s="74">
        <f t="shared" si="6"/>
        <v>0</v>
      </c>
      <c r="AK20" s="209"/>
      <c r="AN20" s="81">
        <v>6</v>
      </c>
      <c r="AO20" s="395" t="s">
        <v>544</v>
      </c>
      <c r="AP20" s="361" t="s">
        <v>537</v>
      </c>
      <c r="AQ20" s="538">
        <v>9</v>
      </c>
      <c r="AR20" s="539" t="s">
        <v>528</v>
      </c>
      <c r="AS20" s="534">
        <v>8325332509</v>
      </c>
      <c r="AT20" s="540">
        <v>0</v>
      </c>
      <c r="AU20" s="541">
        <v>0</v>
      </c>
      <c r="AV20" s="540">
        <f t="shared" si="2"/>
        <v>14290.775215</v>
      </c>
      <c r="AW20" s="392" t="str">
        <f t="shared" si="3"/>
        <v>NO HABILITADO</v>
      </c>
      <c r="AX20" s="542" t="s">
        <v>541</v>
      </c>
      <c r="AY20" s="537">
        <v>40904</v>
      </c>
      <c r="AZ20" s="537">
        <v>40934</v>
      </c>
      <c r="BA20" s="537">
        <v>40904</v>
      </c>
      <c r="BB20" s="537">
        <v>40934</v>
      </c>
      <c r="BC20" s="543">
        <v>0</v>
      </c>
    </row>
    <row r="21" spans="2:55" ht="106.5" customHeight="1">
      <c r="B21" s="81">
        <v>7</v>
      </c>
      <c r="C21" s="395" t="s">
        <v>547</v>
      </c>
      <c r="D21" s="361" t="s">
        <v>548</v>
      </c>
      <c r="E21" s="538">
        <v>21</v>
      </c>
      <c r="F21" s="539" t="s">
        <v>549</v>
      </c>
      <c r="G21" s="544">
        <v>3548278958</v>
      </c>
      <c r="H21" s="540">
        <v>6261.27</v>
      </c>
      <c r="I21" s="535">
        <v>0.49</v>
      </c>
      <c r="J21" s="540">
        <f t="shared" si="0"/>
        <v>17358.797514999998</v>
      </c>
      <c r="K21" s="392" t="str">
        <f t="shared" si="1"/>
        <v>HABILITADO</v>
      </c>
      <c r="L21" s="542" t="s">
        <v>550</v>
      </c>
      <c r="M21" s="346"/>
      <c r="N21" s="2"/>
      <c r="O21" s="12"/>
      <c r="P21" s="81">
        <v>7</v>
      </c>
      <c r="Q21" s="44" t="s">
        <v>551</v>
      </c>
      <c r="R21" s="44" t="s">
        <v>543</v>
      </c>
      <c r="S21" s="72" t="s">
        <v>469</v>
      </c>
      <c r="T21" s="88" t="s">
        <v>520</v>
      </c>
      <c r="U21" s="73">
        <v>15200920</v>
      </c>
      <c r="V21" s="100">
        <v>20.61</v>
      </c>
      <c r="W21" s="85">
        <v>0</v>
      </c>
      <c r="X21" s="74">
        <f t="shared" si="5"/>
        <v>0</v>
      </c>
      <c r="Y21" s="247" t="s">
        <v>521</v>
      </c>
      <c r="Z21" s="536"/>
      <c r="AB21" s="81">
        <v>7</v>
      </c>
      <c r="AC21" s="130"/>
      <c r="AD21" s="44"/>
      <c r="AE21" s="72"/>
      <c r="AF21" s="44"/>
      <c r="AG21" s="79"/>
      <c r="AH21" s="74"/>
      <c r="AI21" s="97"/>
      <c r="AJ21" s="74">
        <f t="shared" si="6"/>
        <v>0</v>
      </c>
      <c r="AK21" s="228"/>
      <c r="AN21" s="81">
        <v>7</v>
      </c>
      <c r="AO21" s="395" t="s">
        <v>547</v>
      </c>
      <c r="AP21" s="361" t="s">
        <v>548</v>
      </c>
      <c r="AQ21" s="538">
        <v>21</v>
      </c>
      <c r="AR21" s="539" t="s">
        <v>549</v>
      </c>
      <c r="AS21" s="544">
        <v>3548278958</v>
      </c>
      <c r="AT21" s="540">
        <v>6261.27</v>
      </c>
      <c r="AU21" s="535">
        <v>0.49</v>
      </c>
      <c r="AV21" s="540">
        <f t="shared" si="2"/>
        <v>17358.797514999998</v>
      </c>
      <c r="AW21" s="392" t="str">
        <f t="shared" si="3"/>
        <v>HABILITADO</v>
      </c>
      <c r="AX21" s="542" t="s">
        <v>550</v>
      </c>
      <c r="AY21" s="468">
        <v>40724</v>
      </c>
      <c r="AZ21" s="468">
        <v>40889</v>
      </c>
      <c r="BA21" s="468">
        <v>40724</v>
      </c>
      <c r="BB21" s="468">
        <v>40785</v>
      </c>
      <c r="BC21" s="398">
        <f>+(BB21-BA21+17)/365</f>
        <v>0.21369863013698631</v>
      </c>
    </row>
    <row r="22" spans="2:55" ht="88.5" customHeight="1">
      <c r="B22" s="81">
        <v>8</v>
      </c>
      <c r="C22" s="395" t="s">
        <v>547</v>
      </c>
      <c r="D22" s="361" t="s">
        <v>548</v>
      </c>
      <c r="E22" s="538">
        <v>16</v>
      </c>
      <c r="F22" s="539" t="s">
        <v>528</v>
      </c>
      <c r="G22" s="544">
        <v>3548278958</v>
      </c>
      <c r="H22" s="540">
        <v>6261.27</v>
      </c>
      <c r="I22" s="535">
        <v>0.51</v>
      </c>
      <c r="J22" s="540">
        <f t="shared" si="0"/>
        <v>20552.045214999998</v>
      </c>
      <c r="K22" s="392" t="str">
        <f t="shared" si="1"/>
        <v>HABILITADO</v>
      </c>
      <c r="L22" s="542" t="s">
        <v>552</v>
      </c>
      <c r="M22" s="346"/>
      <c r="N22" s="2"/>
      <c r="O22" s="12"/>
      <c r="P22" s="81">
        <v>8</v>
      </c>
      <c r="Q22" s="44" t="s">
        <v>553</v>
      </c>
      <c r="R22" s="44" t="s">
        <v>554</v>
      </c>
      <c r="S22" s="72" t="s">
        <v>471</v>
      </c>
      <c r="T22" s="88" t="s">
        <v>520</v>
      </c>
      <c r="U22" s="73">
        <v>375115049</v>
      </c>
      <c r="V22" s="100">
        <v>544.07000000000005</v>
      </c>
      <c r="W22" s="85">
        <v>0</v>
      </c>
      <c r="X22" s="74">
        <f t="shared" si="5"/>
        <v>0</v>
      </c>
      <c r="Y22" s="247" t="s">
        <v>521</v>
      </c>
      <c r="Z22" s="536"/>
      <c r="AB22" s="81">
        <v>8</v>
      </c>
      <c r="AC22" s="130"/>
      <c r="AD22" s="43"/>
      <c r="AE22" s="72"/>
      <c r="AF22" s="43"/>
      <c r="AG22" s="79"/>
      <c r="AH22" s="74"/>
      <c r="AI22" s="97"/>
      <c r="AJ22" s="74">
        <f t="shared" si="6"/>
        <v>0</v>
      </c>
      <c r="AK22" s="208"/>
      <c r="AN22" s="81">
        <v>8</v>
      </c>
      <c r="AO22" s="395" t="s">
        <v>547</v>
      </c>
      <c r="AP22" s="361" t="s">
        <v>548</v>
      </c>
      <c r="AQ22" s="538">
        <v>16</v>
      </c>
      <c r="AR22" s="539" t="s">
        <v>528</v>
      </c>
      <c r="AS22" s="544">
        <v>3548278958</v>
      </c>
      <c r="AT22" s="540">
        <v>6261.27</v>
      </c>
      <c r="AU22" s="535">
        <v>0.51</v>
      </c>
      <c r="AV22" s="540">
        <f t="shared" si="2"/>
        <v>20552.045214999998</v>
      </c>
      <c r="AW22" s="392" t="str">
        <f t="shared" si="3"/>
        <v>HABILITADO</v>
      </c>
      <c r="AX22" s="542" t="s">
        <v>552</v>
      </c>
      <c r="AY22" s="468">
        <v>40724</v>
      </c>
      <c r="AZ22" s="468">
        <v>40889</v>
      </c>
      <c r="BA22" s="468">
        <v>40724</v>
      </c>
      <c r="BB22" s="468">
        <v>40775</v>
      </c>
      <c r="BC22" s="398">
        <v>0</v>
      </c>
    </row>
    <row r="23" spans="2:55" ht="66" customHeight="1">
      <c r="B23" s="81">
        <v>9</v>
      </c>
      <c r="C23" s="395" t="s">
        <v>555</v>
      </c>
      <c r="D23" s="361" t="s">
        <v>548</v>
      </c>
      <c r="E23" s="538">
        <v>37</v>
      </c>
      <c r="F23" s="539" t="s">
        <v>549</v>
      </c>
      <c r="G23" s="544">
        <v>17096725655</v>
      </c>
      <c r="H23" s="540">
        <v>26533.29</v>
      </c>
      <c r="I23" s="535">
        <v>0.5</v>
      </c>
      <c r="J23" s="540">
        <f t="shared" si="0"/>
        <v>33818.690214999995</v>
      </c>
      <c r="K23" s="392" t="str">
        <f t="shared" si="1"/>
        <v>HABILITADO</v>
      </c>
      <c r="L23" s="545"/>
      <c r="M23" s="346"/>
      <c r="N23" s="2"/>
      <c r="O23" s="12"/>
      <c r="P23" s="81">
        <v>9</v>
      </c>
      <c r="Q23" s="44" t="s">
        <v>556</v>
      </c>
      <c r="R23" s="43" t="s">
        <v>535</v>
      </c>
      <c r="S23" s="72" t="s">
        <v>392</v>
      </c>
      <c r="T23" s="88" t="s">
        <v>520</v>
      </c>
      <c r="U23" s="73">
        <v>257707455</v>
      </c>
      <c r="V23" s="100">
        <v>349.33</v>
      </c>
      <c r="W23" s="85">
        <v>0</v>
      </c>
      <c r="X23" s="74">
        <f t="shared" si="5"/>
        <v>0</v>
      </c>
      <c r="Y23" s="247" t="s">
        <v>521</v>
      </c>
      <c r="Z23" s="536"/>
      <c r="AB23" s="81">
        <v>9</v>
      </c>
      <c r="AC23" s="130"/>
      <c r="AD23" s="43"/>
      <c r="AE23" s="72"/>
      <c r="AF23" s="44"/>
      <c r="AG23" s="79"/>
      <c r="AH23" s="74"/>
      <c r="AI23" s="97"/>
      <c r="AJ23" s="74">
        <f t="shared" si="6"/>
        <v>0</v>
      </c>
      <c r="AK23" s="209"/>
      <c r="AN23" s="81">
        <v>9</v>
      </c>
      <c r="AO23" s="395" t="s">
        <v>555</v>
      </c>
      <c r="AP23" s="361" t="s">
        <v>548</v>
      </c>
      <c r="AQ23" s="538">
        <v>37</v>
      </c>
      <c r="AR23" s="539" t="s">
        <v>549</v>
      </c>
      <c r="AS23" s="544">
        <v>17096725655</v>
      </c>
      <c r="AT23" s="540">
        <v>26533.29</v>
      </c>
      <c r="AU23" s="535">
        <v>0.5</v>
      </c>
      <c r="AV23" s="540">
        <f t="shared" si="2"/>
        <v>33818.690214999995</v>
      </c>
      <c r="AW23" s="392" t="str">
        <f t="shared" si="3"/>
        <v>HABILITADO</v>
      </c>
      <c r="AX23" s="545"/>
      <c r="AY23" s="468">
        <v>41619</v>
      </c>
      <c r="AZ23" s="468">
        <v>42166</v>
      </c>
      <c r="BA23" s="468">
        <v>41619</v>
      </c>
      <c r="BB23" s="468">
        <v>42166</v>
      </c>
      <c r="BC23" s="398">
        <f>+(BB23-BA23+1)/365</f>
        <v>1.5013698630136987</v>
      </c>
    </row>
    <row r="24" spans="2:55" ht="93.6" customHeight="1">
      <c r="B24" s="81">
        <v>10</v>
      </c>
      <c r="C24" s="395" t="s">
        <v>555</v>
      </c>
      <c r="D24" s="361" t="s">
        <v>548</v>
      </c>
      <c r="E24" s="538">
        <v>113</v>
      </c>
      <c r="F24" s="539" t="s">
        <v>528</v>
      </c>
      <c r="G24" s="544">
        <v>17096725655</v>
      </c>
      <c r="H24" s="540">
        <v>26533.29</v>
      </c>
      <c r="I24" s="535">
        <v>0.2</v>
      </c>
      <c r="J24" s="540">
        <f t="shared" si="0"/>
        <v>39125.348214999998</v>
      </c>
      <c r="K24" s="392" t="str">
        <f t="shared" si="1"/>
        <v>HABILITADO</v>
      </c>
      <c r="L24" s="542" t="s">
        <v>557</v>
      </c>
      <c r="M24" s="347"/>
      <c r="N24" s="2"/>
      <c r="O24" s="12"/>
      <c r="P24" s="81">
        <v>10</v>
      </c>
      <c r="Q24" s="44" t="s">
        <v>558</v>
      </c>
      <c r="R24" s="44" t="s">
        <v>559</v>
      </c>
      <c r="S24" s="72" t="s">
        <v>479</v>
      </c>
      <c r="T24" s="88" t="s">
        <v>520</v>
      </c>
      <c r="U24" s="73">
        <v>28933259</v>
      </c>
      <c r="V24" s="100">
        <v>37.03</v>
      </c>
      <c r="W24" s="85">
        <v>0</v>
      </c>
      <c r="X24" s="74">
        <f t="shared" si="5"/>
        <v>0</v>
      </c>
      <c r="Y24" s="247" t="s">
        <v>521</v>
      </c>
      <c r="Z24" s="536"/>
      <c r="AB24" s="81">
        <v>10</v>
      </c>
      <c r="AC24" s="130"/>
      <c r="AD24" s="44"/>
      <c r="AE24" s="72"/>
      <c r="AF24" s="44"/>
      <c r="AG24" s="79"/>
      <c r="AH24" s="74"/>
      <c r="AI24" s="97"/>
      <c r="AJ24" s="74">
        <f t="shared" si="6"/>
        <v>0</v>
      </c>
      <c r="AK24" s="54"/>
      <c r="AN24" s="81">
        <v>10</v>
      </c>
      <c r="AO24" s="395" t="s">
        <v>555</v>
      </c>
      <c r="AP24" s="361" t="s">
        <v>548</v>
      </c>
      <c r="AQ24" s="538">
        <v>113</v>
      </c>
      <c r="AR24" s="539" t="s">
        <v>528</v>
      </c>
      <c r="AS24" s="544">
        <v>17096725655</v>
      </c>
      <c r="AT24" s="540">
        <v>26533.29</v>
      </c>
      <c r="AU24" s="535">
        <v>0.2</v>
      </c>
      <c r="AV24" s="540">
        <f t="shared" si="2"/>
        <v>39125.348214999998</v>
      </c>
      <c r="AW24" s="392" t="str">
        <f t="shared" si="3"/>
        <v>HABILITADO</v>
      </c>
      <c r="AX24" s="542" t="s">
        <v>557</v>
      </c>
      <c r="AY24" s="468">
        <v>41619</v>
      </c>
      <c r="AZ24" s="468">
        <v>42166</v>
      </c>
      <c r="BA24" s="468">
        <v>41619</v>
      </c>
      <c r="BB24" s="468">
        <v>42166</v>
      </c>
      <c r="BC24" s="398">
        <v>0</v>
      </c>
    </row>
    <row r="25" spans="2:55" ht="57.6" customHeight="1">
      <c r="B25" s="81">
        <v>11</v>
      </c>
      <c r="C25" s="395" t="s">
        <v>560</v>
      </c>
      <c r="D25" s="361" t="s">
        <v>548</v>
      </c>
      <c r="E25" s="538">
        <v>44</v>
      </c>
      <c r="F25" s="546" t="s">
        <v>561</v>
      </c>
      <c r="G25" s="534">
        <v>8657163525</v>
      </c>
      <c r="H25" s="540">
        <v>13435.5</v>
      </c>
      <c r="I25" s="535">
        <v>0.9</v>
      </c>
      <c r="J25" s="540">
        <f t="shared" si="0"/>
        <v>51217.298215000003</v>
      </c>
      <c r="K25" s="392" t="str">
        <f t="shared" si="1"/>
        <v>HABILITADO</v>
      </c>
      <c r="L25" s="545"/>
      <c r="M25" s="347"/>
      <c r="N25" s="2"/>
      <c r="O25" s="12"/>
      <c r="P25" s="81">
        <v>11</v>
      </c>
      <c r="Q25" s="44" t="s">
        <v>562</v>
      </c>
      <c r="R25" s="43" t="s">
        <v>563</v>
      </c>
      <c r="S25" s="72" t="s">
        <v>481</v>
      </c>
      <c r="T25" s="88" t="s">
        <v>564</v>
      </c>
      <c r="U25" s="73">
        <v>320146031</v>
      </c>
      <c r="V25" s="100">
        <v>409.79</v>
      </c>
      <c r="W25" s="85">
        <v>0</v>
      </c>
      <c r="X25" s="74">
        <f t="shared" si="5"/>
        <v>0</v>
      </c>
      <c r="Y25" s="247" t="s">
        <v>521</v>
      </c>
      <c r="Z25" s="536"/>
      <c r="AB25" s="81">
        <v>11</v>
      </c>
      <c r="AC25" s="130"/>
      <c r="AD25" s="44"/>
      <c r="AE25" s="72"/>
      <c r="AF25" s="44"/>
      <c r="AG25" s="79"/>
      <c r="AH25" s="74"/>
      <c r="AI25" s="97"/>
      <c r="AJ25" s="74">
        <f t="shared" si="6"/>
        <v>0</v>
      </c>
      <c r="AK25" s="55"/>
      <c r="AN25" s="81">
        <v>11</v>
      </c>
      <c r="AO25" s="395" t="s">
        <v>560</v>
      </c>
      <c r="AP25" s="361" t="s">
        <v>548</v>
      </c>
      <c r="AQ25" s="538">
        <v>44</v>
      </c>
      <c r="AR25" s="546" t="s">
        <v>561</v>
      </c>
      <c r="AS25" s="534">
        <v>8657163525</v>
      </c>
      <c r="AT25" s="540">
        <v>13435.5</v>
      </c>
      <c r="AU25" s="535">
        <v>0.9</v>
      </c>
      <c r="AV25" s="540">
        <f t="shared" si="2"/>
        <v>51217.298215000003</v>
      </c>
      <c r="AW25" s="392" t="str">
        <f t="shared" si="3"/>
        <v>HABILITADO</v>
      </c>
      <c r="AX25" s="545"/>
      <c r="AY25" s="468">
        <v>42212</v>
      </c>
      <c r="AZ25" s="468">
        <v>42365</v>
      </c>
      <c r="BA25" s="468">
        <v>42212</v>
      </c>
      <c r="BB25" s="468">
        <v>42365</v>
      </c>
      <c r="BC25" s="398">
        <f>+(BB25-BA25+1)/365</f>
        <v>0.42191780821917807</v>
      </c>
    </row>
    <row r="26" spans="2:55" ht="82.5" customHeight="1">
      <c r="B26" s="81">
        <v>12</v>
      </c>
      <c r="C26" s="395" t="s">
        <v>565</v>
      </c>
      <c r="D26" s="361" t="s">
        <v>548</v>
      </c>
      <c r="E26" s="538">
        <v>34</v>
      </c>
      <c r="F26" s="546" t="s">
        <v>561</v>
      </c>
      <c r="G26" s="544">
        <v>4161547795</v>
      </c>
      <c r="H26" s="540">
        <v>0</v>
      </c>
      <c r="I26" s="535">
        <v>0</v>
      </c>
      <c r="J26" s="540">
        <f t="shared" si="0"/>
        <v>51217.298215000003</v>
      </c>
      <c r="K26" s="392" t="str">
        <f t="shared" si="1"/>
        <v>NO HABILITADO</v>
      </c>
      <c r="L26" s="542" t="s">
        <v>566</v>
      </c>
      <c r="M26" s="347"/>
      <c r="N26" s="2"/>
      <c r="O26" s="12"/>
      <c r="P26" s="81">
        <v>12</v>
      </c>
      <c r="Q26" s="44" t="s">
        <v>567</v>
      </c>
      <c r="R26" s="44" t="s">
        <v>559</v>
      </c>
      <c r="S26" s="72" t="s">
        <v>484</v>
      </c>
      <c r="T26" s="88" t="s">
        <v>525</v>
      </c>
      <c r="U26" s="73">
        <v>139822452</v>
      </c>
      <c r="V26" s="100">
        <v>357.94</v>
      </c>
      <c r="W26" s="85">
        <v>0</v>
      </c>
      <c r="X26" s="74">
        <f t="shared" si="5"/>
        <v>0</v>
      </c>
      <c r="Y26" s="247" t="s">
        <v>521</v>
      </c>
      <c r="Z26" s="536"/>
      <c r="AB26" s="81">
        <v>12</v>
      </c>
      <c r="AC26" s="130"/>
      <c r="AD26" s="44"/>
      <c r="AE26" s="72"/>
      <c r="AF26" s="44"/>
      <c r="AG26" s="79"/>
      <c r="AH26" s="74"/>
      <c r="AI26" s="97"/>
      <c r="AJ26" s="74">
        <f t="shared" si="6"/>
        <v>0</v>
      </c>
      <c r="AK26" s="56"/>
      <c r="AN26" s="81">
        <v>12</v>
      </c>
      <c r="AO26" s="395" t="s">
        <v>565</v>
      </c>
      <c r="AP26" s="361" t="s">
        <v>548</v>
      </c>
      <c r="AQ26" s="538">
        <v>34</v>
      </c>
      <c r="AR26" s="546" t="s">
        <v>561</v>
      </c>
      <c r="AS26" s="544">
        <v>4161547795</v>
      </c>
      <c r="AT26" s="540">
        <v>0</v>
      </c>
      <c r="AU26" s="535">
        <v>0</v>
      </c>
      <c r="AV26" s="540">
        <f t="shared" si="2"/>
        <v>51217.298215000003</v>
      </c>
      <c r="AW26" s="392" t="str">
        <f t="shared" si="3"/>
        <v>NO HABILITADO</v>
      </c>
      <c r="AX26" s="542" t="s">
        <v>566</v>
      </c>
      <c r="AY26" s="470">
        <v>41619</v>
      </c>
      <c r="AZ26" s="470">
        <v>41862</v>
      </c>
      <c r="BA26" s="470">
        <v>41619</v>
      </c>
      <c r="BB26" s="470">
        <v>41862</v>
      </c>
      <c r="BC26" s="471">
        <v>0</v>
      </c>
    </row>
    <row r="27" spans="2:55" ht="69" customHeight="1">
      <c r="B27" s="81">
        <v>13</v>
      </c>
      <c r="C27" s="395" t="s">
        <v>565</v>
      </c>
      <c r="D27" s="361" t="s">
        <v>548</v>
      </c>
      <c r="E27" s="538">
        <v>112</v>
      </c>
      <c r="F27" s="546" t="s">
        <v>528</v>
      </c>
      <c r="G27" s="544">
        <v>4161547795</v>
      </c>
      <c r="H27" s="540">
        <v>0</v>
      </c>
      <c r="I27" s="535">
        <v>0</v>
      </c>
      <c r="J27" s="540">
        <f t="shared" si="0"/>
        <v>51217.298215000003</v>
      </c>
      <c r="K27" s="392" t="str">
        <f t="shared" si="1"/>
        <v>NO HABILITADO</v>
      </c>
      <c r="L27" s="542" t="s">
        <v>566</v>
      </c>
      <c r="M27" s="347"/>
      <c r="N27" s="2"/>
      <c r="O27" s="12"/>
      <c r="P27" s="81">
        <v>13</v>
      </c>
      <c r="Q27" s="44" t="s">
        <v>567</v>
      </c>
      <c r="R27" s="44" t="s">
        <v>559</v>
      </c>
      <c r="S27" s="72" t="s">
        <v>486</v>
      </c>
      <c r="T27" s="88" t="s">
        <v>564</v>
      </c>
      <c r="U27" s="73">
        <v>441218475</v>
      </c>
      <c r="V27" s="100">
        <v>532.79999999999995</v>
      </c>
      <c r="W27" s="85">
        <v>0</v>
      </c>
      <c r="X27" s="74">
        <f t="shared" si="5"/>
        <v>0</v>
      </c>
      <c r="Y27" s="247" t="s">
        <v>521</v>
      </c>
      <c r="Z27" s="536"/>
      <c r="AB27" s="81">
        <v>13</v>
      </c>
      <c r="AC27" s="130"/>
      <c r="AD27" s="43"/>
      <c r="AE27" s="72"/>
      <c r="AF27" s="44"/>
      <c r="AG27" s="79"/>
      <c r="AH27" s="74"/>
      <c r="AI27" s="97"/>
      <c r="AJ27" s="74">
        <f t="shared" si="6"/>
        <v>0</v>
      </c>
      <c r="AK27" s="54"/>
      <c r="AN27" s="81">
        <v>13</v>
      </c>
      <c r="AO27" s="395" t="s">
        <v>565</v>
      </c>
      <c r="AP27" s="361" t="s">
        <v>548</v>
      </c>
      <c r="AQ27" s="538">
        <v>112</v>
      </c>
      <c r="AR27" s="546" t="s">
        <v>528</v>
      </c>
      <c r="AS27" s="544">
        <v>4161547795</v>
      </c>
      <c r="AT27" s="540">
        <v>0</v>
      </c>
      <c r="AU27" s="535">
        <v>0</v>
      </c>
      <c r="AV27" s="540">
        <f t="shared" si="2"/>
        <v>51217.298215000003</v>
      </c>
      <c r="AW27" s="392" t="str">
        <f t="shared" si="3"/>
        <v>NO HABILITADO</v>
      </c>
      <c r="AX27" s="542" t="s">
        <v>566</v>
      </c>
      <c r="AY27" s="470">
        <v>41619</v>
      </c>
      <c r="AZ27" s="470">
        <v>41862</v>
      </c>
      <c r="BA27" s="470">
        <v>41619</v>
      </c>
      <c r="BB27" s="470">
        <v>41862</v>
      </c>
      <c r="BC27" s="471">
        <v>0</v>
      </c>
    </row>
    <row r="28" spans="2:55" ht="45.95" customHeight="1">
      <c r="B28" s="81">
        <v>14</v>
      </c>
      <c r="C28" s="130"/>
      <c r="D28" s="44"/>
      <c r="E28" s="72"/>
      <c r="F28" s="44"/>
      <c r="G28" s="79"/>
      <c r="H28" s="74"/>
      <c r="I28" s="97"/>
      <c r="J28" s="74"/>
      <c r="K28" s="74"/>
      <c r="L28" s="130"/>
      <c r="M28" s="347"/>
      <c r="N28" s="2"/>
      <c r="O28" s="12"/>
      <c r="P28" s="81">
        <v>14</v>
      </c>
      <c r="Q28" s="44" t="s">
        <v>568</v>
      </c>
      <c r="R28" s="44" t="s">
        <v>535</v>
      </c>
      <c r="S28" s="72" t="s">
        <v>343</v>
      </c>
      <c r="T28" s="88" t="s">
        <v>525</v>
      </c>
      <c r="U28" s="73">
        <v>58005669</v>
      </c>
      <c r="V28" s="100">
        <v>74.239999999999995</v>
      </c>
      <c r="W28" s="85">
        <v>0</v>
      </c>
      <c r="X28" s="74">
        <f t="shared" si="5"/>
        <v>0</v>
      </c>
      <c r="Y28" s="247" t="s">
        <v>521</v>
      </c>
      <c r="Z28" s="536"/>
      <c r="AB28" s="81">
        <v>14</v>
      </c>
      <c r="AC28" s="130"/>
      <c r="AD28" s="44"/>
      <c r="AE28" s="72"/>
      <c r="AF28" s="44"/>
      <c r="AG28" s="79"/>
      <c r="AH28" s="74"/>
      <c r="AI28" s="97"/>
      <c r="AJ28" s="74">
        <f t="shared" si="6"/>
        <v>0</v>
      </c>
      <c r="AK28" s="55"/>
      <c r="AY28" s="472"/>
      <c r="AZ28" s="472"/>
      <c r="BA28" s="472"/>
      <c r="BB28" s="473" t="s">
        <v>52</v>
      </c>
      <c r="BC28" s="474">
        <f>SUM(BC15:BC27)</f>
        <v>6.3123287671232875</v>
      </c>
    </row>
    <row r="29" spans="2:55" ht="45.95" customHeight="1">
      <c r="B29" s="81">
        <v>15</v>
      </c>
      <c r="C29" s="130"/>
      <c r="D29" s="44"/>
      <c r="E29" s="72"/>
      <c r="F29" s="44"/>
      <c r="G29" s="79"/>
      <c r="H29" s="74"/>
      <c r="I29" s="97"/>
      <c r="J29" s="74"/>
      <c r="K29" s="74"/>
      <c r="L29" s="130"/>
      <c r="M29" s="347"/>
      <c r="N29" s="2"/>
      <c r="O29" s="12"/>
      <c r="P29" s="81">
        <v>15</v>
      </c>
      <c r="Q29" s="44" t="s">
        <v>569</v>
      </c>
      <c r="R29" s="43" t="s">
        <v>570</v>
      </c>
      <c r="S29" s="72" t="s">
        <v>341</v>
      </c>
      <c r="T29" s="88" t="s">
        <v>525</v>
      </c>
      <c r="U29" s="73">
        <v>19104954.420000002</v>
      </c>
      <c r="V29" s="100">
        <v>24.45</v>
      </c>
      <c r="W29" s="85">
        <v>0</v>
      </c>
      <c r="X29" s="74">
        <f t="shared" si="5"/>
        <v>0</v>
      </c>
      <c r="Y29" s="247" t="s">
        <v>521</v>
      </c>
      <c r="Z29" s="536"/>
      <c r="AB29" s="81">
        <v>15</v>
      </c>
      <c r="AC29" s="130"/>
      <c r="AD29" s="44"/>
      <c r="AE29" s="72"/>
      <c r="AF29" s="44"/>
      <c r="AG29" s="79"/>
      <c r="AH29" s="74"/>
      <c r="AI29" s="97"/>
      <c r="AJ29" s="74">
        <f t="shared" si="6"/>
        <v>0</v>
      </c>
      <c r="AK29" s="56"/>
    </row>
    <row r="30" spans="2:55" ht="69" customHeight="1">
      <c r="B30" s="81">
        <v>16</v>
      </c>
      <c r="C30" s="130"/>
      <c r="D30" s="44"/>
      <c r="E30" s="72"/>
      <c r="F30" s="44"/>
      <c r="G30" s="79"/>
      <c r="H30" s="74"/>
      <c r="I30" s="97"/>
      <c r="J30" s="74"/>
      <c r="K30" s="74"/>
      <c r="L30" s="130"/>
      <c r="M30" s="347"/>
      <c r="N30" s="2"/>
      <c r="O30" s="12"/>
      <c r="P30" s="81">
        <v>16</v>
      </c>
      <c r="Q30" s="44" t="s">
        <v>571</v>
      </c>
      <c r="R30" s="44" t="s">
        <v>572</v>
      </c>
      <c r="S30" s="72" t="s">
        <v>337</v>
      </c>
      <c r="T30" s="88" t="s">
        <v>525</v>
      </c>
      <c r="U30" s="245">
        <v>105333682</v>
      </c>
      <c r="V30" s="100">
        <v>134.82</v>
      </c>
      <c r="W30" s="85">
        <v>0</v>
      </c>
      <c r="X30" s="74">
        <f t="shared" si="5"/>
        <v>0</v>
      </c>
      <c r="Y30" s="247" t="s">
        <v>521</v>
      </c>
      <c r="Z30" s="536"/>
      <c r="AB30" s="81">
        <v>16</v>
      </c>
      <c r="AC30" s="130"/>
      <c r="AD30" s="44"/>
      <c r="AE30" s="72"/>
      <c r="AF30" s="44"/>
      <c r="AG30" s="79"/>
      <c r="AH30" s="74"/>
      <c r="AI30" s="97"/>
      <c r="AJ30" s="74">
        <f t="shared" si="6"/>
        <v>0</v>
      </c>
      <c r="AK30" s="54"/>
    </row>
    <row r="31" spans="2:55" ht="34.5" customHeight="1">
      <c r="B31" s="81">
        <v>17</v>
      </c>
      <c r="C31" s="87"/>
      <c r="D31" s="44"/>
      <c r="E31" s="72"/>
      <c r="F31" s="44"/>
      <c r="G31" s="79"/>
      <c r="H31" s="74"/>
      <c r="I31" s="85"/>
      <c r="J31" s="86"/>
      <c r="K31" s="86"/>
      <c r="L31" s="81"/>
      <c r="M31" s="347"/>
      <c r="N31" s="2"/>
      <c r="O31" s="12"/>
      <c r="P31" s="81">
        <v>17</v>
      </c>
      <c r="Q31" s="44" t="s">
        <v>573</v>
      </c>
      <c r="R31" s="44" t="s">
        <v>574</v>
      </c>
      <c r="S31" s="72" t="s">
        <v>332</v>
      </c>
      <c r="T31" s="88" t="s">
        <v>564</v>
      </c>
      <c r="U31" s="73">
        <v>9578011</v>
      </c>
      <c r="V31" s="100">
        <v>12.19</v>
      </c>
      <c r="W31" s="85">
        <v>0</v>
      </c>
      <c r="X31" s="74">
        <f t="shared" si="5"/>
        <v>0</v>
      </c>
      <c r="Y31" s="247" t="s">
        <v>521</v>
      </c>
      <c r="Z31" s="536"/>
      <c r="AB31" s="81">
        <v>17</v>
      </c>
      <c r="AC31" s="87"/>
      <c r="AD31" s="44"/>
      <c r="AE31" s="72"/>
      <c r="AF31" s="44"/>
      <c r="AG31" s="79"/>
      <c r="AH31" s="74"/>
      <c r="AI31" s="85"/>
      <c r="AJ31" s="74">
        <f t="shared" si="6"/>
        <v>0</v>
      </c>
      <c r="AK31" s="55"/>
    </row>
    <row r="32" spans="2:55" ht="172.5">
      <c r="B32" s="81">
        <v>18</v>
      </c>
      <c r="C32" s="56"/>
      <c r="D32" s="56"/>
      <c r="E32" s="56"/>
      <c r="F32" s="56"/>
      <c r="G32" s="209"/>
      <c r="H32" s="56"/>
      <c r="I32" s="56"/>
      <c r="J32" s="86"/>
      <c r="K32" s="86"/>
      <c r="L32" s="56"/>
      <c r="M32" s="347"/>
      <c r="N32" s="2"/>
      <c r="O32" s="12"/>
      <c r="P32" s="81">
        <v>18</v>
      </c>
      <c r="Q32" s="44" t="s">
        <v>575</v>
      </c>
      <c r="R32" s="43" t="s">
        <v>574</v>
      </c>
      <c r="S32" s="72">
        <v>25</v>
      </c>
      <c r="T32" s="88" t="s">
        <v>525</v>
      </c>
      <c r="U32" s="73">
        <v>9578011</v>
      </c>
      <c r="V32" s="100">
        <v>12.25</v>
      </c>
      <c r="W32" s="85">
        <v>0</v>
      </c>
      <c r="X32" s="74">
        <f t="shared" si="5"/>
        <v>0</v>
      </c>
      <c r="Y32" s="247" t="s">
        <v>521</v>
      </c>
      <c r="Z32" s="536"/>
      <c r="AB32" s="81">
        <v>18</v>
      </c>
      <c r="AC32" s="56"/>
      <c r="AD32" s="56"/>
      <c r="AE32" s="56"/>
      <c r="AF32" s="56"/>
      <c r="AG32" s="209"/>
      <c r="AH32" s="56"/>
      <c r="AI32" s="56"/>
      <c r="AJ32" s="74">
        <f t="shared" si="6"/>
        <v>0</v>
      </c>
      <c r="AK32" s="56"/>
    </row>
    <row r="33" spans="2:37" ht="172.5">
      <c r="B33" s="81">
        <v>19</v>
      </c>
      <c r="C33" s="54"/>
      <c r="D33" s="54"/>
      <c r="E33" s="54"/>
      <c r="F33" s="54"/>
      <c r="G33" s="228"/>
      <c r="H33" s="54"/>
      <c r="I33" s="54"/>
      <c r="J33" s="86"/>
      <c r="K33" s="86"/>
      <c r="L33" s="54"/>
      <c r="M33" s="347"/>
      <c r="N33" s="2"/>
      <c r="O33" s="12"/>
      <c r="P33" s="81">
        <v>19</v>
      </c>
      <c r="Q33" s="44" t="s">
        <v>576</v>
      </c>
      <c r="R33" s="44" t="s">
        <v>574</v>
      </c>
      <c r="S33" s="72" t="s">
        <v>577</v>
      </c>
      <c r="T33" s="88" t="s">
        <v>525</v>
      </c>
      <c r="U33" s="73">
        <v>9578011</v>
      </c>
      <c r="V33" s="100">
        <v>12.26</v>
      </c>
      <c r="W33" s="85">
        <v>0</v>
      </c>
      <c r="X33" s="74">
        <f t="shared" si="5"/>
        <v>0</v>
      </c>
      <c r="Y33" s="247" t="s">
        <v>521</v>
      </c>
      <c r="Z33" s="536"/>
      <c r="AB33" s="81">
        <v>19</v>
      </c>
      <c r="AC33" s="54"/>
      <c r="AD33" s="54"/>
      <c r="AE33" s="54"/>
      <c r="AF33" s="54"/>
      <c r="AG33" s="228"/>
      <c r="AH33" s="54"/>
      <c r="AI33" s="54"/>
      <c r="AJ33" s="74">
        <f t="shared" si="6"/>
        <v>0</v>
      </c>
      <c r="AK33" s="54"/>
    </row>
    <row r="34" spans="2:37" ht="12.95">
      <c r="B34" s="81">
        <v>20</v>
      </c>
      <c r="C34" s="55"/>
      <c r="D34" s="55"/>
      <c r="E34" s="55"/>
      <c r="F34" s="55"/>
      <c r="G34" s="208"/>
      <c r="H34" s="55"/>
      <c r="I34" s="55"/>
      <c r="J34" s="86"/>
      <c r="K34" s="86"/>
      <c r="L34" s="55"/>
      <c r="M34" s="347"/>
      <c r="N34" s="2"/>
      <c r="O34" s="12"/>
      <c r="P34" s="81">
        <v>20</v>
      </c>
      <c r="Q34" s="44"/>
      <c r="R34" s="44"/>
      <c r="S34" s="56"/>
      <c r="T34" s="56"/>
      <c r="U34" s="73"/>
      <c r="V34" s="100"/>
      <c r="W34" s="547"/>
      <c r="X34" s="548">
        <f t="shared" si="5"/>
        <v>0</v>
      </c>
      <c r="Y34" s="81"/>
      <c r="Z34" s="347"/>
      <c r="AB34" s="81">
        <v>20</v>
      </c>
      <c r="AC34" s="55"/>
      <c r="AD34" s="55"/>
      <c r="AE34" s="55"/>
      <c r="AF34" s="55"/>
      <c r="AG34" s="208"/>
      <c r="AH34" s="55"/>
      <c r="AI34" s="55"/>
      <c r="AJ34" s="74">
        <f t="shared" si="6"/>
        <v>0</v>
      </c>
      <c r="AK34" s="55"/>
    </row>
    <row r="35" spans="2:37" ht="47.1" customHeight="1">
      <c r="B35" s="81">
        <v>21</v>
      </c>
      <c r="C35" s="56"/>
      <c r="D35" s="56"/>
      <c r="E35" s="56"/>
      <c r="F35" s="56"/>
      <c r="G35" s="209"/>
      <c r="H35" s="56"/>
      <c r="I35" s="56"/>
      <c r="J35" s="86"/>
      <c r="K35" s="86"/>
      <c r="L35" s="56"/>
      <c r="M35" s="347"/>
      <c r="N35" s="2"/>
      <c r="O35" s="12"/>
      <c r="P35" s="81">
        <v>21</v>
      </c>
      <c r="Q35" s="56"/>
      <c r="R35" s="56"/>
      <c r="S35" s="56"/>
      <c r="T35" s="56"/>
      <c r="U35" s="209"/>
      <c r="V35" s="56"/>
      <c r="W35" s="56"/>
      <c r="X35" s="74">
        <f t="shared" si="5"/>
        <v>0</v>
      </c>
      <c r="Y35" s="81"/>
      <c r="Z35" s="347"/>
      <c r="AB35" s="81">
        <v>21</v>
      </c>
      <c r="AC35" s="56"/>
      <c r="AD35" s="56"/>
      <c r="AE35" s="56"/>
      <c r="AF35" s="56"/>
      <c r="AG35" s="209"/>
      <c r="AH35" s="56"/>
      <c r="AI35" s="56"/>
      <c r="AJ35" s="74">
        <f t="shared" si="6"/>
        <v>0</v>
      </c>
      <c r="AK35" s="56"/>
    </row>
    <row r="36" spans="2:37" ht="12.95">
      <c r="B36" s="81">
        <v>22</v>
      </c>
      <c r="C36" s="54"/>
      <c r="D36" s="54"/>
      <c r="E36" s="54"/>
      <c r="F36" s="54"/>
      <c r="G36" s="228"/>
      <c r="H36" s="54"/>
      <c r="I36" s="54"/>
      <c r="J36" s="86"/>
      <c r="K36" s="86"/>
      <c r="L36" s="54"/>
      <c r="M36" s="347"/>
      <c r="N36" s="2"/>
      <c r="O36" s="12"/>
      <c r="P36" s="81">
        <v>22</v>
      </c>
      <c r="Q36" s="54"/>
      <c r="R36" s="54"/>
      <c r="S36" s="54"/>
      <c r="T36" s="54"/>
      <c r="U36" s="228"/>
      <c r="V36" s="54"/>
      <c r="W36" s="54"/>
      <c r="X36" s="74">
        <f t="shared" si="5"/>
        <v>0</v>
      </c>
      <c r="Y36" s="81"/>
      <c r="Z36" s="347"/>
      <c r="AB36" s="81">
        <v>22</v>
      </c>
      <c r="AC36" s="54"/>
      <c r="AD36" s="54"/>
      <c r="AE36" s="54"/>
      <c r="AF36" s="54"/>
      <c r="AG36" s="228"/>
      <c r="AH36" s="54"/>
      <c r="AI36" s="54"/>
      <c r="AJ36" s="74">
        <f t="shared" si="6"/>
        <v>0</v>
      </c>
      <c r="AK36" s="54"/>
    </row>
    <row r="37" spans="2:37" ht="12.95">
      <c r="B37" s="81">
        <v>23</v>
      </c>
      <c r="C37" s="55"/>
      <c r="D37" s="55"/>
      <c r="E37" s="55"/>
      <c r="F37" s="55"/>
      <c r="G37" s="208"/>
      <c r="H37" s="55"/>
      <c r="I37" s="55"/>
      <c r="J37" s="86"/>
      <c r="K37" s="86"/>
      <c r="L37" s="55"/>
      <c r="M37" s="347"/>
      <c r="N37" s="2"/>
      <c r="O37" s="12"/>
      <c r="P37" s="81">
        <v>23</v>
      </c>
      <c r="Q37" s="55"/>
      <c r="R37" s="55"/>
      <c r="S37" s="55"/>
      <c r="T37" s="55"/>
      <c r="U37" s="208"/>
      <c r="V37" s="55"/>
      <c r="W37" s="55"/>
      <c r="X37" s="74">
        <f t="shared" si="5"/>
        <v>0</v>
      </c>
      <c r="Y37" s="81"/>
      <c r="Z37" s="347"/>
      <c r="AB37" s="81">
        <v>23</v>
      </c>
      <c r="AC37" s="55"/>
      <c r="AD37" s="55"/>
      <c r="AE37" s="55"/>
      <c r="AF37" s="55"/>
      <c r="AG37" s="208"/>
      <c r="AH37" s="55"/>
      <c r="AI37" s="55"/>
      <c r="AJ37" s="74">
        <f t="shared" si="6"/>
        <v>0</v>
      </c>
      <c r="AK37" s="55"/>
    </row>
    <row r="38" spans="2:37" ht="12.95">
      <c r="B38" s="81">
        <v>24</v>
      </c>
      <c r="C38" s="56"/>
      <c r="D38" s="56"/>
      <c r="E38" s="56"/>
      <c r="F38" s="56"/>
      <c r="G38" s="209"/>
      <c r="H38" s="56"/>
      <c r="I38" s="56"/>
      <c r="J38" s="86"/>
      <c r="K38" s="86"/>
      <c r="L38" s="56"/>
      <c r="M38" s="347"/>
      <c r="N38" s="2"/>
      <c r="O38" s="12"/>
      <c r="P38" s="81">
        <v>24</v>
      </c>
      <c r="Q38" s="56"/>
      <c r="R38" s="56"/>
      <c r="S38" s="56"/>
      <c r="T38" s="56"/>
      <c r="U38" s="209"/>
      <c r="V38" s="56"/>
      <c r="W38" s="56"/>
      <c r="X38" s="74">
        <f t="shared" si="5"/>
        <v>0</v>
      </c>
      <c r="Y38" s="81"/>
      <c r="Z38" s="347"/>
      <c r="AB38" s="81">
        <v>24</v>
      </c>
      <c r="AC38" s="56"/>
      <c r="AD38" s="56"/>
      <c r="AE38" s="56"/>
      <c r="AF38" s="56"/>
      <c r="AG38" s="209"/>
      <c r="AH38" s="56"/>
      <c r="AI38" s="56"/>
      <c r="AJ38" s="74">
        <f t="shared" si="6"/>
        <v>0</v>
      </c>
      <c r="AK38" s="56"/>
    </row>
    <row r="39" spans="2:37" ht="12.95">
      <c r="B39" s="81">
        <v>25</v>
      </c>
      <c r="C39" s="54"/>
      <c r="D39" s="54"/>
      <c r="E39" s="54"/>
      <c r="F39" s="54"/>
      <c r="G39" s="228"/>
      <c r="H39" s="54"/>
      <c r="I39" s="54"/>
      <c r="J39" s="86"/>
      <c r="K39" s="86"/>
      <c r="L39" s="54"/>
      <c r="M39" s="347"/>
      <c r="N39" s="2"/>
      <c r="O39" s="12"/>
      <c r="P39" s="81">
        <v>25</v>
      </c>
      <c r="Q39" s="54"/>
      <c r="R39" s="54"/>
      <c r="S39" s="54"/>
      <c r="T39" s="54"/>
      <c r="U39" s="228"/>
      <c r="V39" s="54"/>
      <c r="W39" s="54"/>
      <c r="X39" s="74">
        <f t="shared" si="5"/>
        <v>0</v>
      </c>
      <c r="Y39" s="81"/>
      <c r="Z39" s="347"/>
      <c r="AB39" s="81">
        <v>25</v>
      </c>
      <c r="AC39" s="54"/>
      <c r="AD39" s="54"/>
      <c r="AE39" s="54"/>
      <c r="AF39" s="54"/>
      <c r="AG39" s="228"/>
      <c r="AH39" s="54"/>
      <c r="AI39" s="54"/>
      <c r="AJ39" s="74">
        <f t="shared" si="6"/>
        <v>0</v>
      </c>
      <c r="AK39" s="54"/>
    </row>
    <row r="40" spans="2:37" ht="12.95">
      <c r="B40" s="81">
        <v>26</v>
      </c>
      <c r="C40" s="55"/>
      <c r="D40" s="55"/>
      <c r="E40" s="55"/>
      <c r="F40" s="55"/>
      <c r="G40" s="208"/>
      <c r="H40" s="55"/>
      <c r="I40" s="55"/>
      <c r="J40" s="86"/>
      <c r="K40" s="86"/>
      <c r="L40" s="55"/>
      <c r="M40" s="347"/>
      <c r="N40" s="2"/>
      <c r="O40" s="12"/>
      <c r="P40" s="81">
        <v>26</v>
      </c>
      <c r="Q40" s="55"/>
      <c r="R40" s="55"/>
      <c r="S40" s="55"/>
      <c r="T40" s="55"/>
      <c r="U40" s="208"/>
      <c r="V40" s="55"/>
      <c r="W40" s="55"/>
      <c r="X40" s="74">
        <f t="shared" si="5"/>
        <v>0</v>
      </c>
      <c r="Y40" s="81"/>
      <c r="Z40" s="347"/>
      <c r="AB40" s="81">
        <v>26</v>
      </c>
      <c r="AC40" s="55"/>
      <c r="AD40" s="55"/>
      <c r="AE40" s="55"/>
      <c r="AF40" s="55"/>
      <c r="AG40" s="208"/>
      <c r="AH40" s="55"/>
      <c r="AI40" s="55"/>
      <c r="AJ40" s="74">
        <f t="shared" si="6"/>
        <v>0</v>
      </c>
      <c r="AK40" s="55"/>
    </row>
    <row r="41" spans="2:37" ht="12.95">
      <c r="B41" s="81">
        <v>27</v>
      </c>
      <c r="C41" s="56"/>
      <c r="D41" s="56"/>
      <c r="E41" s="56"/>
      <c r="F41" s="56"/>
      <c r="G41" s="209"/>
      <c r="H41" s="56"/>
      <c r="I41" s="56"/>
      <c r="J41" s="86"/>
      <c r="K41" s="86"/>
      <c r="L41" s="56"/>
      <c r="M41" s="347"/>
      <c r="N41" s="2"/>
      <c r="O41" s="12"/>
      <c r="P41" s="81">
        <v>27</v>
      </c>
      <c r="Q41" s="56"/>
      <c r="R41" s="56"/>
      <c r="S41" s="56"/>
      <c r="T41" s="56"/>
      <c r="U41" s="209"/>
      <c r="V41" s="56"/>
      <c r="W41" s="56"/>
      <c r="X41" s="74">
        <f t="shared" si="5"/>
        <v>0</v>
      </c>
      <c r="Y41" s="81"/>
      <c r="Z41" s="347"/>
      <c r="AB41" s="81">
        <v>27</v>
      </c>
      <c r="AC41" s="56"/>
      <c r="AD41" s="56"/>
      <c r="AE41" s="56"/>
      <c r="AF41" s="56"/>
      <c r="AG41" s="209"/>
      <c r="AH41" s="56"/>
      <c r="AI41" s="56"/>
      <c r="AJ41" s="74">
        <f t="shared" si="6"/>
        <v>0</v>
      </c>
      <c r="AK41" s="56"/>
    </row>
    <row r="42" spans="2:37" ht="12.95">
      <c r="B42" s="81">
        <v>28</v>
      </c>
      <c r="C42" s="54"/>
      <c r="D42" s="54"/>
      <c r="E42" s="54"/>
      <c r="F42" s="54"/>
      <c r="G42" s="228"/>
      <c r="H42" s="54"/>
      <c r="I42" s="54"/>
      <c r="J42" s="86"/>
      <c r="K42" s="86"/>
      <c r="L42" s="54"/>
      <c r="M42" s="347"/>
      <c r="N42" s="2"/>
      <c r="O42" s="12"/>
      <c r="P42" s="81">
        <v>28</v>
      </c>
      <c r="Q42" s="54"/>
      <c r="R42" s="54"/>
      <c r="S42" s="54"/>
      <c r="T42" s="54"/>
      <c r="U42" s="228"/>
      <c r="V42" s="54"/>
      <c r="W42" s="54"/>
      <c r="X42" s="74">
        <f t="shared" si="5"/>
        <v>0</v>
      </c>
      <c r="Y42" s="81"/>
      <c r="Z42" s="347"/>
      <c r="AB42" s="81">
        <v>28</v>
      </c>
      <c r="AC42" s="54"/>
      <c r="AD42" s="54"/>
      <c r="AE42" s="54"/>
      <c r="AF42" s="54"/>
      <c r="AG42" s="228"/>
      <c r="AH42" s="54"/>
      <c r="AI42" s="54"/>
      <c r="AJ42" s="74">
        <f t="shared" si="6"/>
        <v>0</v>
      </c>
      <c r="AK42" s="54"/>
    </row>
    <row r="43" spans="2:37" ht="12.95">
      <c r="B43" s="81">
        <v>29</v>
      </c>
      <c r="C43" s="55"/>
      <c r="D43" s="55"/>
      <c r="E43" s="55"/>
      <c r="F43" s="55"/>
      <c r="G43" s="208"/>
      <c r="H43" s="55"/>
      <c r="I43" s="55"/>
      <c r="J43" s="86"/>
      <c r="K43" s="86"/>
      <c r="L43" s="55"/>
      <c r="M43" s="347"/>
      <c r="N43" s="2"/>
      <c r="O43" s="12"/>
      <c r="P43" s="81">
        <v>29</v>
      </c>
      <c r="Q43" s="55"/>
      <c r="R43" s="55"/>
      <c r="S43" s="55"/>
      <c r="T43" s="55"/>
      <c r="U43" s="208"/>
      <c r="V43" s="55"/>
      <c r="W43" s="55"/>
      <c r="X43" s="74">
        <f t="shared" si="5"/>
        <v>0</v>
      </c>
      <c r="Y43" s="81"/>
      <c r="Z43" s="347"/>
      <c r="AB43" s="81">
        <v>29</v>
      </c>
      <c r="AC43" s="55"/>
      <c r="AD43" s="55"/>
      <c r="AE43" s="55"/>
      <c r="AF43" s="55"/>
      <c r="AG43" s="208"/>
      <c r="AH43" s="55"/>
      <c r="AI43" s="55"/>
      <c r="AJ43" s="74">
        <f t="shared" si="6"/>
        <v>0</v>
      </c>
      <c r="AK43" s="55"/>
    </row>
    <row r="44" spans="2:37" ht="12.95">
      <c r="B44" s="81">
        <v>30</v>
      </c>
      <c r="C44" s="56"/>
      <c r="D44" s="56"/>
      <c r="E44" s="56"/>
      <c r="F44" s="56"/>
      <c r="G44" s="209"/>
      <c r="H44" s="56"/>
      <c r="I44" s="56"/>
      <c r="J44" s="86"/>
      <c r="K44" s="86"/>
      <c r="L44" s="56"/>
      <c r="M44" s="347"/>
      <c r="N44" s="2"/>
      <c r="O44" s="12"/>
      <c r="P44" s="81">
        <v>30</v>
      </c>
      <c r="Q44" s="56"/>
      <c r="R44" s="56"/>
      <c r="S44" s="56"/>
      <c r="T44" s="56"/>
      <c r="U44" s="209"/>
      <c r="V44" s="56"/>
      <c r="W44" s="56"/>
      <c r="X44" s="74">
        <f t="shared" si="5"/>
        <v>0</v>
      </c>
      <c r="Y44" s="81"/>
      <c r="Z44" s="347"/>
      <c r="AB44" s="81">
        <v>30</v>
      </c>
      <c r="AC44" s="56"/>
      <c r="AD44" s="56"/>
      <c r="AE44" s="56"/>
      <c r="AF44" s="56"/>
      <c r="AG44" s="209"/>
      <c r="AH44" s="56"/>
      <c r="AI44" s="56"/>
      <c r="AJ44" s="74">
        <f t="shared" si="6"/>
        <v>0</v>
      </c>
      <c r="AK44" s="56"/>
    </row>
    <row r="45" spans="2:37" ht="12.95">
      <c r="B45" s="81">
        <v>31</v>
      </c>
      <c r="C45" s="228"/>
      <c r="D45" s="228"/>
      <c r="E45" s="228"/>
      <c r="F45" s="228"/>
      <c r="G45" s="228"/>
      <c r="H45" s="228"/>
      <c r="I45" s="228"/>
      <c r="J45" s="86"/>
      <c r="K45" s="86"/>
      <c r="L45" s="228"/>
      <c r="M45" s="346"/>
      <c r="N45" s="2"/>
      <c r="O45" s="12"/>
      <c r="P45" s="81">
        <v>31</v>
      </c>
      <c r="Q45" s="228"/>
      <c r="R45" s="228"/>
      <c r="S45" s="228"/>
      <c r="T45" s="228"/>
      <c r="U45" s="228"/>
      <c r="V45" s="228"/>
      <c r="W45" s="228"/>
      <c r="X45" s="74">
        <f t="shared" si="5"/>
        <v>0</v>
      </c>
      <c r="Y45" s="227"/>
      <c r="Z45" s="346"/>
      <c r="AB45" s="81">
        <v>31</v>
      </c>
      <c r="AC45" s="228"/>
      <c r="AD45" s="228"/>
      <c r="AE45" s="228"/>
      <c r="AF45" s="228"/>
      <c r="AG45" s="228"/>
      <c r="AH45" s="228"/>
      <c r="AI45" s="228"/>
      <c r="AJ45" s="74">
        <f t="shared" si="6"/>
        <v>0</v>
      </c>
      <c r="AK45" s="228"/>
    </row>
    <row r="46" spans="2:37" ht="12.95">
      <c r="B46" s="81">
        <v>32</v>
      </c>
      <c r="C46" s="208"/>
      <c r="D46" s="208"/>
      <c r="E46" s="208"/>
      <c r="F46" s="208"/>
      <c r="G46" s="208"/>
      <c r="H46" s="208"/>
      <c r="I46" s="208"/>
      <c r="J46" s="86"/>
      <c r="K46" s="86"/>
      <c r="L46" s="208"/>
      <c r="M46" s="346"/>
      <c r="N46" s="2"/>
      <c r="O46" s="12"/>
      <c r="P46" s="81">
        <v>32</v>
      </c>
      <c r="Q46" s="208"/>
      <c r="R46" s="208"/>
      <c r="S46" s="208"/>
      <c r="T46" s="208"/>
      <c r="U46" s="208"/>
      <c r="V46" s="208"/>
      <c r="W46" s="208"/>
      <c r="X46" s="74">
        <f t="shared" si="5"/>
        <v>0</v>
      </c>
      <c r="Y46" s="227"/>
      <c r="Z46" s="346"/>
      <c r="AB46" s="81">
        <v>32</v>
      </c>
      <c r="AC46" s="208"/>
      <c r="AD46" s="208"/>
      <c r="AE46" s="208"/>
      <c r="AF46" s="208"/>
      <c r="AG46" s="208"/>
      <c r="AH46" s="208"/>
      <c r="AI46" s="208"/>
      <c r="AJ46" s="74">
        <f t="shared" si="6"/>
        <v>0</v>
      </c>
      <c r="AK46" s="208"/>
    </row>
    <row r="47" spans="2:37" ht="12.95">
      <c r="B47" s="81">
        <v>33</v>
      </c>
      <c r="C47" s="209"/>
      <c r="D47" s="209"/>
      <c r="E47" s="209"/>
      <c r="F47" s="209"/>
      <c r="G47" s="209"/>
      <c r="H47" s="209"/>
      <c r="I47" s="209"/>
      <c r="J47" s="86"/>
      <c r="K47" s="86"/>
      <c r="L47" s="209"/>
      <c r="M47" s="346"/>
      <c r="N47" s="2"/>
      <c r="O47" s="12"/>
      <c r="P47" s="81">
        <v>33</v>
      </c>
      <c r="Q47" s="209"/>
      <c r="R47" s="209"/>
      <c r="S47" s="209"/>
      <c r="T47" s="209"/>
      <c r="U47" s="209"/>
      <c r="V47" s="209"/>
      <c r="W47" s="209"/>
      <c r="X47" s="74">
        <f t="shared" si="5"/>
        <v>0</v>
      </c>
      <c r="Y47" s="227"/>
      <c r="Z47" s="346"/>
      <c r="AB47" s="81">
        <v>33</v>
      </c>
      <c r="AC47" s="209"/>
      <c r="AD47" s="209"/>
      <c r="AE47" s="209"/>
      <c r="AF47" s="209"/>
      <c r="AG47" s="209"/>
      <c r="AH47" s="209"/>
      <c r="AI47" s="209"/>
      <c r="AJ47" s="74">
        <f t="shared" si="6"/>
        <v>0</v>
      </c>
      <c r="AK47" s="209"/>
    </row>
    <row r="48" spans="2:37" ht="12.95">
      <c r="B48" s="81">
        <v>34</v>
      </c>
      <c r="C48" s="228"/>
      <c r="D48" s="228"/>
      <c r="E48" s="228"/>
      <c r="F48" s="228"/>
      <c r="G48" s="228"/>
      <c r="H48" s="228"/>
      <c r="I48" s="228"/>
      <c r="J48" s="86"/>
      <c r="K48" s="86"/>
      <c r="L48" s="228"/>
      <c r="M48" s="346"/>
      <c r="N48" s="2"/>
      <c r="O48" s="12"/>
      <c r="P48" s="81">
        <v>34</v>
      </c>
      <c r="Q48" s="228"/>
      <c r="R48" s="228"/>
      <c r="S48" s="228"/>
      <c r="T48" s="228"/>
      <c r="U48" s="228"/>
      <c r="V48" s="228"/>
      <c r="W48" s="228"/>
      <c r="X48" s="74">
        <f t="shared" si="5"/>
        <v>0</v>
      </c>
      <c r="Y48" s="227"/>
      <c r="Z48" s="346"/>
      <c r="AB48" s="81">
        <v>34</v>
      </c>
      <c r="AC48" s="228"/>
      <c r="AD48" s="228"/>
      <c r="AE48" s="228"/>
      <c r="AF48" s="228"/>
      <c r="AG48" s="228"/>
      <c r="AH48" s="228"/>
      <c r="AI48" s="228"/>
      <c r="AJ48" s="74">
        <f t="shared" si="6"/>
        <v>0</v>
      </c>
      <c r="AK48" s="228"/>
    </row>
    <row r="49" spans="1:37" ht="12.95">
      <c r="B49" s="81">
        <v>35</v>
      </c>
      <c r="C49" s="208"/>
      <c r="D49" s="208"/>
      <c r="E49" s="208"/>
      <c r="F49" s="208"/>
      <c r="G49" s="208"/>
      <c r="H49" s="208"/>
      <c r="I49" s="208"/>
      <c r="J49" s="86"/>
      <c r="K49" s="86"/>
      <c r="L49" s="208"/>
      <c r="M49" s="346"/>
      <c r="N49" s="2"/>
      <c r="O49" s="12"/>
      <c r="P49" s="81">
        <v>35</v>
      </c>
      <c r="Q49" s="208"/>
      <c r="R49" s="208"/>
      <c r="S49" s="208"/>
      <c r="T49" s="208"/>
      <c r="U49" s="208"/>
      <c r="V49" s="208"/>
      <c r="W49" s="208"/>
      <c r="X49" s="74">
        <f t="shared" si="5"/>
        <v>0</v>
      </c>
      <c r="Y49" s="227"/>
      <c r="Z49" s="346"/>
      <c r="AB49" s="81">
        <v>35</v>
      </c>
      <c r="AC49" s="208"/>
      <c r="AD49" s="208"/>
      <c r="AE49" s="208"/>
      <c r="AF49" s="208"/>
      <c r="AG49" s="208"/>
      <c r="AH49" s="208"/>
      <c r="AI49" s="208"/>
      <c r="AJ49" s="74">
        <f t="shared" si="6"/>
        <v>0</v>
      </c>
      <c r="AK49" s="208"/>
    </row>
    <row r="50" spans="1:37" ht="12.95">
      <c r="B50" s="81">
        <v>36</v>
      </c>
      <c r="C50" s="209"/>
      <c r="D50" s="209"/>
      <c r="E50" s="209"/>
      <c r="F50" s="209"/>
      <c r="G50" s="209"/>
      <c r="H50" s="209"/>
      <c r="I50" s="209"/>
      <c r="J50" s="86"/>
      <c r="K50" s="86"/>
      <c r="L50" s="209"/>
      <c r="M50" s="346"/>
      <c r="N50" s="2"/>
      <c r="O50" s="12"/>
      <c r="P50" s="81">
        <v>36</v>
      </c>
      <c r="Q50" s="209"/>
      <c r="R50" s="209"/>
      <c r="S50" s="209"/>
      <c r="T50" s="209"/>
      <c r="U50" s="209"/>
      <c r="V50" s="209"/>
      <c r="W50" s="209"/>
      <c r="X50" s="74">
        <f t="shared" si="5"/>
        <v>0</v>
      </c>
      <c r="Y50" s="227"/>
      <c r="Z50" s="346"/>
      <c r="AB50" s="81">
        <v>36</v>
      </c>
      <c r="AC50" s="209"/>
      <c r="AD50" s="209"/>
      <c r="AE50" s="209"/>
      <c r="AF50" s="209"/>
      <c r="AG50" s="209"/>
      <c r="AH50" s="209"/>
      <c r="AI50" s="209"/>
      <c r="AJ50" s="74">
        <f t="shared" si="6"/>
        <v>0</v>
      </c>
      <c r="AK50" s="209"/>
    </row>
    <row r="51" spans="1:37" s="13" customFormat="1">
      <c r="B51" s="81">
        <v>37</v>
      </c>
      <c r="C51" s="228"/>
      <c r="D51" s="66"/>
      <c r="E51" s="63"/>
      <c r="F51" s="66"/>
      <c r="G51" s="228"/>
      <c r="H51" s="69"/>
      <c r="I51" s="69"/>
      <c r="J51" s="86"/>
      <c r="K51" s="86"/>
      <c r="L51" s="60"/>
      <c r="M51" s="107"/>
      <c r="O51" s="14"/>
      <c r="P51" s="81">
        <v>37</v>
      </c>
      <c r="Q51" s="228"/>
      <c r="R51" s="66"/>
      <c r="S51" s="63"/>
      <c r="T51" s="66"/>
      <c r="U51" s="228"/>
      <c r="V51" s="69"/>
      <c r="W51" s="69"/>
      <c r="X51" s="74">
        <f t="shared" si="5"/>
        <v>0</v>
      </c>
      <c r="Y51" s="101"/>
      <c r="Z51" s="107"/>
      <c r="AB51" s="81">
        <v>37</v>
      </c>
      <c r="AC51" s="228"/>
      <c r="AD51" s="66"/>
      <c r="AE51" s="63"/>
      <c r="AF51" s="66"/>
      <c r="AG51" s="228"/>
      <c r="AH51" s="69"/>
      <c r="AI51" s="69"/>
      <c r="AJ51" s="74">
        <f t="shared" si="6"/>
        <v>0</v>
      </c>
      <c r="AK51" s="60"/>
    </row>
    <row r="52" spans="1:37" s="13" customFormat="1">
      <c r="B52" s="81">
        <v>38</v>
      </c>
      <c r="C52" s="208"/>
      <c r="D52" s="67"/>
      <c r="E52" s="64"/>
      <c r="F52" s="67"/>
      <c r="G52" s="208"/>
      <c r="H52" s="70"/>
      <c r="I52" s="70"/>
      <c r="J52" s="86"/>
      <c r="K52" s="86"/>
      <c r="L52" s="61"/>
      <c r="M52" s="107"/>
      <c r="O52" s="14"/>
      <c r="P52" s="81">
        <v>38</v>
      </c>
      <c r="Q52" s="208"/>
      <c r="R52" s="67"/>
      <c r="S52" s="64"/>
      <c r="T52" s="67"/>
      <c r="U52" s="208"/>
      <c r="V52" s="70"/>
      <c r="W52" s="70"/>
      <c r="X52" s="74">
        <f t="shared" si="5"/>
        <v>0</v>
      </c>
      <c r="Y52" s="101"/>
      <c r="Z52" s="107"/>
      <c r="AB52" s="81">
        <v>38</v>
      </c>
      <c r="AC52" s="208"/>
      <c r="AD52" s="67"/>
      <c r="AE52" s="64"/>
      <c r="AF52" s="67"/>
      <c r="AG52" s="208"/>
      <c r="AH52" s="70"/>
      <c r="AI52" s="70"/>
      <c r="AJ52" s="74">
        <f t="shared" si="6"/>
        <v>0</v>
      </c>
      <c r="AK52" s="61"/>
    </row>
    <row r="53" spans="1:37" s="13" customFormat="1">
      <c r="B53" s="81">
        <v>39</v>
      </c>
      <c r="C53" s="209"/>
      <c r="D53" s="68"/>
      <c r="E53" s="65"/>
      <c r="F53" s="68"/>
      <c r="G53" s="209"/>
      <c r="H53" s="71"/>
      <c r="I53" s="71"/>
      <c r="J53" s="86"/>
      <c r="K53" s="86"/>
      <c r="L53" s="62"/>
      <c r="M53" s="107"/>
      <c r="O53" s="14"/>
      <c r="P53" s="81">
        <v>39</v>
      </c>
      <c r="Q53" s="209"/>
      <c r="R53" s="68"/>
      <c r="S53" s="65"/>
      <c r="T53" s="68"/>
      <c r="U53" s="209"/>
      <c r="V53" s="71"/>
      <c r="W53" s="71"/>
      <c r="X53" s="74">
        <f t="shared" si="5"/>
        <v>0</v>
      </c>
      <c r="Y53" s="101"/>
      <c r="Z53" s="107"/>
      <c r="AB53" s="81">
        <v>39</v>
      </c>
      <c r="AC53" s="209"/>
      <c r="AD53" s="68"/>
      <c r="AE53" s="65"/>
      <c r="AF53" s="68"/>
      <c r="AG53" s="209"/>
      <c r="AH53" s="71"/>
      <c r="AI53" s="71"/>
      <c r="AJ53" s="74">
        <f t="shared" si="6"/>
        <v>0</v>
      </c>
      <c r="AK53" s="62"/>
    </row>
    <row r="54" spans="1:37" s="13" customFormat="1">
      <c r="B54" s="81">
        <v>40</v>
      </c>
      <c r="C54" s="228"/>
      <c r="D54" s="228"/>
      <c r="E54" s="63"/>
      <c r="F54" s="228"/>
      <c r="G54" s="228"/>
      <c r="H54" s="57"/>
      <c r="I54" s="57"/>
      <c r="J54" s="86"/>
      <c r="K54" s="86"/>
      <c r="L54" s="60"/>
      <c r="M54" s="107"/>
      <c r="O54" s="14"/>
      <c r="P54" s="81">
        <v>40</v>
      </c>
      <c r="Q54" s="228"/>
      <c r="R54" s="228"/>
      <c r="S54" s="63"/>
      <c r="T54" s="228"/>
      <c r="U54" s="228"/>
      <c r="V54" s="57"/>
      <c r="W54" s="57"/>
      <c r="X54" s="74">
        <f t="shared" si="5"/>
        <v>0</v>
      </c>
      <c r="Y54" s="101"/>
      <c r="Z54" s="107"/>
      <c r="AB54" s="81">
        <v>40</v>
      </c>
      <c r="AC54" s="228"/>
      <c r="AD54" s="228"/>
      <c r="AE54" s="63"/>
      <c r="AF54" s="228"/>
      <c r="AG54" s="228"/>
      <c r="AH54" s="57"/>
      <c r="AI54" s="57"/>
      <c r="AJ54" s="74">
        <f t="shared" si="6"/>
        <v>0</v>
      </c>
      <c r="AK54" s="60"/>
    </row>
    <row r="55" spans="1:37" s="13" customFormat="1">
      <c r="B55" s="81">
        <v>41</v>
      </c>
      <c r="C55" s="208"/>
      <c r="D55" s="208"/>
      <c r="E55" s="64"/>
      <c r="F55" s="208"/>
      <c r="G55" s="208"/>
      <c r="H55" s="58"/>
      <c r="I55" s="58"/>
      <c r="J55" s="86"/>
      <c r="K55" s="86"/>
      <c r="L55" s="61"/>
      <c r="M55" s="107"/>
      <c r="O55" s="14"/>
      <c r="P55" s="81">
        <v>41</v>
      </c>
      <c r="Q55" s="208"/>
      <c r="R55" s="208"/>
      <c r="S55" s="64"/>
      <c r="T55" s="208"/>
      <c r="U55" s="208"/>
      <c r="V55" s="58"/>
      <c r="W55" s="58"/>
      <c r="X55" s="74">
        <f t="shared" si="5"/>
        <v>0</v>
      </c>
      <c r="Y55" s="101"/>
      <c r="Z55" s="107"/>
      <c r="AB55" s="81">
        <v>41</v>
      </c>
      <c r="AC55" s="208"/>
      <c r="AD55" s="208"/>
      <c r="AE55" s="64"/>
      <c r="AF55" s="208"/>
      <c r="AG55" s="208"/>
      <c r="AH55" s="58"/>
      <c r="AI55" s="58"/>
      <c r="AJ55" s="74">
        <f t="shared" si="6"/>
        <v>0</v>
      </c>
      <c r="AK55" s="61"/>
    </row>
    <row r="56" spans="1:37" s="13" customFormat="1">
      <c r="B56" s="81">
        <v>42</v>
      </c>
      <c r="C56" s="209"/>
      <c r="D56" s="209"/>
      <c r="E56" s="65"/>
      <c r="F56" s="209"/>
      <c r="G56" s="209"/>
      <c r="H56" s="59"/>
      <c r="I56" s="59"/>
      <c r="J56" s="86"/>
      <c r="K56" s="86"/>
      <c r="L56" s="62"/>
      <c r="M56" s="107"/>
      <c r="O56" s="14"/>
      <c r="P56" s="81">
        <v>42</v>
      </c>
      <c r="Q56" s="209"/>
      <c r="R56" s="209"/>
      <c r="S56" s="65"/>
      <c r="T56" s="209"/>
      <c r="U56" s="209"/>
      <c r="V56" s="59"/>
      <c r="W56" s="59"/>
      <c r="X56" s="74">
        <f t="shared" si="5"/>
        <v>0</v>
      </c>
      <c r="Y56" s="101"/>
      <c r="Z56" s="107"/>
      <c r="AB56" s="81">
        <v>42</v>
      </c>
      <c r="AC56" s="209"/>
      <c r="AD56" s="209"/>
      <c r="AE56" s="65"/>
      <c r="AF56" s="209"/>
      <c r="AG56" s="209"/>
      <c r="AH56" s="59"/>
      <c r="AI56" s="59"/>
      <c r="AJ56" s="74">
        <f t="shared" si="6"/>
        <v>0</v>
      </c>
      <c r="AK56" s="62"/>
    </row>
    <row r="57" spans="1:37" s="13" customFormat="1">
      <c r="A57" s="852"/>
      <c r="B57" s="81">
        <v>43</v>
      </c>
      <c r="C57" s="228"/>
      <c r="D57" s="228"/>
      <c r="E57" s="228"/>
      <c r="F57" s="228"/>
      <c r="G57" s="228"/>
      <c r="H57" s="228"/>
      <c r="I57" s="228"/>
      <c r="J57" s="86"/>
      <c r="K57" s="86"/>
      <c r="L57" s="228"/>
      <c r="M57" s="346"/>
      <c r="O57" s="14"/>
      <c r="P57" s="81">
        <v>43</v>
      </c>
      <c r="Q57" s="228"/>
      <c r="R57" s="228"/>
      <c r="S57" s="228"/>
      <c r="T57" s="228"/>
      <c r="U57" s="228"/>
      <c r="V57" s="228"/>
      <c r="W57" s="228"/>
      <c r="X57" s="74">
        <f t="shared" si="5"/>
        <v>0</v>
      </c>
      <c r="Y57" s="227"/>
      <c r="Z57" s="346"/>
      <c r="AB57" s="81">
        <v>43</v>
      </c>
      <c r="AC57" s="228"/>
      <c r="AD57" s="228"/>
      <c r="AE57" s="228"/>
      <c r="AF57" s="228"/>
      <c r="AG57" s="228"/>
      <c r="AH57" s="228"/>
      <c r="AI57" s="228"/>
      <c r="AJ57" s="74">
        <f t="shared" si="6"/>
        <v>0</v>
      </c>
      <c r="AK57" s="228"/>
    </row>
    <row r="58" spans="1:37" s="13" customFormat="1">
      <c r="A58" s="853"/>
      <c r="B58" s="81">
        <v>44</v>
      </c>
      <c r="C58" s="208"/>
      <c r="D58" s="208"/>
      <c r="E58" s="208"/>
      <c r="F58" s="208"/>
      <c r="G58" s="208"/>
      <c r="H58" s="208"/>
      <c r="I58" s="208"/>
      <c r="J58" s="86"/>
      <c r="K58" s="86"/>
      <c r="L58" s="208"/>
      <c r="M58" s="346"/>
      <c r="O58" s="14"/>
      <c r="P58" s="81">
        <v>44</v>
      </c>
      <c r="Q58" s="208"/>
      <c r="R58" s="208"/>
      <c r="S58" s="208"/>
      <c r="T58" s="208"/>
      <c r="U58" s="208"/>
      <c r="V58" s="208"/>
      <c r="W58" s="208"/>
      <c r="X58" s="74">
        <f t="shared" si="5"/>
        <v>0</v>
      </c>
      <c r="Y58" s="227"/>
      <c r="Z58" s="346"/>
      <c r="AB58" s="81">
        <v>44</v>
      </c>
      <c r="AC58" s="208"/>
      <c r="AD58" s="208"/>
      <c r="AE58" s="208"/>
      <c r="AF58" s="208"/>
      <c r="AG58" s="208"/>
      <c r="AH58" s="208"/>
      <c r="AI58" s="208"/>
      <c r="AJ58" s="74">
        <f t="shared" si="6"/>
        <v>0</v>
      </c>
      <c r="AK58" s="208"/>
    </row>
    <row r="59" spans="1:37" s="13" customFormat="1">
      <c r="A59" s="854"/>
      <c r="B59" s="81">
        <v>45</v>
      </c>
      <c r="C59" s="209"/>
      <c r="D59" s="209"/>
      <c r="E59" s="209"/>
      <c r="F59" s="209"/>
      <c r="G59" s="209"/>
      <c r="H59" s="209"/>
      <c r="I59" s="209"/>
      <c r="J59" s="86"/>
      <c r="K59" s="86"/>
      <c r="L59" s="209"/>
      <c r="M59" s="346"/>
      <c r="O59" s="14"/>
      <c r="P59" s="81">
        <v>45</v>
      </c>
      <c r="Q59" s="209"/>
      <c r="R59" s="209"/>
      <c r="S59" s="209"/>
      <c r="T59" s="209"/>
      <c r="U59" s="209"/>
      <c r="V59" s="209"/>
      <c r="W59" s="209"/>
      <c r="X59" s="74">
        <f t="shared" si="5"/>
        <v>0</v>
      </c>
      <c r="Y59" s="227"/>
      <c r="Z59" s="346"/>
      <c r="AB59" s="81">
        <v>45</v>
      </c>
      <c r="AC59" s="209"/>
      <c r="AD59" s="209"/>
      <c r="AE59" s="209"/>
      <c r="AF59" s="209"/>
      <c r="AG59" s="209"/>
      <c r="AH59" s="209"/>
      <c r="AI59" s="209"/>
      <c r="AJ59" s="74">
        <f t="shared" si="6"/>
        <v>0</v>
      </c>
      <c r="AK59" s="209"/>
    </row>
    <row r="60" spans="1:37" s="13" customFormat="1">
      <c r="B60" s="81">
        <v>46</v>
      </c>
      <c r="C60" s="228"/>
      <c r="D60" s="228"/>
      <c r="E60" s="63"/>
      <c r="F60" s="228"/>
      <c r="G60" s="228"/>
      <c r="H60" s="57"/>
      <c r="I60" s="57"/>
      <c r="J60" s="86"/>
      <c r="K60" s="86"/>
      <c r="L60" s="60"/>
      <c r="M60" s="107"/>
      <c r="O60" s="14"/>
      <c r="P60" s="81">
        <v>46</v>
      </c>
      <c r="Q60" s="228"/>
      <c r="R60" s="228"/>
      <c r="S60" s="63"/>
      <c r="T60" s="228"/>
      <c r="U60" s="228"/>
      <c r="V60" s="57"/>
      <c r="W60" s="57"/>
      <c r="X60" s="74">
        <f t="shared" si="5"/>
        <v>0</v>
      </c>
      <c r="Y60" s="101"/>
      <c r="Z60" s="107"/>
      <c r="AB60" s="81">
        <v>46</v>
      </c>
      <c r="AC60" s="228"/>
      <c r="AD60" s="228"/>
      <c r="AE60" s="63"/>
      <c r="AF60" s="228"/>
      <c r="AG60" s="228"/>
      <c r="AH60" s="57"/>
      <c r="AI60" s="57"/>
      <c r="AJ60" s="74">
        <f t="shared" si="6"/>
        <v>0</v>
      </c>
      <c r="AK60" s="60"/>
    </row>
    <row r="61" spans="1:37" s="13" customFormat="1">
      <c r="B61" s="81">
        <v>47</v>
      </c>
      <c r="C61" s="208"/>
      <c r="D61" s="208"/>
      <c r="E61" s="64"/>
      <c r="F61" s="208"/>
      <c r="G61" s="208"/>
      <c r="H61" s="58"/>
      <c r="I61" s="58"/>
      <c r="J61" s="86"/>
      <c r="K61" s="86"/>
      <c r="L61" s="61"/>
      <c r="M61" s="107"/>
      <c r="O61" s="14"/>
      <c r="P61" s="81">
        <v>47</v>
      </c>
      <c r="Q61" s="208"/>
      <c r="R61" s="208"/>
      <c r="S61" s="64"/>
      <c r="T61" s="208"/>
      <c r="U61" s="208"/>
      <c r="V61" s="58"/>
      <c r="W61" s="58"/>
      <c r="X61" s="74">
        <f t="shared" si="5"/>
        <v>0</v>
      </c>
      <c r="Y61" s="101"/>
      <c r="Z61" s="107"/>
      <c r="AB61" s="81">
        <v>47</v>
      </c>
      <c r="AC61" s="208"/>
      <c r="AD61" s="208"/>
      <c r="AE61" s="64"/>
      <c r="AF61" s="208"/>
      <c r="AG61" s="208"/>
      <c r="AH61" s="58"/>
      <c r="AI61" s="58"/>
      <c r="AJ61" s="74">
        <f t="shared" si="6"/>
        <v>0</v>
      </c>
      <c r="AK61" s="61"/>
    </row>
    <row r="62" spans="1:37" s="13" customFormat="1">
      <c r="B62" s="81">
        <v>48</v>
      </c>
      <c r="C62" s="209"/>
      <c r="D62" s="209"/>
      <c r="E62" s="65"/>
      <c r="F62" s="209"/>
      <c r="G62" s="209"/>
      <c r="H62" s="59"/>
      <c r="I62" s="59"/>
      <c r="J62" s="86"/>
      <c r="K62" s="86"/>
      <c r="L62" s="62"/>
      <c r="M62" s="107"/>
      <c r="O62" s="14"/>
      <c r="P62" s="81">
        <v>48</v>
      </c>
      <c r="Q62" s="209"/>
      <c r="R62" s="209"/>
      <c r="S62" s="65"/>
      <c r="T62" s="209"/>
      <c r="U62" s="209"/>
      <c r="V62" s="59"/>
      <c r="W62" s="59"/>
      <c r="X62" s="74">
        <f t="shared" si="5"/>
        <v>0</v>
      </c>
      <c r="Y62" s="101"/>
      <c r="Z62" s="107"/>
      <c r="AB62" s="81">
        <v>48</v>
      </c>
      <c r="AC62" s="209"/>
      <c r="AD62" s="209"/>
      <c r="AE62" s="65"/>
      <c r="AF62" s="209"/>
      <c r="AG62" s="209"/>
      <c r="AH62" s="59"/>
      <c r="AI62" s="59"/>
      <c r="AJ62" s="74">
        <f t="shared" si="6"/>
        <v>0</v>
      </c>
      <c r="AK62" s="62"/>
    </row>
    <row r="63" spans="1:37" s="13" customFormat="1">
      <c r="B63" s="81">
        <v>49</v>
      </c>
      <c r="C63" s="228"/>
      <c r="D63" s="228"/>
      <c r="E63" s="63"/>
      <c r="F63" s="228"/>
      <c r="G63" s="228"/>
      <c r="H63" s="57"/>
      <c r="I63" s="57"/>
      <c r="J63" s="86"/>
      <c r="K63" s="86"/>
      <c r="L63" s="60"/>
      <c r="M63" s="107"/>
      <c r="O63" s="14"/>
      <c r="P63" s="81">
        <v>49</v>
      </c>
      <c r="Q63" s="228"/>
      <c r="R63" s="228"/>
      <c r="S63" s="63"/>
      <c r="T63" s="228"/>
      <c r="U63" s="228"/>
      <c r="V63" s="57"/>
      <c r="W63" s="57"/>
      <c r="X63" s="74">
        <f t="shared" si="5"/>
        <v>0</v>
      </c>
      <c r="Y63" s="101"/>
      <c r="Z63" s="107"/>
      <c r="AB63" s="81">
        <v>49</v>
      </c>
      <c r="AC63" s="228"/>
      <c r="AD63" s="228"/>
      <c r="AE63" s="63"/>
      <c r="AF63" s="228"/>
      <c r="AG63" s="228"/>
      <c r="AH63" s="57"/>
      <c r="AI63" s="57"/>
      <c r="AJ63" s="74">
        <f t="shared" si="6"/>
        <v>0</v>
      </c>
      <c r="AK63" s="60"/>
    </row>
    <row r="64" spans="1:37" s="13" customFormat="1">
      <c r="B64" s="81">
        <v>50</v>
      </c>
      <c r="C64" s="208"/>
      <c r="D64" s="208"/>
      <c r="E64" s="64"/>
      <c r="F64" s="208"/>
      <c r="G64" s="208"/>
      <c r="H64" s="58"/>
      <c r="I64" s="58"/>
      <c r="J64" s="86"/>
      <c r="K64" s="86"/>
      <c r="L64" s="61"/>
      <c r="M64" s="107"/>
      <c r="O64" s="14"/>
      <c r="P64" s="81">
        <v>50</v>
      </c>
      <c r="Q64" s="208"/>
      <c r="R64" s="208"/>
      <c r="S64" s="64"/>
      <c r="T64" s="208"/>
      <c r="U64" s="208"/>
      <c r="V64" s="58"/>
      <c r="W64" s="58"/>
      <c r="X64" s="74">
        <f t="shared" si="5"/>
        <v>0</v>
      </c>
      <c r="Y64" s="101"/>
      <c r="Z64" s="107"/>
      <c r="AB64" s="81">
        <v>50</v>
      </c>
      <c r="AC64" s="208"/>
      <c r="AD64" s="208"/>
      <c r="AE64" s="64"/>
      <c r="AF64" s="208"/>
      <c r="AG64" s="208"/>
      <c r="AH64" s="58"/>
      <c r="AI64" s="58"/>
      <c r="AJ64" s="74">
        <f t="shared" si="6"/>
        <v>0</v>
      </c>
      <c r="AK64" s="61"/>
    </row>
    <row r="65" spans="1:37" s="13" customFormat="1">
      <c r="B65" s="81">
        <v>51</v>
      </c>
      <c r="C65" s="209"/>
      <c r="D65" s="209"/>
      <c r="E65" s="65"/>
      <c r="F65" s="209"/>
      <c r="G65" s="209"/>
      <c r="H65" s="59"/>
      <c r="I65" s="59"/>
      <c r="J65" s="86"/>
      <c r="K65" s="86"/>
      <c r="L65" s="62"/>
      <c r="M65" s="107"/>
      <c r="O65" s="14"/>
      <c r="P65" s="81">
        <v>51</v>
      </c>
      <c r="Q65" s="209"/>
      <c r="R65" s="209"/>
      <c r="S65" s="65"/>
      <c r="T65" s="209"/>
      <c r="U65" s="209"/>
      <c r="V65" s="59"/>
      <c r="W65" s="59"/>
      <c r="X65" s="74">
        <f t="shared" si="5"/>
        <v>0</v>
      </c>
      <c r="Y65" s="101"/>
      <c r="Z65" s="107"/>
      <c r="AB65" s="81">
        <v>51</v>
      </c>
      <c r="AC65" s="209"/>
      <c r="AD65" s="209"/>
      <c r="AE65" s="65"/>
      <c r="AF65" s="209"/>
      <c r="AG65" s="209"/>
      <c r="AH65" s="59"/>
      <c r="AI65" s="59"/>
      <c r="AJ65" s="74">
        <f t="shared" si="6"/>
        <v>0</v>
      </c>
      <c r="AK65" s="62"/>
    </row>
    <row r="66" spans="1:37" s="13" customFormat="1">
      <c r="B66" s="81">
        <v>52</v>
      </c>
      <c r="C66" s="228"/>
      <c r="D66" s="228"/>
      <c r="E66" s="63"/>
      <c r="F66" s="228"/>
      <c r="G66" s="228"/>
      <c r="H66" s="57"/>
      <c r="I66" s="57"/>
      <c r="J66" s="86"/>
      <c r="K66" s="86"/>
      <c r="L66" s="60"/>
      <c r="M66" s="107"/>
      <c r="O66" s="14"/>
      <c r="P66" s="81">
        <v>52</v>
      </c>
      <c r="Q66" s="228"/>
      <c r="R66" s="228"/>
      <c r="S66" s="63"/>
      <c r="T66" s="228"/>
      <c r="U66" s="228"/>
      <c r="V66" s="57"/>
      <c r="W66" s="57"/>
      <c r="X66" s="74">
        <f t="shared" si="5"/>
        <v>0</v>
      </c>
      <c r="Y66" s="101"/>
      <c r="Z66" s="107"/>
      <c r="AB66" s="81">
        <v>52</v>
      </c>
      <c r="AC66" s="228"/>
      <c r="AD66" s="228"/>
      <c r="AE66" s="63"/>
      <c r="AF66" s="228"/>
      <c r="AG66" s="228"/>
      <c r="AH66" s="57"/>
      <c r="AI66" s="57"/>
      <c r="AJ66" s="74">
        <f t="shared" si="6"/>
        <v>0</v>
      </c>
      <c r="AK66" s="60"/>
    </row>
    <row r="67" spans="1:37" s="13" customFormat="1">
      <c r="B67" s="81">
        <v>53</v>
      </c>
      <c r="C67" s="208"/>
      <c r="D67" s="208"/>
      <c r="E67" s="64"/>
      <c r="F67" s="208"/>
      <c r="G67" s="208"/>
      <c r="H67" s="58"/>
      <c r="I67" s="58"/>
      <c r="J67" s="86"/>
      <c r="K67" s="86"/>
      <c r="L67" s="61"/>
      <c r="M67" s="107"/>
      <c r="O67" s="14"/>
      <c r="P67" s="81">
        <v>53</v>
      </c>
      <c r="Q67" s="208"/>
      <c r="R67" s="208"/>
      <c r="S67" s="64"/>
      <c r="T67" s="208"/>
      <c r="U67" s="208"/>
      <c r="V67" s="58"/>
      <c r="W67" s="58"/>
      <c r="X67" s="74">
        <f t="shared" si="5"/>
        <v>0</v>
      </c>
      <c r="Y67" s="101"/>
      <c r="Z67" s="107"/>
      <c r="AB67" s="81">
        <v>53</v>
      </c>
      <c r="AC67" s="208"/>
      <c r="AD67" s="208"/>
      <c r="AE67" s="64"/>
      <c r="AF67" s="208"/>
      <c r="AG67" s="208"/>
      <c r="AH67" s="58"/>
      <c r="AI67" s="58"/>
      <c r="AJ67" s="74">
        <f t="shared" si="6"/>
        <v>0</v>
      </c>
      <c r="AK67" s="61"/>
    </row>
    <row r="68" spans="1:37" s="13" customFormat="1">
      <c r="B68" s="81">
        <v>54</v>
      </c>
      <c r="C68" s="209"/>
      <c r="D68" s="209"/>
      <c r="E68" s="65"/>
      <c r="F68" s="209"/>
      <c r="G68" s="209"/>
      <c r="H68" s="59"/>
      <c r="I68" s="59"/>
      <c r="J68" s="86"/>
      <c r="K68" s="86"/>
      <c r="L68" s="62"/>
      <c r="M68" s="107"/>
      <c r="O68" s="14"/>
      <c r="P68" s="81">
        <v>54</v>
      </c>
      <c r="Q68" s="209"/>
      <c r="R68" s="209"/>
      <c r="S68" s="65"/>
      <c r="T68" s="209"/>
      <c r="U68" s="209"/>
      <c r="V68" s="59"/>
      <c r="W68" s="59"/>
      <c r="X68" s="74">
        <f t="shared" si="5"/>
        <v>0</v>
      </c>
      <c r="Y68" s="101"/>
      <c r="Z68" s="107"/>
      <c r="AB68" s="81">
        <v>54</v>
      </c>
      <c r="AC68" s="209"/>
      <c r="AD68" s="209"/>
      <c r="AE68" s="65"/>
      <c r="AF68" s="209"/>
      <c r="AG68" s="209"/>
      <c r="AH68" s="59"/>
      <c r="AI68" s="59"/>
      <c r="AJ68" s="74">
        <f t="shared" si="6"/>
        <v>0</v>
      </c>
      <c r="AK68" s="62"/>
    </row>
    <row r="69" spans="1:37" s="13" customFormat="1" ht="23.1">
      <c r="B69" s="855" t="s">
        <v>53</v>
      </c>
      <c r="C69" s="856"/>
      <c r="D69" s="856"/>
      <c r="E69" s="856"/>
      <c r="F69" s="856"/>
      <c r="G69" s="857"/>
      <c r="H69" s="25"/>
      <c r="I69" s="25"/>
      <c r="J69" s="25"/>
      <c r="K69" s="25"/>
      <c r="L69" s="16"/>
      <c r="M69" s="20"/>
      <c r="O69" s="14"/>
      <c r="P69" s="855" t="s">
        <v>53</v>
      </c>
      <c r="Q69" s="856"/>
      <c r="R69" s="856"/>
      <c r="S69" s="856"/>
      <c r="T69" s="856"/>
      <c r="U69" s="857"/>
      <c r="V69" s="25">
        <f>SUM(V15:V68)</f>
        <v>2741.3199999999997</v>
      </c>
      <c r="W69" s="25"/>
      <c r="X69" s="137">
        <f>IF(MAX(X15:X68)&gt;=H7*0.5,MAX(X15:X68),0)</f>
        <v>0</v>
      </c>
      <c r="Y69" s="16"/>
      <c r="Z69" s="20"/>
      <c r="AB69" s="855" t="s">
        <v>53</v>
      </c>
      <c r="AC69" s="856"/>
      <c r="AD69" s="856"/>
      <c r="AE69" s="856"/>
      <c r="AF69" s="856"/>
      <c r="AG69" s="857"/>
      <c r="AH69" s="25">
        <f>SUM(AH15:AH68)</f>
        <v>56.89</v>
      </c>
      <c r="AI69" s="25"/>
      <c r="AJ69" s="138">
        <f>IF(MAX(AJ15:AJ68)&gt;=H7*0.5,MAX(AJ15:AJ68),0)</f>
        <v>0</v>
      </c>
      <c r="AK69" s="16"/>
    </row>
    <row r="70" spans="1:37"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Z70" s="20"/>
      <c r="AB70" s="355"/>
      <c r="AC70" s="355"/>
      <c r="AD70" s="355"/>
      <c r="AE70" s="355"/>
      <c r="AF70" s="355"/>
      <c r="AG70" s="355"/>
      <c r="AH70" s="110"/>
      <c r="AI70" s="110"/>
      <c r="AJ70" s="110"/>
      <c r="AK70" s="20"/>
    </row>
    <row r="71" spans="1:37"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Z71" s="20"/>
      <c r="AB71" s="355"/>
      <c r="AC71" s="355"/>
      <c r="AD71" s="355"/>
      <c r="AE71" s="355"/>
      <c r="AF71" s="355"/>
      <c r="AG71" s="355"/>
      <c r="AH71" s="110"/>
      <c r="AI71" s="110"/>
      <c r="AJ71" s="110"/>
      <c r="AK71" s="20"/>
    </row>
    <row r="72" spans="1:37" s="111" customFormat="1" ht="18">
      <c r="B72" s="112"/>
      <c r="C72" s="112"/>
      <c r="D72" s="112"/>
      <c r="E72" s="112"/>
      <c r="F72" s="112"/>
      <c r="G72" s="112"/>
      <c r="H72" s="113"/>
      <c r="I72" s="113"/>
      <c r="J72" s="113"/>
      <c r="K72" s="113"/>
      <c r="L72" s="114"/>
      <c r="M72" s="114"/>
      <c r="O72" s="115"/>
      <c r="P72" s="112"/>
      <c r="Q72" s="112"/>
      <c r="R72" s="112"/>
      <c r="S72" s="112"/>
      <c r="T72" s="112"/>
      <c r="U72" s="112"/>
      <c r="V72" s="113"/>
      <c r="W72" s="113"/>
      <c r="X72" s="113"/>
      <c r="Y72" s="114"/>
      <c r="AB72" s="112"/>
      <c r="AC72" s="112"/>
      <c r="AD72" s="112"/>
      <c r="AE72" s="112"/>
      <c r="AF72" s="112"/>
      <c r="AG72" s="112"/>
      <c r="AH72" s="113"/>
      <c r="AI72" s="113"/>
      <c r="AJ72" s="113"/>
      <c r="AK72" s="114"/>
    </row>
    <row r="73" spans="1:37" s="13" customFormat="1">
      <c r="B73" s="17"/>
      <c r="C73" s="18"/>
      <c r="D73" s="18"/>
      <c r="E73" s="19"/>
      <c r="F73" s="18"/>
      <c r="G73" s="18"/>
      <c r="H73" s="18"/>
      <c r="I73" s="18"/>
      <c r="J73" s="18"/>
      <c r="K73" s="18"/>
      <c r="L73" s="20"/>
      <c r="M73" s="20"/>
      <c r="N73" s="20"/>
      <c r="O73" s="14"/>
    </row>
    <row r="74" spans="1:37">
      <c r="M74" s="9"/>
      <c r="N74" s="2"/>
      <c r="O74" s="10"/>
    </row>
    <row r="75" spans="1:37">
      <c r="M75" s="9"/>
      <c r="N75" s="2"/>
      <c r="O75" s="10"/>
    </row>
    <row r="76" spans="1:37" ht="14.45" customHeight="1">
      <c r="C76" s="39"/>
      <c r="D76" s="840" t="s">
        <v>54</v>
      </c>
      <c r="E76" s="840"/>
      <c r="F76" s="840"/>
      <c r="G76" s="840"/>
      <c r="H76" s="840"/>
      <c r="I76" s="840"/>
      <c r="J76" s="840"/>
      <c r="K76" s="840"/>
      <c r="L76" s="840"/>
      <c r="M76" s="840"/>
      <c r="N76" s="840"/>
      <c r="O76" s="840"/>
      <c r="P76" s="39"/>
      <c r="Q76" s="765"/>
      <c r="R76" s="765"/>
      <c r="S76" s="765"/>
    </row>
    <row r="77" spans="1:37" ht="47.1" customHeight="1">
      <c r="C77" s="39"/>
      <c r="D77" s="840"/>
      <c r="E77" s="840"/>
      <c r="F77" s="840"/>
      <c r="G77" s="840"/>
      <c r="H77" s="840"/>
      <c r="I77" s="840"/>
      <c r="J77" s="840"/>
      <c r="K77" s="840"/>
      <c r="L77" s="840"/>
      <c r="M77" s="840"/>
      <c r="N77" s="840"/>
      <c r="O77" s="840"/>
      <c r="P77" s="39"/>
      <c r="Q77" s="765"/>
      <c r="R77" s="765"/>
      <c r="S77" s="765"/>
    </row>
    <row r="78" spans="1:37" ht="14.45">
      <c r="C78" s="39"/>
      <c r="D78" s="39"/>
      <c r="E78" s="39"/>
      <c r="F78" s="39"/>
      <c r="G78" s="39"/>
      <c r="H78" s="40"/>
      <c r="I78" s="40"/>
      <c r="J78" s="40"/>
      <c r="K78" s="40"/>
      <c r="L78" s="39"/>
      <c r="M78" s="39"/>
      <c r="N78" s="41"/>
      <c r="O78" s="42"/>
      <c r="P78" s="39"/>
      <c r="Q78" s="765"/>
      <c r="R78" s="765"/>
      <c r="S78" s="765"/>
    </row>
    <row r="79" spans="1:37" ht="12.95">
      <c r="A79" s="39"/>
      <c r="B79" s="39"/>
      <c r="C79" s="858" t="s">
        <v>55</v>
      </c>
      <c r="D79" s="858"/>
      <c r="E79" s="861" t="str">
        <f>H5</f>
        <v>CONSORCIO SOLAR ZNI</v>
      </c>
      <c r="F79" s="861"/>
      <c r="G79" s="861"/>
      <c r="H79" s="861"/>
      <c r="I79" s="861"/>
      <c r="J79" s="42"/>
      <c r="M79" s="9"/>
      <c r="N79" s="2"/>
      <c r="O79" s="10"/>
    </row>
    <row r="80" spans="1:37" ht="12.95">
      <c r="A80" s="39"/>
      <c r="B80" s="39"/>
      <c r="C80" s="858" t="s">
        <v>56</v>
      </c>
      <c r="D80" s="858"/>
      <c r="E80" s="887" t="s">
        <v>578</v>
      </c>
      <c r="F80" s="887"/>
      <c r="G80" s="887"/>
      <c r="H80" s="887"/>
      <c r="I80" s="887"/>
      <c r="J80" s="42"/>
      <c r="M80" s="9"/>
      <c r="N80" s="2"/>
      <c r="O80" s="10"/>
    </row>
    <row r="81" spans="1:27" ht="12.95">
      <c r="A81" s="39"/>
      <c r="B81" s="39"/>
      <c r="C81" s="858" t="s">
        <v>58</v>
      </c>
      <c r="D81" s="858"/>
      <c r="E81" s="869" t="s">
        <v>59</v>
      </c>
      <c r="F81" s="869"/>
      <c r="G81" s="869"/>
      <c r="H81" s="869"/>
      <c r="I81" s="869"/>
      <c r="J81" s="42"/>
      <c r="M81" s="9"/>
      <c r="N81" s="2"/>
      <c r="O81" s="10"/>
    </row>
    <row r="82" spans="1:27">
      <c r="A82" s="39"/>
      <c r="B82" s="39"/>
      <c r="C82" s="39"/>
      <c r="D82" s="39"/>
      <c r="E82" s="39"/>
      <c r="F82" s="39"/>
      <c r="G82" s="40"/>
      <c r="H82" s="39"/>
      <c r="I82" s="41"/>
      <c r="J82" s="42"/>
      <c r="M82" s="9"/>
      <c r="N82" s="2"/>
      <c r="O82" s="10"/>
    </row>
    <row r="83" spans="1:27" ht="12.95">
      <c r="A83" s="39"/>
      <c r="B83" s="39"/>
      <c r="C83" s="870" t="s">
        <v>60</v>
      </c>
      <c r="D83" s="870"/>
      <c r="E83" s="870"/>
      <c r="F83" s="870"/>
      <c r="G83" s="870"/>
      <c r="H83" s="870"/>
      <c r="I83" s="870"/>
      <c r="J83" s="870"/>
      <c r="M83" s="9"/>
      <c r="N83" s="183"/>
      <c r="O83" s="184"/>
      <c r="P83" s="183"/>
      <c r="Q83" s="183"/>
      <c r="R83" s="183"/>
      <c r="S83" s="183"/>
      <c r="T83" s="183"/>
      <c r="U83" s="183"/>
      <c r="V83" s="183"/>
    </row>
    <row r="84" spans="1:27" ht="12.95">
      <c r="A84" s="39"/>
      <c r="B84" s="39"/>
      <c r="C84" s="770"/>
      <c r="D84" s="870" t="s">
        <v>61</v>
      </c>
      <c r="E84" s="870"/>
      <c r="F84" s="870"/>
      <c r="G84" s="870"/>
      <c r="H84" s="870"/>
      <c r="I84" s="770"/>
      <c r="J84" s="770"/>
      <c r="M84" s="9"/>
      <c r="N84" s="183"/>
      <c r="O84" s="184"/>
      <c r="P84" s="183"/>
      <c r="Q84" s="183"/>
      <c r="R84" s="183"/>
      <c r="S84" s="183"/>
      <c r="T84" s="183"/>
      <c r="U84" s="183"/>
      <c r="V84" s="183"/>
    </row>
    <row r="85" spans="1:27" ht="12.95" customHeight="1">
      <c r="A85" s="39"/>
      <c r="B85" s="39"/>
      <c r="C85" s="880"/>
      <c r="D85" s="880"/>
      <c r="E85" s="770"/>
      <c r="F85" s="770"/>
      <c r="G85" s="770"/>
      <c r="H85" s="770"/>
      <c r="I85" s="770"/>
      <c r="J85" s="770"/>
      <c r="M85" s="9"/>
      <c r="N85" s="183"/>
      <c r="O85" s="185"/>
      <c r="P85" s="185"/>
      <c r="Q85" s="185"/>
      <c r="R85" s="185"/>
      <c r="S85" s="185"/>
      <c r="T85" s="185"/>
      <c r="U85" s="185"/>
      <c r="V85" s="185"/>
    </row>
    <row r="86" spans="1:27" ht="23.1">
      <c r="A86" s="39"/>
      <c r="B86" s="39"/>
      <c r="C86" s="871" t="s">
        <v>62</v>
      </c>
      <c r="D86" s="872"/>
      <c r="E86" s="872"/>
      <c r="F86" s="872"/>
      <c r="G86" s="872"/>
      <c r="H86" s="872"/>
      <c r="I86" s="872"/>
      <c r="J86" s="872"/>
      <c r="K86" s="873"/>
      <c r="M86" s="9"/>
      <c r="N86" s="874" t="s">
        <v>63</v>
      </c>
      <c r="O86" s="875"/>
      <c r="P86" s="875"/>
      <c r="Q86" s="875"/>
      <c r="R86" s="875"/>
      <c r="S86" s="875"/>
      <c r="T86" s="875"/>
      <c r="U86" s="875"/>
      <c r="V86" s="876"/>
    </row>
    <row r="87" spans="1:27" ht="65.099999999999994">
      <c r="A87" s="39"/>
      <c r="C87" s="180" t="s">
        <v>64</v>
      </c>
      <c r="D87" s="180" t="s">
        <v>11</v>
      </c>
      <c r="E87" s="180" t="s">
        <v>65</v>
      </c>
      <c r="F87" s="180" t="s">
        <v>66</v>
      </c>
      <c r="G87" s="180" t="s">
        <v>67</v>
      </c>
      <c r="H87" s="180" t="s">
        <v>68</v>
      </c>
      <c r="I87" s="189" t="s">
        <v>69</v>
      </c>
      <c r="J87" s="190" t="s">
        <v>70</v>
      </c>
      <c r="K87" s="181" t="s">
        <v>19</v>
      </c>
      <c r="L87" s="276" t="s">
        <v>579</v>
      </c>
      <c r="N87" s="180" t="s">
        <v>64</v>
      </c>
      <c r="O87" s="180" t="s">
        <v>11</v>
      </c>
      <c r="P87" s="180" t="s">
        <v>65</v>
      </c>
      <c r="Q87" s="180" t="s">
        <v>66</v>
      </c>
      <c r="R87" s="180" t="s">
        <v>67</v>
      </c>
      <c r="S87" s="180" t="s">
        <v>68</v>
      </c>
      <c r="T87" s="189" t="s">
        <v>69</v>
      </c>
      <c r="U87" s="190" t="s">
        <v>70</v>
      </c>
      <c r="V87" s="181" t="s">
        <v>19</v>
      </c>
      <c r="W87" s="276" t="s">
        <v>579</v>
      </c>
      <c r="Y87" s="147" t="s">
        <v>71</v>
      </c>
      <c r="Z87" s="148" t="s">
        <v>72</v>
      </c>
      <c r="AA87" s="271"/>
    </row>
    <row r="88" spans="1:27" ht="83.1" customHeight="1">
      <c r="A88" s="116"/>
      <c r="B88" s="15">
        <v>1</v>
      </c>
      <c r="C88" s="88" t="s">
        <v>580</v>
      </c>
      <c r="D88" s="88" t="s">
        <v>581</v>
      </c>
      <c r="E88" s="88" t="s">
        <v>582</v>
      </c>
      <c r="F88" s="88" t="s">
        <v>583</v>
      </c>
      <c r="G88" s="249">
        <v>43469</v>
      </c>
      <c r="H88" s="249">
        <v>43676</v>
      </c>
      <c r="I88" s="45">
        <f>H88-G88+1</f>
        <v>208</v>
      </c>
      <c r="J88" s="46">
        <f t="shared" ref="J88:J99" si="7">+I88/30</f>
        <v>6.9333333333333336</v>
      </c>
      <c r="K88" s="136"/>
      <c r="L88" s="301" t="s">
        <v>584</v>
      </c>
      <c r="M88" s="129">
        <v>1</v>
      </c>
      <c r="N88" s="43" t="s">
        <v>585</v>
      </c>
      <c r="O88" s="131" t="s">
        <v>586</v>
      </c>
      <c r="P88" s="130" t="s">
        <v>582</v>
      </c>
      <c r="Q88" s="303" t="s">
        <v>587</v>
      </c>
      <c r="R88" s="16">
        <v>42385</v>
      </c>
      <c r="S88" s="16">
        <v>43434</v>
      </c>
      <c r="T88" s="45">
        <f>S88-R88+1</f>
        <v>1050</v>
      </c>
      <c r="U88" s="46">
        <f t="shared" ref="U88:U99" si="8">+T88/30</f>
        <v>35</v>
      </c>
      <c r="V88" s="239" t="s">
        <v>588</v>
      </c>
      <c r="W88" s="302" t="s">
        <v>589</v>
      </c>
      <c r="Y88" s="149" t="s">
        <v>76</v>
      </c>
      <c r="Z88" s="150">
        <v>0</v>
      </c>
      <c r="AA88" s="272"/>
    </row>
    <row r="89" spans="1:27" ht="161.1">
      <c r="A89" s="116"/>
      <c r="B89" s="15">
        <v>2</v>
      </c>
      <c r="C89" s="44" t="s">
        <v>590</v>
      </c>
      <c r="D89" s="88" t="s">
        <v>591</v>
      </c>
      <c r="E89" s="88" t="s">
        <v>582</v>
      </c>
      <c r="F89" s="88" t="s">
        <v>592</v>
      </c>
      <c r="G89" s="250">
        <v>41375</v>
      </c>
      <c r="H89" s="249">
        <v>41728</v>
      </c>
      <c r="I89" s="45">
        <f>H89-G89+1</f>
        <v>354</v>
      </c>
      <c r="J89" s="46">
        <f t="shared" si="7"/>
        <v>11.8</v>
      </c>
      <c r="K89" s="200" t="s">
        <v>593</v>
      </c>
      <c r="L89" s="301" t="s">
        <v>584</v>
      </c>
      <c r="M89" s="158">
        <v>2</v>
      </c>
      <c r="N89" s="156"/>
      <c r="O89" s="156"/>
      <c r="P89" s="156"/>
      <c r="Q89" s="139"/>
      <c r="R89" s="157"/>
      <c r="S89" s="157"/>
      <c r="T89" s="45">
        <f t="shared" ref="T89:T99" si="9">S89-R89</f>
        <v>0</v>
      </c>
      <c r="U89" s="46">
        <v>0</v>
      </c>
      <c r="V89" s="139"/>
      <c r="Y89" s="151" t="s">
        <v>81</v>
      </c>
      <c r="Z89" s="877">
        <v>1</v>
      </c>
      <c r="AA89" s="272"/>
    </row>
    <row r="90" spans="1:27" ht="92.1">
      <c r="A90" s="116"/>
      <c r="B90" s="15">
        <v>3</v>
      </c>
      <c r="C90" s="44" t="s">
        <v>594</v>
      </c>
      <c r="D90" s="246" t="s">
        <v>595</v>
      </c>
      <c r="E90" s="88" t="s">
        <v>582</v>
      </c>
      <c r="F90" s="88" t="s">
        <v>596</v>
      </c>
      <c r="G90" s="249">
        <v>40057</v>
      </c>
      <c r="H90" s="249">
        <v>40574</v>
      </c>
      <c r="I90" s="45">
        <f>H90-G90+1</f>
        <v>518</v>
      </c>
      <c r="J90" s="46">
        <f t="shared" si="7"/>
        <v>17.266666666666666</v>
      </c>
      <c r="K90" s="136"/>
      <c r="L90" s="301" t="s">
        <v>584</v>
      </c>
      <c r="M90" s="129">
        <v>3</v>
      </c>
      <c r="N90" s="131"/>
      <c r="O90" s="130"/>
      <c r="P90" s="131"/>
      <c r="Q90" s="132"/>
      <c r="R90" s="133"/>
      <c r="S90" s="133"/>
      <c r="T90" s="45">
        <f t="shared" si="9"/>
        <v>0</v>
      </c>
      <c r="U90" s="46">
        <f t="shared" si="8"/>
        <v>0</v>
      </c>
      <c r="V90" s="136"/>
      <c r="Y90" s="154" t="s">
        <v>84</v>
      </c>
      <c r="Z90" s="878"/>
      <c r="AA90" s="272"/>
    </row>
    <row r="91" spans="1:27" ht="50.1">
      <c r="A91" s="116"/>
      <c r="B91" s="15">
        <v>4</v>
      </c>
      <c r="C91" s="47"/>
      <c r="D91" s="47"/>
      <c r="E91" s="47"/>
      <c r="F91" s="47"/>
      <c r="G91" s="16"/>
      <c r="H91" s="16"/>
      <c r="I91" s="45">
        <f t="shared" ref="I91:I99" si="10">H91-G91</f>
        <v>0</v>
      </c>
      <c r="J91" s="46">
        <f t="shared" si="7"/>
        <v>0</v>
      </c>
      <c r="K91" s="136"/>
      <c r="L91" s="116"/>
      <c r="M91" s="129">
        <v>4</v>
      </c>
      <c r="N91" s="134"/>
      <c r="O91" s="134"/>
      <c r="P91" s="134"/>
      <c r="Q91" s="134"/>
      <c r="R91" s="133"/>
      <c r="S91" s="133"/>
      <c r="T91" s="45">
        <f t="shared" si="9"/>
        <v>0</v>
      </c>
      <c r="U91" s="46">
        <f t="shared" si="8"/>
        <v>0</v>
      </c>
      <c r="V91" s="136"/>
      <c r="Y91" s="154" t="s">
        <v>87</v>
      </c>
      <c r="Z91" s="878"/>
      <c r="AA91" s="272"/>
    </row>
    <row r="92" spans="1:27" ht="30.6">
      <c r="A92" s="116"/>
      <c r="B92" s="15">
        <v>5</v>
      </c>
      <c r="C92" s="47"/>
      <c r="D92" s="47"/>
      <c r="E92" s="47"/>
      <c r="F92" s="47"/>
      <c r="G92" s="16"/>
      <c r="H92" s="16"/>
      <c r="I92" s="45">
        <f t="shared" si="10"/>
        <v>0</v>
      </c>
      <c r="J92" s="46">
        <f t="shared" si="7"/>
        <v>0</v>
      </c>
      <c r="K92" s="136"/>
      <c r="L92" s="116"/>
      <c r="M92" s="129">
        <v>5</v>
      </c>
      <c r="N92" s="134"/>
      <c r="O92" s="134"/>
      <c r="P92" s="134"/>
      <c r="Q92" s="134"/>
      <c r="R92" s="133"/>
      <c r="S92" s="133"/>
      <c r="T92" s="45">
        <f t="shared" si="9"/>
        <v>0</v>
      </c>
      <c r="U92" s="46">
        <f t="shared" si="8"/>
        <v>0</v>
      </c>
      <c r="V92" s="136"/>
      <c r="Y92" s="152" t="s">
        <v>91</v>
      </c>
      <c r="Z92" s="878"/>
      <c r="AA92" s="272"/>
    </row>
    <row r="93" spans="1:27" ht="50.1">
      <c r="A93" s="116"/>
      <c r="B93" s="15">
        <v>6</v>
      </c>
      <c r="C93" s="47"/>
      <c r="D93" s="47"/>
      <c r="E93" s="47"/>
      <c r="F93" s="47"/>
      <c r="G93" s="16"/>
      <c r="H93" s="16"/>
      <c r="I93" s="45">
        <f t="shared" si="10"/>
        <v>0</v>
      </c>
      <c r="J93" s="46">
        <f t="shared" si="7"/>
        <v>0</v>
      </c>
      <c r="K93" s="136"/>
      <c r="L93" s="116"/>
      <c r="M93" s="129">
        <v>6</v>
      </c>
      <c r="N93" s="134"/>
      <c r="O93" s="134"/>
      <c r="P93" s="134"/>
      <c r="Q93" s="134"/>
      <c r="R93" s="133"/>
      <c r="S93" s="133"/>
      <c r="T93" s="45">
        <f t="shared" si="9"/>
        <v>0</v>
      </c>
      <c r="U93" s="46">
        <f t="shared" si="8"/>
        <v>0</v>
      </c>
      <c r="V93" s="136"/>
      <c r="Y93" s="154" t="s">
        <v>94</v>
      </c>
      <c r="Z93" s="878"/>
      <c r="AA93" s="272"/>
    </row>
    <row r="94" spans="1:27" ht="39.950000000000003">
      <c r="A94" s="116"/>
      <c r="B94" s="15">
        <v>7</v>
      </c>
      <c r="C94" s="47"/>
      <c r="D94" s="47"/>
      <c r="E94" s="47"/>
      <c r="F94" s="47"/>
      <c r="G94" s="16"/>
      <c r="H94" s="16"/>
      <c r="I94" s="45">
        <f t="shared" si="10"/>
        <v>0</v>
      </c>
      <c r="J94" s="46">
        <f t="shared" si="7"/>
        <v>0</v>
      </c>
      <c r="K94" s="136"/>
      <c r="L94" s="116"/>
      <c r="M94" s="129">
        <v>7</v>
      </c>
      <c r="N94" s="134"/>
      <c r="O94" s="134"/>
      <c r="P94" s="134"/>
      <c r="Q94" s="134"/>
      <c r="R94" s="133"/>
      <c r="S94" s="133"/>
      <c r="T94" s="45">
        <f t="shared" si="9"/>
        <v>0</v>
      </c>
      <c r="U94" s="46">
        <f t="shared" si="8"/>
        <v>0</v>
      </c>
      <c r="V94" s="136"/>
      <c r="Y94" s="154" t="s">
        <v>98</v>
      </c>
      <c r="Z94" s="878"/>
      <c r="AA94" s="272"/>
    </row>
    <row r="95" spans="1:27" ht="24.95" customHeight="1">
      <c r="A95" s="116"/>
      <c r="B95" s="15">
        <v>8</v>
      </c>
      <c r="C95" s="47"/>
      <c r="D95" s="47"/>
      <c r="E95" s="47"/>
      <c r="F95" s="47"/>
      <c r="G95" s="16"/>
      <c r="H95" s="16"/>
      <c r="I95" s="45">
        <f t="shared" si="10"/>
        <v>0</v>
      </c>
      <c r="J95" s="46">
        <f t="shared" si="7"/>
        <v>0</v>
      </c>
      <c r="K95" s="136"/>
      <c r="L95" s="116"/>
      <c r="M95" s="129">
        <v>8</v>
      </c>
      <c r="N95" s="134"/>
      <c r="O95" s="134"/>
      <c r="P95" s="134"/>
      <c r="Q95" s="134"/>
      <c r="R95" s="133"/>
      <c r="S95" s="133"/>
      <c r="T95" s="45">
        <f t="shared" si="9"/>
        <v>0</v>
      </c>
      <c r="U95" s="46">
        <f t="shared" si="8"/>
        <v>0</v>
      </c>
      <c r="V95" s="136"/>
      <c r="Y95" s="154" t="s">
        <v>101</v>
      </c>
      <c r="Z95" s="878"/>
      <c r="AA95" s="272"/>
    </row>
    <row r="96" spans="1:27" ht="30" customHeight="1">
      <c r="A96" s="116"/>
      <c r="B96" s="15">
        <v>9</v>
      </c>
      <c r="C96" s="47"/>
      <c r="D96" s="47"/>
      <c r="E96" s="47"/>
      <c r="F96" s="47"/>
      <c r="G96" s="16"/>
      <c r="H96" s="16"/>
      <c r="I96" s="45">
        <f t="shared" si="10"/>
        <v>0</v>
      </c>
      <c r="J96" s="46">
        <f t="shared" si="7"/>
        <v>0</v>
      </c>
      <c r="K96" s="136"/>
      <c r="L96" s="116"/>
      <c r="M96" s="129">
        <v>9</v>
      </c>
      <c r="N96" s="134"/>
      <c r="O96" s="134"/>
      <c r="P96" s="134"/>
      <c r="Q96" s="134"/>
      <c r="R96" s="133"/>
      <c r="S96" s="133"/>
      <c r="T96" s="45">
        <f t="shared" si="9"/>
        <v>0</v>
      </c>
      <c r="U96" s="46">
        <f t="shared" si="8"/>
        <v>0</v>
      </c>
      <c r="V96" s="136"/>
      <c r="Y96" s="153" t="s">
        <v>102</v>
      </c>
      <c r="Z96" s="879"/>
      <c r="AA96" s="272"/>
    </row>
    <row r="97" spans="1:29">
      <c r="A97" s="116"/>
      <c r="B97" s="15">
        <v>10</v>
      </c>
      <c r="C97" s="47"/>
      <c r="D97" s="47"/>
      <c r="E97" s="47"/>
      <c r="F97" s="47"/>
      <c r="G97" s="16"/>
      <c r="H97" s="16"/>
      <c r="I97" s="45">
        <f t="shared" si="10"/>
        <v>0</v>
      </c>
      <c r="J97" s="46">
        <f t="shared" si="7"/>
        <v>0</v>
      </c>
      <c r="K97" s="136"/>
      <c r="L97" s="116"/>
      <c r="M97" s="129">
        <v>10</v>
      </c>
      <c r="N97" s="134"/>
      <c r="O97" s="134"/>
      <c r="P97" s="134"/>
      <c r="Q97" s="134"/>
      <c r="R97" s="133"/>
      <c r="S97" s="133"/>
      <c r="T97" s="45">
        <f t="shared" si="9"/>
        <v>0</v>
      </c>
      <c r="U97" s="46">
        <f t="shared" si="8"/>
        <v>0</v>
      </c>
      <c r="V97" s="136"/>
    </row>
    <row r="98" spans="1:29">
      <c r="A98" s="116"/>
      <c r="B98" s="15">
        <v>11</v>
      </c>
      <c r="C98" s="47"/>
      <c r="D98" s="47"/>
      <c r="E98" s="47"/>
      <c r="F98" s="47"/>
      <c r="G98" s="16"/>
      <c r="H98" s="16"/>
      <c r="I98" s="45">
        <f t="shared" si="10"/>
        <v>0</v>
      </c>
      <c r="J98" s="46">
        <f t="shared" si="7"/>
        <v>0</v>
      </c>
      <c r="K98" s="136"/>
      <c r="L98" s="116"/>
      <c r="M98" s="129">
        <v>11</v>
      </c>
      <c r="N98" s="134"/>
      <c r="O98" s="134"/>
      <c r="P98" s="134"/>
      <c r="Q98" s="134"/>
      <c r="R98" s="133"/>
      <c r="S98" s="133"/>
      <c r="T98" s="45">
        <f t="shared" si="9"/>
        <v>0</v>
      </c>
      <c r="U98" s="46">
        <f t="shared" si="8"/>
        <v>0</v>
      </c>
      <c r="V98" s="136"/>
    </row>
    <row r="99" spans="1:29">
      <c r="A99" s="116"/>
      <c r="B99" s="15">
        <v>12</v>
      </c>
      <c r="C99" s="47"/>
      <c r="D99" s="47"/>
      <c r="E99" s="47"/>
      <c r="F99" s="47"/>
      <c r="G99" s="16"/>
      <c r="H99" s="16"/>
      <c r="I99" s="45">
        <f t="shared" si="10"/>
        <v>0</v>
      </c>
      <c r="J99" s="46">
        <f t="shared" si="7"/>
        <v>0</v>
      </c>
      <c r="K99" s="136"/>
      <c r="L99" s="116"/>
      <c r="M99" s="129">
        <v>12</v>
      </c>
      <c r="N99" s="134"/>
      <c r="O99" s="134"/>
      <c r="P99" s="134"/>
      <c r="Q99" s="134"/>
      <c r="R99" s="133"/>
      <c r="S99" s="133"/>
      <c r="T99" s="45">
        <f t="shared" si="9"/>
        <v>0</v>
      </c>
      <c r="U99" s="46">
        <f t="shared" si="8"/>
        <v>0</v>
      </c>
      <c r="V99" s="136"/>
    </row>
    <row r="100" spans="1:29" ht="14.1">
      <c r="A100" s="39"/>
      <c r="C100" s="881" t="s">
        <v>103</v>
      </c>
      <c r="D100" s="882"/>
      <c r="E100" s="882"/>
      <c r="F100" s="882"/>
      <c r="G100" s="882"/>
      <c r="H100" s="883"/>
      <c r="I100" s="48">
        <f>SUM(I88:I99)</f>
        <v>1080</v>
      </c>
      <c r="J100" s="49">
        <f>SUM(J88:J99)</f>
        <v>36</v>
      </c>
      <c r="K100" s="136"/>
      <c r="L100" s="39"/>
      <c r="M100" s="135"/>
      <c r="N100" s="884" t="s">
        <v>103</v>
      </c>
      <c r="O100" s="885"/>
      <c r="P100" s="885"/>
      <c r="Q100" s="885"/>
      <c r="R100" s="885"/>
      <c r="S100" s="886"/>
      <c r="T100" s="48">
        <f>SUM(T88:T99)</f>
        <v>1050</v>
      </c>
      <c r="U100" s="49">
        <f>SUM(U88:U99)</f>
        <v>35</v>
      </c>
      <c r="V100" s="136"/>
    </row>
    <row r="101" spans="1:29" ht="12.95">
      <c r="M101" s="9"/>
      <c r="N101" s="2"/>
      <c r="O101" s="10"/>
      <c r="AC101" s="155" t="s">
        <v>19</v>
      </c>
    </row>
    <row r="102" spans="1:29" ht="24.95" customHeight="1">
      <c r="J102" s="117" t="str">
        <f>IF(J100&gt;=36,"HABILITADO","NO HABILITADO")</f>
        <v>HABILITADO</v>
      </c>
      <c r="M102" s="9"/>
      <c r="N102" s="2"/>
      <c r="O102" s="10"/>
      <c r="T102" s="768" t="s">
        <v>104</v>
      </c>
      <c r="U102" s="769">
        <f>IF(U100&gt;24,15,IF(U100&gt;=18,10,IF(U100&gt;=12,8,0)))</f>
        <v>15</v>
      </c>
      <c r="Y102" s="768" t="s">
        <v>104</v>
      </c>
      <c r="Z102" s="769">
        <v>1</v>
      </c>
      <c r="AA102" s="273"/>
      <c r="AC102" s="149" t="s">
        <v>597</v>
      </c>
    </row>
    <row r="103" spans="1:29">
      <c r="M103" s="9"/>
      <c r="N103" s="2"/>
      <c r="O103" s="10"/>
    </row>
    <row r="104" spans="1:29">
      <c r="M104" s="9"/>
      <c r="N104" s="2"/>
      <c r="O104" s="10"/>
    </row>
    <row r="105" spans="1:29">
      <c r="M105" s="9"/>
      <c r="N105" s="2"/>
      <c r="O105" s="10"/>
    </row>
    <row r="106" spans="1:29">
      <c r="M106" s="9"/>
      <c r="N106" s="2"/>
      <c r="O106" s="10"/>
    </row>
    <row r="107" spans="1:29">
      <c r="M107" s="9"/>
      <c r="N107" s="2"/>
      <c r="O107" s="10"/>
    </row>
    <row r="108" spans="1:29" ht="13.5" customHeight="1">
      <c r="A108" s="39"/>
      <c r="B108" s="39"/>
      <c r="C108" s="858" t="s">
        <v>56</v>
      </c>
      <c r="D108" s="858"/>
      <c r="E108" s="887" t="s">
        <v>598</v>
      </c>
      <c r="F108" s="887"/>
      <c r="G108" s="887"/>
      <c r="H108" s="887"/>
      <c r="I108" s="887"/>
      <c r="J108" s="42"/>
      <c r="K108" s="186"/>
      <c r="M108" s="9"/>
      <c r="N108" s="2"/>
      <c r="O108" s="10"/>
    </row>
    <row r="109" spans="1:29" ht="12.95">
      <c r="A109" s="39"/>
      <c r="B109" s="39"/>
      <c r="C109" s="858" t="s">
        <v>58</v>
      </c>
      <c r="D109" s="858"/>
      <c r="E109" s="869" t="s">
        <v>599</v>
      </c>
      <c r="F109" s="869"/>
      <c r="G109" s="869"/>
      <c r="H109" s="869"/>
      <c r="I109" s="869"/>
      <c r="J109" s="42"/>
      <c r="M109" s="9"/>
      <c r="N109" s="2"/>
      <c r="O109" s="10"/>
    </row>
    <row r="110" spans="1:29">
      <c r="A110" s="39"/>
      <c r="B110" s="39"/>
      <c r="C110" s="39"/>
      <c r="D110" s="39"/>
      <c r="E110" s="39"/>
      <c r="F110" s="39"/>
      <c r="G110" s="40"/>
      <c r="H110" s="39"/>
      <c r="I110" s="41"/>
      <c r="J110" s="42"/>
      <c r="M110" s="9"/>
      <c r="N110" s="2"/>
      <c r="O110" s="10"/>
    </row>
    <row r="111" spans="1:29" ht="12.95">
      <c r="A111" s="39"/>
      <c r="B111" s="39"/>
      <c r="C111" s="870" t="s">
        <v>108</v>
      </c>
      <c r="D111" s="870"/>
      <c r="E111" s="870"/>
      <c r="F111" s="870"/>
      <c r="G111" s="870"/>
      <c r="H111" s="870"/>
      <c r="I111" s="870"/>
      <c r="J111" s="870"/>
      <c r="M111" s="9"/>
      <c r="N111" s="2"/>
      <c r="O111" s="10"/>
    </row>
    <row r="112" spans="1:29" ht="12.95">
      <c r="A112" s="39"/>
      <c r="B112" s="39"/>
      <c r="C112" s="770"/>
      <c r="D112" s="870" t="s">
        <v>109</v>
      </c>
      <c r="E112" s="870"/>
      <c r="F112" s="870"/>
      <c r="G112" s="870"/>
      <c r="H112" s="870"/>
      <c r="I112" s="770"/>
      <c r="J112" s="770"/>
      <c r="M112" s="9"/>
      <c r="N112" s="2"/>
      <c r="O112" s="10"/>
    </row>
    <row r="113" spans="1:27" ht="12.95" customHeight="1">
      <c r="A113" s="39"/>
      <c r="B113" s="39"/>
      <c r="C113" s="880"/>
      <c r="D113" s="880"/>
      <c r="E113" s="770"/>
      <c r="F113" s="770"/>
      <c r="G113" s="770"/>
      <c r="H113" s="770"/>
      <c r="I113" s="770"/>
      <c r="J113" s="770"/>
      <c r="M113" s="9"/>
      <c r="N113" s="2"/>
      <c r="O113" s="10"/>
    </row>
    <row r="114" spans="1:27" ht="23.1">
      <c r="A114" s="39"/>
      <c r="B114" s="39"/>
      <c r="C114" s="871" t="s">
        <v>110</v>
      </c>
      <c r="D114" s="872"/>
      <c r="E114" s="872"/>
      <c r="F114" s="872"/>
      <c r="G114" s="872"/>
      <c r="H114" s="872"/>
      <c r="I114" s="872"/>
      <c r="J114" s="872"/>
      <c r="K114" s="873"/>
      <c r="M114" s="9"/>
      <c r="N114" s="874" t="s">
        <v>63</v>
      </c>
      <c r="O114" s="875"/>
      <c r="P114" s="875"/>
      <c r="Q114" s="875"/>
      <c r="R114" s="875"/>
      <c r="S114" s="875"/>
      <c r="T114" s="875"/>
      <c r="U114" s="875"/>
      <c r="V114" s="876"/>
    </row>
    <row r="115" spans="1:27" ht="65.099999999999994">
      <c r="A115" s="39"/>
      <c r="B115" s="39"/>
      <c r="C115" s="178" t="s">
        <v>64</v>
      </c>
      <c r="D115" s="178" t="s">
        <v>11</v>
      </c>
      <c r="E115" s="178" t="s">
        <v>65</v>
      </c>
      <c r="F115" s="179" t="s">
        <v>66</v>
      </c>
      <c r="G115" s="179" t="s">
        <v>67</v>
      </c>
      <c r="H115" s="179" t="s">
        <v>68</v>
      </c>
      <c r="I115" s="118" t="s">
        <v>69</v>
      </c>
      <c r="J115" s="119" t="s">
        <v>70</v>
      </c>
      <c r="K115" s="177" t="s">
        <v>19</v>
      </c>
      <c r="M115" s="39"/>
      <c r="N115" s="178" t="s">
        <v>64</v>
      </c>
      <c r="O115" s="178" t="s">
        <v>11</v>
      </c>
      <c r="P115" s="178" t="s">
        <v>65</v>
      </c>
      <c r="Q115" s="179" t="s">
        <v>66</v>
      </c>
      <c r="R115" s="179" t="s">
        <v>67</v>
      </c>
      <c r="S115" s="179" t="s">
        <v>68</v>
      </c>
      <c r="T115" s="118" t="s">
        <v>69</v>
      </c>
      <c r="U115" s="119" t="s">
        <v>70</v>
      </c>
      <c r="V115" s="177" t="s">
        <v>19</v>
      </c>
      <c r="Y115" s="140" t="s">
        <v>113</v>
      </c>
      <c r="Z115" s="141" t="s">
        <v>72</v>
      </c>
      <c r="AA115" s="274"/>
    </row>
    <row r="116" spans="1:27" ht="195.6">
      <c r="A116" s="116"/>
      <c r="B116" s="120">
        <v>1</v>
      </c>
      <c r="C116" s="121"/>
      <c r="D116" s="121" t="s">
        <v>600</v>
      </c>
      <c r="E116" s="121" t="s">
        <v>601</v>
      </c>
      <c r="F116" s="122" t="s">
        <v>602</v>
      </c>
      <c r="G116" s="16">
        <v>42302</v>
      </c>
      <c r="H116" s="16">
        <v>43403</v>
      </c>
      <c r="I116" s="124">
        <f>H116-G116+1</f>
        <v>1102</v>
      </c>
      <c r="J116" s="125">
        <f t="shared" ref="J116:J127" si="11">+I116/30</f>
        <v>36.733333333333334</v>
      </c>
      <c r="K116" s="136"/>
      <c r="M116" s="120">
        <v>1</v>
      </c>
      <c r="N116" s="121"/>
      <c r="O116" s="121" t="s">
        <v>600</v>
      </c>
      <c r="P116" s="121" t="s">
        <v>601</v>
      </c>
      <c r="Q116" s="122" t="s">
        <v>602</v>
      </c>
      <c r="R116" s="16">
        <v>43404</v>
      </c>
      <c r="S116" s="16">
        <v>43964</v>
      </c>
      <c r="T116" s="124">
        <f>S116-R116+1</f>
        <v>561</v>
      </c>
      <c r="U116" s="125">
        <f t="shared" ref="U116:U127" si="12">+T116/30</f>
        <v>18.7</v>
      </c>
      <c r="V116" s="225" t="s">
        <v>603</v>
      </c>
      <c r="Y116" s="142" t="s">
        <v>118</v>
      </c>
      <c r="Z116" s="143">
        <v>0</v>
      </c>
      <c r="AA116" s="275"/>
    </row>
    <row r="117" spans="1:27" ht="84">
      <c r="A117" s="116"/>
      <c r="B117" s="120">
        <v>2</v>
      </c>
      <c r="C117" s="121"/>
      <c r="D117" s="121"/>
      <c r="E117" s="122"/>
      <c r="F117" s="123"/>
      <c r="G117" s="16"/>
      <c r="H117" s="16"/>
      <c r="I117" s="124">
        <f t="shared" ref="I117:I127" si="13">H117-G117</f>
        <v>0</v>
      </c>
      <c r="J117" s="125">
        <f t="shared" si="11"/>
        <v>0</v>
      </c>
      <c r="K117" s="136"/>
      <c r="M117" s="120">
        <v>2</v>
      </c>
      <c r="N117" s="121"/>
      <c r="O117" s="121"/>
      <c r="P117" s="122"/>
      <c r="Q117" s="123"/>
      <c r="R117" s="16"/>
      <c r="S117" s="16"/>
      <c r="T117" s="124">
        <f t="shared" ref="T117:T127" si="14">S117-R117</f>
        <v>0</v>
      </c>
      <c r="U117" s="125">
        <f t="shared" si="12"/>
        <v>0</v>
      </c>
      <c r="V117" s="139"/>
      <c r="Y117" s="144" t="s">
        <v>119</v>
      </c>
      <c r="Z117" s="862">
        <v>0</v>
      </c>
      <c r="AA117" s="275"/>
    </row>
    <row r="118" spans="1:27" ht="111.95">
      <c r="A118" s="116"/>
      <c r="B118" s="120">
        <v>3</v>
      </c>
      <c r="C118" s="121"/>
      <c r="D118" s="121"/>
      <c r="E118" s="122"/>
      <c r="F118" s="123"/>
      <c r="G118" s="16"/>
      <c r="H118" s="16"/>
      <c r="I118" s="124">
        <f t="shared" si="13"/>
        <v>0</v>
      </c>
      <c r="J118" s="125">
        <f t="shared" si="11"/>
        <v>0</v>
      </c>
      <c r="K118" s="136"/>
      <c r="M118" s="120">
        <v>3</v>
      </c>
      <c r="N118" s="121"/>
      <c r="O118" s="121"/>
      <c r="P118" s="122"/>
      <c r="Q118" s="123"/>
      <c r="R118" s="16"/>
      <c r="S118" s="16"/>
      <c r="T118" s="124">
        <f t="shared" si="14"/>
        <v>0</v>
      </c>
      <c r="U118" s="125">
        <f t="shared" si="12"/>
        <v>0</v>
      </c>
      <c r="V118" s="136"/>
      <c r="Y118" s="145" t="s">
        <v>120</v>
      </c>
      <c r="Z118" s="863"/>
      <c r="AA118" s="275"/>
    </row>
    <row r="119" spans="1:27" ht="84">
      <c r="A119" s="116"/>
      <c r="B119" s="120">
        <v>4</v>
      </c>
      <c r="C119" s="121"/>
      <c r="D119" s="121"/>
      <c r="E119" s="122"/>
      <c r="F119" s="123"/>
      <c r="G119" s="16"/>
      <c r="H119" s="16"/>
      <c r="I119" s="124">
        <f t="shared" si="13"/>
        <v>0</v>
      </c>
      <c r="J119" s="125">
        <f t="shared" si="11"/>
        <v>0</v>
      </c>
      <c r="K119" s="136"/>
      <c r="M119" s="120">
        <v>4</v>
      </c>
      <c r="N119" s="126"/>
      <c r="O119" s="126"/>
      <c r="P119" s="126"/>
      <c r="Q119" s="126"/>
      <c r="R119" s="16"/>
      <c r="S119" s="16"/>
      <c r="T119" s="124">
        <f t="shared" si="14"/>
        <v>0</v>
      </c>
      <c r="U119" s="125">
        <f t="shared" si="12"/>
        <v>0</v>
      </c>
      <c r="V119" s="136"/>
      <c r="Y119" s="145" t="s">
        <v>121</v>
      </c>
      <c r="Z119" s="863"/>
      <c r="AA119" s="275"/>
    </row>
    <row r="120" spans="1:27" ht="69.95">
      <c r="A120" s="116"/>
      <c r="B120" s="120">
        <v>5</v>
      </c>
      <c r="C120" s="126"/>
      <c r="D120" s="126"/>
      <c r="E120" s="126"/>
      <c r="F120" s="126"/>
      <c r="G120" s="16"/>
      <c r="H120" s="16"/>
      <c r="I120" s="124">
        <f t="shared" si="13"/>
        <v>0</v>
      </c>
      <c r="J120" s="125">
        <f t="shared" si="11"/>
        <v>0</v>
      </c>
      <c r="K120" s="136"/>
      <c r="M120" s="120">
        <v>5</v>
      </c>
      <c r="N120" s="126"/>
      <c r="O120" s="126"/>
      <c r="P120" s="126"/>
      <c r="Q120" s="126"/>
      <c r="R120" s="16"/>
      <c r="S120" s="16"/>
      <c r="T120" s="124">
        <f t="shared" si="14"/>
        <v>0</v>
      </c>
      <c r="U120" s="125">
        <f t="shared" si="12"/>
        <v>0</v>
      </c>
      <c r="V120" s="136"/>
      <c r="Y120" s="145" t="s">
        <v>122</v>
      </c>
      <c r="Z120" s="863"/>
      <c r="AA120" s="275"/>
    </row>
    <row r="121" spans="1:27" ht="84">
      <c r="A121" s="116"/>
      <c r="B121" s="120">
        <v>6</v>
      </c>
      <c r="C121" s="126"/>
      <c r="D121" s="126"/>
      <c r="E121" s="126"/>
      <c r="F121" s="126"/>
      <c r="G121" s="16"/>
      <c r="H121" s="16"/>
      <c r="I121" s="124">
        <f t="shared" si="13"/>
        <v>0</v>
      </c>
      <c r="J121" s="125">
        <f t="shared" si="11"/>
        <v>0</v>
      </c>
      <c r="K121" s="136"/>
      <c r="M121" s="120">
        <v>6</v>
      </c>
      <c r="N121" s="126"/>
      <c r="O121" s="126"/>
      <c r="P121" s="126"/>
      <c r="Q121" s="126"/>
      <c r="R121" s="16"/>
      <c r="S121" s="16"/>
      <c r="T121" s="124">
        <f t="shared" si="14"/>
        <v>0</v>
      </c>
      <c r="U121" s="125">
        <f t="shared" si="12"/>
        <v>0</v>
      </c>
      <c r="V121" s="136"/>
      <c r="Y121" s="145" t="s">
        <v>123</v>
      </c>
      <c r="Z121" s="863"/>
      <c r="AA121" s="275"/>
    </row>
    <row r="122" spans="1:27" ht="69.95">
      <c r="A122" s="116"/>
      <c r="B122" s="120">
        <v>7</v>
      </c>
      <c r="C122" s="126"/>
      <c r="D122" s="126"/>
      <c r="E122" s="126"/>
      <c r="F122" s="126"/>
      <c r="G122" s="16"/>
      <c r="H122" s="16"/>
      <c r="I122" s="124">
        <f t="shared" si="13"/>
        <v>0</v>
      </c>
      <c r="J122" s="125">
        <f t="shared" si="11"/>
        <v>0</v>
      </c>
      <c r="K122" s="136"/>
      <c r="M122" s="120">
        <v>7</v>
      </c>
      <c r="N122" s="126"/>
      <c r="O122" s="126"/>
      <c r="P122" s="126"/>
      <c r="Q122" s="126"/>
      <c r="R122" s="16"/>
      <c r="S122" s="16"/>
      <c r="T122" s="124">
        <f t="shared" si="14"/>
        <v>0</v>
      </c>
      <c r="U122" s="125">
        <f t="shared" si="12"/>
        <v>0</v>
      </c>
      <c r="V122" s="136"/>
      <c r="Y122" s="145" t="s">
        <v>124</v>
      </c>
      <c r="Z122" s="863"/>
      <c r="AA122" s="275"/>
    </row>
    <row r="123" spans="1:27" ht="42">
      <c r="A123" s="116"/>
      <c r="B123" s="120">
        <v>8</v>
      </c>
      <c r="C123" s="126"/>
      <c r="D123" s="126"/>
      <c r="E123" s="126"/>
      <c r="F123" s="126"/>
      <c r="G123" s="16"/>
      <c r="H123" s="16"/>
      <c r="I123" s="124">
        <f t="shared" si="13"/>
        <v>0</v>
      </c>
      <c r="J123" s="125">
        <f t="shared" si="11"/>
        <v>0</v>
      </c>
      <c r="K123" s="136"/>
      <c r="M123" s="120">
        <v>8</v>
      </c>
      <c r="N123" s="126"/>
      <c r="O123" s="126"/>
      <c r="P123" s="126"/>
      <c r="Q123" s="126"/>
      <c r="R123" s="16"/>
      <c r="S123" s="16"/>
      <c r="T123" s="124">
        <f t="shared" si="14"/>
        <v>0</v>
      </c>
      <c r="U123" s="125">
        <f t="shared" si="12"/>
        <v>0</v>
      </c>
      <c r="V123" s="136"/>
      <c r="Y123" s="145" t="s">
        <v>125</v>
      </c>
      <c r="Z123" s="863"/>
      <c r="AA123" s="275"/>
    </row>
    <row r="124" spans="1:27" ht="111.95">
      <c r="A124" s="116"/>
      <c r="B124" s="120">
        <v>9</v>
      </c>
      <c r="C124" s="126"/>
      <c r="D124" s="126"/>
      <c r="E124" s="126"/>
      <c r="F124" s="126"/>
      <c r="G124" s="16"/>
      <c r="H124" s="16"/>
      <c r="I124" s="124">
        <f t="shared" si="13"/>
        <v>0</v>
      </c>
      <c r="J124" s="125">
        <f t="shared" si="11"/>
        <v>0</v>
      </c>
      <c r="K124" s="136"/>
      <c r="M124" s="120">
        <v>9</v>
      </c>
      <c r="N124" s="126"/>
      <c r="O124" s="126"/>
      <c r="P124" s="126"/>
      <c r="Q124" s="126"/>
      <c r="R124" s="16"/>
      <c r="S124" s="16"/>
      <c r="T124" s="124">
        <f t="shared" si="14"/>
        <v>0</v>
      </c>
      <c r="U124" s="125">
        <f t="shared" si="12"/>
        <v>0</v>
      </c>
      <c r="V124" s="136"/>
      <c r="Y124" s="146" t="s">
        <v>126</v>
      </c>
      <c r="Z124" s="864"/>
      <c r="AA124" s="275"/>
    </row>
    <row r="125" spans="1:27">
      <c r="A125" s="116"/>
      <c r="B125" s="120">
        <v>10</v>
      </c>
      <c r="C125" s="126"/>
      <c r="D125" s="126"/>
      <c r="E125" s="126"/>
      <c r="F125" s="126"/>
      <c r="G125" s="16"/>
      <c r="H125" s="16"/>
      <c r="I125" s="124">
        <f t="shared" si="13"/>
        <v>0</v>
      </c>
      <c r="J125" s="125">
        <f t="shared" si="11"/>
        <v>0</v>
      </c>
      <c r="K125" s="136"/>
      <c r="M125" s="120">
        <v>10</v>
      </c>
      <c r="N125" s="126"/>
      <c r="O125" s="126"/>
      <c r="P125" s="126"/>
      <c r="Q125" s="126"/>
      <c r="R125" s="16"/>
      <c r="S125" s="16"/>
      <c r="T125" s="124">
        <f t="shared" si="14"/>
        <v>0</v>
      </c>
      <c r="U125" s="125">
        <f t="shared" si="12"/>
        <v>0</v>
      </c>
      <c r="V125" s="136"/>
    </row>
    <row r="126" spans="1:27">
      <c r="A126" s="116"/>
      <c r="B126" s="120">
        <v>11</v>
      </c>
      <c r="C126" s="126"/>
      <c r="D126" s="126"/>
      <c r="E126" s="126"/>
      <c r="F126" s="126"/>
      <c r="G126" s="16"/>
      <c r="H126" s="16"/>
      <c r="I126" s="124">
        <f t="shared" si="13"/>
        <v>0</v>
      </c>
      <c r="J126" s="125">
        <f t="shared" si="11"/>
        <v>0</v>
      </c>
      <c r="K126" s="136"/>
      <c r="M126" s="120">
        <v>11</v>
      </c>
      <c r="N126" s="126"/>
      <c r="O126" s="126"/>
      <c r="P126" s="126"/>
      <c r="Q126" s="126"/>
      <c r="R126" s="16"/>
      <c r="S126" s="16"/>
      <c r="T126" s="124">
        <f t="shared" si="14"/>
        <v>0</v>
      </c>
      <c r="U126" s="125">
        <f t="shared" si="12"/>
        <v>0</v>
      </c>
      <c r="V126" s="136"/>
    </row>
    <row r="127" spans="1:27">
      <c r="A127" s="116"/>
      <c r="B127" s="120">
        <v>12</v>
      </c>
      <c r="C127" s="126"/>
      <c r="D127" s="126"/>
      <c r="E127" s="126"/>
      <c r="F127" s="126"/>
      <c r="G127" s="16"/>
      <c r="H127" s="16"/>
      <c r="I127" s="124">
        <f t="shared" si="13"/>
        <v>0</v>
      </c>
      <c r="J127" s="125">
        <f t="shared" si="11"/>
        <v>0</v>
      </c>
      <c r="K127" s="136"/>
      <c r="M127" s="120">
        <v>12</v>
      </c>
      <c r="N127" s="126"/>
      <c r="O127" s="126"/>
      <c r="P127" s="126"/>
      <c r="Q127" s="126"/>
      <c r="R127" s="16"/>
      <c r="S127" s="16"/>
      <c r="T127" s="124">
        <f t="shared" si="14"/>
        <v>0</v>
      </c>
      <c r="U127" s="125">
        <f t="shared" si="12"/>
        <v>0</v>
      </c>
      <c r="V127" s="136"/>
    </row>
    <row r="128" spans="1:27" ht="14.1">
      <c r="A128" s="39"/>
      <c r="B128" s="39"/>
      <c r="C128" s="865" t="s">
        <v>103</v>
      </c>
      <c r="D128" s="866"/>
      <c r="E128" s="866"/>
      <c r="F128" s="866"/>
      <c r="G128" s="866"/>
      <c r="H128" s="867"/>
      <c r="I128" s="127">
        <f>SUM(I116:I127)</f>
        <v>1102</v>
      </c>
      <c r="J128" s="128">
        <f>SUM(J116:J127)</f>
        <v>36.733333333333334</v>
      </c>
      <c r="K128" s="136"/>
      <c r="M128" s="39"/>
      <c r="N128" s="865" t="s">
        <v>103</v>
      </c>
      <c r="O128" s="866"/>
      <c r="P128" s="866"/>
      <c r="Q128" s="866"/>
      <c r="R128" s="866"/>
      <c r="S128" s="867"/>
      <c r="T128" s="127">
        <f>SUM(T116:T127)</f>
        <v>561</v>
      </c>
      <c r="U128" s="128">
        <f>SUM(U116:U127)</f>
        <v>18.7</v>
      </c>
      <c r="V128" s="136"/>
    </row>
    <row r="129" spans="10:29" ht="12.95">
      <c r="M129" s="9"/>
      <c r="N129" s="2"/>
      <c r="O129" s="10"/>
      <c r="AC129" s="155" t="s">
        <v>19</v>
      </c>
    </row>
    <row r="130" spans="10:29" ht="50.1">
      <c r="J130" s="117" t="str">
        <f>IF(J128&gt;=36,"HABILITADO","NO HABILITADO")</f>
        <v>HABILITADO</v>
      </c>
      <c r="M130" s="9"/>
      <c r="N130" s="2"/>
      <c r="O130" s="10"/>
      <c r="T130" s="768" t="s">
        <v>104</v>
      </c>
      <c r="U130" s="769">
        <f>IF(U128&gt;12,13,IF(U128&gt;6,8,0))</f>
        <v>13</v>
      </c>
      <c r="Y130" s="768" t="s">
        <v>104</v>
      </c>
      <c r="Z130" s="769">
        <v>0</v>
      </c>
      <c r="AA130" s="273"/>
      <c r="AC130" s="182" t="s">
        <v>604</v>
      </c>
    </row>
    <row r="131" spans="10:29">
      <c r="M131" s="9"/>
      <c r="N131" s="2"/>
      <c r="O131" s="10"/>
    </row>
    <row r="132" spans="10:29">
      <c r="M132" s="9"/>
      <c r="N132" s="2"/>
      <c r="O132" s="10"/>
    </row>
    <row r="133" spans="10:29">
      <c r="M133" s="9"/>
      <c r="N133" s="2"/>
      <c r="O133" s="10"/>
    </row>
    <row r="134" spans="10:29">
      <c r="M134" s="9"/>
      <c r="N134" s="2"/>
      <c r="O134" s="10"/>
    </row>
    <row r="135" spans="10:29">
      <c r="M135" s="9"/>
      <c r="N135" s="2"/>
      <c r="O135" s="10"/>
    </row>
    <row r="136" spans="10:29">
      <c r="M136" s="9"/>
      <c r="N136" s="2"/>
      <c r="O136" s="10"/>
    </row>
  </sheetData>
  <mergeCells count="44">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 ref="Z117:Z124"/>
    <mergeCell ref="D84:H84"/>
    <mergeCell ref="C85:D85"/>
    <mergeCell ref="Z89:Z96"/>
    <mergeCell ref="C100:H100"/>
    <mergeCell ref="N100:S100"/>
    <mergeCell ref="C108:D108"/>
    <mergeCell ref="E108:I108"/>
    <mergeCell ref="C86:K86"/>
    <mergeCell ref="N86:V86"/>
    <mergeCell ref="C114:K114"/>
    <mergeCell ref="N114:V114"/>
    <mergeCell ref="AB69:AG69"/>
    <mergeCell ref="D76:O77"/>
    <mergeCell ref="C79:D79"/>
    <mergeCell ref="E79:I79"/>
    <mergeCell ref="C80:D80"/>
    <mergeCell ref="E80:I80"/>
    <mergeCell ref="B69:G69"/>
    <mergeCell ref="AV11:AW11"/>
    <mergeCell ref="AC13:AL13"/>
    <mergeCell ref="AO13:AX13"/>
    <mergeCell ref="A57:A59"/>
    <mergeCell ref="C5:F5"/>
    <mergeCell ref="H5:M5"/>
    <mergeCell ref="C6:F6"/>
    <mergeCell ref="C7:F7"/>
    <mergeCell ref="J11:K11"/>
  </mergeCells>
  <conditionalFormatting sqref="J102">
    <cfRule type="cellIs" dxfId="142" priority="18" operator="equal">
      <formula>"HABILITADO"</formula>
    </cfRule>
    <cfRule type="containsText" dxfId="141" priority="19" operator="containsText" text="NO">
      <formula>NOT(ISERROR(SEARCH("NO",J102)))</formula>
    </cfRule>
  </conditionalFormatting>
  <conditionalFormatting sqref="J130">
    <cfRule type="cellIs" dxfId="140" priority="16" operator="equal">
      <formula>"HABILITADO"</formula>
    </cfRule>
    <cfRule type="containsText" dxfId="139" priority="17" operator="containsText" text="NO">
      <formula>NOT(ISERROR(SEARCH("NO",J130)))</formula>
    </cfRule>
  </conditionalFormatting>
  <conditionalFormatting sqref="K28:K68">
    <cfRule type="containsText" dxfId="138" priority="15" operator="containsText" text="NO HABILITADO">
      <formula>NOT(ISERROR(SEARCH("NO HABILITADO",K28)))</formula>
    </cfRule>
  </conditionalFormatting>
  <conditionalFormatting sqref="K28:K69">
    <cfRule type="containsText" dxfId="137" priority="13" operator="containsText" text="NO">
      <formula>NOT(ISERROR(SEARCH("NO",K28)))</formula>
    </cfRule>
    <cfRule type="containsText" dxfId="136" priority="14" operator="containsText" text="HABILITADO">
      <formula>NOT(ISERROR(SEARCH("HABILITADO",K28)))</formula>
    </cfRule>
  </conditionalFormatting>
  <conditionalFormatting sqref="AW15:AW27">
    <cfRule type="containsText" dxfId="135" priority="9" operator="containsText" text="NO HABILITADO">
      <formula>NOT(ISERROR(SEARCH(("NO HABILITADO"),(AW15))))</formula>
    </cfRule>
  </conditionalFormatting>
  <conditionalFormatting sqref="AW15:AW27">
    <cfRule type="containsText" dxfId="134" priority="10" operator="containsText" text="NO HABILITADO">
      <formula>NOT(ISERROR(SEARCH(("NO HABILITADO"),(AW15))))</formula>
    </cfRule>
  </conditionalFormatting>
  <conditionalFormatting sqref="AW15:AW27">
    <cfRule type="containsText" dxfId="133" priority="11" operator="containsText" text="NO">
      <formula>NOT(ISERROR(SEARCH(("NO"),(AW15))))</formula>
    </cfRule>
  </conditionalFormatting>
  <conditionalFormatting sqref="AW15:AW27">
    <cfRule type="containsText" dxfId="132" priority="12" operator="containsText" text="HABILITADO">
      <formula>NOT(ISERROR(SEARCH(("HABILITADO"),(AW15))))</formula>
    </cfRule>
  </conditionalFormatting>
  <conditionalFormatting sqref="AV11:AW11">
    <cfRule type="containsText" dxfId="131" priority="7" operator="containsText" text="NO">
      <formula>NOT(ISERROR(SEARCH(("NO"),(AV11))))</formula>
    </cfRule>
  </conditionalFormatting>
  <conditionalFormatting sqref="AV11:AW11">
    <cfRule type="containsText" dxfId="130" priority="8" operator="containsText" text="CUENTA CON MÁS DE 5 AÑOS">
      <formula>NOT(ISERROR(SEARCH(("CUENTA CON MÁS DE 5 AÑOS"),(AV11))))</formula>
    </cfRule>
  </conditionalFormatting>
  <conditionalFormatting sqref="K15:K27">
    <cfRule type="containsText" dxfId="129" priority="3" operator="containsText" text="NO HABILITADO">
      <formula>NOT(ISERROR(SEARCH(("NO HABILITADO"),(K15))))</formula>
    </cfRule>
  </conditionalFormatting>
  <conditionalFormatting sqref="K15:K27">
    <cfRule type="containsText" dxfId="128" priority="4" operator="containsText" text="NO HABILITADO">
      <formula>NOT(ISERROR(SEARCH(("NO HABILITADO"),(K15))))</formula>
    </cfRule>
  </conditionalFormatting>
  <conditionalFormatting sqref="K15:K27">
    <cfRule type="containsText" dxfId="127" priority="5" operator="containsText" text="NO">
      <formula>NOT(ISERROR(SEARCH(("NO"),(K15))))</formula>
    </cfRule>
  </conditionalFormatting>
  <conditionalFormatting sqref="K15:K27">
    <cfRule type="containsText" dxfId="126" priority="6" operator="containsText" text="HABILITADO">
      <formula>NOT(ISERROR(SEARCH(("HABILITADO"),(K15))))</formula>
    </cfRule>
  </conditionalFormatting>
  <conditionalFormatting sqref="J11:K11">
    <cfRule type="containsText" dxfId="125" priority="1" operator="containsText" text="NO">
      <formula>NOT(ISERROR(SEARCH(("NO"),(J11))))</formula>
    </cfRule>
  </conditionalFormatting>
  <conditionalFormatting sqref="J11:K11">
    <cfRule type="containsText" dxfId="124" priority="2" operator="containsText" text="CUENTA CON MÁS DE 5 AÑOS">
      <formula>NOT(ISERROR(SEARCH(("CUENTA CON MÁS DE 5 AÑOS"),(J11))))</formula>
    </cfRule>
  </conditionalFormatting>
  <pageMargins left="0.7" right="0.7" top="0.75" bottom="0.75" header="0.3" footer="0.3"/>
  <pageSetup orientation="portrait" horizontalDpi="90" verticalDpi="9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sheetPr>
  <dimension ref="A1:BB136"/>
  <sheetViews>
    <sheetView tabSelected="1" topLeftCell="U134" zoomScale="22" zoomScaleNormal="10" workbookViewId="0">
      <selection activeCell="AA91" sqref="AA91:AB91"/>
    </sheetView>
  </sheetViews>
  <sheetFormatPr defaultColWidth="10.85546875" defaultRowHeight="12.6"/>
  <cols>
    <col min="1" max="1" width="10.85546875" style="2"/>
    <col min="2" max="2" width="3.42578125" style="2" customWidth="1"/>
    <col min="3" max="3" width="45.5703125" style="2" customWidth="1"/>
    <col min="4" max="4" width="37.140625" style="2" customWidth="1"/>
    <col min="5" max="5" width="23.85546875" style="7" customWidth="1"/>
    <col min="6" max="6" width="30.85546875" style="2" customWidth="1"/>
    <col min="7" max="7" width="15.85546875" style="2" customWidth="1"/>
    <col min="8" max="8" width="24.42578125" style="2" customWidth="1"/>
    <col min="9" max="9" width="19.140625" style="2" customWidth="1"/>
    <col min="10" max="10" width="27.28515625" style="2" customWidth="1"/>
    <col min="11" max="11" width="33" style="2" customWidth="1"/>
    <col min="12" max="12" width="45.28515625" style="9" customWidth="1"/>
    <col min="13" max="13" width="14.85546875" style="2" customWidth="1"/>
    <col min="14" max="14" width="13.140625" style="10" customWidth="1"/>
    <col min="15" max="15" width="10.85546875" style="2"/>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0.28515625" style="2" customWidth="1"/>
    <col min="25" max="26" width="10.85546875" style="2"/>
    <col min="27" max="27" width="44" style="2" customWidth="1"/>
    <col min="28" max="28" width="38.425781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6" width="18.28515625" style="2" customWidth="1"/>
    <col min="37" max="37" width="29.42578125" style="2" customWidth="1"/>
    <col min="38" max="16384" width="10.85546875" style="2"/>
  </cols>
  <sheetData>
    <row r="1" spans="2:54">
      <c r="E1" s="759"/>
      <c r="M1" s="9"/>
      <c r="N1" s="2"/>
      <c r="O1" s="10"/>
    </row>
    <row r="2" spans="2:54" ht="12.75" customHeight="1">
      <c r="C2" s="840" t="s">
        <v>0</v>
      </c>
      <c r="D2" s="840"/>
      <c r="E2" s="840"/>
      <c r="F2" s="840"/>
      <c r="G2" s="840"/>
      <c r="H2" s="840"/>
      <c r="I2" s="840"/>
      <c r="J2" s="840"/>
      <c r="K2" s="840"/>
      <c r="L2" s="840"/>
      <c r="M2" s="840"/>
      <c r="N2" s="840"/>
      <c r="O2" s="840"/>
    </row>
    <row r="3" spans="2:54" ht="51" customHeight="1">
      <c r="C3" s="840"/>
      <c r="D3" s="840"/>
      <c r="E3" s="840"/>
      <c r="F3" s="840"/>
      <c r="G3" s="840"/>
      <c r="H3" s="840"/>
      <c r="I3" s="840"/>
      <c r="J3" s="840"/>
      <c r="K3" s="840"/>
      <c r="L3" s="840"/>
      <c r="M3" s="840"/>
      <c r="N3" s="840"/>
      <c r="O3" s="840"/>
    </row>
    <row r="4" spans="2:54">
      <c r="E4" s="759"/>
    </row>
    <row r="5" spans="2:54" ht="15.6">
      <c r="C5" s="849" t="s">
        <v>1</v>
      </c>
      <c r="D5" s="849"/>
      <c r="E5" s="849"/>
      <c r="F5" s="849"/>
      <c r="G5" s="774"/>
      <c r="H5" s="896" t="s">
        <v>605</v>
      </c>
      <c r="I5" s="896"/>
      <c r="J5" s="896"/>
      <c r="K5" s="896"/>
      <c r="L5" s="896"/>
      <c r="M5" s="896"/>
      <c r="N5" s="3"/>
    </row>
    <row r="6" spans="2:54" ht="13.5" thickBot="1">
      <c r="C6" s="851"/>
      <c r="D6" s="851"/>
      <c r="E6" s="851"/>
      <c r="F6" s="851"/>
      <c r="G6" s="775"/>
      <c r="H6" s="841"/>
      <c r="I6" s="841"/>
      <c r="J6" s="841"/>
      <c r="K6" s="841"/>
      <c r="L6" s="842"/>
      <c r="M6" s="842"/>
      <c r="N6" s="842"/>
      <c r="O6" s="4"/>
    </row>
    <row r="7" spans="2:54" ht="13.5" thickBot="1">
      <c r="C7" s="849" t="s">
        <v>3</v>
      </c>
      <c r="D7" s="849"/>
      <c r="E7" s="849"/>
      <c r="F7" s="849"/>
      <c r="G7" s="774"/>
      <c r="H7" s="50">
        <v>1453.2903282399354</v>
      </c>
      <c r="I7" s="760"/>
      <c r="J7" s="760"/>
      <c r="K7" s="760"/>
      <c r="L7" s="5"/>
      <c r="M7" s="5"/>
      <c r="N7" s="5"/>
      <c r="O7" s="4"/>
    </row>
    <row r="8" spans="2:54" ht="12.95">
      <c r="C8" s="774" t="s">
        <v>4</v>
      </c>
      <c r="D8" s="774"/>
      <c r="E8" s="774"/>
      <c r="F8" s="774"/>
      <c r="G8" s="774"/>
      <c r="H8" s="761">
        <f>H7*0.3</f>
        <v>435.98709847198063</v>
      </c>
      <c r="I8" s="761"/>
      <c r="J8" s="762"/>
      <c r="K8" s="762"/>
      <c r="L8" s="762"/>
      <c r="M8" s="762"/>
      <c r="N8" s="762"/>
      <c r="O8" s="4"/>
    </row>
    <row r="9" spans="2:54" ht="15.95">
      <c r="C9" s="4" t="s">
        <v>5</v>
      </c>
      <c r="E9" s="759"/>
      <c r="H9" s="8"/>
      <c r="I9" s="8"/>
      <c r="J9" s="8"/>
      <c r="K9" s="8"/>
      <c r="M9" s="9"/>
      <c r="N9" s="2"/>
      <c r="O9" s="10"/>
    </row>
    <row r="10" spans="2:54" ht="15.95">
      <c r="C10" s="4"/>
      <c r="E10" s="759"/>
      <c r="H10" s="8"/>
      <c r="I10" s="8"/>
      <c r="J10" s="8"/>
      <c r="K10" s="8"/>
      <c r="M10" s="9"/>
      <c r="N10" s="2"/>
      <c r="O10" s="10"/>
    </row>
    <row r="11" spans="2:54" ht="63" customHeight="1">
      <c r="C11" s="833" t="s">
        <v>6</v>
      </c>
      <c r="D11" s="833"/>
      <c r="E11" s="833"/>
      <c r="F11" s="833"/>
      <c r="G11" s="833"/>
      <c r="H11" s="833"/>
      <c r="I11" s="8"/>
      <c r="J11" s="835" t="str">
        <f>IF(BB18&gt;=5,"HABILITA: CUENTA CON MÁS DE 5 AÑOS","NO HABILITA POR TIEMPO")</f>
        <v>HABILITA: CUENTA CON MÁS DE 5 AÑOS</v>
      </c>
      <c r="K11" s="836"/>
      <c r="M11" s="9"/>
      <c r="N11" s="2"/>
      <c r="O11" s="10"/>
      <c r="AV11" s="835" t="str">
        <f>IF(BB18&gt;=5,"HABILITA: CUENTA CON MÁS DE 5 AÑOS","NO HABILITA POR TIEMPO")</f>
        <v>HABILITA: CUENTA CON MÁS DE 5 AÑOS</v>
      </c>
      <c r="AW11" s="836"/>
    </row>
    <row r="12" spans="2:54" ht="12.95" thickBot="1">
      <c r="E12" s="759"/>
      <c r="M12" s="9"/>
      <c r="N12" s="2"/>
      <c r="O12" s="10"/>
    </row>
    <row r="13" spans="2:54" ht="23.45"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8"/>
      <c r="AB13" s="846" t="s">
        <v>9</v>
      </c>
      <c r="AC13" s="847"/>
      <c r="AD13" s="847"/>
      <c r="AE13" s="847"/>
      <c r="AF13" s="847"/>
      <c r="AG13" s="847"/>
      <c r="AH13" s="847"/>
      <c r="AI13" s="847"/>
      <c r="AJ13" s="848"/>
      <c r="AN13" s="843" t="s">
        <v>7</v>
      </c>
      <c r="AO13" s="844"/>
      <c r="AP13" s="844"/>
      <c r="AQ13" s="844"/>
      <c r="AR13" s="844"/>
      <c r="AS13" s="844"/>
      <c r="AT13" s="844"/>
      <c r="AU13" s="844"/>
      <c r="AV13" s="844"/>
      <c r="AW13" s="845"/>
    </row>
    <row r="14" spans="2:54"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6" t="s">
        <v>19</v>
      </c>
      <c r="AK14" s="532"/>
      <c r="AN14" s="180" t="s">
        <v>10</v>
      </c>
      <c r="AO14" s="180" t="s">
        <v>11</v>
      </c>
      <c r="AP14" s="180" t="s">
        <v>12</v>
      </c>
      <c r="AQ14" s="187" t="s">
        <v>13</v>
      </c>
      <c r="AR14" s="187" t="s">
        <v>14</v>
      </c>
      <c r="AS14" s="187" t="s">
        <v>15</v>
      </c>
      <c r="AT14" s="187" t="s">
        <v>16</v>
      </c>
      <c r="AU14" s="188" t="s">
        <v>17</v>
      </c>
      <c r="AV14" s="188" t="s">
        <v>18</v>
      </c>
      <c r="AW14" s="180" t="s">
        <v>19</v>
      </c>
      <c r="AX14" s="549" t="s">
        <v>22</v>
      </c>
      <c r="AY14" s="549" t="s">
        <v>23</v>
      </c>
      <c r="AZ14" s="549" t="s">
        <v>24</v>
      </c>
      <c r="BA14" s="549" t="s">
        <v>25</v>
      </c>
      <c r="BB14" s="307" t="s">
        <v>26</v>
      </c>
    </row>
    <row r="15" spans="2:54" ht="114.95" customHeight="1" thickBot="1">
      <c r="B15" s="81">
        <v>1</v>
      </c>
      <c r="C15" s="87" t="s">
        <v>606</v>
      </c>
      <c r="D15" s="44" t="s">
        <v>607</v>
      </c>
      <c r="E15" s="43">
        <v>34</v>
      </c>
      <c r="F15" s="44" t="s">
        <v>608</v>
      </c>
      <c r="G15" s="245">
        <v>926956857</v>
      </c>
      <c r="H15" s="86">
        <v>1636.71</v>
      </c>
      <c r="I15" s="85">
        <v>0.5</v>
      </c>
      <c r="J15" s="86">
        <f>H15*I15</f>
        <v>818.35500000000002</v>
      </c>
      <c r="K15" s="392" t="str">
        <f>IF(H15*I15&gt;0,"HABILITADO", "NO HABILITADO")</f>
        <v>HABILITADO</v>
      </c>
      <c r="L15" s="228"/>
      <c r="M15" s="23">
        <v>80101500</v>
      </c>
      <c r="N15" s="24" t="s">
        <v>30</v>
      </c>
      <c r="O15" s="12"/>
      <c r="P15" s="81">
        <v>1</v>
      </c>
      <c r="Q15" s="75"/>
      <c r="R15" s="44"/>
      <c r="S15" s="89"/>
      <c r="T15" s="88"/>
      <c r="U15" s="73"/>
      <c r="V15" s="102"/>
      <c r="W15" s="85"/>
      <c r="X15" s="74">
        <f>V15*W15</f>
        <v>0</v>
      </c>
      <c r="Y15" s="227"/>
      <c r="AA15" s="461">
        <v>1</v>
      </c>
      <c r="AB15" s="75" t="s">
        <v>609</v>
      </c>
      <c r="AC15" s="44" t="s">
        <v>607</v>
      </c>
      <c r="AD15" s="89" t="s">
        <v>454</v>
      </c>
      <c r="AE15" s="88" t="s">
        <v>610</v>
      </c>
      <c r="AF15" s="256">
        <v>1154371884.3786263</v>
      </c>
      <c r="AG15" s="257">
        <v>2241.4899999999998</v>
      </c>
      <c r="AH15" s="202">
        <v>1</v>
      </c>
      <c r="AI15" s="74">
        <f>+AH15*AG15</f>
        <v>2241.4899999999998</v>
      </c>
      <c r="AJ15" s="550"/>
      <c r="AM15" s="81">
        <v>1</v>
      </c>
      <c r="AN15" s="87" t="s">
        <v>606</v>
      </c>
      <c r="AO15" s="44" t="s">
        <v>607</v>
      </c>
      <c r="AP15" s="43">
        <v>34</v>
      </c>
      <c r="AQ15" s="44" t="s">
        <v>608</v>
      </c>
      <c r="AR15" s="245">
        <v>926956857</v>
      </c>
      <c r="AS15" s="86">
        <v>1635.71</v>
      </c>
      <c r="AT15" s="85">
        <v>0.5</v>
      </c>
      <c r="AU15" s="86">
        <f>AS15*AT15</f>
        <v>817.85500000000002</v>
      </c>
      <c r="AV15" s="463" t="str">
        <f>IF(AS15*AT15&gt;0,"HABILITADO", "NO HABILITADO")</f>
        <v>HABILITADO</v>
      </c>
      <c r="AW15" s="227"/>
      <c r="AX15" s="235">
        <v>39965</v>
      </c>
      <c r="AY15" s="16">
        <v>41032</v>
      </c>
      <c r="AZ15" s="235">
        <v>39965</v>
      </c>
      <c r="BA15" s="16">
        <v>41032</v>
      </c>
      <c r="BB15" s="74">
        <f>+(BA15-AZ15+1)/365</f>
        <v>2.9260273972602739</v>
      </c>
    </row>
    <row r="16" spans="2:54" ht="83.45" customHeight="1" thickBot="1">
      <c r="B16" s="81">
        <v>2</v>
      </c>
      <c r="C16" s="87" t="s">
        <v>611</v>
      </c>
      <c r="D16" s="44" t="s">
        <v>612</v>
      </c>
      <c r="E16" s="89" t="s">
        <v>321</v>
      </c>
      <c r="F16" s="44" t="s">
        <v>608</v>
      </c>
      <c r="G16" s="255">
        <v>9493331900</v>
      </c>
      <c r="H16" s="86">
        <v>20570.599999999999</v>
      </c>
      <c r="I16" s="85">
        <v>0.5</v>
      </c>
      <c r="J16" s="86">
        <f>J15+H16*I16</f>
        <v>11103.654999999999</v>
      </c>
      <c r="K16" s="392" t="str">
        <f>IF(H16*I16&gt;0,"HABILITADO", "NO HABILITADO")</f>
        <v>HABILITADO</v>
      </c>
      <c r="L16" s="228"/>
      <c r="M16" s="23">
        <v>80101600</v>
      </c>
      <c r="N16" s="24" t="s">
        <v>30</v>
      </c>
      <c r="O16" s="12"/>
      <c r="P16" s="81">
        <v>2</v>
      </c>
      <c r="Q16" s="99"/>
      <c r="R16" s="88"/>
      <c r="S16" s="89"/>
      <c r="T16" s="88"/>
      <c r="U16" s="73"/>
      <c r="V16" s="102"/>
      <c r="W16" s="85"/>
      <c r="X16" s="74">
        <f>X15+V16*W16</f>
        <v>0</v>
      </c>
      <c r="Y16" s="227"/>
      <c r="AA16" s="461">
        <v>2</v>
      </c>
      <c r="AB16" s="258" t="s">
        <v>613</v>
      </c>
      <c r="AC16" s="44" t="s">
        <v>607</v>
      </c>
      <c r="AD16" s="89" t="s">
        <v>456</v>
      </c>
      <c r="AE16" s="88" t="s">
        <v>610</v>
      </c>
      <c r="AF16" s="256">
        <v>1208802335</v>
      </c>
      <c r="AG16" s="259">
        <v>2619.29</v>
      </c>
      <c r="AH16" s="85">
        <v>1</v>
      </c>
      <c r="AI16" s="74">
        <f>AI15+AH16*AG16</f>
        <v>4860.78</v>
      </c>
      <c r="AJ16" s="136"/>
      <c r="AM16" s="81">
        <v>2</v>
      </c>
      <c r="AN16" s="87" t="s">
        <v>611</v>
      </c>
      <c r="AO16" s="44" t="s">
        <v>612</v>
      </c>
      <c r="AP16" s="89" t="s">
        <v>321</v>
      </c>
      <c r="AQ16" s="44" t="s">
        <v>608</v>
      </c>
      <c r="AR16" s="255">
        <v>9493331900</v>
      </c>
      <c r="AS16" s="86">
        <v>20570.599999999999</v>
      </c>
      <c r="AT16" s="85">
        <v>0.5</v>
      </c>
      <c r="AU16" s="86">
        <f>AU15+AS16*AT16</f>
        <v>11103.154999999999</v>
      </c>
      <c r="AV16" s="463" t="str">
        <f>IF(AS16*AT16&gt;0,"HABILITADO", "NO HABILITADO")</f>
        <v>HABILITADO</v>
      </c>
      <c r="AW16" s="227"/>
      <c r="AX16" s="235">
        <v>37700</v>
      </c>
      <c r="AY16" s="16">
        <v>39711</v>
      </c>
      <c r="AZ16" s="235">
        <v>37700</v>
      </c>
      <c r="BA16" s="16">
        <v>39711</v>
      </c>
      <c r="BB16" s="74">
        <f>+(BA16-AZ16+1)/365</f>
        <v>5.5123287671232877</v>
      </c>
    </row>
    <row r="17" spans="2:54" ht="51" customHeight="1" thickBot="1">
      <c r="B17" s="81">
        <v>3</v>
      </c>
      <c r="C17" s="87"/>
      <c r="D17" s="88"/>
      <c r="E17" s="89"/>
      <c r="F17" s="88"/>
      <c r="G17" s="90"/>
      <c r="H17" s="86"/>
      <c r="I17" s="85"/>
      <c r="J17" s="86"/>
      <c r="K17" s="86"/>
      <c r="L17" s="209"/>
      <c r="M17" s="23">
        <v>81101500</v>
      </c>
      <c r="N17" s="24" t="s">
        <v>33</v>
      </c>
      <c r="O17" s="12"/>
      <c r="P17" s="81">
        <v>3</v>
      </c>
      <c r="Q17" s="87"/>
      <c r="R17" s="88"/>
      <c r="S17" s="89"/>
      <c r="T17" s="88"/>
      <c r="U17" s="90"/>
      <c r="V17" s="86"/>
      <c r="W17" s="85"/>
      <c r="X17" s="74">
        <f t="shared" ref="X17:X68" si="0">X16+V17*W17</f>
        <v>0</v>
      </c>
      <c r="Y17" s="227"/>
      <c r="AA17" s="461">
        <v>3</v>
      </c>
      <c r="AB17" s="44" t="s">
        <v>614</v>
      </c>
      <c r="AC17" s="44" t="s">
        <v>607</v>
      </c>
      <c r="AD17" s="89" t="s">
        <v>345</v>
      </c>
      <c r="AE17" s="88" t="s">
        <v>610</v>
      </c>
      <c r="AF17" s="256">
        <v>2158709020</v>
      </c>
      <c r="AG17" s="259">
        <v>4030.45</v>
      </c>
      <c r="AH17" s="85">
        <v>1</v>
      </c>
      <c r="AI17" s="74">
        <f t="shared" ref="AI17:AI68" si="1">AI16+AH17*AG17</f>
        <v>8891.23</v>
      </c>
      <c r="AJ17" s="136"/>
      <c r="AM17" s="81">
        <v>3</v>
      </c>
      <c r="AN17" s="87"/>
      <c r="AO17" s="88"/>
      <c r="AP17" s="89"/>
      <c r="AQ17" s="88"/>
      <c r="AR17" s="90"/>
      <c r="AS17" s="86"/>
      <c r="AT17" s="85"/>
      <c r="AU17" s="86"/>
      <c r="AV17" s="525"/>
      <c r="AW17" s="227"/>
    </row>
    <row r="18" spans="2:54" ht="56.1" customHeight="1" thickBot="1">
      <c r="B18" s="81">
        <v>4</v>
      </c>
      <c r="C18" s="87"/>
      <c r="D18" s="88"/>
      <c r="E18" s="89"/>
      <c r="F18" s="88"/>
      <c r="G18" s="90"/>
      <c r="H18" s="86"/>
      <c r="I18" s="85"/>
      <c r="J18" s="86"/>
      <c r="K18" s="86"/>
      <c r="L18" s="228"/>
      <c r="M18" s="23">
        <v>81101700</v>
      </c>
      <c r="N18" s="24" t="s">
        <v>35</v>
      </c>
      <c r="O18" s="12"/>
      <c r="P18" s="81">
        <v>4</v>
      </c>
      <c r="Q18" s="87"/>
      <c r="R18" s="88"/>
      <c r="S18" s="89"/>
      <c r="T18" s="88"/>
      <c r="U18" s="90"/>
      <c r="V18" s="86"/>
      <c r="W18" s="85"/>
      <c r="X18" s="74">
        <f t="shared" si="0"/>
        <v>0</v>
      </c>
      <c r="Y18" s="227"/>
      <c r="AA18" s="461">
        <v>4</v>
      </c>
      <c r="AB18" s="44" t="s">
        <v>614</v>
      </c>
      <c r="AC18" s="44" t="s">
        <v>607</v>
      </c>
      <c r="AD18" s="89" t="s">
        <v>462</v>
      </c>
      <c r="AE18" s="88" t="s">
        <v>610</v>
      </c>
      <c r="AF18" s="255">
        <v>1100583016</v>
      </c>
      <c r="AG18" s="259">
        <v>2054.86</v>
      </c>
      <c r="AH18" s="85">
        <v>0.5</v>
      </c>
      <c r="AI18" s="74">
        <f t="shared" si="1"/>
        <v>9918.66</v>
      </c>
      <c r="AJ18" s="136"/>
      <c r="AM18" s="81">
        <v>4</v>
      </c>
      <c r="AN18" s="87"/>
      <c r="AO18" s="88"/>
      <c r="AP18" s="89"/>
      <c r="AQ18" s="88"/>
      <c r="AR18" s="90"/>
      <c r="AS18" s="86"/>
      <c r="AT18" s="85"/>
      <c r="AU18" s="86"/>
      <c r="AV18" s="525"/>
      <c r="AW18" s="227"/>
      <c r="BA18" s="473" t="s">
        <v>52</v>
      </c>
      <c r="BB18" s="474">
        <f>SUM(BB15:BB16)</f>
        <v>8.4383561643835616</v>
      </c>
    </row>
    <row r="19" spans="2:54" ht="60.6" customHeight="1" thickBot="1">
      <c r="B19" s="81">
        <v>5</v>
      </c>
      <c r="C19" s="87"/>
      <c r="D19" s="44"/>
      <c r="E19" s="72"/>
      <c r="F19" s="44"/>
      <c r="G19" s="73"/>
      <c r="H19" s="74"/>
      <c r="I19" s="85"/>
      <c r="J19" s="86"/>
      <c r="K19" s="86"/>
      <c r="L19" s="208"/>
      <c r="M19" s="23">
        <v>83101800</v>
      </c>
      <c r="N19" s="24" t="s">
        <v>37</v>
      </c>
      <c r="O19" s="12"/>
      <c r="P19" s="81">
        <v>5</v>
      </c>
      <c r="Q19" s="87"/>
      <c r="R19" s="44"/>
      <c r="S19" s="72"/>
      <c r="T19" s="44"/>
      <c r="U19" s="73"/>
      <c r="V19" s="74"/>
      <c r="W19" s="85"/>
      <c r="X19" s="74">
        <f t="shared" si="0"/>
        <v>0</v>
      </c>
      <c r="Y19" s="227"/>
      <c r="AA19" s="461">
        <v>5</v>
      </c>
      <c r="AB19" s="44" t="s">
        <v>615</v>
      </c>
      <c r="AC19" s="44" t="s">
        <v>607</v>
      </c>
      <c r="AD19" s="72" t="s">
        <v>385</v>
      </c>
      <c r="AE19" s="44" t="s">
        <v>610</v>
      </c>
      <c r="AF19" s="260">
        <v>585452549</v>
      </c>
      <c r="AG19" s="259">
        <v>1178.21</v>
      </c>
      <c r="AH19" s="85">
        <v>1</v>
      </c>
      <c r="AI19" s="74">
        <f t="shared" si="1"/>
        <v>11096.869999999999</v>
      </c>
      <c r="AJ19" s="136"/>
      <c r="AM19" s="81">
        <v>5</v>
      </c>
      <c r="AN19" s="87"/>
      <c r="AO19" s="44"/>
      <c r="AP19" s="72"/>
      <c r="AQ19" s="44"/>
      <c r="AR19" s="73"/>
      <c r="AS19" s="74"/>
      <c r="AT19" s="85"/>
      <c r="AU19" s="86"/>
      <c r="AV19" s="525"/>
      <c r="AW19" s="227"/>
    </row>
    <row r="20" spans="2:54" ht="45.6" customHeight="1">
      <c r="B20" s="81">
        <v>6</v>
      </c>
      <c r="C20" s="130"/>
      <c r="D20" s="44"/>
      <c r="E20" s="72"/>
      <c r="F20" s="44"/>
      <c r="G20" s="73"/>
      <c r="H20" s="74"/>
      <c r="I20" s="202"/>
      <c r="J20" s="74"/>
      <c r="K20" s="74"/>
      <c r="L20" s="130"/>
      <c r="M20" s="346"/>
      <c r="N20" s="2"/>
      <c r="O20" s="12"/>
      <c r="P20" s="81">
        <v>6</v>
      </c>
      <c r="Q20" s="130"/>
      <c r="R20" s="44"/>
      <c r="S20" s="72"/>
      <c r="T20" s="44"/>
      <c r="U20" s="73"/>
      <c r="V20" s="74"/>
      <c r="W20" s="202"/>
      <c r="X20" s="74">
        <f t="shared" si="0"/>
        <v>0</v>
      </c>
      <c r="Y20" s="227"/>
      <c r="AA20" s="461">
        <v>6</v>
      </c>
      <c r="AB20" s="44" t="s">
        <v>616</v>
      </c>
      <c r="AC20" s="44" t="s">
        <v>607</v>
      </c>
      <c r="AD20" s="72" t="s">
        <v>469</v>
      </c>
      <c r="AE20" s="44" t="s">
        <v>610</v>
      </c>
      <c r="AF20" s="260">
        <v>642254028</v>
      </c>
      <c r="AG20" s="259">
        <v>1199.1300000000001</v>
      </c>
      <c r="AH20" s="202">
        <v>1</v>
      </c>
      <c r="AI20" s="74">
        <f t="shared" si="1"/>
        <v>12296</v>
      </c>
      <c r="AJ20" s="136"/>
      <c r="AM20" s="81">
        <v>6</v>
      </c>
      <c r="AN20" s="130"/>
      <c r="AO20" s="44"/>
      <c r="AP20" s="72"/>
      <c r="AQ20" s="44"/>
      <c r="AR20" s="73"/>
      <c r="AS20" s="74"/>
      <c r="AT20" s="202"/>
      <c r="AU20" s="74"/>
      <c r="AV20" s="74"/>
      <c r="AW20" s="130"/>
    </row>
    <row r="21" spans="2:54" ht="46.5" customHeight="1">
      <c r="B21" s="81">
        <v>7</v>
      </c>
      <c r="C21" s="130"/>
      <c r="D21" s="44"/>
      <c r="E21" s="72"/>
      <c r="F21" s="44"/>
      <c r="G21" s="73"/>
      <c r="H21" s="74"/>
      <c r="I21" s="202"/>
      <c r="J21" s="74"/>
      <c r="K21" s="74"/>
      <c r="L21" s="130"/>
      <c r="M21" s="346"/>
      <c r="N21" s="2"/>
      <c r="O21" s="12"/>
      <c r="P21" s="81">
        <v>7</v>
      </c>
      <c r="Q21" s="130"/>
      <c r="R21" s="44"/>
      <c r="S21" s="72"/>
      <c r="T21" s="44"/>
      <c r="U21" s="73"/>
      <c r="V21" s="74"/>
      <c r="W21" s="202"/>
      <c r="X21" s="74">
        <f t="shared" si="0"/>
        <v>0</v>
      </c>
      <c r="Y21" s="227"/>
      <c r="AA21" s="461">
        <v>7</v>
      </c>
      <c r="AB21" s="44" t="s">
        <v>617</v>
      </c>
      <c r="AC21" s="44" t="s">
        <v>607</v>
      </c>
      <c r="AD21" s="72" t="s">
        <v>471</v>
      </c>
      <c r="AE21" s="44" t="s">
        <v>610</v>
      </c>
      <c r="AF21" s="255">
        <v>1125985700</v>
      </c>
      <c r="AG21" s="259">
        <v>2186.38</v>
      </c>
      <c r="AH21" s="202">
        <v>1</v>
      </c>
      <c r="AI21" s="74">
        <f t="shared" si="1"/>
        <v>14482.380000000001</v>
      </c>
      <c r="AJ21" s="136"/>
      <c r="AM21" s="81">
        <v>7</v>
      </c>
      <c r="AN21" s="130"/>
      <c r="AO21" s="44"/>
      <c r="AP21" s="72"/>
      <c r="AQ21" s="44"/>
      <c r="AR21" s="73"/>
      <c r="AS21" s="74"/>
      <c r="AT21" s="202"/>
      <c r="AU21" s="74"/>
      <c r="AV21" s="74"/>
      <c r="AW21" s="130"/>
    </row>
    <row r="22" spans="2:54" ht="79.5" customHeight="1">
      <c r="B22" s="81">
        <v>8</v>
      </c>
      <c r="C22" s="130"/>
      <c r="D22" s="43"/>
      <c r="E22" s="72"/>
      <c r="F22" s="43"/>
      <c r="G22" s="73"/>
      <c r="H22" s="74"/>
      <c r="I22" s="202"/>
      <c r="J22" s="74"/>
      <c r="K22" s="74"/>
      <c r="L22" s="130"/>
      <c r="M22" s="346"/>
      <c r="N22" s="2"/>
      <c r="O22" s="12"/>
      <c r="P22" s="81">
        <v>8</v>
      </c>
      <c r="Q22" s="130"/>
      <c r="R22" s="43"/>
      <c r="S22" s="72"/>
      <c r="T22" s="43"/>
      <c r="U22" s="73"/>
      <c r="V22" s="74"/>
      <c r="W22" s="202"/>
      <c r="X22" s="74">
        <f t="shared" si="0"/>
        <v>0</v>
      </c>
      <c r="Y22" s="227"/>
      <c r="AA22" s="461">
        <v>8</v>
      </c>
      <c r="AB22" s="44" t="s">
        <v>618</v>
      </c>
      <c r="AC22" s="44" t="s">
        <v>619</v>
      </c>
      <c r="AD22" s="72" t="s">
        <v>481</v>
      </c>
      <c r="AE22" s="44" t="s">
        <v>610</v>
      </c>
      <c r="AF22" s="255">
        <v>2770997633</v>
      </c>
      <c r="AG22" s="259">
        <v>5576.57</v>
      </c>
      <c r="AH22" s="202">
        <v>1</v>
      </c>
      <c r="AI22" s="74">
        <f t="shared" si="1"/>
        <v>20058.95</v>
      </c>
      <c r="AJ22" s="136"/>
      <c r="AM22" s="81">
        <v>8</v>
      </c>
      <c r="AN22" s="130"/>
      <c r="AO22" s="43"/>
      <c r="AP22" s="72"/>
      <c r="AQ22" s="43"/>
      <c r="AR22" s="73"/>
      <c r="AS22" s="74"/>
      <c r="AT22" s="202"/>
      <c r="AU22" s="74"/>
      <c r="AV22" s="74"/>
      <c r="AW22" s="130"/>
    </row>
    <row r="23" spans="2:54" ht="103.5" customHeight="1">
      <c r="B23" s="81">
        <v>9</v>
      </c>
      <c r="C23" s="130"/>
      <c r="D23" s="43"/>
      <c r="E23" s="72"/>
      <c r="F23" s="44"/>
      <c r="G23" s="73"/>
      <c r="H23" s="74"/>
      <c r="I23" s="202"/>
      <c r="J23" s="74"/>
      <c r="K23" s="74"/>
      <c r="L23" s="130"/>
      <c r="M23" s="346"/>
      <c r="N23" s="2"/>
      <c r="O23" s="12"/>
      <c r="P23" s="81">
        <v>9</v>
      </c>
      <c r="Q23" s="130"/>
      <c r="R23" s="43"/>
      <c r="S23" s="72"/>
      <c r="T23" s="44"/>
      <c r="U23" s="73"/>
      <c r="V23" s="74"/>
      <c r="W23" s="202"/>
      <c r="X23" s="74">
        <f t="shared" si="0"/>
        <v>0</v>
      </c>
      <c r="Y23" s="227"/>
      <c r="AA23" s="461">
        <v>9</v>
      </c>
      <c r="AB23" s="44" t="s">
        <v>620</v>
      </c>
      <c r="AC23" s="44" t="s">
        <v>619</v>
      </c>
      <c r="AD23" s="72" t="s">
        <v>484</v>
      </c>
      <c r="AE23" s="44" t="s">
        <v>610</v>
      </c>
      <c r="AF23" s="255">
        <v>3562320723.0000005</v>
      </c>
      <c r="AG23" s="259">
        <v>8213.7900000000009</v>
      </c>
      <c r="AH23" s="202">
        <v>1</v>
      </c>
      <c r="AI23" s="74">
        <f t="shared" si="1"/>
        <v>28272.74</v>
      </c>
      <c r="AJ23" s="136"/>
      <c r="AM23" s="81">
        <v>9</v>
      </c>
      <c r="AN23" s="130"/>
      <c r="AO23" s="43"/>
      <c r="AP23" s="72"/>
      <c r="AQ23" s="44"/>
      <c r="AR23" s="73"/>
      <c r="AS23" s="74"/>
      <c r="AT23" s="202"/>
      <c r="AU23" s="74"/>
      <c r="AV23" s="74"/>
      <c r="AW23" s="130"/>
    </row>
    <row r="24" spans="2:54" ht="91.5" customHeight="1">
      <c r="B24" s="81">
        <v>10</v>
      </c>
      <c r="C24" s="130"/>
      <c r="D24" s="44"/>
      <c r="E24" s="72"/>
      <c r="F24" s="44"/>
      <c r="G24" s="73"/>
      <c r="H24" s="74"/>
      <c r="I24" s="202"/>
      <c r="J24" s="74"/>
      <c r="K24" s="74"/>
      <c r="L24" s="130"/>
      <c r="M24" s="347"/>
      <c r="N24" s="2"/>
      <c r="O24" s="12"/>
      <c r="P24" s="81">
        <v>10</v>
      </c>
      <c r="Q24" s="130"/>
      <c r="R24" s="44"/>
      <c r="S24" s="72"/>
      <c r="T24" s="44"/>
      <c r="U24" s="73"/>
      <c r="V24" s="74"/>
      <c r="W24" s="202"/>
      <c r="X24" s="74">
        <f t="shared" si="0"/>
        <v>0</v>
      </c>
      <c r="Y24" s="81"/>
      <c r="AA24" s="461">
        <v>10</v>
      </c>
      <c r="AB24" s="44" t="s">
        <v>621</v>
      </c>
      <c r="AC24" s="44" t="s">
        <v>619</v>
      </c>
      <c r="AD24" s="72" t="s">
        <v>486</v>
      </c>
      <c r="AE24" s="44" t="s">
        <v>610</v>
      </c>
      <c r="AF24" s="255">
        <v>3132689265</v>
      </c>
      <c r="AG24" s="74">
        <v>5527.95</v>
      </c>
      <c r="AH24" s="202">
        <v>0.5</v>
      </c>
      <c r="AI24" s="74">
        <f t="shared" si="1"/>
        <v>31036.715</v>
      </c>
      <c r="AJ24" s="136"/>
      <c r="AM24" s="81">
        <v>10</v>
      </c>
      <c r="AN24" s="130"/>
      <c r="AO24" s="44"/>
      <c r="AP24" s="72"/>
      <c r="AQ24" s="44"/>
      <c r="AR24" s="73"/>
      <c r="AS24" s="74"/>
      <c r="AT24" s="202"/>
      <c r="AU24" s="74"/>
      <c r="AV24" s="74"/>
      <c r="AW24" s="130"/>
    </row>
    <row r="25" spans="2:54" ht="75" customHeight="1">
      <c r="B25" s="81">
        <v>11</v>
      </c>
      <c r="C25" s="130"/>
      <c r="D25" s="44"/>
      <c r="E25" s="72"/>
      <c r="F25" s="44"/>
      <c r="G25" s="73"/>
      <c r="H25" s="74"/>
      <c r="I25" s="202"/>
      <c r="J25" s="74"/>
      <c r="K25" s="74"/>
      <c r="L25" s="130"/>
      <c r="M25" s="347"/>
      <c r="N25" s="2"/>
      <c r="O25" s="12"/>
      <c r="P25" s="81">
        <v>11</v>
      </c>
      <c r="Q25" s="130"/>
      <c r="R25" s="44"/>
      <c r="S25" s="72"/>
      <c r="T25" s="44"/>
      <c r="U25" s="73"/>
      <c r="V25" s="74"/>
      <c r="W25" s="202"/>
      <c r="X25" s="74">
        <f t="shared" si="0"/>
        <v>0</v>
      </c>
      <c r="Y25" s="81"/>
      <c r="AA25" s="461">
        <v>11</v>
      </c>
      <c r="AB25" s="44" t="s">
        <v>622</v>
      </c>
      <c r="AC25" s="44" t="s">
        <v>623</v>
      </c>
      <c r="AD25" s="72" t="s">
        <v>343</v>
      </c>
      <c r="AE25" s="44" t="s">
        <v>610</v>
      </c>
      <c r="AF25" s="255">
        <v>16519515035</v>
      </c>
      <c r="AG25" s="74">
        <v>33245.15</v>
      </c>
      <c r="AH25" s="202">
        <v>0</v>
      </c>
      <c r="AI25" s="74">
        <f t="shared" si="1"/>
        <v>31036.715</v>
      </c>
      <c r="AJ25" s="91" t="s">
        <v>624</v>
      </c>
      <c r="AM25" s="81">
        <v>11</v>
      </c>
      <c r="AN25" s="130"/>
      <c r="AO25" s="44"/>
      <c r="AP25" s="72"/>
      <c r="AQ25" s="44"/>
      <c r="AR25" s="73"/>
      <c r="AS25" s="74"/>
      <c r="AT25" s="202"/>
      <c r="AU25" s="74"/>
      <c r="AV25" s="74"/>
      <c r="AW25" s="130"/>
    </row>
    <row r="26" spans="2:54" ht="82.5" customHeight="1">
      <c r="B26" s="81">
        <v>12</v>
      </c>
      <c r="C26" s="130"/>
      <c r="D26" s="44"/>
      <c r="E26" s="72"/>
      <c r="F26" s="44"/>
      <c r="G26" s="73"/>
      <c r="H26" s="74"/>
      <c r="I26" s="202"/>
      <c r="J26" s="74"/>
      <c r="K26" s="74"/>
      <c r="L26" s="130"/>
      <c r="M26" s="347"/>
      <c r="N26" s="2"/>
      <c r="O26" s="12"/>
      <c r="P26" s="81">
        <v>12</v>
      </c>
      <c r="Q26" s="130"/>
      <c r="R26" s="44"/>
      <c r="S26" s="72"/>
      <c r="T26" s="44"/>
      <c r="U26" s="73"/>
      <c r="V26" s="74"/>
      <c r="W26" s="202"/>
      <c r="X26" s="74">
        <f t="shared" si="0"/>
        <v>0</v>
      </c>
      <c r="Y26" s="81"/>
      <c r="AA26" s="461">
        <v>12</v>
      </c>
      <c r="AB26" s="130" t="s">
        <v>625</v>
      </c>
      <c r="AC26" s="44" t="s">
        <v>623</v>
      </c>
      <c r="AD26" s="72" t="s">
        <v>341</v>
      </c>
      <c r="AE26" s="44" t="s">
        <v>626</v>
      </c>
      <c r="AF26" s="255">
        <v>5587776180</v>
      </c>
      <c r="AG26" s="259">
        <v>9478.84</v>
      </c>
      <c r="AH26" s="202">
        <v>0</v>
      </c>
      <c r="AI26" s="74">
        <f t="shared" si="1"/>
        <v>31036.715</v>
      </c>
      <c r="AJ26" s="91" t="s">
        <v>627</v>
      </c>
      <c r="AM26" s="81">
        <v>12</v>
      </c>
      <c r="AN26" s="130"/>
      <c r="AO26" s="44"/>
      <c r="AP26" s="72"/>
      <c r="AQ26" s="44"/>
      <c r="AR26" s="73"/>
      <c r="AS26" s="74"/>
      <c r="AT26" s="202"/>
      <c r="AU26" s="74"/>
      <c r="AV26" s="74"/>
      <c r="AW26" s="130"/>
    </row>
    <row r="27" spans="2:54" ht="81.599999999999994" customHeight="1">
      <c r="B27" s="81">
        <v>13</v>
      </c>
      <c r="C27" s="130"/>
      <c r="D27" s="43"/>
      <c r="E27" s="72"/>
      <c r="F27" s="44"/>
      <c r="G27" s="73"/>
      <c r="H27" s="74"/>
      <c r="I27" s="202"/>
      <c r="J27" s="74"/>
      <c r="K27" s="74"/>
      <c r="L27" s="130"/>
      <c r="M27" s="347"/>
      <c r="N27" s="2"/>
      <c r="O27" s="12"/>
      <c r="P27" s="81">
        <v>13</v>
      </c>
      <c r="Q27" s="130"/>
      <c r="R27" s="43"/>
      <c r="S27" s="72"/>
      <c r="T27" s="44"/>
      <c r="U27" s="73"/>
      <c r="V27" s="74"/>
      <c r="W27" s="202"/>
      <c r="X27" s="74">
        <f t="shared" si="0"/>
        <v>0</v>
      </c>
      <c r="Y27" s="81"/>
      <c r="AA27" s="461">
        <v>13</v>
      </c>
      <c r="AB27" s="44" t="s">
        <v>628</v>
      </c>
      <c r="AC27" s="44" t="s">
        <v>619</v>
      </c>
      <c r="AD27" s="72" t="s">
        <v>339</v>
      </c>
      <c r="AE27" s="44" t="s">
        <v>629</v>
      </c>
      <c r="AF27" s="255">
        <v>4126907046</v>
      </c>
      <c r="AG27" s="259">
        <v>9515.58</v>
      </c>
      <c r="AH27" s="202">
        <v>1</v>
      </c>
      <c r="AI27" s="74">
        <f t="shared" si="1"/>
        <v>40552.294999999998</v>
      </c>
      <c r="AJ27" s="136"/>
      <c r="AM27" s="81">
        <v>13</v>
      </c>
      <c r="AN27" s="130"/>
      <c r="AO27" s="43"/>
      <c r="AP27" s="72"/>
      <c r="AQ27" s="44"/>
      <c r="AR27" s="73"/>
      <c r="AS27" s="74"/>
      <c r="AT27" s="202"/>
      <c r="AU27" s="74"/>
      <c r="AV27" s="74"/>
      <c r="AW27" s="130"/>
    </row>
    <row r="28" spans="2:54" ht="73.5" customHeight="1">
      <c r="B28" s="81">
        <v>14</v>
      </c>
      <c r="C28" s="130"/>
      <c r="D28" s="44"/>
      <c r="E28" s="72"/>
      <c r="F28" s="44"/>
      <c r="G28" s="73"/>
      <c r="H28" s="74"/>
      <c r="I28" s="202"/>
      <c r="J28" s="74"/>
      <c r="K28" s="74"/>
      <c r="L28" s="130"/>
      <c r="M28" s="347"/>
      <c r="N28" s="2"/>
      <c r="O28" s="12"/>
      <c r="P28" s="81">
        <v>14</v>
      </c>
      <c r="Q28" s="130"/>
      <c r="R28" s="44"/>
      <c r="S28" s="72"/>
      <c r="T28" s="44"/>
      <c r="U28" s="73"/>
      <c r="V28" s="74"/>
      <c r="W28" s="202"/>
      <c r="X28" s="74">
        <f t="shared" si="0"/>
        <v>0</v>
      </c>
      <c r="Y28" s="81"/>
      <c r="AA28" s="461">
        <v>14</v>
      </c>
      <c r="AB28" s="44" t="s">
        <v>630</v>
      </c>
      <c r="AC28" s="44" t="s">
        <v>619</v>
      </c>
      <c r="AD28" s="72" t="s">
        <v>337</v>
      </c>
      <c r="AE28" s="44" t="s">
        <v>610</v>
      </c>
      <c r="AF28" s="255">
        <v>1762106780</v>
      </c>
      <c r="AG28" s="551">
        <v>3546.2</v>
      </c>
      <c r="AH28" s="202">
        <v>1</v>
      </c>
      <c r="AI28" s="74">
        <f t="shared" si="1"/>
        <v>44098.494999999995</v>
      </c>
      <c r="AJ28" s="136"/>
      <c r="AM28" s="81">
        <v>14</v>
      </c>
      <c r="AN28" s="130"/>
      <c r="AO28" s="44"/>
      <c r="AP28" s="72"/>
      <c r="AQ28" s="44"/>
      <c r="AR28" s="73"/>
      <c r="AS28" s="74"/>
      <c r="AT28" s="202"/>
      <c r="AU28" s="74"/>
      <c r="AV28" s="74"/>
      <c r="AW28" s="130"/>
    </row>
    <row r="29" spans="2:54" ht="74.099999999999994" customHeight="1">
      <c r="B29" s="81">
        <v>15</v>
      </c>
      <c r="C29" s="130"/>
      <c r="D29" s="44"/>
      <c r="E29" s="72"/>
      <c r="F29" s="44"/>
      <c r="G29" s="73"/>
      <c r="H29" s="74"/>
      <c r="I29" s="202"/>
      <c r="J29" s="74"/>
      <c r="K29" s="74"/>
      <c r="L29" s="130"/>
      <c r="M29" s="347"/>
      <c r="N29" s="2"/>
      <c r="O29" s="12"/>
      <c r="P29" s="81">
        <v>15</v>
      </c>
      <c r="Q29" s="130"/>
      <c r="R29" s="44"/>
      <c r="S29" s="72"/>
      <c r="T29" s="44"/>
      <c r="U29" s="73"/>
      <c r="V29" s="74"/>
      <c r="W29" s="202"/>
      <c r="X29" s="74">
        <f t="shared" si="0"/>
        <v>0</v>
      </c>
      <c r="Y29" s="81"/>
      <c r="AA29" s="461">
        <v>15</v>
      </c>
      <c r="AB29" s="44" t="s">
        <v>631</v>
      </c>
      <c r="AC29" s="44" t="s">
        <v>619</v>
      </c>
      <c r="AD29" s="72" t="s">
        <v>335</v>
      </c>
      <c r="AE29" s="44" t="s">
        <v>610</v>
      </c>
      <c r="AF29" s="255">
        <v>9254171784</v>
      </c>
      <c r="AG29" s="74">
        <v>17278.14</v>
      </c>
      <c r="AH29" s="202">
        <v>0.5</v>
      </c>
      <c r="AI29" s="74">
        <f t="shared" si="1"/>
        <v>52737.564999999995</v>
      </c>
      <c r="AJ29" s="136"/>
      <c r="AM29" s="81">
        <v>15</v>
      </c>
      <c r="AN29" s="130"/>
      <c r="AO29" s="44"/>
      <c r="AP29" s="72"/>
      <c r="AQ29" s="44"/>
      <c r="AR29" s="73"/>
      <c r="AS29" s="74"/>
      <c r="AT29" s="202"/>
      <c r="AU29" s="74"/>
      <c r="AV29" s="74"/>
      <c r="AW29" s="130"/>
    </row>
    <row r="30" spans="2:54" ht="85.5" customHeight="1">
      <c r="B30" s="81">
        <v>16</v>
      </c>
      <c r="C30" s="130"/>
      <c r="D30" s="44"/>
      <c r="E30" s="72"/>
      <c r="F30" s="44"/>
      <c r="G30" s="73"/>
      <c r="H30" s="74"/>
      <c r="I30" s="202"/>
      <c r="J30" s="74"/>
      <c r="K30" s="74"/>
      <c r="L30" s="130"/>
      <c r="M30" s="347"/>
      <c r="N30" s="2"/>
      <c r="O30" s="12"/>
      <c r="P30" s="81">
        <v>16</v>
      </c>
      <c r="Q30" s="130"/>
      <c r="R30" s="44"/>
      <c r="S30" s="72"/>
      <c r="T30" s="44"/>
      <c r="U30" s="73"/>
      <c r="V30" s="74"/>
      <c r="W30" s="202"/>
      <c r="X30" s="74">
        <f t="shared" si="0"/>
        <v>0</v>
      </c>
      <c r="Y30" s="81"/>
      <c r="AA30" s="461">
        <v>16</v>
      </c>
      <c r="AB30" s="44" t="s">
        <v>632</v>
      </c>
      <c r="AC30" s="44" t="s">
        <v>619</v>
      </c>
      <c r="AD30" s="72" t="s">
        <v>633</v>
      </c>
      <c r="AE30" s="44" t="s">
        <v>610</v>
      </c>
      <c r="AF30" s="255">
        <v>7707528000</v>
      </c>
      <c r="AG30" s="259">
        <v>18891.2</v>
      </c>
      <c r="AH30" s="202">
        <v>0</v>
      </c>
      <c r="AI30" s="74">
        <f t="shared" si="1"/>
        <v>52737.564999999995</v>
      </c>
      <c r="AJ30" s="91" t="s">
        <v>627</v>
      </c>
      <c r="AM30" s="81">
        <v>16</v>
      </c>
      <c r="AN30" s="130"/>
      <c r="AO30" s="44"/>
      <c r="AP30" s="72"/>
      <c r="AQ30" s="44"/>
      <c r="AR30" s="73"/>
      <c r="AS30" s="74"/>
      <c r="AT30" s="202"/>
      <c r="AU30" s="74"/>
      <c r="AV30" s="74"/>
      <c r="AW30" s="130"/>
    </row>
    <row r="31" spans="2:54" ht="104.45" customHeight="1">
      <c r="B31" s="81">
        <v>17</v>
      </c>
      <c r="C31" s="87"/>
      <c r="D31" s="44"/>
      <c r="E31" s="72"/>
      <c r="F31" s="44"/>
      <c r="G31" s="73"/>
      <c r="H31" s="74"/>
      <c r="I31" s="85"/>
      <c r="J31" s="86"/>
      <c r="K31" s="86"/>
      <c r="L31" s="81"/>
      <c r="M31" s="347"/>
      <c r="N31" s="2"/>
      <c r="O31" s="12"/>
      <c r="P31" s="81">
        <v>17</v>
      </c>
      <c r="Q31" s="87"/>
      <c r="R31" s="44"/>
      <c r="S31" s="72"/>
      <c r="T31" s="44"/>
      <c r="U31" s="73"/>
      <c r="V31" s="74"/>
      <c r="W31" s="85"/>
      <c r="X31" s="74">
        <f t="shared" si="0"/>
        <v>0</v>
      </c>
      <c r="Y31" s="81"/>
      <c r="AA31" s="461">
        <v>17</v>
      </c>
      <c r="AB31" s="44" t="s">
        <v>634</v>
      </c>
      <c r="AC31" s="44" t="s">
        <v>619</v>
      </c>
      <c r="AD31" s="72" t="s">
        <v>326</v>
      </c>
      <c r="AE31" s="44" t="s">
        <v>635</v>
      </c>
      <c r="AF31" s="262">
        <v>2909971679.9999995</v>
      </c>
      <c r="AG31" s="74">
        <v>4723.9799999999996</v>
      </c>
      <c r="AH31" s="85">
        <v>0</v>
      </c>
      <c r="AI31" s="74">
        <f t="shared" si="1"/>
        <v>52737.564999999995</v>
      </c>
      <c r="AJ31" s="91" t="s">
        <v>636</v>
      </c>
      <c r="AM31" s="81">
        <v>17</v>
      </c>
      <c r="AN31" s="87"/>
      <c r="AO31" s="44"/>
      <c r="AP31" s="72"/>
      <c r="AQ31" s="44"/>
      <c r="AR31" s="73"/>
      <c r="AS31" s="74"/>
      <c r="AT31" s="85"/>
      <c r="AU31" s="86"/>
      <c r="AV31" s="86"/>
      <c r="AW31" s="81"/>
    </row>
    <row r="32" spans="2:54" ht="81.599999999999994" customHeight="1">
      <c r="B32" s="81">
        <v>18</v>
      </c>
      <c r="C32" s="56"/>
      <c r="D32" s="56"/>
      <c r="E32" s="56"/>
      <c r="F32" s="56"/>
      <c r="G32" s="209"/>
      <c r="H32" s="56"/>
      <c r="I32" s="56"/>
      <c r="J32" s="86"/>
      <c r="K32" s="86"/>
      <c r="L32" s="56"/>
      <c r="M32" s="347"/>
      <c r="N32" s="2"/>
      <c r="O32" s="12"/>
      <c r="P32" s="81">
        <v>18</v>
      </c>
      <c r="Q32" s="56"/>
      <c r="R32" s="56"/>
      <c r="S32" s="56"/>
      <c r="T32" s="56"/>
      <c r="U32" s="209"/>
      <c r="V32" s="56"/>
      <c r="W32" s="56"/>
      <c r="X32" s="74">
        <f t="shared" si="0"/>
        <v>0</v>
      </c>
      <c r="Y32" s="81"/>
      <c r="AA32" s="461">
        <v>18</v>
      </c>
      <c r="AB32" s="44" t="s">
        <v>637</v>
      </c>
      <c r="AC32" s="44" t="s">
        <v>623</v>
      </c>
      <c r="AD32" s="44">
        <v>40</v>
      </c>
      <c r="AE32" s="44" t="s">
        <v>638</v>
      </c>
      <c r="AF32" s="255">
        <v>254165638.00999999</v>
      </c>
      <c r="AG32" s="259">
        <v>344.53</v>
      </c>
      <c r="AH32" s="85">
        <v>1</v>
      </c>
      <c r="AI32" s="74">
        <f t="shared" si="1"/>
        <v>53082.094999999994</v>
      </c>
      <c r="AJ32" s="136"/>
      <c r="AM32" s="81">
        <v>18</v>
      </c>
      <c r="AN32" s="56"/>
      <c r="AO32" s="56"/>
      <c r="AP32" s="56"/>
      <c r="AQ32" s="56"/>
      <c r="AR32" s="209"/>
      <c r="AS32" s="56"/>
      <c r="AT32" s="56"/>
      <c r="AU32" s="86"/>
      <c r="AV32" s="86"/>
      <c r="AW32" s="56"/>
    </row>
    <row r="33" spans="2:49" ht="92.1">
      <c r="B33" s="81">
        <v>19</v>
      </c>
      <c r="C33" s="54"/>
      <c r="D33" s="54"/>
      <c r="E33" s="54"/>
      <c r="F33" s="54"/>
      <c r="G33" s="228"/>
      <c r="H33" s="54"/>
      <c r="I33" s="54"/>
      <c r="J33" s="86"/>
      <c r="K33" s="86"/>
      <c r="L33" s="54"/>
      <c r="M33" s="347"/>
      <c r="N33" s="2"/>
      <c r="O33" s="12"/>
      <c r="P33" s="81">
        <v>19</v>
      </c>
      <c r="Q33" s="54"/>
      <c r="R33" s="54"/>
      <c r="S33" s="54"/>
      <c r="T33" s="54"/>
      <c r="U33" s="228"/>
      <c r="V33" s="54"/>
      <c r="W33" s="54"/>
      <c r="X33" s="74">
        <f t="shared" si="0"/>
        <v>0</v>
      </c>
      <c r="Y33" s="81"/>
      <c r="AA33" s="461">
        <v>19</v>
      </c>
      <c r="AB33" s="44" t="s">
        <v>639</v>
      </c>
      <c r="AC33" s="44" t="s">
        <v>623</v>
      </c>
      <c r="AD33" s="44">
        <v>41</v>
      </c>
      <c r="AE33" s="44" t="s">
        <v>638</v>
      </c>
      <c r="AF33" s="255">
        <v>2447992712.0999999</v>
      </c>
      <c r="AG33" s="259">
        <v>3550.62</v>
      </c>
      <c r="AH33" s="85">
        <v>1</v>
      </c>
      <c r="AI33" s="74">
        <f t="shared" si="1"/>
        <v>56632.714999999997</v>
      </c>
      <c r="AJ33" s="136"/>
      <c r="AM33" s="81">
        <v>19</v>
      </c>
      <c r="AN33" s="54"/>
      <c r="AO33" s="54"/>
      <c r="AP33" s="54"/>
      <c r="AQ33" s="54"/>
      <c r="AR33" s="228"/>
      <c r="AS33" s="54"/>
      <c r="AT33" s="54"/>
      <c r="AU33" s="86"/>
      <c r="AV33" s="86"/>
      <c r="AW33" s="54"/>
    </row>
    <row r="34" spans="2:49" ht="57.6">
      <c r="B34" s="81">
        <v>20</v>
      </c>
      <c r="C34" s="55"/>
      <c r="D34" s="55"/>
      <c r="E34" s="55"/>
      <c r="F34" s="55"/>
      <c r="G34" s="208"/>
      <c r="H34" s="55"/>
      <c r="I34" s="55"/>
      <c r="J34" s="86"/>
      <c r="K34" s="86"/>
      <c r="L34" s="55"/>
      <c r="M34" s="347"/>
      <c r="N34" s="2"/>
      <c r="O34" s="12"/>
      <c r="P34" s="81">
        <v>20</v>
      </c>
      <c r="Q34" s="55"/>
      <c r="R34" s="55"/>
      <c r="S34" s="55"/>
      <c r="T34" s="55"/>
      <c r="U34" s="208"/>
      <c r="V34" s="55"/>
      <c r="W34" s="55"/>
      <c r="X34" s="74">
        <f t="shared" si="0"/>
        <v>0</v>
      </c>
      <c r="Y34" s="81"/>
      <c r="AA34" s="461">
        <v>20</v>
      </c>
      <c r="AB34" s="44" t="s">
        <v>640</v>
      </c>
      <c r="AC34" s="44" t="s">
        <v>623</v>
      </c>
      <c r="AD34" s="44">
        <v>42</v>
      </c>
      <c r="AE34" s="44" t="s">
        <v>638</v>
      </c>
      <c r="AF34" s="255">
        <v>5362654423</v>
      </c>
      <c r="AG34" s="261">
        <v>8322.58</v>
      </c>
      <c r="AH34" s="85">
        <v>1</v>
      </c>
      <c r="AI34" s="74">
        <f t="shared" si="1"/>
        <v>64955.294999999998</v>
      </c>
      <c r="AJ34" s="136"/>
      <c r="AM34" s="81">
        <v>20</v>
      </c>
      <c r="AN34" s="55"/>
      <c r="AO34" s="55"/>
      <c r="AP34" s="55"/>
      <c r="AQ34" s="55"/>
      <c r="AR34" s="208"/>
      <c r="AS34" s="55"/>
      <c r="AT34" s="55"/>
      <c r="AU34" s="86"/>
      <c r="AV34" s="86"/>
      <c r="AW34" s="55"/>
    </row>
    <row r="35" spans="2:49" ht="12.95">
      <c r="B35" s="81">
        <v>21</v>
      </c>
      <c r="C35" s="56"/>
      <c r="D35" s="56"/>
      <c r="E35" s="56"/>
      <c r="F35" s="56"/>
      <c r="G35" s="209"/>
      <c r="H35" s="56"/>
      <c r="I35" s="56"/>
      <c r="J35" s="86"/>
      <c r="K35" s="86"/>
      <c r="L35" s="56"/>
      <c r="M35" s="347"/>
      <c r="N35" s="2"/>
      <c r="O35" s="12"/>
      <c r="P35" s="81">
        <v>21</v>
      </c>
      <c r="Q35" s="56"/>
      <c r="R35" s="56"/>
      <c r="S35" s="56"/>
      <c r="T35" s="56"/>
      <c r="U35" s="209"/>
      <c r="V35" s="56"/>
      <c r="W35" s="56"/>
      <c r="X35" s="74">
        <f t="shared" si="0"/>
        <v>0</v>
      </c>
      <c r="Y35" s="81"/>
      <c r="AA35" s="81">
        <v>21</v>
      </c>
      <c r="AB35" s="56"/>
      <c r="AC35" s="56"/>
      <c r="AD35" s="56"/>
      <c r="AE35" s="56"/>
      <c r="AF35" s="209"/>
      <c r="AG35" s="56"/>
      <c r="AH35" s="56"/>
      <c r="AI35" s="74">
        <f t="shared" si="1"/>
        <v>64955.294999999998</v>
      </c>
      <c r="AJ35" s="81"/>
      <c r="AM35" s="81">
        <v>21</v>
      </c>
      <c r="AN35" s="56"/>
      <c r="AO35" s="56"/>
      <c r="AP35" s="56"/>
      <c r="AQ35" s="56"/>
      <c r="AR35" s="209"/>
      <c r="AS35" s="56"/>
      <c r="AT35" s="56"/>
      <c r="AU35" s="86"/>
      <c r="AV35" s="86"/>
      <c r="AW35" s="56"/>
    </row>
    <row r="36" spans="2:49" ht="12.95">
      <c r="B36" s="81">
        <v>22</v>
      </c>
      <c r="C36" s="54"/>
      <c r="D36" s="54"/>
      <c r="E36" s="54"/>
      <c r="F36" s="54"/>
      <c r="G36" s="228"/>
      <c r="H36" s="54"/>
      <c r="I36" s="54"/>
      <c r="J36" s="86"/>
      <c r="K36" s="86"/>
      <c r="L36" s="54"/>
      <c r="M36" s="347"/>
      <c r="N36" s="2"/>
      <c r="O36" s="12"/>
      <c r="P36" s="81">
        <v>22</v>
      </c>
      <c r="Q36" s="54"/>
      <c r="R36" s="54"/>
      <c r="S36" s="54"/>
      <c r="T36" s="54"/>
      <c r="U36" s="228"/>
      <c r="V36" s="54"/>
      <c r="W36" s="54"/>
      <c r="X36" s="74">
        <f t="shared" si="0"/>
        <v>0</v>
      </c>
      <c r="Y36" s="81"/>
      <c r="AA36" s="81">
        <v>22</v>
      </c>
      <c r="AB36" s="54"/>
      <c r="AC36" s="54"/>
      <c r="AD36" s="54"/>
      <c r="AE36" s="54"/>
      <c r="AF36" s="228"/>
      <c r="AG36" s="54"/>
      <c r="AH36" s="54"/>
      <c r="AI36" s="74">
        <f t="shared" si="1"/>
        <v>64955.294999999998</v>
      </c>
      <c r="AJ36" s="81"/>
      <c r="AM36" s="81">
        <v>22</v>
      </c>
      <c r="AN36" s="54"/>
      <c r="AO36" s="54"/>
      <c r="AP36" s="54"/>
      <c r="AQ36" s="54"/>
      <c r="AR36" s="228"/>
      <c r="AS36" s="54"/>
      <c r="AT36" s="54"/>
      <c r="AU36" s="86"/>
      <c r="AV36" s="86"/>
      <c r="AW36" s="54"/>
    </row>
    <row r="37" spans="2:49" ht="12.95">
      <c r="B37" s="81">
        <v>23</v>
      </c>
      <c r="C37" s="55"/>
      <c r="D37" s="55"/>
      <c r="E37" s="55"/>
      <c r="F37" s="55"/>
      <c r="G37" s="208"/>
      <c r="H37" s="55"/>
      <c r="I37" s="55"/>
      <c r="J37" s="86"/>
      <c r="K37" s="86"/>
      <c r="L37" s="55"/>
      <c r="M37" s="347"/>
      <c r="N37" s="2"/>
      <c r="O37" s="12"/>
      <c r="P37" s="81">
        <v>23</v>
      </c>
      <c r="Q37" s="55"/>
      <c r="R37" s="55"/>
      <c r="S37" s="55"/>
      <c r="T37" s="55"/>
      <c r="U37" s="208"/>
      <c r="V37" s="55"/>
      <c r="W37" s="55"/>
      <c r="X37" s="74">
        <f t="shared" si="0"/>
        <v>0</v>
      </c>
      <c r="Y37" s="81"/>
      <c r="AA37" s="81">
        <v>23</v>
      </c>
      <c r="AB37" s="55"/>
      <c r="AC37" s="55"/>
      <c r="AD37" s="55"/>
      <c r="AE37" s="55"/>
      <c r="AF37" s="208"/>
      <c r="AG37" s="55"/>
      <c r="AH37" s="55"/>
      <c r="AI37" s="74">
        <f t="shared" si="1"/>
        <v>64955.294999999998</v>
      </c>
      <c r="AJ37" s="81"/>
      <c r="AM37" s="81">
        <v>23</v>
      </c>
      <c r="AN37" s="55"/>
      <c r="AO37" s="55"/>
      <c r="AP37" s="55"/>
      <c r="AQ37" s="55"/>
      <c r="AR37" s="208"/>
      <c r="AS37" s="55"/>
      <c r="AT37" s="55"/>
      <c r="AU37" s="86"/>
      <c r="AV37" s="86"/>
      <c r="AW37" s="55"/>
    </row>
    <row r="38" spans="2:49" ht="12.95">
      <c r="B38" s="81">
        <v>24</v>
      </c>
      <c r="C38" s="56"/>
      <c r="D38" s="56"/>
      <c r="E38" s="56"/>
      <c r="F38" s="56"/>
      <c r="G38" s="209"/>
      <c r="H38" s="56"/>
      <c r="I38" s="56"/>
      <c r="J38" s="86"/>
      <c r="K38" s="86"/>
      <c r="L38" s="56"/>
      <c r="M38" s="347"/>
      <c r="N38" s="2"/>
      <c r="O38" s="12"/>
      <c r="P38" s="81">
        <v>24</v>
      </c>
      <c r="Q38" s="56"/>
      <c r="R38" s="56"/>
      <c r="S38" s="56"/>
      <c r="T38" s="56"/>
      <c r="U38" s="209"/>
      <c r="V38" s="56"/>
      <c r="W38" s="56"/>
      <c r="X38" s="74">
        <f t="shared" si="0"/>
        <v>0</v>
      </c>
      <c r="Y38" s="81"/>
      <c r="AA38" s="81">
        <v>24</v>
      </c>
      <c r="AB38" s="56"/>
      <c r="AC38" s="56"/>
      <c r="AD38" s="56"/>
      <c r="AE38" s="56"/>
      <c r="AF38" s="209"/>
      <c r="AG38" s="56"/>
      <c r="AH38" s="56"/>
      <c r="AI38" s="74">
        <f t="shared" si="1"/>
        <v>64955.294999999998</v>
      </c>
      <c r="AJ38" s="81"/>
      <c r="AM38" s="81">
        <v>24</v>
      </c>
      <c r="AN38" s="56"/>
      <c r="AO38" s="56"/>
      <c r="AP38" s="56"/>
      <c r="AQ38" s="56"/>
      <c r="AR38" s="209"/>
      <c r="AS38" s="56"/>
      <c r="AT38" s="56"/>
      <c r="AU38" s="86"/>
      <c r="AV38" s="86"/>
      <c r="AW38" s="56"/>
    </row>
    <row r="39" spans="2:49" ht="12.95">
      <c r="B39" s="81">
        <v>25</v>
      </c>
      <c r="C39" s="54"/>
      <c r="D39" s="54"/>
      <c r="E39" s="54"/>
      <c r="F39" s="54"/>
      <c r="G39" s="228"/>
      <c r="H39" s="54"/>
      <c r="I39" s="54"/>
      <c r="J39" s="86"/>
      <c r="K39" s="86"/>
      <c r="L39" s="54"/>
      <c r="M39" s="347"/>
      <c r="N39" s="2"/>
      <c r="O39" s="12"/>
      <c r="P39" s="81">
        <v>25</v>
      </c>
      <c r="Q39" s="54"/>
      <c r="R39" s="54"/>
      <c r="S39" s="54"/>
      <c r="T39" s="54"/>
      <c r="U39" s="228"/>
      <c r="V39" s="54"/>
      <c r="W39" s="54"/>
      <c r="X39" s="74">
        <f t="shared" si="0"/>
        <v>0</v>
      </c>
      <c r="Y39" s="81"/>
      <c r="AA39" s="81">
        <v>25</v>
      </c>
      <c r="AB39" s="54"/>
      <c r="AC39" s="54"/>
      <c r="AD39" s="54"/>
      <c r="AE39" s="54"/>
      <c r="AF39" s="228"/>
      <c r="AG39" s="54"/>
      <c r="AH39" s="54"/>
      <c r="AI39" s="74">
        <f t="shared" si="1"/>
        <v>64955.294999999998</v>
      </c>
      <c r="AJ39" s="54"/>
      <c r="AM39" s="81">
        <v>25</v>
      </c>
      <c r="AN39" s="54"/>
      <c r="AO39" s="54"/>
      <c r="AP39" s="54"/>
      <c r="AQ39" s="54"/>
      <c r="AR39" s="228"/>
      <c r="AS39" s="54"/>
      <c r="AT39" s="54"/>
      <c r="AU39" s="86"/>
      <c r="AV39" s="86"/>
      <c r="AW39" s="54"/>
    </row>
    <row r="40" spans="2:49" ht="12.95">
      <c r="B40" s="81">
        <v>26</v>
      </c>
      <c r="C40" s="55"/>
      <c r="D40" s="55"/>
      <c r="E40" s="55"/>
      <c r="F40" s="55"/>
      <c r="G40" s="208"/>
      <c r="H40" s="55"/>
      <c r="I40" s="55"/>
      <c r="J40" s="86"/>
      <c r="K40" s="86"/>
      <c r="L40" s="55"/>
      <c r="M40" s="347"/>
      <c r="N40" s="2"/>
      <c r="O40" s="12"/>
      <c r="P40" s="81">
        <v>26</v>
      </c>
      <c r="Q40" s="55"/>
      <c r="R40" s="55"/>
      <c r="S40" s="55"/>
      <c r="T40" s="55"/>
      <c r="U40" s="208"/>
      <c r="V40" s="55"/>
      <c r="W40" s="55"/>
      <c r="X40" s="74">
        <f t="shared" si="0"/>
        <v>0</v>
      </c>
      <c r="Y40" s="81"/>
      <c r="AA40" s="81">
        <v>26</v>
      </c>
      <c r="AB40" s="55"/>
      <c r="AC40" s="55"/>
      <c r="AD40" s="55"/>
      <c r="AE40" s="55"/>
      <c r="AF40" s="208"/>
      <c r="AG40" s="55"/>
      <c r="AH40" s="55"/>
      <c r="AI40" s="74">
        <f t="shared" si="1"/>
        <v>64955.294999999998</v>
      </c>
      <c r="AJ40" s="55"/>
      <c r="AM40" s="81">
        <v>26</v>
      </c>
      <c r="AN40" s="55"/>
      <c r="AO40" s="55"/>
      <c r="AP40" s="55"/>
      <c r="AQ40" s="55"/>
      <c r="AR40" s="208"/>
      <c r="AS40" s="55"/>
      <c r="AT40" s="55"/>
      <c r="AU40" s="86"/>
      <c r="AV40" s="86"/>
      <c r="AW40" s="55"/>
    </row>
    <row r="41" spans="2:49" ht="12.95">
      <c r="B41" s="81">
        <v>27</v>
      </c>
      <c r="C41" s="56"/>
      <c r="D41" s="56"/>
      <c r="E41" s="56"/>
      <c r="F41" s="56"/>
      <c r="G41" s="209"/>
      <c r="H41" s="56"/>
      <c r="I41" s="56"/>
      <c r="J41" s="86"/>
      <c r="K41" s="86"/>
      <c r="L41" s="56"/>
      <c r="M41" s="347"/>
      <c r="N41" s="2"/>
      <c r="O41" s="12"/>
      <c r="P41" s="81">
        <v>27</v>
      </c>
      <c r="Q41" s="56"/>
      <c r="R41" s="56"/>
      <c r="S41" s="56"/>
      <c r="T41" s="56"/>
      <c r="U41" s="209"/>
      <c r="V41" s="56"/>
      <c r="W41" s="56"/>
      <c r="X41" s="74">
        <f t="shared" si="0"/>
        <v>0</v>
      </c>
      <c r="Y41" s="81"/>
      <c r="AA41" s="81">
        <v>27</v>
      </c>
      <c r="AB41" s="56"/>
      <c r="AC41" s="56"/>
      <c r="AD41" s="56"/>
      <c r="AE41" s="56"/>
      <c r="AF41" s="209"/>
      <c r="AG41" s="56"/>
      <c r="AH41" s="56"/>
      <c r="AI41" s="74">
        <f t="shared" si="1"/>
        <v>64955.294999999998</v>
      </c>
      <c r="AJ41" s="56"/>
      <c r="AM41" s="81">
        <v>27</v>
      </c>
      <c r="AN41" s="56"/>
      <c r="AO41" s="56"/>
      <c r="AP41" s="56"/>
      <c r="AQ41" s="56"/>
      <c r="AR41" s="209"/>
      <c r="AS41" s="56"/>
      <c r="AT41" s="56"/>
      <c r="AU41" s="86"/>
      <c r="AV41" s="86"/>
      <c r="AW41" s="56"/>
    </row>
    <row r="42" spans="2:49" ht="12.95">
      <c r="B42" s="81">
        <v>28</v>
      </c>
      <c r="C42" s="54"/>
      <c r="D42" s="54"/>
      <c r="E42" s="54"/>
      <c r="F42" s="54"/>
      <c r="G42" s="228"/>
      <c r="H42" s="54"/>
      <c r="I42" s="54"/>
      <c r="J42" s="86"/>
      <c r="K42" s="86"/>
      <c r="L42" s="54"/>
      <c r="M42" s="347"/>
      <c r="N42" s="2"/>
      <c r="O42" s="12"/>
      <c r="P42" s="81">
        <v>28</v>
      </c>
      <c r="Q42" s="54"/>
      <c r="R42" s="54"/>
      <c r="S42" s="54"/>
      <c r="T42" s="54"/>
      <c r="U42" s="228"/>
      <c r="V42" s="54"/>
      <c r="W42" s="54"/>
      <c r="X42" s="74">
        <f t="shared" si="0"/>
        <v>0</v>
      </c>
      <c r="Y42" s="81"/>
      <c r="AA42" s="81">
        <v>28</v>
      </c>
      <c r="AB42" s="54"/>
      <c r="AC42" s="54"/>
      <c r="AD42" s="54"/>
      <c r="AE42" s="54"/>
      <c r="AF42" s="228"/>
      <c r="AG42" s="54"/>
      <c r="AH42" s="54"/>
      <c r="AI42" s="74">
        <f t="shared" si="1"/>
        <v>64955.294999999998</v>
      </c>
      <c r="AJ42" s="54"/>
      <c r="AM42" s="81">
        <v>28</v>
      </c>
      <c r="AN42" s="54"/>
      <c r="AO42" s="54"/>
      <c r="AP42" s="54"/>
      <c r="AQ42" s="54"/>
      <c r="AR42" s="228"/>
      <c r="AS42" s="54"/>
      <c r="AT42" s="54"/>
      <c r="AU42" s="86"/>
      <c r="AV42" s="86"/>
      <c r="AW42" s="54"/>
    </row>
    <row r="43" spans="2:49" ht="12.95">
      <c r="B43" s="81">
        <v>29</v>
      </c>
      <c r="C43" s="55"/>
      <c r="D43" s="55"/>
      <c r="E43" s="55"/>
      <c r="F43" s="55"/>
      <c r="G43" s="208"/>
      <c r="H43" s="55"/>
      <c r="I43" s="55"/>
      <c r="J43" s="86"/>
      <c r="K43" s="86"/>
      <c r="L43" s="55"/>
      <c r="M43" s="347"/>
      <c r="N43" s="2"/>
      <c r="O43" s="12"/>
      <c r="P43" s="81">
        <v>29</v>
      </c>
      <c r="Q43" s="55"/>
      <c r="R43" s="55"/>
      <c r="S43" s="55"/>
      <c r="T43" s="55"/>
      <c r="U43" s="208"/>
      <c r="V43" s="55"/>
      <c r="W43" s="55"/>
      <c r="X43" s="74">
        <f t="shared" si="0"/>
        <v>0</v>
      </c>
      <c r="Y43" s="81"/>
      <c r="AA43" s="81">
        <v>29</v>
      </c>
      <c r="AB43" s="55"/>
      <c r="AC43" s="55"/>
      <c r="AD43" s="55"/>
      <c r="AE43" s="55"/>
      <c r="AF43" s="208"/>
      <c r="AG43" s="55"/>
      <c r="AH43" s="55"/>
      <c r="AI43" s="74">
        <f t="shared" si="1"/>
        <v>64955.294999999998</v>
      </c>
      <c r="AJ43" s="55"/>
      <c r="AM43" s="81">
        <v>29</v>
      </c>
      <c r="AN43" s="55"/>
      <c r="AO43" s="55"/>
      <c r="AP43" s="55"/>
      <c r="AQ43" s="55"/>
      <c r="AR43" s="208"/>
      <c r="AS43" s="55"/>
      <c r="AT43" s="55"/>
      <c r="AU43" s="86"/>
      <c r="AV43" s="86"/>
      <c r="AW43" s="55"/>
    </row>
    <row r="44" spans="2:49" ht="12.95">
      <c r="B44" s="81">
        <v>30</v>
      </c>
      <c r="C44" s="56"/>
      <c r="D44" s="56"/>
      <c r="E44" s="56"/>
      <c r="F44" s="56"/>
      <c r="G44" s="209"/>
      <c r="H44" s="56"/>
      <c r="I44" s="56"/>
      <c r="J44" s="86"/>
      <c r="K44" s="86"/>
      <c r="L44" s="56"/>
      <c r="M44" s="347"/>
      <c r="N44" s="2"/>
      <c r="O44" s="12"/>
      <c r="P44" s="81">
        <v>30</v>
      </c>
      <c r="Q44" s="56"/>
      <c r="R44" s="56"/>
      <c r="S44" s="56"/>
      <c r="T44" s="56"/>
      <c r="U44" s="209"/>
      <c r="V44" s="56"/>
      <c r="W44" s="56"/>
      <c r="X44" s="74">
        <f t="shared" si="0"/>
        <v>0</v>
      </c>
      <c r="Y44" s="81"/>
      <c r="AA44" s="81">
        <v>30</v>
      </c>
      <c r="AB44" s="56"/>
      <c r="AC44" s="56"/>
      <c r="AD44" s="56"/>
      <c r="AE44" s="56"/>
      <c r="AF44" s="209"/>
      <c r="AG44" s="56"/>
      <c r="AH44" s="56"/>
      <c r="AI44" s="74">
        <f t="shared" si="1"/>
        <v>64955.294999999998</v>
      </c>
      <c r="AJ44" s="56"/>
      <c r="AM44" s="81">
        <v>30</v>
      </c>
      <c r="AN44" s="56"/>
      <c r="AO44" s="56"/>
      <c r="AP44" s="56"/>
      <c r="AQ44" s="56"/>
      <c r="AR44" s="209"/>
      <c r="AS44" s="56"/>
      <c r="AT44" s="56"/>
      <c r="AU44" s="86"/>
      <c r="AV44" s="86"/>
      <c r="AW44" s="56"/>
    </row>
    <row r="45" spans="2:49" ht="12.95">
      <c r="B45" s="81">
        <v>31</v>
      </c>
      <c r="C45" s="228"/>
      <c r="D45" s="228"/>
      <c r="E45" s="228"/>
      <c r="F45" s="228"/>
      <c r="G45" s="228"/>
      <c r="H45" s="228"/>
      <c r="I45" s="228"/>
      <c r="J45" s="86"/>
      <c r="K45" s="86"/>
      <c r="L45" s="228"/>
      <c r="M45" s="346"/>
      <c r="N45" s="2"/>
      <c r="O45" s="12"/>
      <c r="P45" s="81">
        <v>31</v>
      </c>
      <c r="Q45" s="228"/>
      <c r="R45" s="228"/>
      <c r="S45" s="228"/>
      <c r="T45" s="228"/>
      <c r="U45" s="228"/>
      <c r="V45" s="228"/>
      <c r="W45" s="228"/>
      <c r="X45" s="74">
        <f t="shared" si="0"/>
        <v>0</v>
      </c>
      <c r="Y45" s="227"/>
      <c r="AA45" s="81">
        <v>31</v>
      </c>
      <c r="AB45" s="228"/>
      <c r="AC45" s="228"/>
      <c r="AD45" s="228"/>
      <c r="AE45" s="228"/>
      <c r="AF45" s="228"/>
      <c r="AG45" s="228"/>
      <c r="AH45" s="228"/>
      <c r="AI45" s="74">
        <f t="shared" si="1"/>
        <v>64955.294999999998</v>
      </c>
      <c r="AJ45" s="228"/>
      <c r="AM45" s="81">
        <v>31</v>
      </c>
      <c r="AN45" s="228"/>
      <c r="AO45" s="228"/>
      <c r="AP45" s="228"/>
      <c r="AQ45" s="228"/>
      <c r="AR45" s="228"/>
      <c r="AS45" s="228"/>
      <c r="AT45" s="228"/>
      <c r="AU45" s="86"/>
      <c r="AV45" s="86"/>
      <c r="AW45" s="228"/>
    </row>
    <row r="46" spans="2:49" ht="12.95">
      <c r="B46" s="81">
        <v>32</v>
      </c>
      <c r="C46" s="208"/>
      <c r="D46" s="208"/>
      <c r="E46" s="208"/>
      <c r="F46" s="208"/>
      <c r="G46" s="208"/>
      <c r="H46" s="208"/>
      <c r="I46" s="208"/>
      <c r="J46" s="86"/>
      <c r="K46" s="86"/>
      <c r="L46" s="208"/>
      <c r="M46" s="346"/>
      <c r="N46" s="2"/>
      <c r="O46" s="12"/>
      <c r="P46" s="81">
        <v>32</v>
      </c>
      <c r="Q46" s="208"/>
      <c r="R46" s="208"/>
      <c r="S46" s="208"/>
      <c r="T46" s="208"/>
      <c r="U46" s="208"/>
      <c r="V46" s="208"/>
      <c r="W46" s="208"/>
      <c r="X46" s="74">
        <f t="shared" si="0"/>
        <v>0</v>
      </c>
      <c r="Y46" s="227"/>
      <c r="AA46" s="81">
        <v>32</v>
      </c>
      <c r="AB46" s="208"/>
      <c r="AC46" s="208"/>
      <c r="AD46" s="208"/>
      <c r="AE46" s="208"/>
      <c r="AF46" s="208"/>
      <c r="AG46" s="208"/>
      <c r="AH46" s="208"/>
      <c r="AI46" s="74">
        <f t="shared" si="1"/>
        <v>64955.294999999998</v>
      </c>
      <c r="AJ46" s="208"/>
      <c r="AM46" s="81">
        <v>32</v>
      </c>
      <c r="AN46" s="208"/>
      <c r="AO46" s="208"/>
      <c r="AP46" s="208"/>
      <c r="AQ46" s="208"/>
      <c r="AR46" s="208"/>
      <c r="AS46" s="208"/>
      <c r="AT46" s="208"/>
      <c r="AU46" s="86"/>
      <c r="AV46" s="86"/>
      <c r="AW46" s="208"/>
    </row>
    <row r="47" spans="2:49" ht="12.95">
      <c r="B47" s="81">
        <v>33</v>
      </c>
      <c r="C47" s="209"/>
      <c r="D47" s="209"/>
      <c r="E47" s="209"/>
      <c r="F47" s="209"/>
      <c r="G47" s="209"/>
      <c r="H47" s="209"/>
      <c r="I47" s="209"/>
      <c r="J47" s="86"/>
      <c r="K47" s="86"/>
      <c r="L47" s="209"/>
      <c r="M47" s="346"/>
      <c r="N47" s="2"/>
      <c r="O47" s="12"/>
      <c r="P47" s="81">
        <v>33</v>
      </c>
      <c r="Q47" s="209"/>
      <c r="R47" s="209"/>
      <c r="S47" s="209"/>
      <c r="T47" s="209"/>
      <c r="U47" s="209"/>
      <c r="V47" s="209"/>
      <c r="W47" s="209"/>
      <c r="X47" s="74">
        <f t="shared" si="0"/>
        <v>0</v>
      </c>
      <c r="Y47" s="227"/>
      <c r="AA47" s="81">
        <v>33</v>
      </c>
      <c r="AB47" s="209"/>
      <c r="AC47" s="209"/>
      <c r="AD47" s="209"/>
      <c r="AE47" s="209"/>
      <c r="AF47" s="209"/>
      <c r="AG47" s="209"/>
      <c r="AH47" s="209"/>
      <c r="AI47" s="74">
        <f t="shared" si="1"/>
        <v>64955.294999999998</v>
      </c>
      <c r="AJ47" s="209"/>
      <c r="AM47" s="81">
        <v>33</v>
      </c>
      <c r="AN47" s="209"/>
      <c r="AO47" s="209"/>
      <c r="AP47" s="209"/>
      <c r="AQ47" s="209"/>
      <c r="AR47" s="209"/>
      <c r="AS47" s="209"/>
      <c r="AT47" s="209"/>
      <c r="AU47" s="86"/>
      <c r="AV47" s="86"/>
      <c r="AW47" s="209"/>
    </row>
    <row r="48" spans="2:49" ht="12.95">
      <c r="B48" s="81">
        <v>34</v>
      </c>
      <c r="C48" s="228"/>
      <c r="D48" s="228"/>
      <c r="E48" s="228"/>
      <c r="F48" s="228"/>
      <c r="G48" s="228"/>
      <c r="H48" s="228"/>
      <c r="I48" s="228"/>
      <c r="J48" s="86"/>
      <c r="K48" s="86"/>
      <c r="L48" s="228"/>
      <c r="M48" s="346"/>
      <c r="N48" s="2"/>
      <c r="O48" s="12"/>
      <c r="P48" s="81">
        <v>34</v>
      </c>
      <c r="Q48" s="228"/>
      <c r="R48" s="228"/>
      <c r="S48" s="228"/>
      <c r="T48" s="228"/>
      <c r="U48" s="228"/>
      <c r="V48" s="228"/>
      <c r="W48" s="228"/>
      <c r="X48" s="74">
        <f t="shared" si="0"/>
        <v>0</v>
      </c>
      <c r="Y48" s="227"/>
      <c r="AA48" s="81">
        <v>34</v>
      </c>
      <c r="AB48" s="228"/>
      <c r="AC48" s="228"/>
      <c r="AD48" s="228"/>
      <c r="AE48" s="228"/>
      <c r="AF48" s="228"/>
      <c r="AG48" s="228"/>
      <c r="AH48" s="228"/>
      <c r="AI48" s="74">
        <f t="shared" si="1"/>
        <v>64955.294999999998</v>
      </c>
      <c r="AJ48" s="228"/>
      <c r="AM48" s="81">
        <v>34</v>
      </c>
      <c r="AN48" s="228"/>
      <c r="AO48" s="228"/>
      <c r="AP48" s="228"/>
      <c r="AQ48" s="228"/>
      <c r="AR48" s="228"/>
      <c r="AS48" s="228"/>
      <c r="AT48" s="228"/>
      <c r="AU48" s="86"/>
      <c r="AV48" s="86"/>
      <c r="AW48" s="228"/>
    </row>
    <row r="49" spans="1:49" ht="12.95">
      <c r="B49" s="81">
        <v>35</v>
      </c>
      <c r="C49" s="208"/>
      <c r="D49" s="208"/>
      <c r="E49" s="208"/>
      <c r="F49" s="208"/>
      <c r="G49" s="208"/>
      <c r="H49" s="208"/>
      <c r="I49" s="208"/>
      <c r="J49" s="86"/>
      <c r="K49" s="86"/>
      <c r="L49" s="208"/>
      <c r="M49" s="346"/>
      <c r="N49" s="2"/>
      <c r="O49" s="12"/>
      <c r="P49" s="81">
        <v>35</v>
      </c>
      <c r="Q49" s="208"/>
      <c r="R49" s="208"/>
      <c r="S49" s="208"/>
      <c r="T49" s="208"/>
      <c r="U49" s="208"/>
      <c r="V49" s="208"/>
      <c r="W49" s="208"/>
      <c r="X49" s="74">
        <f t="shared" si="0"/>
        <v>0</v>
      </c>
      <c r="Y49" s="227"/>
      <c r="AA49" s="81">
        <v>35</v>
      </c>
      <c r="AB49" s="208"/>
      <c r="AC49" s="208"/>
      <c r="AD49" s="208"/>
      <c r="AE49" s="208"/>
      <c r="AF49" s="208"/>
      <c r="AG49" s="208"/>
      <c r="AH49" s="208"/>
      <c r="AI49" s="74">
        <f t="shared" si="1"/>
        <v>64955.294999999998</v>
      </c>
      <c r="AJ49" s="208"/>
      <c r="AM49" s="81">
        <v>35</v>
      </c>
      <c r="AN49" s="208"/>
      <c r="AO49" s="208"/>
      <c r="AP49" s="208"/>
      <c r="AQ49" s="208"/>
      <c r="AR49" s="208"/>
      <c r="AS49" s="208"/>
      <c r="AT49" s="208"/>
      <c r="AU49" s="86"/>
      <c r="AV49" s="86"/>
      <c r="AW49" s="208"/>
    </row>
    <row r="50" spans="1:49" ht="12.95">
      <c r="B50" s="81">
        <v>36</v>
      </c>
      <c r="C50" s="209"/>
      <c r="D50" s="209"/>
      <c r="E50" s="209"/>
      <c r="F50" s="209"/>
      <c r="G50" s="209"/>
      <c r="H50" s="209"/>
      <c r="I50" s="209"/>
      <c r="J50" s="86"/>
      <c r="K50" s="86"/>
      <c r="L50" s="209"/>
      <c r="M50" s="346"/>
      <c r="N50" s="2"/>
      <c r="O50" s="12"/>
      <c r="P50" s="81">
        <v>36</v>
      </c>
      <c r="Q50" s="209"/>
      <c r="R50" s="209"/>
      <c r="S50" s="209"/>
      <c r="T50" s="209"/>
      <c r="U50" s="209"/>
      <c r="V50" s="209"/>
      <c r="W50" s="209"/>
      <c r="X50" s="74">
        <f t="shared" si="0"/>
        <v>0</v>
      </c>
      <c r="Y50" s="227"/>
      <c r="AA50" s="81">
        <v>36</v>
      </c>
      <c r="AB50" s="209"/>
      <c r="AC50" s="209"/>
      <c r="AD50" s="209"/>
      <c r="AE50" s="209"/>
      <c r="AF50" s="209"/>
      <c r="AG50" s="209"/>
      <c r="AH50" s="209"/>
      <c r="AI50" s="74">
        <f t="shared" si="1"/>
        <v>64955.294999999998</v>
      </c>
      <c r="AJ50" s="209"/>
      <c r="AM50" s="81">
        <v>36</v>
      </c>
      <c r="AN50" s="209"/>
      <c r="AO50" s="209"/>
      <c r="AP50" s="209"/>
      <c r="AQ50" s="209"/>
      <c r="AR50" s="209"/>
      <c r="AS50" s="209"/>
      <c r="AT50" s="209"/>
      <c r="AU50" s="86"/>
      <c r="AV50" s="86"/>
      <c r="AW50" s="209"/>
    </row>
    <row r="51" spans="1:49" s="13" customFormat="1">
      <c r="B51" s="81">
        <v>37</v>
      </c>
      <c r="C51" s="228"/>
      <c r="D51" s="66"/>
      <c r="E51" s="678"/>
      <c r="F51" s="66"/>
      <c r="G51" s="228"/>
      <c r="H51" s="69"/>
      <c r="I51" s="69"/>
      <c r="J51" s="86"/>
      <c r="K51" s="86"/>
      <c r="L51" s="680"/>
      <c r="M51" s="763"/>
      <c r="O51" s="14"/>
      <c r="P51" s="81">
        <v>37</v>
      </c>
      <c r="Q51" s="228"/>
      <c r="R51" s="66"/>
      <c r="S51" s="678"/>
      <c r="T51" s="66"/>
      <c r="U51" s="228"/>
      <c r="V51" s="69"/>
      <c r="W51" s="69"/>
      <c r="X51" s="74">
        <f t="shared" si="0"/>
        <v>0</v>
      </c>
      <c r="Y51" s="679"/>
      <c r="AA51" s="81">
        <v>37</v>
      </c>
      <c r="AB51" s="228"/>
      <c r="AC51" s="66"/>
      <c r="AD51" s="678"/>
      <c r="AE51" s="66"/>
      <c r="AF51" s="228"/>
      <c r="AG51" s="69"/>
      <c r="AH51" s="69"/>
      <c r="AI51" s="74">
        <f t="shared" si="1"/>
        <v>64955.294999999998</v>
      </c>
      <c r="AJ51" s="680"/>
      <c r="AM51" s="81">
        <v>37</v>
      </c>
      <c r="AN51" s="228"/>
      <c r="AO51" s="66"/>
      <c r="AP51" s="678"/>
      <c r="AQ51" s="66"/>
      <c r="AR51" s="228"/>
      <c r="AS51" s="69"/>
      <c r="AT51" s="69"/>
      <c r="AU51" s="86"/>
      <c r="AV51" s="86"/>
      <c r="AW51" s="680"/>
    </row>
    <row r="52" spans="1:49" s="13" customFormat="1">
      <c r="B52" s="81">
        <v>38</v>
      </c>
      <c r="C52" s="208"/>
      <c r="D52" s="67"/>
      <c r="E52" s="681"/>
      <c r="F52" s="67"/>
      <c r="G52" s="208"/>
      <c r="H52" s="70"/>
      <c r="I52" s="70"/>
      <c r="J52" s="86"/>
      <c r="K52" s="86"/>
      <c r="L52" s="682"/>
      <c r="M52" s="763"/>
      <c r="O52" s="14"/>
      <c r="P52" s="81">
        <v>38</v>
      </c>
      <c r="Q52" s="208"/>
      <c r="R52" s="67"/>
      <c r="S52" s="681"/>
      <c r="T52" s="67"/>
      <c r="U52" s="208"/>
      <c r="V52" s="70"/>
      <c r="W52" s="70"/>
      <c r="X52" s="74">
        <f t="shared" si="0"/>
        <v>0</v>
      </c>
      <c r="Y52" s="679"/>
      <c r="AA52" s="81">
        <v>38</v>
      </c>
      <c r="AB52" s="208"/>
      <c r="AC52" s="67"/>
      <c r="AD52" s="681"/>
      <c r="AE52" s="67"/>
      <c r="AF52" s="208"/>
      <c r="AG52" s="70"/>
      <c r="AH52" s="70"/>
      <c r="AI52" s="74">
        <f t="shared" si="1"/>
        <v>64955.294999999998</v>
      </c>
      <c r="AJ52" s="682"/>
      <c r="AM52" s="81">
        <v>38</v>
      </c>
      <c r="AN52" s="208"/>
      <c r="AO52" s="67"/>
      <c r="AP52" s="681"/>
      <c r="AQ52" s="67"/>
      <c r="AR52" s="208"/>
      <c r="AS52" s="70"/>
      <c r="AT52" s="70"/>
      <c r="AU52" s="86"/>
      <c r="AV52" s="86"/>
      <c r="AW52" s="682"/>
    </row>
    <row r="53" spans="1:49" s="13" customFormat="1">
      <c r="B53" s="81">
        <v>39</v>
      </c>
      <c r="C53" s="209"/>
      <c r="D53" s="68"/>
      <c r="E53" s="683"/>
      <c r="F53" s="68"/>
      <c r="G53" s="209"/>
      <c r="H53" s="71"/>
      <c r="I53" s="71"/>
      <c r="J53" s="86"/>
      <c r="K53" s="86"/>
      <c r="L53" s="684"/>
      <c r="M53" s="763"/>
      <c r="O53" s="14"/>
      <c r="P53" s="81">
        <v>39</v>
      </c>
      <c r="Q53" s="209"/>
      <c r="R53" s="68"/>
      <c r="S53" s="683"/>
      <c r="T53" s="68"/>
      <c r="U53" s="209"/>
      <c r="V53" s="71"/>
      <c r="W53" s="71"/>
      <c r="X53" s="74">
        <f t="shared" si="0"/>
        <v>0</v>
      </c>
      <c r="Y53" s="679"/>
      <c r="AA53" s="81">
        <v>39</v>
      </c>
      <c r="AB53" s="209"/>
      <c r="AC53" s="68"/>
      <c r="AD53" s="683"/>
      <c r="AE53" s="68"/>
      <c r="AF53" s="209"/>
      <c r="AG53" s="71"/>
      <c r="AH53" s="71"/>
      <c r="AI53" s="74">
        <f t="shared" si="1"/>
        <v>64955.294999999998</v>
      </c>
      <c r="AJ53" s="684"/>
      <c r="AM53" s="81">
        <v>39</v>
      </c>
      <c r="AN53" s="209"/>
      <c r="AO53" s="68"/>
      <c r="AP53" s="683"/>
      <c r="AQ53" s="68"/>
      <c r="AR53" s="209"/>
      <c r="AS53" s="71"/>
      <c r="AT53" s="71"/>
      <c r="AU53" s="86"/>
      <c r="AV53" s="86"/>
      <c r="AW53" s="684"/>
    </row>
    <row r="54" spans="1:49" s="13" customFormat="1">
      <c r="B54" s="81">
        <v>40</v>
      </c>
      <c r="C54" s="228"/>
      <c r="D54" s="228"/>
      <c r="E54" s="678"/>
      <c r="F54" s="228"/>
      <c r="G54" s="228"/>
      <c r="H54" s="685"/>
      <c r="I54" s="685"/>
      <c r="J54" s="86"/>
      <c r="K54" s="86"/>
      <c r="L54" s="680"/>
      <c r="M54" s="763"/>
      <c r="O54" s="14"/>
      <c r="P54" s="81">
        <v>40</v>
      </c>
      <c r="Q54" s="228"/>
      <c r="R54" s="228"/>
      <c r="S54" s="678"/>
      <c r="T54" s="228"/>
      <c r="U54" s="228"/>
      <c r="V54" s="685"/>
      <c r="W54" s="685"/>
      <c r="X54" s="74">
        <f t="shared" si="0"/>
        <v>0</v>
      </c>
      <c r="Y54" s="679"/>
      <c r="AA54" s="81">
        <v>40</v>
      </c>
      <c r="AB54" s="228"/>
      <c r="AC54" s="228"/>
      <c r="AD54" s="678"/>
      <c r="AE54" s="228"/>
      <c r="AF54" s="228"/>
      <c r="AG54" s="685"/>
      <c r="AH54" s="685"/>
      <c r="AI54" s="74">
        <f t="shared" si="1"/>
        <v>64955.294999999998</v>
      </c>
      <c r="AJ54" s="680"/>
      <c r="AM54" s="81">
        <v>40</v>
      </c>
      <c r="AN54" s="228"/>
      <c r="AO54" s="228"/>
      <c r="AP54" s="678"/>
      <c r="AQ54" s="228"/>
      <c r="AR54" s="228"/>
      <c r="AS54" s="685"/>
      <c r="AT54" s="685"/>
      <c r="AU54" s="86"/>
      <c r="AV54" s="86"/>
      <c r="AW54" s="680"/>
    </row>
    <row r="55" spans="1:49" s="13" customFormat="1">
      <c r="B55" s="81">
        <v>41</v>
      </c>
      <c r="C55" s="208"/>
      <c r="D55" s="208"/>
      <c r="E55" s="681"/>
      <c r="F55" s="208"/>
      <c r="G55" s="208"/>
      <c r="H55" s="686"/>
      <c r="I55" s="686"/>
      <c r="J55" s="86"/>
      <c r="K55" s="86"/>
      <c r="L55" s="682"/>
      <c r="M55" s="763"/>
      <c r="O55" s="14"/>
      <c r="P55" s="81">
        <v>41</v>
      </c>
      <c r="Q55" s="208"/>
      <c r="R55" s="208"/>
      <c r="S55" s="681"/>
      <c r="T55" s="208"/>
      <c r="U55" s="208"/>
      <c r="V55" s="686"/>
      <c r="W55" s="686"/>
      <c r="X55" s="74">
        <f t="shared" si="0"/>
        <v>0</v>
      </c>
      <c r="Y55" s="679"/>
      <c r="AA55" s="81">
        <v>41</v>
      </c>
      <c r="AB55" s="208"/>
      <c r="AC55" s="208"/>
      <c r="AD55" s="681"/>
      <c r="AE55" s="208"/>
      <c r="AF55" s="208"/>
      <c r="AG55" s="686"/>
      <c r="AH55" s="686"/>
      <c r="AI55" s="74">
        <f t="shared" si="1"/>
        <v>64955.294999999998</v>
      </c>
      <c r="AJ55" s="682"/>
      <c r="AM55" s="81">
        <v>41</v>
      </c>
      <c r="AN55" s="208"/>
      <c r="AO55" s="208"/>
      <c r="AP55" s="681"/>
      <c r="AQ55" s="208"/>
      <c r="AR55" s="208"/>
      <c r="AS55" s="686"/>
      <c r="AT55" s="686"/>
      <c r="AU55" s="86"/>
      <c r="AV55" s="86"/>
      <c r="AW55" s="682"/>
    </row>
    <row r="56" spans="1:49" s="13" customFormat="1">
      <c r="B56" s="81">
        <v>42</v>
      </c>
      <c r="C56" s="209"/>
      <c r="D56" s="209"/>
      <c r="E56" s="683"/>
      <c r="F56" s="209"/>
      <c r="G56" s="209"/>
      <c r="H56" s="687"/>
      <c r="I56" s="687"/>
      <c r="J56" s="86"/>
      <c r="K56" s="86"/>
      <c r="L56" s="684"/>
      <c r="M56" s="763"/>
      <c r="O56" s="14"/>
      <c r="P56" s="81">
        <v>42</v>
      </c>
      <c r="Q56" s="209"/>
      <c r="R56" s="209"/>
      <c r="S56" s="683"/>
      <c r="T56" s="209"/>
      <c r="U56" s="209"/>
      <c r="V56" s="687"/>
      <c r="W56" s="687"/>
      <c r="X56" s="74">
        <f t="shared" si="0"/>
        <v>0</v>
      </c>
      <c r="Y56" s="679"/>
      <c r="AA56" s="81">
        <v>42</v>
      </c>
      <c r="AB56" s="209"/>
      <c r="AC56" s="209"/>
      <c r="AD56" s="683"/>
      <c r="AE56" s="209"/>
      <c r="AF56" s="209"/>
      <c r="AG56" s="687"/>
      <c r="AH56" s="687"/>
      <c r="AI56" s="74">
        <f t="shared" si="1"/>
        <v>64955.294999999998</v>
      </c>
      <c r="AJ56" s="684"/>
      <c r="AM56" s="81">
        <v>42</v>
      </c>
      <c r="AN56" s="209"/>
      <c r="AO56" s="209"/>
      <c r="AP56" s="683"/>
      <c r="AQ56" s="209"/>
      <c r="AR56" s="209"/>
      <c r="AS56" s="687"/>
      <c r="AT56" s="687"/>
      <c r="AU56" s="86"/>
      <c r="AV56" s="86"/>
      <c r="AW56" s="684"/>
    </row>
    <row r="57" spans="1:49" s="13" customFormat="1">
      <c r="A57" s="852"/>
      <c r="B57" s="81">
        <v>43</v>
      </c>
      <c r="C57" s="228"/>
      <c r="D57" s="228"/>
      <c r="E57" s="228"/>
      <c r="F57" s="228"/>
      <c r="G57" s="228"/>
      <c r="H57" s="228"/>
      <c r="I57" s="228"/>
      <c r="J57" s="86"/>
      <c r="K57" s="86"/>
      <c r="L57" s="228"/>
      <c r="M57" s="346"/>
      <c r="O57" s="14"/>
      <c r="P57" s="81">
        <v>43</v>
      </c>
      <c r="Q57" s="228"/>
      <c r="R57" s="228"/>
      <c r="S57" s="228"/>
      <c r="T57" s="228"/>
      <c r="U57" s="228"/>
      <c r="V57" s="228"/>
      <c r="W57" s="228"/>
      <c r="X57" s="74">
        <f t="shared" si="0"/>
        <v>0</v>
      </c>
      <c r="Y57" s="227"/>
      <c r="AA57" s="81">
        <v>43</v>
      </c>
      <c r="AB57" s="228"/>
      <c r="AC57" s="228"/>
      <c r="AD57" s="228"/>
      <c r="AE57" s="228"/>
      <c r="AF57" s="228"/>
      <c r="AG57" s="228"/>
      <c r="AH57" s="228"/>
      <c r="AI57" s="74">
        <f t="shared" si="1"/>
        <v>64955.294999999998</v>
      </c>
      <c r="AJ57" s="228"/>
      <c r="AM57" s="81">
        <v>43</v>
      </c>
      <c r="AN57" s="228"/>
      <c r="AO57" s="228"/>
      <c r="AP57" s="228"/>
      <c r="AQ57" s="228"/>
      <c r="AR57" s="228"/>
      <c r="AS57" s="228"/>
      <c r="AT57" s="228"/>
      <c r="AU57" s="86"/>
      <c r="AV57" s="86"/>
      <c r="AW57" s="228"/>
    </row>
    <row r="58" spans="1:49" s="13" customFormat="1">
      <c r="A58" s="853"/>
      <c r="B58" s="81">
        <v>44</v>
      </c>
      <c r="C58" s="208"/>
      <c r="D58" s="208"/>
      <c r="E58" s="208"/>
      <c r="F58" s="208"/>
      <c r="G58" s="208"/>
      <c r="H58" s="208"/>
      <c r="I58" s="208"/>
      <c r="J58" s="86"/>
      <c r="K58" s="86"/>
      <c r="L58" s="208"/>
      <c r="M58" s="346"/>
      <c r="O58" s="14"/>
      <c r="P58" s="81">
        <v>44</v>
      </c>
      <c r="Q58" s="208"/>
      <c r="R58" s="208"/>
      <c r="S58" s="208"/>
      <c r="T58" s="208"/>
      <c r="U58" s="208"/>
      <c r="V58" s="208"/>
      <c r="W58" s="208"/>
      <c r="X58" s="74">
        <f t="shared" si="0"/>
        <v>0</v>
      </c>
      <c r="Y58" s="227"/>
      <c r="AA58" s="81">
        <v>44</v>
      </c>
      <c r="AB58" s="208"/>
      <c r="AC58" s="208"/>
      <c r="AD58" s="208"/>
      <c r="AE58" s="208"/>
      <c r="AF58" s="208"/>
      <c r="AG58" s="208"/>
      <c r="AH58" s="208"/>
      <c r="AI58" s="74">
        <f t="shared" si="1"/>
        <v>64955.294999999998</v>
      </c>
      <c r="AJ58" s="208"/>
      <c r="AM58" s="81">
        <v>44</v>
      </c>
      <c r="AN58" s="208"/>
      <c r="AO58" s="208"/>
      <c r="AP58" s="208"/>
      <c r="AQ58" s="208"/>
      <c r="AR58" s="208"/>
      <c r="AS58" s="208"/>
      <c r="AT58" s="208"/>
      <c r="AU58" s="86"/>
      <c r="AV58" s="86"/>
      <c r="AW58" s="208"/>
    </row>
    <row r="59" spans="1:49" s="13" customFormat="1">
      <c r="A59" s="854"/>
      <c r="B59" s="81">
        <v>45</v>
      </c>
      <c r="C59" s="209"/>
      <c r="D59" s="209"/>
      <c r="E59" s="209"/>
      <c r="F59" s="209"/>
      <c r="G59" s="209"/>
      <c r="H59" s="209"/>
      <c r="I59" s="209"/>
      <c r="J59" s="86"/>
      <c r="K59" s="86"/>
      <c r="L59" s="209"/>
      <c r="M59" s="346"/>
      <c r="O59" s="14"/>
      <c r="P59" s="81">
        <v>45</v>
      </c>
      <c r="Q59" s="209"/>
      <c r="R59" s="209"/>
      <c r="S59" s="209"/>
      <c r="T59" s="209"/>
      <c r="U59" s="209"/>
      <c r="V59" s="209"/>
      <c r="W59" s="209"/>
      <c r="X59" s="74">
        <f t="shared" si="0"/>
        <v>0</v>
      </c>
      <c r="Y59" s="227"/>
      <c r="AA59" s="81">
        <v>45</v>
      </c>
      <c r="AB59" s="209"/>
      <c r="AC59" s="209"/>
      <c r="AD59" s="209"/>
      <c r="AE59" s="209"/>
      <c r="AF59" s="209"/>
      <c r="AG59" s="209"/>
      <c r="AH59" s="209"/>
      <c r="AI59" s="74">
        <f t="shared" si="1"/>
        <v>64955.294999999998</v>
      </c>
      <c r="AJ59" s="209"/>
      <c r="AM59" s="81">
        <v>45</v>
      </c>
      <c r="AN59" s="209"/>
      <c r="AO59" s="209"/>
      <c r="AP59" s="209"/>
      <c r="AQ59" s="209"/>
      <c r="AR59" s="209"/>
      <c r="AS59" s="209"/>
      <c r="AT59" s="209"/>
      <c r="AU59" s="86"/>
      <c r="AV59" s="86"/>
      <c r="AW59" s="209"/>
    </row>
    <row r="60" spans="1:49" s="13" customFormat="1">
      <c r="B60" s="81">
        <v>46</v>
      </c>
      <c r="C60" s="228"/>
      <c r="D60" s="228"/>
      <c r="E60" s="678"/>
      <c r="F60" s="228"/>
      <c r="G60" s="228"/>
      <c r="H60" s="685"/>
      <c r="I60" s="685"/>
      <c r="J60" s="86"/>
      <c r="K60" s="86"/>
      <c r="L60" s="680"/>
      <c r="M60" s="763"/>
      <c r="O60" s="14"/>
      <c r="P60" s="81">
        <v>46</v>
      </c>
      <c r="Q60" s="228"/>
      <c r="R60" s="228"/>
      <c r="S60" s="678"/>
      <c r="T60" s="228"/>
      <c r="U60" s="228"/>
      <c r="V60" s="685"/>
      <c r="W60" s="685"/>
      <c r="X60" s="74">
        <f t="shared" si="0"/>
        <v>0</v>
      </c>
      <c r="Y60" s="679"/>
      <c r="AA60" s="81">
        <v>46</v>
      </c>
      <c r="AB60" s="228"/>
      <c r="AC60" s="228"/>
      <c r="AD60" s="678"/>
      <c r="AE60" s="228"/>
      <c r="AF60" s="228"/>
      <c r="AG60" s="685"/>
      <c r="AH60" s="685"/>
      <c r="AI60" s="74">
        <f t="shared" si="1"/>
        <v>64955.294999999998</v>
      </c>
      <c r="AJ60" s="680"/>
      <c r="AM60" s="81">
        <v>46</v>
      </c>
      <c r="AN60" s="228"/>
      <c r="AO60" s="228"/>
      <c r="AP60" s="678"/>
      <c r="AQ60" s="228"/>
      <c r="AR60" s="228"/>
      <c r="AS60" s="685"/>
      <c r="AT60" s="685"/>
      <c r="AU60" s="86"/>
      <c r="AV60" s="86"/>
      <c r="AW60" s="680"/>
    </row>
    <row r="61" spans="1:49" s="13" customFormat="1">
      <c r="B61" s="81">
        <v>47</v>
      </c>
      <c r="C61" s="208"/>
      <c r="D61" s="208"/>
      <c r="E61" s="681"/>
      <c r="F61" s="208"/>
      <c r="G61" s="208"/>
      <c r="H61" s="686"/>
      <c r="I61" s="686"/>
      <c r="J61" s="86"/>
      <c r="K61" s="86"/>
      <c r="L61" s="682"/>
      <c r="M61" s="763"/>
      <c r="O61" s="14"/>
      <c r="P61" s="81">
        <v>47</v>
      </c>
      <c r="Q61" s="208"/>
      <c r="R61" s="208"/>
      <c r="S61" s="681"/>
      <c r="T61" s="208"/>
      <c r="U61" s="208"/>
      <c r="V61" s="686"/>
      <c r="W61" s="686"/>
      <c r="X61" s="74">
        <f t="shared" si="0"/>
        <v>0</v>
      </c>
      <c r="Y61" s="679"/>
      <c r="AA61" s="81">
        <v>47</v>
      </c>
      <c r="AB61" s="208"/>
      <c r="AC61" s="208"/>
      <c r="AD61" s="681"/>
      <c r="AE61" s="208"/>
      <c r="AF61" s="208"/>
      <c r="AG61" s="686"/>
      <c r="AH61" s="686"/>
      <c r="AI61" s="74">
        <f t="shared" si="1"/>
        <v>64955.294999999998</v>
      </c>
      <c r="AJ61" s="682"/>
      <c r="AM61" s="81">
        <v>47</v>
      </c>
      <c r="AN61" s="208"/>
      <c r="AO61" s="208"/>
      <c r="AP61" s="681"/>
      <c r="AQ61" s="208"/>
      <c r="AR61" s="208"/>
      <c r="AS61" s="686"/>
      <c r="AT61" s="686"/>
      <c r="AU61" s="86"/>
      <c r="AV61" s="86"/>
      <c r="AW61" s="682"/>
    </row>
    <row r="62" spans="1:49" s="13" customFormat="1">
      <c r="B62" s="81">
        <v>48</v>
      </c>
      <c r="C62" s="209"/>
      <c r="D62" s="209"/>
      <c r="E62" s="683"/>
      <c r="F62" s="209"/>
      <c r="G62" s="209"/>
      <c r="H62" s="687"/>
      <c r="I62" s="687"/>
      <c r="J62" s="86"/>
      <c r="K62" s="86"/>
      <c r="L62" s="684"/>
      <c r="M62" s="763"/>
      <c r="O62" s="14"/>
      <c r="P62" s="81">
        <v>48</v>
      </c>
      <c r="Q62" s="209"/>
      <c r="R62" s="209"/>
      <c r="S62" s="683"/>
      <c r="T62" s="209"/>
      <c r="U62" s="209"/>
      <c r="V62" s="687"/>
      <c r="W62" s="687"/>
      <c r="X62" s="74">
        <f t="shared" si="0"/>
        <v>0</v>
      </c>
      <c r="Y62" s="679"/>
      <c r="AA62" s="81">
        <v>48</v>
      </c>
      <c r="AB62" s="209"/>
      <c r="AC62" s="209"/>
      <c r="AD62" s="683"/>
      <c r="AE62" s="209"/>
      <c r="AF62" s="209"/>
      <c r="AG62" s="687"/>
      <c r="AH62" s="687"/>
      <c r="AI62" s="74">
        <f t="shared" si="1"/>
        <v>64955.294999999998</v>
      </c>
      <c r="AJ62" s="684"/>
      <c r="AM62" s="81">
        <v>48</v>
      </c>
      <c r="AN62" s="209"/>
      <c r="AO62" s="209"/>
      <c r="AP62" s="683"/>
      <c r="AQ62" s="209"/>
      <c r="AR62" s="209"/>
      <c r="AS62" s="687"/>
      <c r="AT62" s="687"/>
      <c r="AU62" s="86"/>
      <c r="AV62" s="86"/>
      <c r="AW62" s="684"/>
    </row>
    <row r="63" spans="1:49" s="13" customFormat="1">
      <c r="B63" s="81">
        <v>49</v>
      </c>
      <c r="C63" s="228"/>
      <c r="D63" s="228"/>
      <c r="E63" s="678"/>
      <c r="F63" s="228"/>
      <c r="G63" s="228"/>
      <c r="H63" s="685"/>
      <c r="I63" s="685"/>
      <c r="J63" s="86"/>
      <c r="K63" s="86"/>
      <c r="L63" s="680"/>
      <c r="M63" s="763"/>
      <c r="O63" s="14"/>
      <c r="P63" s="81">
        <v>49</v>
      </c>
      <c r="Q63" s="228"/>
      <c r="R63" s="228"/>
      <c r="S63" s="678"/>
      <c r="T63" s="228"/>
      <c r="U63" s="228"/>
      <c r="V63" s="685"/>
      <c r="W63" s="685"/>
      <c r="X63" s="74">
        <f t="shared" si="0"/>
        <v>0</v>
      </c>
      <c r="Y63" s="679"/>
      <c r="AA63" s="81">
        <v>49</v>
      </c>
      <c r="AB63" s="228"/>
      <c r="AC63" s="228"/>
      <c r="AD63" s="678"/>
      <c r="AE63" s="228"/>
      <c r="AF63" s="228"/>
      <c r="AG63" s="685"/>
      <c r="AH63" s="685"/>
      <c r="AI63" s="74">
        <f t="shared" si="1"/>
        <v>64955.294999999998</v>
      </c>
      <c r="AJ63" s="680"/>
      <c r="AM63" s="81">
        <v>49</v>
      </c>
      <c r="AN63" s="228"/>
      <c r="AO63" s="228"/>
      <c r="AP63" s="678"/>
      <c r="AQ63" s="228"/>
      <c r="AR63" s="228"/>
      <c r="AS63" s="685"/>
      <c r="AT63" s="685"/>
      <c r="AU63" s="86"/>
      <c r="AV63" s="86"/>
      <c r="AW63" s="680"/>
    </row>
    <row r="64" spans="1:49" s="13" customFormat="1">
      <c r="B64" s="81">
        <v>50</v>
      </c>
      <c r="C64" s="208"/>
      <c r="D64" s="208"/>
      <c r="E64" s="681"/>
      <c r="F64" s="208"/>
      <c r="G64" s="208"/>
      <c r="H64" s="686"/>
      <c r="I64" s="686"/>
      <c r="J64" s="86"/>
      <c r="K64" s="86"/>
      <c r="L64" s="682"/>
      <c r="M64" s="763"/>
      <c r="O64" s="14"/>
      <c r="P64" s="81">
        <v>50</v>
      </c>
      <c r="Q64" s="208"/>
      <c r="R64" s="208"/>
      <c r="S64" s="681"/>
      <c r="T64" s="208"/>
      <c r="U64" s="208"/>
      <c r="V64" s="686"/>
      <c r="W64" s="686"/>
      <c r="X64" s="74">
        <f t="shared" si="0"/>
        <v>0</v>
      </c>
      <c r="Y64" s="679"/>
      <c r="AA64" s="81">
        <v>50</v>
      </c>
      <c r="AB64" s="208"/>
      <c r="AC64" s="208"/>
      <c r="AD64" s="681"/>
      <c r="AE64" s="208"/>
      <c r="AF64" s="208"/>
      <c r="AG64" s="686"/>
      <c r="AH64" s="686"/>
      <c r="AI64" s="74">
        <f t="shared" si="1"/>
        <v>64955.294999999998</v>
      </c>
      <c r="AJ64" s="682"/>
      <c r="AM64" s="81">
        <v>50</v>
      </c>
      <c r="AN64" s="208"/>
      <c r="AO64" s="208"/>
      <c r="AP64" s="681"/>
      <c r="AQ64" s="208"/>
      <c r="AR64" s="208"/>
      <c r="AS64" s="686"/>
      <c r="AT64" s="686"/>
      <c r="AU64" s="86"/>
      <c r="AV64" s="86"/>
      <c r="AW64" s="682"/>
    </row>
    <row r="65" spans="1:49" s="13" customFormat="1">
      <c r="B65" s="81">
        <v>51</v>
      </c>
      <c r="C65" s="209"/>
      <c r="D65" s="209"/>
      <c r="E65" s="683"/>
      <c r="F65" s="209"/>
      <c r="G65" s="209"/>
      <c r="H65" s="687"/>
      <c r="I65" s="687"/>
      <c r="J65" s="86"/>
      <c r="K65" s="86"/>
      <c r="L65" s="684"/>
      <c r="M65" s="763"/>
      <c r="O65" s="14"/>
      <c r="P65" s="81">
        <v>51</v>
      </c>
      <c r="Q65" s="209"/>
      <c r="R65" s="209"/>
      <c r="S65" s="683"/>
      <c r="T65" s="209"/>
      <c r="U65" s="209"/>
      <c r="V65" s="687"/>
      <c r="W65" s="687"/>
      <c r="X65" s="74">
        <f t="shared" si="0"/>
        <v>0</v>
      </c>
      <c r="Y65" s="679"/>
      <c r="AA65" s="81">
        <v>51</v>
      </c>
      <c r="AB65" s="209"/>
      <c r="AC65" s="209"/>
      <c r="AD65" s="683"/>
      <c r="AE65" s="209"/>
      <c r="AF65" s="209"/>
      <c r="AG65" s="687"/>
      <c r="AH65" s="687"/>
      <c r="AI65" s="74">
        <f t="shared" si="1"/>
        <v>64955.294999999998</v>
      </c>
      <c r="AJ65" s="684"/>
      <c r="AM65" s="81">
        <v>51</v>
      </c>
      <c r="AN65" s="209"/>
      <c r="AO65" s="209"/>
      <c r="AP65" s="683"/>
      <c r="AQ65" s="209"/>
      <c r="AR65" s="209"/>
      <c r="AS65" s="687"/>
      <c r="AT65" s="687"/>
      <c r="AU65" s="86"/>
      <c r="AV65" s="86"/>
      <c r="AW65" s="684"/>
    </row>
    <row r="66" spans="1:49" s="13" customFormat="1">
      <c r="B66" s="81">
        <v>52</v>
      </c>
      <c r="C66" s="228"/>
      <c r="D66" s="228"/>
      <c r="E66" s="678"/>
      <c r="F66" s="228"/>
      <c r="G66" s="228"/>
      <c r="H66" s="685"/>
      <c r="I66" s="685"/>
      <c r="J66" s="86"/>
      <c r="K66" s="86"/>
      <c r="L66" s="680"/>
      <c r="M66" s="763"/>
      <c r="O66" s="14"/>
      <c r="P66" s="81">
        <v>52</v>
      </c>
      <c r="Q66" s="228"/>
      <c r="R66" s="228"/>
      <c r="S66" s="678"/>
      <c r="T66" s="228"/>
      <c r="U66" s="228"/>
      <c r="V66" s="685"/>
      <c r="W66" s="685"/>
      <c r="X66" s="74">
        <f t="shared" si="0"/>
        <v>0</v>
      </c>
      <c r="Y66" s="679"/>
      <c r="AA66" s="81">
        <v>52</v>
      </c>
      <c r="AB66" s="228"/>
      <c r="AC66" s="228"/>
      <c r="AD66" s="678"/>
      <c r="AE66" s="228"/>
      <c r="AF66" s="228"/>
      <c r="AG66" s="685"/>
      <c r="AH66" s="685"/>
      <c r="AI66" s="74">
        <f t="shared" si="1"/>
        <v>64955.294999999998</v>
      </c>
      <c r="AJ66" s="680"/>
      <c r="AM66" s="81">
        <v>52</v>
      </c>
      <c r="AN66" s="228"/>
      <c r="AO66" s="228"/>
      <c r="AP66" s="678"/>
      <c r="AQ66" s="228"/>
      <c r="AR66" s="228"/>
      <c r="AS66" s="685"/>
      <c r="AT66" s="685"/>
      <c r="AU66" s="86"/>
      <c r="AV66" s="86"/>
      <c r="AW66" s="680"/>
    </row>
    <row r="67" spans="1:49" s="13" customFormat="1">
      <c r="B67" s="81">
        <v>53</v>
      </c>
      <c r="C67" s="208"/>
      <c r="D67" s="208"/>
      <c r="E67" s="681"/>
      <c r="F67" s="208"/>
      <c r="G67" s="208"/>
      <c r="H67" s="686"/>
      <c r="I67" s="686"/>
      <c r="J67" s="86"/>
      <c r="K67" s="86"/>
      <c r="L67" s="682"/>
      <c r="M67" s="763"/>
      <c r="O67" s="14"/>
      <c r="P67" s="81">
        <v>53</v>
      </c>
      <c r="Q67" s="208"/>
      <c r="R67" s="208"/>
      <c r="S67" s="681"/>
      <c r="T67" s="208"/>
      <c r="U67" s="208"/>
      <c r="V67" s="686"/>
      <c r="W67" s="686"/>
      <c r="X67" s="74">
        <f t="shared" si="0"/>
        <v>0</v>
      </c>
      <c r="Y67" s="679"/>
      <c r="AA67" s="81">
        <v>53</v>
      </c>
      <c r="AB67" s="208"/>
      <c r="AC67" s="208"/>
      <c r="AD67" s="681"/>
      <c r="AE67" s="208"/>
      <c r="AF67" s="208"/>
      <c r="AG67" s="686"/>
      <c r="AH67" s="686"/>
      <c r="AI67" s="74">
        <f t="shared" si="1"/>
        <v>64955.294999999998</v>
      </c>
      <c r="AJ67" s="682"/>
      <c r="AM67" s="81">
        <v>53</v>
      </c>
      <c r="AN67" s="208"/>
      <c r="AO67" s="208"/>
      <c r="AP67" s="681"/>
      <c r="AQ67" s="208"/>
      <c r="AR67" s="208"/>
      <c r="AS67" s="686"/>
      <c r="AT67" s="686"/>
      <c r="AU67" s="86"/>
      <c r="AV67" s="86"/>
      <c r="AW67" s="682"/>
    </row>
    <row r="68" spans="1:49" s="13" customFormat="1">
      <c r="B68" s="81">
        <v>54</v>
      </c>
      <c r="C68" s="209"/>
      <c r="D68" s="209"/>
      <c r="E68" s="683"/>
      <c r="F68" s="209"/>
      <c r="G68" s="209"/>
      <c r="H68" s="687"/>
      <c r="I68" s="687"/>
      <c r="J68" s="86"/>
      <c r="K68" s="86"/>
      <c r="L68" s="684"/>
      <c r="M68" s="763"/>
      <c r="O68" s="14"/>
      <c r="P68" s="81">
        <v>54</v>
      </c>
      <c r="Q68" s="209"/>
      <c r="R68" s="209"/>
      <c r="S68" s="683"/>
      <c r="T68" s="209"/>
      <c r="U68" s="209"/>
      <c r="V68" s="687"/>
      <c r="W68" s="687"/>
      <c r="X68" s="74">
        <f t="shared" si="0"/>
        <v>0</v>
      </c>
      <c r="Y68" s="679"/>
      <c r="AA68" s="81">
        <v>54</v>
      </c>
      <c r="AB68" s="209"/>
      <c r="AC68" s="209"/>
      <c r="AD68" s="683"/>
      <c r="AE68" s="209"/>
      <c r="AF68" s="209"/>
      <c r="AG68" s="687"/>
      <c r="AH68" s="687"/>
      <c r="AI68" s="74">
        <f t="shared" si="1"/>
        <v>64955.294999999998</v>
      </c>
      <c r="AJ68" s="684"/>
      <c r="AM68" s="81">
        <v>54</v>
      </c>
      <c r="AN68" s="209"/>
      <c r="AO68" s="209"/>
      <c r="AP68" s="683"/>
      <c r="AQ68" s="209"/>
      <c r="AR68" s="209"/>
      <c r="AS68" s="687"/>
      <c r="AT68" s="687"/>
      <c r="AU68" s="86"/>
      <c r="AV68" s="86"/>
      <c r="AW68" s="684"/>
    </row>
    <row r="69" spans="1:49" s="13" customFormat="1" ht="23.1">
      <c r="B69" s="855" t="s">
        <v>53</v>
      </c>
      <c r="C69" s="856"/>
      <c r="D69" s="856"/>
      <c r="E69" s="856"/>
      <c r="F69" s="856"/>
      <c r="G69" s="857"/>
      <c r="H69" s="25"/>
      <c r="I69" s="25"/>
      <c r="J69" s="25"/>
      <c r="K69" s="25"/>
      <c r="L69" s="16"/>
      <c r="M69" s="20"/>
      <c r="O69" s="14"/>
      <c r="P69" s="855" t="s">
        <v>53</v>
      </c>
      <c r="Q69" s="856"/>
      <c r="R69" s="856"/>
      <c r="S69" s="856"/>
      <c r="T69" s="856"/>
      <c r="U69" s="857"/>
      <c r="V69" s="25">
        <f>SUM(V15:V68)</f>
        <v>0</v>
      </c>
      <c r="W69" s="25"/>
      <c r="X69" s="137">
        <f>IF(MAX(X15:X68)&gt;=H7*0.5,MAX(X15:X68),0)</f>
        <v>0</v>
      </c>
      <c r="Y69" s="16"/>
      <c r="AA69" s="855" t="s">
        <v>53</v>
      </c>
      <c r="AB69" s="856"/>
      <c r="AC69" s="856"/>
      <c r="AD69" s="856"/>
      <c r="AE69" s="856"/>
      <c r="AF69" s="857"/>
      <c r="AG69" s="25">
        <f>SUM(AG15:AG68)</f>
        <v>143724.93999999997</v>
      </c>
      <c r="AH69" s="25"/>
      <c r="AI69" s="138">
        <f>IF(MAX(AI15:AI68)&gt;=H7*0.5,MAX(AI15:AI68),0)</f>
        <v>64955.294999999998</v>
      </c>
      <c r="AJ69" s="16"/>
      <c r="AM69" s="855" t="s">
        <v>53</v>
      </c>
      <c r="AN69" s="856"/>
      <c r="AO69" s="856"/>
      <c r="AP69" s="856"/>
      <c r="AQ69" s="856"/>
      <c r="AR69" s="857"/>
      <c r="AS69" s="25"/>
      <c r="AT69" s="25"/>
      <c r="AU69" s="25"/>
      <c r="AV69" s="25"/>
      <c r="AW69" s="16"/>
    </row>
    <row r="70" spans="1:49" s="13" customFormat="1" ht="18">
      <c r="B70" s="355"/>
      <c r="C70" s="355"/>
      <c r="D70" s="355"/>
      <c r="E70" s="355"/>
      <c r="F70" s="355"/>
      <c r="G70" s="355"/>
      <c r="H70" s="764"/>
      <c r="I70" s="764"/>
      <c r="J70" s="764"/>
      <c r="K70" s="764"/>
      <c r="L70" s="20"/>
      <c r="M70" s="20"/>
      <c r="O70" s="14"/>
      <c r="P70" s="355"/>
      <c r="Q70" s="355"/>
      <c r="R70" s="355"/>
      <c r="S70" s="355"/>
      <c r="T70" s="355"/>
      <c r="U70" s="355"/>
      <c r="V70" s="764"/>
      <c r="W70" s="764"/>
      <c r="X70" s="764"/>
      <c r="Y70" s="20"/>
      <c r="AA70" s="355"/>
      <c r="AB70" s="355"/>
      <c r="AC70" s="355"/>
      <c r="AD70" s="355"/>
      <c r="AE70" s="355"/>
      <c r="AF70" s="355"/>
      <c r="AG70" s="764"/>
      <c r="AH70" s="764"/>
      <c r="AI70" s="764"/>
      <c r="AJ70" s="20"/>
    </row>
    <row r="71" spans="1:49"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49" s="111" customFormat="1" ht="18">
      <c r="B72" s="356"/>
      <c r="C72" s="356"/>
      <c r="D72" s="356"/>
      <c r="E72" s="356"/>
      <c r="F72" s="356"/>
      <c r="G72" s="356"/>
      <c r="H72" s="113"/>
      <c r="I72" s="113"/>
      <c r="J72" s="113"/>
      <c r="K72" s="113"/>
      <c r="L72" s="357"/>
      <c r="M72" s="357"/>
      <c r="O72" s="115"/>
      <c r="P72" s="356"/>
      <c r="Q72" s="356"/>
      <c r="R72" s="356"/>
      <c r="S72" s="356"/>
      <c r="T72" s="356"/>
      <c r="U72" s="356"/>
      <c r="V72" s="113"/>
      <c r="W72" s="113"/>
      <c r="X72" s="113"/>
      <c r="Y72" s="357"/>
      <c r="AA72" s="356"/>
      <c r="AB72" s="356"/>
      <c r="AC72" s="356"/>
      <c r="AD72" s="356"/>
      <c r="AE72" s="356"/>
      <c r="AF72" s="356"/>
      <c r="AG72" s="113"/>
      <c r="AH72" s="113"/>
      <c r="AI72" s="113"/>
      <c r="AJ72" s="357"/>
    </row>
    <row r="73" spans="1:49" s="13" customFormat="1">
      <c r="B73" s="17"/>
      <c r="C73" s="18"/>
      <c r="D73" s="18"/>
      <c r="E73" s="19"/>
      <c r="F73" s="18"/>
      <c r="G73" s="18"/>
      <c r="H73" s="18"/>
      <c r="I73" s="18"/>
      <c r="J73" s="18"/>
      <c r="K73" s="18"/>
      <c r="L73" s="20"/>
      <c r="M73" s="20"/>
      <c r="N73" s="20"/>
      <c r="O73" s="14"/>
    </row>
    <row r="74" spans="1:49">
      <c r="M74" s="9"/>
      <c r="N74" s="2"/>
      <c r="O74" s="10"/>
    </row>
    <row r="75" spans="1:49">
      <c r="M75" s="9"/>
      <c r="N75" s="2"/>
      <c r="O75" s="10"/>
    </row>
    <row r="76" spans="1:49" ht="14.45" customHeight="1">
      <c r="C76" s="39"/>
      <c r="D76" s="840" t="s">
        <v>54</v>
      </c>
      <c r="E76" s="840"/>
      <c r="F76" s="840"/>
      <c r="G76" s="840"/>
      <c r="H76" s="840"/>
      <c r="I76" s="840"/>
      <c r="J76" s="840"/>
      <c r="K76" s="840"/>
      <c r="L76" s="840"/>
      <c r="M76" s="840"/>
      <c r="N76" s="840"/>
      <c r="O76" s="840"/>
      <c r="P76" s="39"/>
      <c r="Q76" s="765"/>
      <c r="R76" s="765"/>
      <c r="S76" s="765"/>
    </row>
    <row r="77" spans="1:49" ht="47.1" customHeight="1">
      <c r="C77" s="39"/>
      <c r="D77" s="840"/>
      <c r="E77" s="840"/>
      <c r="F77" s="840"/>
      <c r="G77" s="840"/>
      <c r="H77" s="840"/>
      <c r="I77" s="840"/>
      <c r="J77" s="840"/>
      <c r="K77" s="840"/>
      <c r="L77" s="840"/>
      <c r="M77" s="840"/>
      <c r="N77" s="840"/>
      <c r="O77" s="840"/>
      <c r="P77" s="39"/>
      <c r="Q77" s="765"/>
      <c r="R77" s="765"/>
      <c r="S77" s="765"/>
    </row>
    <row r="78" spans="1:49" ht="14.45">
      <c r="C78" s="39"/>
      <c r="D78" s="39"/>
      <c r="E78" s="39"/>
      <c r="F78" s="39"/>
      <c r="G78" s="39"/>
      <c r="H78" s="40"/>
      <c r="I78" s="40"/>
      <c r="J78" s="40"/>
      <c r="K78" s="40"/>
      <c r="L78" s="39"/>
      <c r="M78" s="39"/>
      <c r="N78" s="41"/>
      <c r="O78" s="42"/>
      <c r="P78" s="39"/>
      <c r="Q78" s="765"/>
      <c r="R78" s="765"/>
      <c r="S78" s="765"/>
    </row>
    <row r="79" spans="1:49" ht="12.95">
      <c r="A79" s="39"/>
      <c r="B79" s="39"/>
      <c r="C79" s="858" t="s">
        <v>55</v>
      </c>
      <c r="D79" s="858"/>
      <c r="E79" s="861" t="str">
        <f>H5</f>
        <v>INTERFAZNI E&amp;P</v>
      </c>
      <c r="F79" s="861"/>
      <c r="G79" s="861"/>
      <c r="H79" s="861"/>
      <c r="I79" s="861"/>
      <c r="J79" s="42"/>
      <c r="M79" s="9"/>
      <c r="N79" s="2"/>
      <c r="O79" s="10"/>
    </row>
    <row r="80" spans="1:49" ht="12.95">
      <c r="A80" s="39"/>
      <c r="B80" s="39"/>
      <c r="C80" s="858" t="s">
        <v>56</v>
      </c>
      <c r="D80" s="858"/>
      <c r="E80" s="887" t="s">
        <v>641</v>
      </c>
      <c r="F80" s="887"/>
      <c r="G80" s="887"/>
      <c r="H80" s="887"/>
      <c r="I80" s="887"/>
      <c r="J80" s="42"/>
      <c r="M80" s="9"/>
      <c r="N80" s="2"/>
      <c r="O80" s="10"/>
    </row>
    <row r="81" spans="1:26" ht="12.95">
      <c r="A81" s="39"/>
      <c r="B81" s="39"/>
      <c r="C81" s="858" t="s">
        <v>58</v>
      </c>
      <c r="D81" s="858"/>
      <c r="E81" s="869" t="s">
        <v>59</v>
      </c>
      <c r="F81" s="869"/>
      <c r="G81" s="869"/>
      <c r="H81" s="869"/>
      <c r="I81" s="869"/>
      <c r="J81" s="42"/>
      <c r="M81" s="9"/>
      <c r="N81" s="2"/>
      <c r="O81" s="10"/>
    </row>
    <row r="82" spans="1:26">
      <c r="A82" s="39"/>
      <c r="B82" s="39"/>
      <c r="C82" s="39"/>
      <c r="D82" s="39"/>
      <c r="E82" s="39"/>
      <c r="F82" s="39"/>
      <c r="G82" s="40"/>
      <c r="H82" s="39"/>
      <c r="I82" s="41"/>
      <c r="J82" s="42"/>
      <c r="M82" s="9"/>
      <c r="N82" s="2"/>
      <c r="O82" s="10"/>
    </row>
    <row r="83" spans="1:26" ht="12.95">
      <c r="A83" s="39"/>
      <c r="B83" s="39"/>
      <c r="C83" s="870" t="s">
        <v>60</v>
      </c>
      <c r="D83" s="870"/>
      <c r="E83" s="870"/>
      <c r="F83" s="870"/>
      <c r="G83" s="870"/>
      <c r="H83" s="870"/>
      <c r="I83" s="870"/>
      <c r="J83" s="870"/>
      <c r="M83" s="9"/>
      <c r="N83" s="2"/>
      <c r="O83" s="10"/>
    </row>
    <row r="84" spans="1:26" ht="12.95">
      <c r="A84" s="39"/>
      <c r="B84" s="39"/>
      <c r="C84" s="770"/>
      <c r="D84" s="870" t="s">
        <v>61</v>
      </c>
      <c r="E84" s="870"/>
      <c r="F84" s="870"/>
      <c r="G84" s="870"/>
      <c r="H84" s="870"/>
      <c r="I84" s="770"/>
      <c r="J84" s="770"/>
      <c r="M84" s="9"/>
      <c r="N84" s="2"/>
      <c r="O84" s="10"/>
    </row>
    <row r="85" spans="1:26" ht="12.95" customHeight="1" thickBot="1">
      <c r="A85" s="39"/>
      <c r="B85" s="39"/>
      <c r="C85" s="880"/>
      <c r="D85" s="880"/>
      <c r="E85" s="770"/>
      <c r="F85" s="770"/>
      <c r="G85" s="770"/>
      <c r="H85" s="770"/>
      <c r="I85" s="770"/>
      <c r="J85" s="770"/>
      <c r="M85" s="9"/>
      <c r="N85" s="2"/>
      <c r="O85" s="366"/>
      <c r="P85" s="366"/>
      <c r="Q85" s="366"/>
      <c r="R85" s="366"/>
      <c r="S85" s="366"/>
      <c r="T85" s="366"/>
      <c r="U85" s="366"/>
      <c r="V85" s="366"/>
    </row>
    <row r="86" spans="1:26" ht="23.45" thickBot="1">
      <c r="A86" s="39"/>
      <c r="B86" s="39"/>
      <c r="C86" s="871" t="s">
        <v>62</v>
      </c>
      <c r="D86" s="872"/>
      <c r="E86" s="872"/>
      <c r="F86" s="872"/>
      <c r="G86" s="872"/>
      <c r="H86" s="872"/>
      <c r="I86" s="872"/>
      <c r="J86" s="872"/>
      <c r="K86" s="873"/>
      <c r="M86" s="9"/>
      <c r="N86" s="874" t="s">
        <v>63</v>
      </c>
      <c r="O86" s="875"/>
      <c r="P86" s="875"/>
      <c r="Q86" s="875"/>
      <c r="R86" s="875"/>
      <c r="S86" s="875"/>
      <c r="T86" s="875"/>
      <c r="U86" s="875"/>
      <c r="V86" s="876"/>
    </row>
    <row r="87" spans="1:26" ht="65.45" thickBot="1">
      <c r="A87" s="39"/>
      <c r="C87" s="180" t="s">
        <v>64</v>
      </c>
      <c r="D87" s="180" t="s">
        <v>11</v>
      </c>
      <c r="E87" s="180" t="s">
        <v>65</v>
      </c>
      <c r="F87" s="180" t="s">
        <v>66</v>
      </c>
      <c r="G87" s="180" t="s">
        <v>67</v>
      </c>
      <c r="H87" s="180" t="s">
        <v>68</v>
      </c>
      <c r="I87" s="189" t="s">
        <v>69</v>
      </c>
      <c r="J87" s="190" t="s">
        <v>70</v>
      </c>
      <c r="K87" s="181" t="s">
        <v>19</v>
      </c>
      <c r="L87" s="39"/>
      <c r="N87" s="180" t="s">
        <v>64</v>
      </c>
      <c r="O87" s="180" t="s">
        <v>11</v>
      </c>
      <c r="P87" s="180" t="s">
        <v>65</v>
      </c>
      <c r="Q87" s="180" t="s">
        <v>66</v>
      </c>
      <c r="R87" s="180" t="s">
        <v>67</v>
      </c>
      <c r="S87" s="180" t="s">
        <v>68</v>
      </c>
      <c r="T87" s="189" t="s">
        <v>69</v>
      </c>
      <c r="U87" s="190" t="s">
        <v>70</v>
      </c>
      <c r="V87" s="181" t="s">
        <v>19</v>
      </c>
      <c r="Y87" s="147" t="s">
        <v>71</v>
      </c>
      <c r="Z87" s="148" t="s">
        <v>72</v>
      </c>
    </row>
    <row r="88" spans="1:26" ht="83.1" customHeight="1" thickBot="1">
      <c r="A88" s="116"/>
      <c r="B88" s="15">
        <v>1</v>
      </c>
      <c r="C88" s="44" t="s">
        <v>642</v>
      </c>
      <c r="D88" s="44" t="s">
        <v>643</v>
      </c>
      <c r="E88" s="263" t="s">
        <v>644</v>
      </c>
      <c r="F88" s="130" t="s">
        <v>645</v>
      </c>
      <c r="G88" s="16">
        <v>42643</v>
      </c>
      <c r="H88" s="16">
        <v>43739</v>
      </c>
      <c r="I88" s="45">
        <f t="shared" ref="I88:I99" si="2">H88-G88</f>
        <v>1096</v>
      </c>
      <c r="J88" s="46">
        <f t="shared" ref="J88:J99" si="3">+I88/30</f>
        <v>36.533333333333331</v>
      </c>
      <c r="K88" s="264" t="s">
        <v>646</v>
      </c>
      <c r="L88" s="116"/>
      <c r="M88" s="129">
        <v>1</v>
      </c>
      <c r="N88" s="122" t="s">
        <v>647</v>
      </c>
      <c r="O88" s="121" t="s">
        <v>648</v>
      </c>
      <c r="P88" s="122" t="s">
        <v>649</v>
      </c>
      <c r="Q88" s="122" t="s">
        <v>650</v>
      </c>
      <c r="R88" s="16">
        <v>41220</v>
      </c>
      <c r="S88" s="16">
        <v>41598</v>
      </c>
      <c r="T88" s="45">
        <f>S88-R88+1</f>
        <v>379</v>
      </c>
      <c r="U88" s="46">
        <f t="shared" ref="U88:U99" si="4">+T88/30</f>
        <v>12.633333333333333</v>
      </c>
      <c r="V88" s="136"/>
      <c r="Y88" s="149" t="s">
        <v>76</v>
      </c>
      <c r="Z88" s="150">
        <v>4</v>
      </c>
    </row>
    <row r="89" spans="1:26" ht="90">
      <c r="A89" s="116"/>
      <c r="B89" s="15">
        <v>2</v>
      </c>
      <c r="C89" s="47"/>
      <c r="D89" s="47"/>
      <c r="E89" s="47"/>
      <c r="F89" s="47"/>
      <c r="G89" s="16"/>
      <c r="H89" s="16"/>
      <c r="I89" s="45">
        <f t="shared" si="2"/>
        <v>0</v>
      </c>
      <c r="J89" s="46">
        <f t="shared" si="3"/>
        <v>0</v>
      </c>
      <c r="K89" s="136"/>
      <c r="L89" s="116"/>
      <c r="M89" s="129">
        <v>2</v>
      </c>
      <c r="N89" s="122" t="s">
        <v>647</v>
      </c>
      <c r="O89" s="122" t="s">
        <v>648</v>
      </c>
      <c r="P89" s="122" t="s">
        <v>649</v>
      </c>
      <c r="Q89" s="240" t="s">
        <v>650</v>
      </c>
      <c r="R89" s="16">
        <v>41599</v>
      </c>
      <c r="S89" s="16">
        <v>41974</v>
      </c>
      <c r="T89" s="45">
        <f>S89-R89+1</f>
        <v>376</v>
      </c>
      <c r="U89" s="46">
        <f t="shared" si="4"/>
        <v>12.533333333333333</v>
      </c>
      <c r="V89" s="132"/>
      <c r="Y89" s="151" t="s">
        <v>81</v>
      </c>
      <c r="Z89" s="877">
        <v>1</v>
      </c>
    </row>
    <row r="90" spans="1:26" ht="69.95">
      <c r="A90" s="116"/>
      <c r="B90" s="15">
        <v>3</v>
      </c>
      <c r="C90" s="47"/>
      <c r="D90" s="47"/>
      <c r="E90" s="47"/>
      <c r="F90" s="47"/>
      <c r="G90" s="16"/>
      <c r="H90" s="16"/>
      <c r="I90" s="45">
        <f t="shared" si="2"/>
        <v>0</v>
      </c>
      <c r="J90" s="46">
        <f t="shared" si="3"/>
        <v>0</v>
      </c>
      <c r="K90" s="136"/>
      <c r="L90" s="116"/>
      <c r="M90" s="129">
        <v>3</v>
      </c>
      <c r="N90" s="131"/>
      <c r="O90" s="130"/>
      <c r="P90" s="131"/>
      <c r="Q90" s="132"/>
      <c r="R90" s="133"/>
      <c r="S90" s="133"/>
      <c r="T90" s="45">
        <f t="shared" ref="T90:T99" si="5">S90-R90</f>
        <v>0</v>
      </c>
      <c r="U90" s="46">
        <f t="shared" si="4"/>
        <v>0</v>
      </c>
      <c r="V90" s="136"/>
      <c r="Y90" s="154" t="s">
        <v>84</v>
      </c>
      <c r="Z90" s="878"/>
    </row>
    <row r="91" spans="1:26" ht="60">
      <c r="A91" s="116"/>
      <c r="B91" s="15">
        <v>4</v>
      </c>
      <c r="C91" s="47"/>
      <c r="D91" s="47"/>
      <c r="E91" s="47"/>
      <c r="F91" s="47"/>
      <c r="G91" s="16"/>
      <c r="H91" s="16"/>
      <c r="I91" s="45">
        <f t="shared" si="2"/>
        <v>0</v>
      </c>
      <c r="J91" s="46">
        <f t="shared" si="3"/>
        <v>0</v>
      </c>
      <c r="K91" s="136"/>
      <c r="L91" s="116"/>
      <c r="M91" s="129">
        <v>4</v>
      </c>
      <c r="N91" s="134"/>
      <c r="O91" s="134"/>
      <c r="P91" s="134"/>
      <c r="Q91" s="134"/>
      <c r="R91" s="133"/>
      <c r="S91" s="133"/>
      <c r="T91" s="45">
        <f t="shared" si="5"/>
        <v>0</v>
      </c>
      <c r="U91" s="46">
        <f t="shared" si="4"/>
        <v>0</v>
      </c>
      <c r="V91" s="136"/>
      <c r="Y91" s="154" t="s">
        <v>87</v>
      </c>
      <c r="Z91" s="878"/>
    </row>
    <row r="92" spans="1:26" ht="50.45">
      <c r="A92" s="116"/>
      <c r="B92" s="15">
        <v>5</v>
      </c>
      <c r="C92" s="47"/>
      <c r="D92" s="47"/>
      <c r="E92" s="47"/>
      <c r="F92" s="47"/>
      <c r="G92" s="16"/>
      <c r="H92" s="16"/>
      <c r="I92" s="45">
        <f t="shared" si="2"/>
        <v>0</v>
      </c>
      <c r="J92" s="46">
        <f t="shared" si="3"/>
        <v>0</v>
      </c>
      <c r="K92" s="136"/>
      <c r="L92" s="116"/>
      <c r="M92" s="129">
        <v>5</v>
      </c>
      <c r="N92" s="134"/>
      <c r="O92" s="134"/>
      <c r="P92" s="134"/>
      <c r="Q92" s="134"/>
      <c r="R92" s="133"/>
      <c r="S92" s="133"/>
      <c r="T92" s="45">
        <f t="shared" si="5"/>
        <v>0</v>
      </c>
      <c r="U92" s="46">
        <f t="shared" si="4"/>
        <v>0</v>
      </c>
      <c r="V92" s="136"/>
      <c r="Y92" s="152" t="s">
        <v>91</v>
      </c>
      <c r="Z92" s="878"/>
    </row>
    <row r="93" spans="1:26" ht="60">
      <c r="A93" s="116"/>
      <c r="B93" s="15">
        <v>6</v>
      </c>
      <c r="C93" s="47"/>
      <c r="D93" s="47"/>
      <c r="E93" s="47"/>
      <c r="F93" s="47"/>
      <c r="G93" s="16"/>
      <c r="H93" s="16"/>
      <c r="I93" s="45">
        <f t="shared" si="2"/>
        <v>0</v>
      </c>
      <c r="J93" s="46">
        <f t="shared" si="3"/>
        <v>0</v>
      </c>
      <c r="K93" s="136"/>
      <c r="L93" s="116"/>
      <c r="M93" s="129">
        <v>6</v>
      </c>
      <c r="N93" s="134"/>
      <c r="O93" s="134"/>
      <c r="P93" s="134"/>
      <c r="Q93" s="134"/>
      <c r="R93" s="133"/>
      <c r="S93" s="133"/>
      <c r="T93" s="45">
        <f t="shared" si="5"/>
        <v>0</v>
      </c>
      <c r="U93" s="46">
        <f t="shared" si="4"/>
        <v>0</v>
      </c>
      <c r="V93" s="136"/>
      <c r="Y93" s="154" t="s">
        <v>94</v>
      </c>
      <c r="Z93" s="878"/>
    </row>
    <row r="94" spans="1:26" ht="50.1">
      <c r="A94" s="116"/>
      <c r="B94" s="15">
        <v>7</v>
      </c>
      <c r="C94" s="47"/>
      <c r="D94" s="47"/>
      <c r="E94" s="47"/>
      <c r="F94" s="47"/>
      <c r="G94" s="16"/>
      <c r="H94" s="16"/>
      <c r="I94" s="45">
        <f t="shared" si="2"/>
        <v>0</v>
      </c>
      <c r="J94" s="46">
        <f t="shared" si="3"/>
        <v>0</v>
      </c>
      <c r="K94" s="136"/>
      <c r="L94" s="116"/>
      <c r="M94" s="129">
        <v>7</v>
      </c>
      <c r="N94" s="134"/>
      <c r="O94" s="134"/>
      <c r="P94" s="134"/>
      <c r="Q94" s="134"/>
      <c r="R94" s="133"/>
      <c r="S94" s="133"/>
      <c r="T94" s="45">
        <f t="shared" si="5"/>
        <v>0</v>
      </c>
      <c r="U94" s="46">
        <f t="shared" si="4"/>
        <v>0</v>
      </c>
      <c r="V94" s="136"/>
      <c r="Y94" s="154" t="s">
        <v>98</v>
      </c>
      <c r="Z94" s="878"/>
    </row>
    <row r="95" spans="1:26" ht="24.95" customHeight="1">
      <c r="A95" s="116"/>
      <c r="B95" s="15">
        <v>8</v>
      </c>
      <c r="C95" s="47"/>
      <c r="D95" s="47"/>
      <c r="E95" s="47"/>
      <c r="F95" s="47"/>
      <c r="G95" s="16"/>
      <c r="H95" s="16"/>
      <c r="I95" s="45">
        <f t="shared" si="2"/>
        <v>0</v>
      </c>
      <c r="J95" s="46">
        <f t="shared" si="3"/>
        <v>0</v>
      </c>
      <c r="K95" s="136"/>
      <c r="L95" s="116"/>
      <c r="M95" s="129">
        <v>8</v>
      </c>
      <c r="N95" s="134"/>
      <c r="O95" s="134"/>
      <c r="P95" s="134"/>
      <c r="Q95" s="134"/>
      <c r="R95" s="133"/>
      <c r="S95" s="133"/>
      <c r="T95" s="45">
        <f t="shared" si="5"/>
        <v>0</v>
      </c>
      <c r="U95" s="46">
        <f t="shared" si="4"/>
        <v>0</v>
      </c>
      <c r="V95" s="136"/>
      <c r="Y95" s="154" t="s">
        <v>101</v>
      </c>
      <c r="Z95" s="878"/>
    </row>
    <row r="96" spans="1:26" ht="30" customHeight="1" thickBot="1">
      <c r="A96" s="116"/>
      <c r="B96" s="15">
        <v>9</v>
      </c>
      <c r="C96" s="47"/>
      <c r="D96" s="47"/>
      <c r="E96" s="47"/>
      <c r="F96" s="47"/>
      <c r="G96" s="16"/>
      <c r="H96" s="16"/>
      <c r="I96" s="45">
        <f t="shared" si="2"/>
        <v>0</v>
      </c>
      <c r="J96" s="46">
        <f t="shared" si="3"/>
        <v>0</v>
      </c>
      <c r="K96" s="136"/>
      <c r="L96" s="116"/>
      <c r="M96" s="129">
        <v>9</v>
      </c>
      <c r="N96" s="134"/>
      <c r="O96" s="134"/>
      <c r="P96" s="134"/>
      <c r="Q96" s="134"/>
      <c r="R96" s="133"/>
      <c r="S96" s="133"/>
      <c r="T96" s="45">
        <f t="shared" si="5"/>
        <v>0</v>
      </c>
      <c r="U96" s="46">
        <f t="shared" si="4"/>
        <v>0</v>
      </c>
      <c r="V96" s="136"/>
      <c r="Y96" s="153" t="s">
        <v>102</v>
      </c>
      <c r="Z96" s="879"/>
    </row>
    <row r="97" spans="1:28">
      <c r="A97" s="116"/>
      <c r="B97" s="15">
        <v>10</v>
      </c>
      <c r="C97" s="47"/>
      <c r="D97" s="47"/>
      <c r="E97" s="47"/>
      <c r="F97" s="47"/>
      <c r="G97" s="16"/>
      <c r="H97" s="16"/>
      <c r="I97" s="45">
        <f t="shared" si="2"/>
        <v>0</v>
      </c>
      <c r="J97" s="46">
        <f t="shared" si="3"/>
        <v>0</v>
      </c>
      <c r="K97" s="136"/>
      <c r="L97" s="116"/>
      <c r="M97" s="129">
        <v>10</v>
      </c>
      <c r="N97" s="134"/>
      <c r="O97" s="134"/>
      <c r="P97" s="134"/>
      <c r="Q97" s="134"/>
      <c r="R97" s="133"/>
      <c r="S97" s="133"/>
      <c r="T97" s="45">
        <f t="shared" si="5"/>
        <v>0</v>
      </c>
      <c r="U97" s="46">
        <f t="shared" si="4"/>
        <v>0</v>
      </c>
      <c r="V97" s="136"/>
    </row>
    <row r="98" spans="1:28">
      <c r="A98" s="116"/>
      <c r="B98" s="15">
        <v>11</v>
      </c>
      <c r="C98" s="47"/>
      <c r="D98" s="47"/>
      <c r="E98" s="47"/>
      <c r="F98" s="47"/>
      <c r="G98" s="16"/>
      <c r="H98" s="16"/>
      <c r="I98" s="45">
        <f t="shared" si="2"/>
        <v>0</v>
      </c>
      <c r="J98" s="46">
        <f t="shared" si="3"/>
        <v>0</v>
      </c>
      <c r="K98" s="136"/>
      <c r="L98" s="116"/>
      <c r="M98" s="129">
        <v>11</v>
      </c>
      <c r="N98" s="134"/>
      <c r="O98" s="134"/>
      <c r="P98" s="134"/>
      <c r="Q98" s="134"/>
      <c r="R98" s="133"/>
      <c r="S98" s="133"/>
      <c r="T98" s="45">
        <f t="shared" si="5"/>
        <v>0</v>
      </c>
      <c r="U98" s="46">
        <f t="shared" si="4"/>
        <v>0</v>
      </c>
      <c r="V98" s="136"/>
    </row>
    <row r="99" spans="1:28">
      <c r="A99" s="116"/>
      <c r="B99" s="15">
        <v>12</v>
      </c>
      <c r="C99" s="47"/>
      <c r="D99" s="47"/>
      <c r="E99" s="47"/>
      <c r="F99" s="47"/>
      <c r="G99" s="16"/>
      <c r="H99" s="16"/>
      <c r="I99" s="45">
        <f t="shared" si="2"/>
        <v>0</v>
      </c>
      <c r="J99" s="46">
        <f t="shared" si="3"/>
        <v>0</v>
      </c>
      <c r="K99" s="136"/>
      <c r="L99" s="116"/>
      <c r="M99" s="129">
        <v>12</v>
      </c>
      <c r="N99" s="134"/>
      <c r="O99" s="134"/>
      <c r="P99" s="134"/>
      <c r="Q99" s="134"/>
      <c r="R99" s="133"/>
      <c r="S99" s="133"/>
      <c r="T99" s="45">
        <f t="shared" si="5"/>
        <v>0</v>
      </c>
      <c r="U99" s="46">
        <f t="shared" si="4"/>
        <v>0</v>
      </c>
      <c r="V99" s="136"/>
    </row>
    <row r="100" spans="1:28" ht="14.45" thickBot="1">
      <c r="A100" s="39"/>
      <c r="C100" s="881" t="s">
        <v>103</v>
      </c>
      <c r="D100" s="882"/>
      <c r="E100" s="882"/>
      <c r="F100" s="882"/>
      <c r="G100" s="882"/>
      <c r="H100" s="883"/>
      <c r="I100" s="48">
        <f>SUM(I88:I99)</f>
        <v>1096</v>
      </c>
      <c r="J100" s="49">
        <f>SUM(J88:J99)</f>
        <v>36.533333333333331</v>
      </c>
      <c r="K100" s="136"/>
      <c r="L100" s="39"/>
      <c r="M100" s="135"/>
      <c r="N100" s="884" t="s">
        <v>103</v>
      </c>
      <c r="O100" s="885"/>
      <c r="P100" s="885"/>
      <c r="Q100" s="885"/>
      <c r="R100" s="885"/>
      <c r="S100" s="886"/>
      <c r="T100" s="48">
        <f>SUM(T88:T99)</f>
        <v>755</v>
      </c>
      <c r="U100" s="49">
        <f>SUM(U88:U99)</f>
        <v>25.166666666666664</v>
      </c>
      <c r="V100" s="136"/>
    </row>
    <row r="101" spans="1:28" ht="13.5" thickBot="1">
      <c r="E101" s="759"/>
      <c r="M101" s="9"/>
      <c r="N101" s="2"/>
      <c r="O101" s="10"/>
      <c r="AB101" s="155" t="s">
        <v>19</v>
      </c>
    </row>
    <row r="102" spans="1:28" ht="24.95" customHeight="1" thickBot="1">
      <c r="E102" s="759"/>
      <c r="J102" s="117" t="str">
        <f>IF(J100&gt;=36,"HABILITADO","NO HABILITADO")</f>
        <v>HABILITADO</v>
      </c>
      <c r="M102" s="9"/>
      <c r="N102" s="2"/>
      <c r="O102" s="10"/>
      <c r="T102" s="768" t="s">
        <v>104</v>
      </c>
      <c r="U102" s="769">
        <f>IF(U100&gt;24,15,IF(U100&gt;=18,10,IF(U100&gt;=12,8,0)))</f>
        <v>15</v>
      </c>
      <c r="Y102" s="768" t="s">
        <v>104</v>
      </c>
      <c r="Z102" s="769">
        <v>0</v>
      </c>
      <c r="AB102" s="149"/>
    </row>
    <row r="103" spans="1:28">
      <c r="E103" s="759"/>
      <c r="M103" s="9"/>
      <c r="N103" s="2"/>
      <c r="O103" s="10"/>
    </row>
    <row r="104" spans="1:28">
      <c r="E104" s="759"/>
      <c r="M104" s="9"/>
      <c r="N104" s="2"/>
      <c r="O104" s="10"/>
    </row>
    <row r="105" spans="1:28">
      <c r="M105" s="9"/>
      <c r="N105" s="2"/>
      <c r="O105" s="10"/>
    </row>
    <row r="106" spans="1:28">
      <c r="M106" s="9"/>
      <c r="N106" s="2"/>
      <c r="O106" s="10"/>
    </row>
    <row r="107" spans="1:28" ht="12.95" thickBot="1">
      <c r="M107" s="9"/>
      <c r="N107" s="2"/>
      <c r="O107" s="10"/>
    </row>
    <row r="108" spans="1:28" ht="13.5" thickBot="1">
      <c r="A108" s="39"/>
      <c r="B108" s="39"/>
      <c r="C108" s="858" t="s">
        <v>56</v>
      </c>
      <c r="D108" s="858"/>
      <c r="E108" s="887" t="s">
        <v>651</v>
      </c>
      <c r="F108" s="887"/>
      <c r="G108" s="887"/>
      <c r="H108" s="887"/>
      <c r="I108" s="887"/>
      <c r="J108" s="42"/>
      <c r="K108" s="186"/>
      <c r="M108" s="9"/>
      <c r="N108" s="2"/>
      <c r="O108" s="10"/>
    </row>
    <row r="109" spans="1:28" ht="12.95">
      <c r="A109" s="39"/>
      <c r="B109" s="39"/>
      <c r="C109" s="858" t="s">
        <v>58</v>
      </c>
      <c r="D109" s="858"/>
      <c r="E109" s="869" t="s">
        <v>107</v>
      </c>
      <c r="F109" s="869"/>
      <c r="G109" s="869"/>
      <c r="H109" s="869"/>
      <c r="I109" s="869"/>
      <c r="J109" s="42"/>
      <c r="M109" s="9"/>
      <c r="N109" s="2"/>
      <c r="O109" s="10"/>
    </row>
    <row r="110" spans="1:28">
      <c r="A110" s="39"/>
      <c r="B110" s="39"/>
      <c r="C110" s="39"/>
      <c r="D110" s="39"/>
      <c r="E110" s="39"/>
      <c r="F110" s="39"/>
      <c r="G110" s="40"/>
      <c r="H110" s="39"/>
      <c r="I110" s="41"/>
      <c r="J110" s="42"/>
      <c r="M110" s="9"/>
      <c r="N110" s="2"/>
      <c r="O110" s="10"/>
    </row>
    <row r="111" spans="1:28" ht="12.95">
      <c r="A111" s="39"/>
      <c r="B111" s="39"/>
      <c r="C111" s="870" t="s">
        <v>108</v>
      </c>
      <c r="D111" s="870"/>
      <c r="E111" s="870"/>
      <c r="F111" s="870"/>
      <c r="G111" s="870"/>
      <c r="H111" s="870"/>
      <c r="I111" s="870"/>
      <c r="J111" s="870"/>
      <c r="M111" s="9"/>
      <c r="N111" s="2"/>
      <c r="O111" s="10"/>
    </row>
    <row r="112" spans="1:28" ht="12.95">
      <c r="A112" s="39"/>
      <c r="B112" s="39"/>
      <c r="C112" s="770"/>
      <c r="D112" s="870" t="s">
        <v>109</v>
      </c>
      <c r="E112" s="870"/>
      <c r="F112" s="870"/>
      <c r="G112" s="870"/>
      <c r="H112" s="870"/>
      <c r="I112" s="770"/>
      <c r="J112" s="770"/>
      <c r="M112" s="9"/>
      <c r="N112" s="2"/>
      <c r="O112" s="10"/>
    </row>
    <row r="113" spans="1:26" ht="12.95" customHeight="1" thickBot="1">
      <c r="A113" s="39"/>
      <c r="B113" s="39"/>
      <c r="C113" s="880"/>
      <c r="D113" s="880"/>
      <c r="E113" s="770"/>
      <c r="F113" s="770"/>
      <c r="G113" s="770"/>
      <c r="H113" s="770"/>
      <c r="I113" s="770"/>
      <c r="J113" s="770"/>
      <c r="M113" s="9"/>
      <c r="N113" s="2"/>
      <c r="O113" s="10"/>
    </row>
    <row r="114" spans="1:26" ht="23.45" thickBot="1">
      <c r="A114" s="39"/>
      <c r="B114" s="39"/>
      <c r="C114" s="871" t="s">
        <v>110</v>
      </c>
      <c r="D114" s="872"/>
      <c r="E114" s="872"/>
      <c r="F114" s="872"/>
      <c r="G114" s="872"/>
      <c r="H114" s="872"/>
      <c r="I114" s="872"/>
      <c r="J114" s="872"/>
      <c r="K114" s="873"/>
      <c r="M114" s="9"/>
      <c r="N114" s="874" t="s">
        <v>63</v>
      </c>
      <c r="O114" s="875"/>
      <c r="P114" s="875"/>
      <c r="Q114" s="875"/>
      <c r="R114" s="875"/>
      <c r="S114" s="875"/>
      <c r="T114" s="875"/>
      <c r="U114" s="875"/>
      <c r="V114" s="876"/>
    </row>
    <row r="115" spans="1:26" ht="65.45" thickBot="1">
      <c r="A115" s="39"/>
      <c r="B115" s="39"/>
      <c r="C115" s="178" t="s">
        <v>64</v>
      </c>
      <c r="D115" s="178" t="s">
        <v>11</v>
      </c>
      <c r="E115" s="178" t="s">
        <v>65</v>
      </c>
      <c r="F115" s="179" t="s">
        <v>66</v>
      </c>
      <c r="G115" s="179" t="s">
        <v>67</v>
      </c>
      <c r="H115" s="179" t="s">
        <v>68</v>
      </c>
      <c r="I115" s="118" t="s">
        <v>69</v>
      </c>
      <c r="J115" s="119" t="s">
        <v>70</v>
      </c>
      <c r="K115" s="177" t="s">
        <v>19</v>
      </c>
      <c r="L115" s="307" t="s">
        <v>579</v>
      </c>
      <c r="M115" s="39"/>
      <c r="N115" s="178" t="s">
        <v>64</v>
      </c>
      <c r="O115" s="178" t="s">
        <v>11</v>
      </c>
      <c r="P115" s="178" t="s">
        <v>65</v>
      </c>
      <c r="Q115" s="179" t="s">
        <v>66</v>
      </c>
      <c r="R115" s="179" t="s">
        <v>67</v>
      </c>
      <c r="S115" s="179" t="s">
        <v>68</v>
      </c>
      <c r="T115" s="118" t="s">
        <v>69</v>
      </c>
      <c r="U115" s="119" t="s">
        <v>70</v>
      </c>
      <c r="V115" s="177" t="s">
        <v>19</v>
      </c>
      <c r="Y115" s="140" t="s">
        <v>113</v>
      </c>
      <c r="Z115" s="141" t="s">
        <v>72</v>
      </c>
    </row>
    <row r="116" spans="1:26" ht="242.25">
      <c r="A116" s="116"/>
      <c r="B116" s="120">
        <v>1</v>
      </c>
      <c r="C116" s="199" t="s">
        <v>652</v>
      </c>
      <c r="D116" s="200" t="s">
        <v>653</v>
      </c>
      <c r="E116" s="200" t="s">
        <v>654</v>
      </c>
      <c r="F116" s="265" t="s">
        <v>655</v>
      </c>
      <c r="G116" s="16">
        <v>43012</v>
      </c>
      <c r="H116" s="16">
        <v>43199</v>
      </c>
      <c r="I116" s="124">
        <f>H116-G116+1</f>
        <v>188</v>
      </c>
      <c r="J116" s="125">
        <f t="shared" ref="J116:J127" si="6">+I116/30</f>
        <v>6.2666666666666666</v>
      </c>
      <c r="K116" s="777" t="s">
        <v>656</v>
      </c>
      <c r="L116" s="758" t="s">
        <v>657</v>
      </c>
      <c r="M116" s="120">
        <v>1</v>
      </c>
      <c r="N116" s="121"/>
      <c r="O116" s="121"/>
      <c r="P116" s="122"/>
      <c r="Q116" s="123"/>
      <c r="R116" s="16"/>
      <c r="S116" s="16"/>
      <c r="T116" s="124">
        <f t="shared" ref="T116:T127" si="7">S116-R116</f>
        <v>0</v>
      </c>
      <c r="U116" s="125">
        <f t="shared" ref="U116:U127" si="8">+T116/30</f>
        <v>0</v>
      </c>
      <c r="V116" s="136"/>
      <c r="Y116" s="142" t="s">
        <v>118</v>
      </c>
      <c r="Z116" s="143">
        <v>2</v>
      </c>
    </row>
    <row r="117" spans="1:26" ht="156.75">
      <c r="A117" s="116"/>
      <c r="B117" s="120">
        <v>2</v>
      </c>
      <c r="C117" s="200" t="s">
        <v>658</v>
      </c>
      <c r="D117" s="199" t="s">
        <v>659</v>
      </c>
      <c r="E117" s="199" t="s">
        <v>660</v>
      </c>
      <c r="F117" s="265" t="s">
        <v>661</v>
      </c>
      <c r="G117" s="16">
        <v>43609</v>
      </c>
      <c r="H117" s="16">
        <v>43861</v>
      </c>
      <c r="I117" s="124">
        <f t="shared" ref="I117:I119" si="9">H117-G117+1</f>
        <v>253</v>
      </c>
      <c r="J117" s="125">
        <f t="shared" si="6"/>
        <v>8.4333333333333336</v>
      </c>
      <c r="K117" s="777" t="s">
        <v>656</v>
      </c>
      <c r="L117" s="758" t="s">
        <v>657</v>
      </c>
      <c r="M117" s="120">
        <v>2</v>
      </c>
      <c r="N117" s="121"/>
      <c r="O117" s="121"/>
      <c r="P117" s="122"/>
      <c r="Q117" s="123"/>
      <c r="R117" s="16"/>
      <c r="S117" s="16"/>
      <c r="T117" s="124">
        <f t="shared" si="7"/>
        <v>0</v>
      </c>
      <c r="U117" s="125">
        <f t="shared" si="8"/>
        <v>0</v>
      </c>
      <c r="V117" s="132"/>
      <c r="Y117" s="144" t="s">
        <v>119</v>
      </c>
      <c r="Z117" s="862">
        <v>1</v>
      </c>
    </row>
    <row r="118" spans="1:26" ht="409.5">
      <c r="A118" s="116"/>
      <c r="B118" s="120">
        <v>3</v>
      </c>
      <c r="C118" s="200" t="s">
        <v>653</v>
      </c>
      <c r="D118" s="200" t="s">
        <v>653</v>
      </c>
      <c r="E118" s="200" t="s">
        <v>662</v>
      </c>
      <c r="F118" s="265" t="s">
        <v>663</v>
      </c>
      <c r="G118" s="16">
        <v>41599</v>
      </c>
      <c r="H118" s="16">
        <v>41802</v>
      </c>
      <c r="I118" s="124">
        <f t="shared" si="9"/>
        <v>204</v>
      </c>
      <c r="J118" s="125">
        <f t="shared" si="6"/>
        <v>6.8</v>
      </c>
      <c r="K118" s="136"/>
      <c r="L118" s="306"/>
      <c r="M118" s="120">
        <v>3</v>
      </c>
      <c r="N118" s="121"/>
      <c r="O118" s="121"/>
      <c r="P118" s="122"/>
      <c r="Q118" s="123"/>
      <c r="R118" s="16"/>
      <c r="S118" s="16"/>
      <c r="T118" s="124">
        <f t="shared" si="7"/>
        <v>0</v>
      </c>
      <c r="U118" s="125">
        <f t="shared" si="8"/>
        <v>0</v>
      </c>
      <c r="V118" s="136"/>
      <c r="Y118" s="145" t="s">
        <v>120</v>
      </c>
      <c r="Z118" s="863"/>
    </row>
    <row r="119" spans="1:26" ht="140.1" customHeight="1">
      <c r="A119" s="116"/>
      <c r="B119" s="120">
        <v>4</v>
      </c>
      <c r="C119" s="265" t="s">
        <v>664</v>
      </c>
      <c r="D119" s="266" t="s">
        <v>664</v>
      </c>
      <c r="E119" s="200" t="s">
        <v>665</v>
      </c>
      <c r="F119" s="265" t="s">
        <v>666</v>
      </c>
      <c r="G119" s="16">
        <v>42060</v>
      </c>
      <c r="H119" s="16">
        <v>42154</v>
      </c>
      <c r="I119" s="124">
        <f t="shared" si="9"/>
        <v>95</v>
      </c>
      <c r="J119" s="125">
        <f t="shared" si="6"/>
        <v>3.1666666666666665</v>
      </c>
      <c r="K119" s="136"/>
      <c r="L119" s="265"/>
      <c r="M119" s="120">
        <v>4</v>
      </c>
      <c r="N119" s="126"/>
      <c r="O119" s="126"/>
      <c r="P119" s="126"/>
      <c r="Q119" s="126"/>
      <c r="R119" s="16"/>
      <c r="S119" s="16"/>
      <c r="T119" s="124">
        <f t="shared" si="7"/>
        <v>0</v>
      </c>
      <c r="U119" s="125">
        <f t="shared" si="8"/>
        <v>0</v>
      </c>
      <c r="V119" s="136"/>
      <c r="Y119" s="145" t="s">
        <v>121</v>
      </c>
      <c r="Z119" s="863"/>
    </row>
    <row r="120" spans="1:26" ht="174.95" customHeight="1">
      <c r="A120" s="116"/>
      <c r="B120" s="120">
        <v>5</v>
      </c>
      <c r="C120" s="43" t="s">
        <v>667</v>
      </c>
      <c r="D120" s="43" t="s">
        <v>667</v>
      </c>
      <c r="E120" s="44" t="s">
        <v>668</v>
      </c>
      <c r="F120" s="267" t="s">
        <v>669</v>
      </c>
      <c r="G120" s="16">
        <v>42675</v>
      </c>
      <c r="H120" s="16">
        <v>43039</v>
      </c>
      <c r="I120" s="124">
        <f>H120-G120+1</f>
        <v>365</v>
      </c>
      <c r="J120" s="125">
        <f t="shared" si="6"/>
        <v>12.166666666666666</v>
      </c>
      <c r="K120" s="265" t="s">
        <v>670</v>
      </c>
      <c r="L120" s="200" t="s">
        <v>671</v>
      </c>
      <c r="M120" s="120">
        <v>5</v>
      </c>
      <c r="N120" s="126"/>
      <c r="O120" s="126"/>
      <c r="P120" s="126"/>
      <c r="Q120" s="126"/>
      <c r="R120" s="16"/>
      <c r="S120" s="16"/>
      <c r="T120" s="124">
        <f t="shared" si="7"/>
        <v>0</v>
      </c>
      <c r="U120" s="125">
        <f t="shared" si="8"/>
        <v>0</v>
      </c>
      <c r="V120" s="136"/>
      <c r="Y120" s="145" t="s">
        <v>122</v>
      </c>
      <c r="Z120" s="863"/>
    </row>
    <row r="121" spans="1:26" ht="140.1" customHeight="1">
      <c r="A121" s="116"/>
      <c r="B121" s="120">
        <v>6</v>
      </c>
      <c r="C121" s="126"/>
      <c r="D121" s="126"/>
      <c r="E121" s="126"/>
      <c r="F121" s="126"/>
      <c r="G121" s="16"/>
      <c r="H121" s="16"/>
      <c r="I121" s="124">
        <f t="shared" ref="I121:I127" si="10">H121-G121</f>
        <v>0</v>
      </c>
      <c r="J121" s="125">
        <f t="shared" si="6"/>
        <v>0</v>
      </c>
      <c r="K121" s="136"/>
      <c r="M121" s="120">
        <v>6</v>
      </c>
      <c r="N121" s="126"/>
      <c r="O121" s="126"/>
      <c r="P121" s="126"/>
      <c r="Q121" s="126"/>
      <c r="R121" s="16"/>
      <c r="S121" s="16"/>
      <c r="T121" s="124">
        <f t="shared" si="7"/>
        <v>0</v>
      </c>
      <c r="U121" s="125">
        <f t="shared" si="8"/>
        <v>0</v>
      </c>
      <c r="V121" s="136"/>
      <c r="Y121" s="145" t="s">
        <v>123</v>
      </c>
      <c r="Z121" s="863"/>
    </row>
    <row r="122" spans="1:26" ht="111.95">
      <c r="A122" s="116"/>
      <c r="B122" s="120">
        <v>7</v>
      </c>
      <c r="C122" s="126"/>
      <c r="D122" s="126"/>
      <c r="E122" s="126"/>
      <c r="F122" s="126"/>
      <c r="G122" s="16"/>
      <c r="H122" s="16"/>
      <c r="I122" s="124">
        <f t="shared" si="10"/>
        <v>0</v>
      </c>
      <c r="J122" s="125">
        <f t="shared" si="6"/>
        <v>0</v>
      </c>
      <c r="K122" s="136"/>
      <c r="M122" s="120">
        <v>7</v>
      </c>
      <c r="N122" s="126"/>
      <c r="O122" s="126"/>
      <c r="P122" s="126"/>
      <c r="Q122" s="126"/>
      <c r="R122" s="16"/>
      <c r="S122" s="16"/>
      <c r="T122" s="124">
        <f t="shared" si="7"/>
        <v>0</v>
      </c>
      <c r="U122" s="125">
        <f t="shared" si="8"/>
        <v>0</v>
      </c>
      <c r="V122" s="136"/>
      <c r="Y122" s="145" t="s">
        <v>124</v>
      </c>
      <c r="Z122" s="863"/>
    </row>
    <row r="123" spans="1:26" ht="69.95">
      <c r="A123" s="116"/>
      <c r="B123" s="120">
        <v>8</v>
      </c>
      <c r="C123" s="126"/>
      <c r="D123" s="126"/>
      <c r="E123" s="126"/>
      <c r="F123" s="126"/>
      <c r="G123" s="16"/>
      <c r="H123" s="16"/>
      <c r="I123" s="124">
        <f t="shared" si="10"/>
        <v>0</v>
      </c>
      <c r="J123" s="125">
        <f t="shared" si="6"/>
        <v>0</v>
      </c>
      <c r="K123" s="136"/>
      <c r="M123" s="120">
        <v>8</v>
      </c>
      <c r="N123" s="126"/>
      <c r="O123" s="126"/>
      <c r="P123" s="126"/>
      <c r="Q123" s="126"/>
      <c r="R123" s="16"/>
      <c r="S123" s="16"/>
      <c r="T123" s="124">
        <f t="shared" si="7"/>
        <v>0</v>
      </c>
      <c r="U123" s="125">
        <f t="shared" si="8"/>
        <v>0</v>
      </c>
      <c r="V123" s="136"/>
      <c r="Y123" s="145" t="s">
        <v>125</v>
      </c>
      <c r="Z123" s="863"/>
    </row>
    <row r="124" spans="1:26" ht="182.45" thickBot="1">
      <c r="A124" s="116"/>
      <c r="B124" s="120">
        <v>9</v>
      </c>
      <c r="C124" s="126"/>
      <c r="D124" s="126"/>
      <c r="E124" s="126"/>
      <c r="F124" s="126"/>
      <c r="G124" s="16"/>
      <c r="H124" s="16"/>
      <c r="I124" s="124">
        <f t="shared" si="10"/>
        <v>0</v>
      </c>
      <c r="J124" s="125">
        <f t="shared" si="6"/>
        <v>0</v>
      </c>
      <c r="K124" s="136"/>
      <c r="M124" s="120">
        <v>9</v>
      </c>
      <c r="N124" s="126"/>
      <c r="O124" s="126"/>
      <c r="P124" s="126"/>
      <c r="Q124" s="126"/>
      <c r="R124" s="16"/>
      <c r="S124" s="16"/>
      <c r="T124" s="124">
        <f t="shared" si="7"/>
        <v>0</v>
      </c>
      <c r="U124" s="125">
        <f t="shared" si="8"/>
        <v>0</v>
      </c>
      <c r="V124" s="136"/>
      <c r="Y124" s="146" t="s">
        <v>126</v>
      </c>
      <c r="Z124" s="864"/>
    </row>
    <row r="125" spans="1:26">
      <c r="A125" s="116"/>
      <c r="B125" s="120">
        <v>10</v>
      </c>
      <c r="C125" s="126"/>
      <c r="D125" s="126"/>
      <c r="E125" s="126"/>
      <c r="F125" s="126"/>
      <c r="G125" s="16"/>
      <c r="H125" s="16"/>
      <c r="I125" s="124">
        <f t="shared" si="10"/>
        <v>0</v>
      </c>
      <c r="J125" s="125">
        <f t="shared" si="6"/>
        <v>0</v>
      </c>
      <c r="K125" s="136"/>
      <c r="M125" s="120">
        <v>10</v>
      </c>
      <c r="N125" s="126"/>
      <c r="O125" s="126"/>
      <c r="P125" s="126"/>
      <c r="Q125" s="126"/>
      <c r="R125" s="16"/>
      <c r="S125" s="16"/>
      <c r="T125" s="124">
        <f t="shared" si="7"/>
        <v>0</v>
      </c>
      <c r="U125" s="125">
        <f t="shared" si="8"/>
        <v>0</v>
      </c>
      <c r="V125" s="136"/>
    </row>
    <row r="126" spans="1:26">
      <c r="A126" s="116"/>
      <c r="B126" s="120">
        <v>11</v>
      </c>
      <c r="C126" s="126"/>
      <c r="D126" s="126"/>
      <c r="E126" s="126"/>
      <c r="F126" s="126"/>
      <c r="G126" s="16"/>
      <c r="H126" s="16"/>
      <c r="I126" s="124">
        <f t="shared" si="10"/>
        <v>0</v>
      </c>
      <c r="J126" s="125">
        <f t="shared" si="6"/>
        <v>0</v>
      </c>
      <c r="K126" s="136"/>
      <c r="M126" s="120">
        <v>11</v>
      </c>
      <c r="N126" s="126"/>
      <c r="O126" s="126"/>
      <c r="P126" s="126"/>
      <c r="Q126" s="126"/>
      <c r="R126" s="16"/>
      <c r="S126" s="16"/>
      <c r="T126" s="124">
        <f t="shared" si="7"/>
        <v>0</v>
      </c>
      <c r="U126" s="125">
        <f t="shared" si="8"/>
        <v>0</v>
      </c>
      <c r="V126" s="136"/>
    </row>
    <row r="127" spans="1:26">
      <c r="A127" s="116"/>
      <c r="B127" s="120">
        <v>12</v>
      </c>
      <c r="C127" s="126"/>
      <c r="D127" s="126"/>
      <c r="E127" s="126"/>
      <c r="F127" s="126"/>
      <c r="G127" s="16"/>
      <c r="H127" s="16"/>
      <c r="I127" s="124">
        <f t="shared" si="10"/>
        <v>0</v>
      </c>
      <c r="J127" s="125">
        <f t="shared" si="6"/>
        <v>0</v>
      </c>
      <c r="K127" s="136"/>
      <c r="M127" s="120">
        <v>12</v>
      </c>
      <c r="N127" s="126"/>
      <c r="O127" s="126"/>
      <c r="P127" s="126"/>
      <c r="Q127" s="126"/>
      <c r="R127" s="16"/>
      <c r="S127" s="16"/>
      <c r="T127" s="124">
        <f t="shared" si="7"/>
        <v>0</v>
      </c>
      <c r="U127" s="125">
        <f t="shared" si="8"/>
        <v>0</v>
      </c>
      <c r="V127" s="136"/>
    </row>
    <row r="128" spans="1:26" ht="14.45" thickBot="1">
      <c r="A128" s="39"/>
      <c r="B128" s="39"/>
      <c r="C128" s="865" t="s">
        <v>103</v>
      </c>
      <c r="D128" s="866"/>
      <c r="E128" s="866"/>
      <c r="F128" s="866"/>
      <c r="G128" s="866"/>
      <c r="H128" s="867"/>
      <c r="I128" s="127">
        <f>SUM(I116:I127)</f>
        <v>1105</v>
      </c>
      <c r="J128" s="128">
        <f>SUM(J116:J127)</f>
        <v>36.833333333333336</v>
      </c>
      <c r="K128" s="136"/>
      <c r="M128" s="39"/>
      <c r="N128" s="865" t="s">
        <v>103</v>
      </c>
      <c r="O128" s="866"/>
      <c r="P128" s="866"/>
      <c r="Q128" s="866"/>
      <c r="R128" s="866"/>
      <c r="S128" s="867"/>
      <c r="T128" s="127">
        <f>SUM(T116:T127)</f>
        <v>0</v>
      </c>
      <c r="U128" s="128">
        <f>SUM(U116:U127)</f>
        <v>0</v>
      </c>
      <c r="V128" s="136"/>
    </row>
    <row r="129" spans="10:28" ht="13.5" thickBot="1">
      <c r="M129" s="9"/>
      <c r="N129" s="2"/>
      <c r="O129" s="10"/>
      <c r="AB129" s="155" t="s">
        <v>19</v>
      </c>
    </row>
    <row r="130" spans="10:28" ht="20.45" thickBot="1">
      <c r="J130" s="117" t="str">
        <f>IF(J128&gt;=36,"HABILITADO","NO HABILITADO")</f>
        <v>HABILITADO</v>
      </c>
      <c r="M130" s="9"/>
      <c r="N130" s="2"/>
      <c r="O130" s="10"/>
      <c r="T130" s="768" t="s">
        <v>104</v>
      </c>
      <c r="U130" s="769">
        <f>IF(U128&gt;12,15,IF(U128&gt;6,8,0))</f>
        <v>0</v>
      </c>
      <c r="Y130" s="768" t="s">
        <v>104</v>
      </c>
      <c r="Z130" s="769">
        <v>0</v>
      </c>
      <c r="AB130" s="149"/>
    </row>
    <row r="131" spans="10:28">
      <c r="M131" s="9"/>
      <c r="N131" s="2"/>
      <c r="O131" s="10"/>
    </row>
    <row r="132" spans="10:28">
      <c r="M132" s="9"/>
      <c r="N132" s="2"/>
      <c r="O132" s="10"/>
    </row>
    <row r="133" spans="10:28">
      <c r="M133" s="9"/>
      <c r="N133" s="2"/>
      <c r="O133" s="10"/>
    </row>
    <row r="134" spans="10:28">
      <c r="M134" s="9"/>
      <c r="N134" s="2"/>
      <c r="O134" s="10"/>
    </row>
    <row r="135" spans="10:28">
      <c r="M135" s="9"/>
      <c r="N135" s="2"/>
      <c r="O135" s="10"/>
    </row>
    <row r="136" spans="10:28">
      <c r="M136" s="9"/>
      <c r="N136" s="2"/>
      <c r="O136" s="10"/>
    </row>
  </sheetData>
  <mergeCells count="45">
    <mergeCell ref="AV11:AW11"/>
    <mergeCell ref="AN13:AW13"/>
    <mergeCell ref="AM69:AR69"/>
    <mergeCell ref="C128:H128"/>
    <mergeCell ref="N128:S128"/>
    <mergeCell ref="C113:D113"/>
    <mergeCell ref="P69:U69"/>
    <mergeCell ref="Q13:Y13"/>
    <mergeCell ref="Z117:Z124"/>
    <mergeCell ref="Z89:Z96"/>
    <mergeCell ref="E108:I108"/>
    <mergeCell ref="C86:K86"/>
    <mergeCell ref="N86:V86"/>
    <mergeCell ref="C114:K114"/>
    <mergeCell ref="N114:V114"/>
    <mergeCell ref="AA69:AF69"/>
    <mergeCell ref="C2:O3"/>
    <mergeCell ref="C109:D109"/>
    <mergeCell ref="E109:I109"/>
    <mergeCell ref="C111:J111"/>
    <mergeCell ref="D112:H112"/>
    <mergeCell ref="H6:N6"/>
    <mergeCell ref="C11:H11"/>
    <mergeCell ref="C13:L13"/>
    <mergeCell ref="C81:D81"/>
    <mergeCell ref="E81:I81"/>
    <mergeCell ref="C83:J83"/>
    <mergeCell ref="D84:H84"/>
    <mergeCell ref="C85:D85"/>
    <mergeCell ref="C100:H100"/>
    <mergeCell ref="N100:S100"/>
    <mergeCell ref="C108:D108"/>
    <mergeCell ref="D76:O77"/>
    <mergeCell ref="C79:D79"/>
    <mergeCell ref="E79:I79"/>
    <mergeCell ref="C80:D80"/>
    <mergeCell ref="E80:I80"/>
    <mergeCell ref="B69:G69"/>
    <mergeCell ref="AB13:AJ13"/>
    <mergeCell ref="A57:A59"/>
    <mergeCell ref="C5:F5"/>
    <mergeCell ref="H5:M5"/>
    <mergeCell ref="C6:F6"/>
    <mergeCell ref="C7:F7"/>
    <mergeCell ref="J11:K11"/>
  </mergeCells>
  <conditionalFormatting sqref="J130">
    <cfRule type="cellIs" dxfId="123" priority="39" operator="equal">
      <formula>"HABILITADO"</formula>
    </cfRule>
    <cfRule type="containsText" dxfId="122" priority="40" operator="containsText" text="NO">
      <formula>NOT(ISERROR(SEARCH("NO",J130)))</formula>
    </cfRule>
  </conditionalFormatting>
  <conditionalFormatting sqref="K17:K68">
    <cfRule type="containsText" dxfId="121" priority="20" operator="containsText" text="NO HABILITADO">
      <formula>NOT(ISERROR(SEARCH("NO HABILITADO",K17)))</formula>
    </cfRule>
  </conditionalFormatting>
  <conditionalFormatting sqref="K17:K69">
    <cfRule type="containsText" dxfId="120" priority="18" operator="containsText" text="NO">
      <formula>NOT(ISERROR(SEARCH("NO",K17)))</formula>
    </cfRule>
    <cfRule type="containsText" dxfId="119" priority="19" operator="containsText" text="HABILITADO">
      <formula>NOT(ISERROR(SEARCH("HABILITADO",K17)))</formula>
    </cfRule>
  </conditionalFormatting>
  <conditionalFormatting sqref="K15:K16">
    <cfRule type="containsText" dxfId="118" priority="14" operator="containsText" text="NO HABILITADO">
      <formula>NOT(ISERROR(SEARCH(("NO HABILITADO"),(K15))))</formula>
    </cfRule>
  </conditionalFormatting>
  <conditionalFormatting sqref="K15:K16">
    <cfRule type="containsText" dxfId="117" priority="15" operator="containsText" text="NO HABILITADO">
      <formula>NOT(ISERROR(SEARCH(("NO HABILITADO"),(K15))))</formula>
    </cfRule>
  </conditionalFormatting>
  <conditionalFormatting sqref="K15:K16">
    <cfRule type="containsText" dxfId="116" priority="16" operator="containsText" text="NO">
      <formula>NOT(ISERROR(SEARCH(("NO"),(K15))))</formula>
    </cfRule>
  </conditionalFormatting>
  <conditionalFormatting sqref="K15:K16">
    <cfRule type="containsText" dxfId="115" priority="17" operator="containsText" text="HABILITADO">
      <formula>NOT(ISERROR(SEARCH(("HABILITADO"),(K15))))</formula>
    </cfRule>
  </conditionalFormatting>
  <conditionalFormatting sqref="AV17:AV68">
    <cfRule type="containsText" dxfId="114" priority="13" operator="containsText" text="NO HABILITADO">
      <formula>NOT(ISERROR(SEARCH("NO HABILITADO",AV17)))</formula>
    </cfRule>
  </conditionalFormatting>
  <conditionalFormatting sqref="AV17:AV69">
    <cfRule type="containsText" dxfId="113" priority="11" operator="containsText" text="NO">
      <formula>NOT(ISERROR(SEARCH("NO",AV17)))</formula>
    </cfRule>
    <cfRule type="containsText" dxfId="112" priority="12" operator="containsText" text="HABILITADO">
      <formula>NOT(ISERROR(SEARCH("HABILITADO",AV17)))</formula>
    </cfRule>
  </conditionalFormatting>
  <conditionalFormatting sqref="AV15:AV16">
    <cfRule type="containsText" dxfId="111" priority="7" operator="containsText" text="NO HABILITADO">
      <formula>NOT(ISERROR(SEARCH(("NO HABILITADO"),(AV15))))</formula>
    </cfRule>
  </conditionalFormatting>
  <conditionalFormatting sqref="AV15:AV16">
    <cfRule type="containsText" dxfId="110" priority="8" operator="containsText" text="NO HABILITADO">
      <formula>NOT(ISERROR(SEARCH(("NO HABILITADO"),(AV15))))</formula>
    </cfRule>
  </conditionalFormatting>
  <conditionalFormatting sqref="AV15:AV16">
    <cfRule type="containsText" dxfId="109" priority="9" operator="containsText" text="NO">
      <formula>NOT(ISERROR(SEARCH(("NO"),(AV15))))</formula>
    </cfRule>
  </conditionalFormatting>
  <conditionalFormatting sqref="AV15:AV16">
    <cfRule type="containsText" dxfId="108" priority="10" operator="containsText" text="HABILITADO">
      <formula>NOT(ISERROR(SEARCH(("HABILITADO"),(AV15))))</formula>
    </cfRule>
  </conditionalFormatting>
  <conditionalFormatting sqref="AV11:AW11">
    <cfRule type="containsText" dxfId="107" priority="5" operator="containsText" text="NO">
      <formula>NOT(ISERROR(SEARCH(("NO"),(AV11))))</formula>
    </cfRule>
  </conditionalFormatting>
  <conditionalFormatting sqref="AV11:AW11">
    <cfRule type="containsText" dxfId="106" priority="6" operator="containsText" text="CUENTA CON MÁS DE 5 AÑOS">
      <formula>NOT(ISERROR(SEARCH(("CUENTA CON MÁS DE 5 AÑOS"),(AV11))))</formula>
    </cfRule>
  </conditionalFormatting>
  <conditionalFormatting sqref="J11:K11">
    <cfRule type="containsText" dxfId="105" priority="3" operator="containsText" text="NO">
      <formula>NOT(ISERROR(SEARCH(("NO"),(J11))))</formula>
    </cfRule>
  </conditionalFormatting>
  <conditionalFormatting sqref="J11:K11">
    <cfRule type="containsText" dxfId="104" priority="4" operator="containsText" text="CUENTA CON MÁS DE 5 AÑOS">
      <formula>NOT(ISERROR(SEARCH(("CUENTA CON MÁS DE 5 AÑOS"),(J11))))</formula>
    </cfRule>
  </conditionalFormatting>
  <conditionalFormatting sqref="J102">
    <cfRule type="cellIs" dxfId="103" priority="1" operator="equal">
      <formula>"HABILITADO"</formula>
    </cfRule>
    <cfRule type="containsText" dxfId="102" priority="2" operator="containsText" text="NO">
      <formula>NOT(ISERROR(SEARCH("NO",J102)))</formula>
    </cfRule>
  </conditionalFormatting>
  <pageMargins left="0.7" right="0.7" top="0.75" bottom="0.75" header="0.3" footer="0.3"/>
  <pageSetup orientation="portrait" horizontalDpi="90" verticalDpi="9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BC136"/>
  <sheetViews>
    <sheetView topLeftCell="A112" zoomScale="11" zoomScaleNormal="25" workbookViewId="0">
      <selection activeCell="U130" sqref="U130"/>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19.85546875" style="2" customWidth="1"/>
    <col min="7" max="7" width="15.85546875" style="2" customWidth="1"/>
    <col min="8" max="8" width="24.42578125" style="2" customWidth="1"/>
    <col min="9" max="9" width="19.140625" style="2" customWidth="1"/>
    <col min="10" max="10" width="27.28515625" style="2" customWidth="1"/>
    <col min="11" max="11" width="19.140625" style="2" customWidth="1"/>
    <col min="12" max="12" width="45.28515625" style="9" customWidth="1"/>
    <col min="13" max="13" width="14.85546875" style="2" customWidth="1"/>
    <col min="14" max="14" width="25.85546875" style="10" customWidth="1"/>
    <col min="15" max="15" width="25" style="2" customWidth="1"/>
    <col min="16" max="16" width="26.140625" style="2" customWidth="1"/>
    <col min="17" max="17" width="52.85546875" style="2" customWidth="1"/>
    <col min="18" max="18" width="20.7109375" style="2" customWidth="1"/>
    <col min="19" max="19" width="21.28515625" style="2" customWidth="1"/>
    <col min="20" max="20" width="22.7109375" style="2" customWidth="1"/>
    <col min="21" max="21" width="20.140625" style="2" customWidth="1"/>
    <col min="22" max="22" width="33.28515625" style="2" customWidth="1"/>
    <col min="23" max="23" width="17.7109375" style="2" customWidth="1"/>
    <col min="24" max="24" width="20.28515625" style="2" customWidth="1"/>
    <col min="25" max="25" width="80.7109375" style="2" customWidth="1"/>
    <col min="26" max="26" width="40.5703125" style="2" customWidth="1"/>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44" width="10.85546875" style="2"/>
    <col min="45" max="45" width="14.140625" style="2" bestFit="1" customWidth="1"/>
    <col min="46" max="48" width="10.85546875" style="2"/>
    <col min="49" max="49" width="26.42578125" style="2" customWidth="1"/>
    <col min="50" max="50" width="89.42578125" style="2" customWidth="1"/>
    <col min="51" max="53" width="10.85546875" style="2"/>
    <col min="54" max="54" width="17.5703125" style="2" customWidth="1"/>
    <col min="55" max="16384" width="10.85546875" style="2"/>
  </cols>
  <sheetData>
    <row r="1" spans="2:55">
      <c r="M1" s="9"/>
      <c r="N1" s="2"/>
      <c r="O1" s="10"/>
    </row>
    <row r="2" spans="2:55">
      <c r="C2" s="840" t="s">
        <v>0</v>
      </c>
      <c r="D2" s="840"/>
      <c r="E2" s="840"/>
      <c r="F2" s="840"/>
      <c r="G2" s="840"/>
      <c r="H2" s="840"/>
      <c r="I2" s="840"/>
      <c r="J2" s="840"/>
      <c r="K2" s="840"/>
      <c r="L2" s="840"/>
      <c r="M2" s="840"/>
      <c r="N2" s="840"/>
      <c r="O2" s="840"/>
    </row>
    <row r="3" spans="2:55" ht="51" customHeight="1">
      <c r="C3" s="840"/>
      <c r="D3" s="840"/>
      <c r="E3" s="840"/>
      <c r="F3" s="840"/>
      <c r="G3" s="840"/>
      <c r="H3" s="840"/>
      <c r="I3" s="840"/>
      <c r="J3" s="840"/>
      <c r="K3" s="840"/>
      <c r="L3" s="840"/>
      <c r="M3" s="840"/>
      <c r="N3" s="840"/>
      <c r="O3" s="840"/>
    </row>
    <row r="5" spans="2:55" ht="15.6">
      <c r="C5" s="849" t="s">
        <v>1</v>
      </c>
      <c r="D5" s="849"/>
      <c r="E5" s="849"/>
      <c r="F5" s="849"/>
      <c r="G5" s="774"/>
      <c r="H5" s="896" t="s">
        <v>672</v>
      </c>
      <c r="I5" s="896"/>
      <c r="J5" s="896"/>
      <c r="K5" s="896"/>
      <c r="L5" s="896"/>
      <c r="M5" s="896"/>
      <c r="N5" s="3"/>
    </row>
    <row r="6" spans="2:55" ht="13.5" customHeight="1" thickBot="1">
      <c r="C6" s="851"/>
      <c r="D6" s="851"/>
      <c r="E6" s="851"/>
      <c r="F6" s="851"/>
      <c r="G6" s="775"/>
      <c r="H6" s="841"/>
      <c r="I6" s="841"/>
      <c r="J6" s="841"/>
      <c r="K6" s="841"/>
      <c r="L6" s="842"/>
      <c r="M6" s="842"/>
      <c r="N6" s="842"/>
      <c r="O6" s="4"/>
    </row>
    <row r="7" spans="2:55" ht="13.5" customHeight="1" thickBot="1">
      <c r="C7" s="849" t="s">
        <v>3</v>
      </c>
      <c r="D7" s="849"/>
      <c r="E7" s="849"/>
      <c r="F7" s="849"/>
      <c r="G7" s="774"/>
      <c r="H7" s="50">
        <v>1052.0469627011983</v>
      </c>
      <c r="I7" s="103"/>
      <c r="J7" s="103"/>
      <c r="K7" s="103"/>
      <c r="L7" s="5"/>
      <c r="M7" s="5"/>
      <c r="N7" s="5"/>
      <c r="O7" s="4"/>
    </row>
    <row r="8" spans="2:55" ht="12.95">
      <c r="C8" s="774" t="s">
        <v>4</v>
      </c>
      <c r="D8" s="774"/>
      <c r="E8" s="774"/>
      <c r="F8" s="774"/>
      <c r="G8" s="774"/>
      <c r="H8" s="335">
        <f>H7*0.3</f>
        <v>315.61408881035948</v>
      </c>
      <c r="I8" s="103"/>
      <c r="J8" s="168"/>
      <c r="K8" s="168"/>
      <c r="L8" s="6"/>
      <c r="M8" s="6"/>
      <c r="N8" s="6"/>
      <c r="O8" s="4"/>
    </row>
    <row r="9" spans="2:55" ht="12.75" customHeight="1">
      <c r="C9" s="4" t="s">
        <v>5</v>
      </c>
      <c r="H9" s="8"/>
      <c r="I9" s="8"/>
      <c r="J9" s="8"/>
      <c r="K9" s="8"/>
      <c r="M9" s="9"/>
      <c r="N9" s="2"/>
      <c r="O9" s="10"/>
    </row>
    <row r="10" spans="2:55" ht="12.75" customHeight="1">
      <c r="C10" s="4"/>
      <c r="H10" s="8"/>
      <c r="I10" s="8"/>
      <c r="J10" s="8"/>
      <c r="K10" s="8"/>
      <c r="M10" s="9"/>
      <c r="N10" s="2"/>
      <c r="O10" s="10"/>
    </row>
    <row r="11" spans="2:55" ht="63" customHeight="1">
      <c r="C11" s="833" t="s">
        <v>6</v>
      </c>
      <c r="D11" s="833"/>
      <c r="E11" s="833"/>
      <c r="F11" s="833"/>
      <c r="G11" s="833"/>
      <c r="H11" s="833"/>
      <c r="I11" s="8"/>
      <c r="J11" s="835" t="str">
        <f>IF(BC28&gt;=5,"HABILITA: CUENTA CON MÁS DE 5 AÑOS","NO HABILITA POR TIEMPO")</f>
        <v>NO HABILITA POR TIEMPO</v>
      </c>
      <c r="K11" s="836"/>
      <c r="M11" s="9"/>
      <c r="N11" s="2"/>
      <c r="O11" s="10"/>
      <c r="AV11" s="835" t="str">
        <f>IF(BC28&gt;=5,"HABILITA: CUENTA CON MÁS DE 5 AÑOS","NO HABILITA POR TIEMPO")</f>
        <v>NO HABILITA POR TIEMPO</v>
      </c>
      <c r="AW11" s="836"/>
    </row>
    <row r="12" spans="2:55" ht="13.5" customHeight="1" thickBot="1">
      <c r="M12" s="9"/>
      <c r="N12" s="2"/>
      <c r="O12" s="10"/>
    </row>
    <row r="13" spans="2:55" ht="24" customHeight="1" thickBot="1">
      <c r="C13" s="843" t="s">
        <v>7</v>
      </c>
      <c r="D13" s="844"/>
      <c r="E13" s="844"/>
      <c r="F13" s="844"/>
      <c r="G13" s="844"/>
      <c r="H13" s="844"/>
      <c r="I13" s="844"/>
      <c r="J13" s="844"/>
      <c r="K13" s="844"/>
      <c r="L13" s="845"/>
      <c r="M13" s="336"/>
      <c r="N13" s="2"/>
      <c r="O13" s="10"/>
      <c r="Q13" s="904" t="s">
        <v>8</v>
      </c>
      <c r="R13" s="905"/>
      <c r="S13" s="905"/>
      <c r="T13" s="905"/>
      <c r="U13" s="905"/>
      <c r="V13" s="905"/>
      <c r="W13" s="905"/>
      <c r="X13" s="905"/>
      <c r="Y13" s="905"/>
      <c r="Z13" s="906"/>
      <c r="AB13" s="902" t="s">
        <v>9</v>
      </c>
      <c r="AC13" s="903"/>
      <c r="AD13" s="903"/>
      <c r="AE13" s="903"/>
      <c r="AF13" s="903"/>
      <c r="AG13" s="903"/>
      <c r="AH13" s="903"/>
      <c r="AI13" s="903"/>
      <c r="AJ13" s="903"/>
      <c r="AK13" s="552"/>
      <c r="AO13" s="843" t="s">
        <v>7</v>
      </c>
      <c r="AP13" s="844"/>
      <c r="AQ13" s="844"/>
      <c r="AR13" s="844"/>
      <c r="AS13" s="844"/>
      <c r="AT13" s="844"/>
      <c r="AU13" s="844"/>
      <c r="AV13" s="844"/>
      <c r="AW13" s="844"/>
      <c r="AX13" s="845"/>
    </row>
    <row r="14" spans="2:55"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279" t="s">
        <v>10</v>
      </c>
      <c r="R14" s="279" t="s">
        <v>11</v>
      </c>
      <c r="S14" s="279" t="s">
        <v>12</v>
      </c>
      <c r="T14" s="280" t="s">
        <v>13</v>
      </c>
      <c r="U14" s="280" t="s">
        <v>14</v>
      </c>
      <c r="V14" s="280" t="s">
        <v>15</v>
      </c>
      <c r="W14" s="280" t="s">
        <v>16</v>
      </c>
      <c r="X14" s="553" t="s">
        <v>17</v>
      </c>
      <c r="Y14" s="280" t="s">
        <v>19</v>
      </c>
      <c r="Z14" s="532"/>
      <c r="AB14" s="180" t="s">
        <v>10</v>
      </c>
      <c r="AC14" s="180" t="s">
        <v>11</v>
      </c>
      <c r="AD14" s="180" t="s">
        <v>12</v>
      </c>
      <c r="AE14" s="187" t="s">
        <v>13</v>
      </c>
      <c r="AF14" s="187" t="s">
        <v>14</v>
      </c>
      <c r="AG14" s="187" t="s">
        <v>15</v>
      </c>
      <c r="AH14" s="187" t="s">
        <v>16</v>
      </c>
      <c r="AI14" s="188" t="s">
        <v>17</v>
      </c>
      <c r="AJ14" s="187" t="s">
        <v>19</v>
      </c>
      <c r="AK14" s="532"/>
      <c r="AO14" s="180" t="s">
        <v>10</v>
      </c>
      <c r="AP14" s="180" t="s">
        <v>11</v>
      </c>
      <c r="AQ14" s="180" t="s">
        <v>12</v>
      </c>
      <c r="AR14" s="187" t="s">
        <v>13</v>
      </c>
      <c r="AS14" s="187" t="s">
        <v>14</v>
      </c>
      <c r="AT14" s="187" t="s">
        <v>15</v>
      </c>
      <c r="AU14" s="187" t="s">
        <v>16</v>
      </c>
      <c r="AV14" s="188" t="s">
        <v>17</v>
      </c>
      <c r="AW14" s="188" t="s">
        <v>18</v>
      </c>
      <c r="AX14" s="180" t="s">
        <v>19</v>
      </c>
      <c r="AY14" s="803" t="s">
        <v>22</v>
      </c>
      <c r="AZ14" s="803" t="s">
        <v>23</v>
      </c>
      <c r="BA14" s="803" t="s">
        <v>24</v>
      </c>
      <c r="BB14" s="803" t="s">
        <v>25</v>
      </c>
      <c r="BC14" s="804" t="s">
        <v>26</v>
      </c>
    </row>
    <row r="15" spans="2:55" ht="129" customHeight="1" thickBot="1">
      <c r="B15" s="81">
        <v>1</v>
      </c>
      <c r="C15" s="387" t="s">
        <v>673</v>
      </c>
      <c r="D15" s="388" t="s">
        <v>674</v>
      </c>
      <c r="E15" s="389" t="s">
        <v>675</v>
      </c>
      <c r="F15" s="388" t="s">
        <v>676</v>
      </c>
      <c r="G15" s="400">
        <v>676827850</v>
      </c>
      <c r="H15" s="398">
        <v>1239</v>
      </c>
      <c r="I15" s="391">
        <v>1</v>
      </c>
      <c r="J15" s="392">
        <f>H15*I15</f>
        <v>1239</v>
      </c>
      <c r="K15" s="392" t="str">
        <f>IF(H15*I15&gt;0,"HABILITADO", "NO HABILITADO")</f>
        <v>HABILITADO</v>
      </c>
      <c r="L15" s="545" t="s">
        <v>677</v>
      </c>
      <c r="M15" s="23">
        <v>80101500</v>
      </c>
      <c r="N15" s="24" t="s">
        <v>30</v>
      </c>
      <c r="O15" s="12"/>
      <c r="P15" s="81">
        <v>1</v>
      </c>
      <c r="Q15" s="130"/>
      <c r="R15" s="44"/>
      <c r="S15" s="72"/>
      <c r="T15" s="554"/>
      <c r="U15" s="555"/>
      <c r="V15" s="74"/>
      <c r="W15" s="97"/>
      <c r="X15" s="74">
        <v>0</v>
      </c>
      <c r="Y15" s="130"/>
      <c r="Z15" s="556"/>
      <c r="AA15" s="81">
        <v>1</v>
      </c>
      <c r="AB15" s="75"/>
      <c r="AC15" s="43"/>
      <c r="AD15" s="89"/>
      <c r="AE15" s="88"/>
      <c r="AF15" s="328"/>
      <c r="AG15" s="74"/>
      <c r="AH15" s="85"/>
      <c r="AI15" s="74">
        <f>AG15*AH15</f>
        <v>0</v>
      </c>
      <c r="AJ15" s="227"/>
      <c r="AK15" s="346"/>
      <c r="AN15" s="81">
        <v>1</v>
      </c>
      <c r="AO15" s="387" t="s">
        <v>673</v>
      </c>
      <c r="AP15" s="388" t="s">
        <v>674</v>
      </c>
      <c r="AQ15" s="389" t="s">
        <v>675</v>
      </c>
      <c r="AR15" s="388" t="s">
        <v>676</v>
      </c>
      <c r="AS15" s="400">
        <v>676827850</v>
      </c>
      <c r="AT15" s="398">
        <v>1239</v>
      </c>
      <c r="AU15" s="391">
        <v>1</v>
      </c>
      <c r="AV15" s="392">
        <f>AT15*AU15</f>
        <v>1239</v>
      </c>
      <c r="AW15" s="392" t="str">
        <f>IF(AT15*AU15&gt;0,"HABILITADO", "NO HABILITADO")</f>
        <v>HABILITADO</v>
      </c>
      <c r="AX15" s="545" t="s">
        <v>677</v>
      </c>
      <c r="AY15" s="755">
        <v>42277</v>
      </c>
      <c r="AZ15" s="755">
        <v>42339</v>
      </c>
      <c r="BA15" s="755">
        <v>42277</v>
      </c>
      <c r="BB15" s="755">
        <v>42339</v>
      </c>
      <c r="BC15" s="398">
        <f>+((BB15-BA15)+1)/365</f>
        <v>0.17260273972602741</v>
      </c>
    </row>
    <row r="16" spans="2:55" ht="123" customHeight="1" thickBot="1">
      <c r="B16" s="81">
        <v>2</v>
      </c>
      <c r="C16" s="387" t="s">
        <v>678</v>
      </c>
      <c r="D16" s="388" t="s">
        <v>679</v>
      </c>
      <c r="E16" s="389" t="s">
        <v>680</v>
      </c>
      <c r="F16" s="388" t="s">
        <v>681</v>
      </c>
      <c r="G16" s="400">
        <v>750000000</v>
      </c>
      <c r="H16" s="398">
        <v>1016.65</v>
      </c>
      <c r="I16" s="391">
        <v>1</v>
      </c>
      <c r="J16" s="392">
        <f t="shared" ref="J16:J27" si="0">J15+H16*I16</f>
        <v>2255.65</v>
      </c>
      <c r="K16" s="392" t="str">
        <f>IF(H16*I16&gt;0,"HABILITADO", "NO HABILITADO")</f>
        <v>HABILITADO</v>
      </c>
      <c r="L16" s="419"/>
      <c r="M16" s="23">
        <v>80101600</v>
      </c>
      <c r="N16" s="24" t="s">
        <v>30</v>
      </c>
      <c r="O16" s="12"/>
      <c r="P16" s="81">
        <v>2</v>
      </c>
      <c r="Q16" s="130"/>
      <c r="R16" s="44"/>
      <c r="S16" s="72"/>
      <c r="T16" s="554"/>
      <c r="U16" s="555"/>
      <c r="V16" s="74"/>
      <c r="W16" s="97"/>
      <c r="X16" s="74">
        <v>0</v>
      </c>
      <c r="Y16" s="130"/>
      <c r="Z16" s="556"/>
      <c r="AA16" s="81">
        <v>2</v>
      </c>
      <c r="AB16" s="87"/>
      <c r="AC16" s="88"/>
      <c r="AD16" s="89"/>
      <c r="AE16" s="88"/>
      <c r="AF16" s="329"/>
      <c r="AG16" s="86"/>
      <c r="AH16" s="85"/>
      <c r="AI16" s="74">
        <f>AI15+AG16*AH16</f>
        <v>0</v>
      </c>
      <c r="AJ16" s="227"/>
      <c r="AK16" s="346"/>
      <c r="AN16" s="81">
        <v>2</v>
      </c>
      <c r="AO16" s="387" t="s">
        <v>678</v>
      </c>
      <c r="AP16" s="388" t="s">
        <v>679</v>
      </c>
      <c r="AQ16" s="389" t="s">
        <v>680</v>
      </c>
      <c r="AR16" s="388" t="s">
        <v>681</v>
      </c>
      <c r="AS16" s="400">
        <v>750000000</v>
      </c>
      <c r="AT16" s="398">
        <v>1016.65</v>
      </c>
      <c r="AU16" s="391">
        <v>1</v>
      </c>
      <c r="AV16" s="392">
        <f t="shared" ref="AV16:AV27" si="1">AV15+AT16*AU16</f>
        <v>2255.65</v>
      </c>
      <c r="AW16" s="392" t="str">
        <f>IF(AT16*AU16&gt;0,"HABILITADO", "NO HABILITADO")</f>
        <v>HABILITADO</v>
      </c>
      <c r="AX16" s="419"/>
      <c r="AY16" s="755">
        <v>42402</v>
      </c>
      <c r="AZ16" s="755">
        <v>43000</v>
      </c>
      <c r="BA16" s="755">
        <v>42402</v>
      </c>
      <c r="BB16" s="755">
        <v>43000</v>
      </c>
      <c r="BC16" s="398">
        <f t="shared" ref="BC16:BC27" si="2">+((BB16-BA16)+1)/365</f>
        <v>1.6410958904109589</v>
      </c>
    </row>
    <row r="17" spans="2:55" ht="63" customHeight="1" thickBot="1">
      <c r="B17" s="81">
        <v>3</v>
      </c>
      <c r="C17" s="395" t="s">
        <v>682</v>
      </c>
      <c r="D17" s="361" t="s">
        <v>683</v>
      </c>
      <c r="E17" s="396" t="s">
        <v>684</v>
      </c>
      <c r="F17" s="361" t="s">
        <v>676</v>
      </c>
      <c r="G17" s="397">
        <v>533600000</v>
      </c>
      <c r="H17" s="398">
        <v>683.01</v>
      </c>
      <c r="I17" s="399">
        <v>1</v>
      </c>
      <c r="J17" s="398">
        <f t="shared" si="0"/>
        <v>2938.66</v>
      </c>
      <c r="K17" s="392" t="str">
        <f t="shared" ref="K17:K27" si="3">IF(H17*I17&gt;0,"HABILITADO", "NO HABILITADO")</f>
        <v>HABILITADO</v>
      </c>
      <c r="L17" s="545" t="s">
        <v>165</v>
      </c>
      <c r="M17" s="23">
        <v>81101500</v>
      </c>
      <c r="N17" s="24" t="s">
        <v>33</v>
      </c>
      <c r="O17" s="12"/>
      <c r="P17" s="81">
        <v>3</v>
      </c>
      <c r="Q17" s="87"/>
      <c r="R17" s="88"/>
      <c r="S17" s="89"/>
      <c r="T17" s="88"/>
      <c r="U17" s="329"/>
      <c r="V17" s="86"/>
      <c r="W17" s="85"/>
      <c r="X17" s="74">
        <f>X16+V17*W17</f>
        <v>0</v>
      </c>
      <c r="Y17" s="227"/>
      <c r="Z17" s="346"/>
      <c r="AA17" s="81">
        <v>3</v>
      </c>
      <c r="AB17" s="87"/>
      <c r="AC17" s="88"/>
      <c r="AD17" s="89"/>
      <c r="AE17" s="88"/>
      <c r="AF17" s="329"/>
      <c r="AG17" s="86"/>
      <c r="AH17" s="85"/>
      <c r="AI17" s="74">
        <f t="shared" ref="AI17:AI68" si="4">AI16+AG17*AH17</f>
        <v>0</v>
      </c>
      <c r="AJ17" s="227"/>
      <c r="AK17" s="346"/>
      <c r="AN17" s="81">
        <v>3</v>
      </c>
      <c r="AO17" s="395" t="s">
        <v>682</v>
      </c>
      <c r="AP17" s="361" t="s">
        <v>683</v>
      </c>
      <c r="AQ17" s="396" t="s">
        <v>684</v>
      </c>
      <c r="AR17" s="361" t="s">
        <v>676</v>
      </c>
      <c r="AS17" s="397">
        <v>533600000</v>
      </c>
      <c r="AT17" s="398">
        <v>683.01</v>
      </c>
      <c r="AU17" s="399">
        <v>1</v>
      </c>
      <c r="AV17" s="398">
        <f t="shared" si="1"/>
        <v>2938.66</v>
      </c>
      <c r="AW17" s="392" t="str">
        <f t="shared" ref="AW17:AW27" si="5">IF(AT17*AU17&gt;0,"HABILITADO", "NO HABILITADO")</f>
        <v>HABILITADO</v>
      </c>
      <c r="AX17" s="545" t="s">
        <v>165</v>
      </c>
      <c r="AY17" s="755">
        <v>42791</v>
      </c>
      <c r="AZ17" s="755">
        <v>43152</v>
      </c>
      <c r="BA17" s="755">
        <v>43000</v>
      </c>
      <c r="BB17" s="755">
        <v>43152</v>
      </c>
      <c r="BC17" s="398">
        <f t="shared" si="2"/>
        <v>0.41917808219178082</v>
      </c>
    </row>
    <row r="18" spans="2:55" ht="81.599999999999994" customHeight="1" thickBot="1">
      <c r="B18" s="81">
        <v>4</v>
      </c>
      <c r="C18" s="395" t="s">
        <v>685</v>
      </c>
      <c r="D18" s="361" t="s">
        <v>686</v>
      </c>
      <c r="E18" s="396" t="s">
        <v>687</v>
      </c>
      <c r="F18" s="361" t="s">
        <v>688</v>
      </c>
      <c r="G18" s="397">
        <v>26098974</v>
      </c>
      <c r="H18" s="398">
        <v>0</v>
      </c>
      <c r="I18" s="399">
        <v>1</v>
      </c>
      <c r="J18" s="398">
        <f t="shared" si="0"/>
        <v>2938.66</v>
      </c>
      <c r="K18" s="392" t="str">
        <f t="shared" si="3"/>
        <v>NO HABILITADO</v>
      </c>
      <c r="L18" s="805" t="s">
        <v>689</v>
      </c>
      <c r="M18" s="23">
        <v>81101700</v>
      </c>
      <c r="N18" s="24" t="s">
        <v>35</v>
      </c>
      <c r="O18" s="12"/>
      <c r="P18" s="81">
        <v>4</v>
      </c>
      <c r="Q18" s="87"/>
      <c r="R18" s="88"/>
      <c r="S18" s="89"/>
      <c r="T18" s="88"/>
      <c r="U18" s="329"/>
      <c r="V18" s="86"/>
      <c r="W18" s="85"/>
      <c r="X18" s="74">
        <f t="shared" ref="X18:X68" si="6">X17+V18*W18</f>
        <v>0</v>
      </c>
      <c r="Y18" s="227"/>
      <c r="Z18" s="346"/>
      <c r="AA18" s="81">
        <v>4</v>
      </c>
      <c r="AB18" s="87"/>
      <c r="AC18" s="88"/>
      <c r="AD18" s="89"/>
      <c r="AE18" s="88"/>
      <c r="AF18" s="329"/>
      <c r="AG18" s="86"/>
      <c r="AH18" s="85"/>
      <c r="AI18" s="74">
        <f t="shared" si="4"/>
        <v>0</v>
      </c>
      <c r="AJ18" s="227"/>
      <c r="AK18" s="346"/>
      <c r="AN18" s="81">
        <v>4</v>
      </c>
      <c r="AO18" s="395" t="s">
        <v>685</v>
      </c>
      <c r="AP18" s="361" t="s">
        <v>686</v>
      </c>
      <c r="AQ18" s="396" t="s">
        <v>687</v>
      </c>
      <c r="AR18" s="361" t="s">
        <v>688</v>
      </c>
      <c r="AS18" s="397">
        <v>26098974</v>
      </c>
      <c r="AT18" s="398">
        <v>0</v>
      </c>
      <c r="AU18" s="399">
        <v>1</v>
      </c>
      <c r="AV18" s="398">
        <f t="shared" si="1"/>
        <v>2938.66</v>
      </c>
      <c r="AW18" s="392" t="str">
        <f t="shared" si="5"/>
        <v>NO HABILITADO</v>
      </c>
      <c r="AX18" s="805" t="s">
        <v>689</v>
      </c>
      <c r="AY18" s="806">
        <v>43293</v>
      </c>
      <c r="AZ18" s="806">
        <v>43594</v>
      </c>
      <c r="BA18" s="806"/>
      <c r="BB18" s="806"/>
      <c r="BC18" s="409">
        <v>0</v>
      </c>
    </row>
    <row r="19" spans="2:55" ht="96" customHeight="1" thickBot="1">
      <c r="B19" s="81">
        <v>5</v>
      </c>
      <c r="C19" s="395" t="s">
        <v>690</v>
      </c>
      <c r="D19" s="361" t="s">
        <v>691</v>
      </c>
      <c r="E19" s="396" t="s">
        <v>692</v>
      </c>
      <c r="F19" s="361" t="s">
        <v>676</v>
      </c>
      <c r="G19" s="397">
        <v>217427102</v>
      </c>
      <c r="H19" s="398">
        <v>247.69</v>
      </c>
      <c r="I19" s="399">
        <v>1</v>
      </c>
      <c r="J19" s="398">
        <f t="shared" si="0"/>
        <v>3186.35</v>
      </c>
      <c r="K19" s="392" t="str">
        <f t="shared" si="3"/>
        <v>HABILITADO</v>
      </c>
      <c r="L19" s="545" t="s">
        <v>165</v>
      </c>
      <c r="M19" s="23">
        <v>83101800</v>
      </c>
      <c r="N19" s="24" t="s">
        <v>37</v>
      </c>
      <c r="O19" s="12"/>
      <c r="P19" s="81">
        <v>5</v>
      </c>
      <c r="Q19" s="87"/>
      <c r="R19" s="44"/>
      <c r="S19" s="72"/>
      <c r="T19" s="44"/>
      <c r="U19" s="328"/>
      <c r="V19" s="74"/>
      <c r="W19" s="85"/>
      <c r="X19" s="74">
        <f t="shared" si="6"/>
        <v>0</v>
      </c>
      <c r="Y19" s="227"/>
      <c r="Z19" s="346"/>
      <c r="AA19" s="81">
        <v>5</v>
      </c>
      <c r="AB19" s="87"/>
      <c r="AC19" s="44"/>
      <c r="AD19" s="72"/>
      <c r="AE19" s="44"/>
      <c r="AF19" s="328"/>
      <c r="AG19" s="74"/>
      <c r="AH19" s="85"/>
      <c r="AI19" s="74">
        <f t="shared" si="4"/>
        <v>0</v>
      </c>
      <c r="AJ19" s="227"/>
      <c r="AK19" s="346"/>
      <c r="AN19" s="81">
        <v>5</v>
      </c>
      <c r="AO19" s="395" t="s">
        <v>690</v>
      </c>
      <c r="AP19" s="361" t="s">
        <v>691</v>
      </c>
      <c r="AQ19" s="396" t="s">
        <v>692</v>
      </c>
      <c r="AR19" s="361" t="s">
        <v>676</v>
      </c>
      <c r="AS19" s="397">
        <v>217427102</v>
      </c>
      <c r="AT19" s="398">
        <v>247.69</v>
      </c>
      <c r="AU19" s="399">
        <v>1</v>
      </c>
      <c r="AV19" s="398">
        <f t="shared" si="1"/>
        <v>3186.35</v>
      </c>
      <c r="AW19" s="392" t="str">
        <f t="shared" si="5"/>
        <v>HABILITADO</v>
      </c>
      <c r="AX19" s="545" t="s">
        <v>165</v>
      </c>
      <c r="AY19" s="755">
        <v>43747</v>
      </c>
      <c r="AZ19" s="755">
        <v>43869</v>
      </c>
      <c r="BA19" s="755">
        <v>43830</v>
      </c>
      <c r="BB19" s="755">
        <v>43868</v>
      </c>
      <c r="BC19" s="398">
        <f t="shared" si="2"/>
        <v>0.10684931506849316</v>
      </c>
    </row>
    <row r="20" spans="2:55" ht="45.6" customHeight="1">
      <c r="B20" s="81">
        <v>6</v>
      </c>
      <c r="C20" s="395" t="s">
        <v>693</v>
      </c>
      <c r="D20" s="361" t="s">
        <v>694</v>
      </c>
      <c r="E20" s="396" t="s">
        <v>695</v>
      </c>
      <c r="F20" s="361" t="s">
        <v>696</v>
      </c>
      <c r="G20" s="397">
        <v>212288600</v>
      </c>
      <c r="H20" s="398">
        <v>271.73</v>
      </c>
      <c r="I20" s="399">
        <v>1</v>
      </c>
      <c r="J20" s="398">
        <f t="shared" si="0"/>
        <v>3458.08</v>
      </c>
      <c r="K20" s="392" t="str">
        <f t="shared" si="3"/>
        <v>HABILITADO</v>
      </c>
      <c r="L20" s="545" t="s">
        <v>165</v>
      </c>
      <c r="M20" s="346"/>
      <c r="N20" s="2"/>
      <c r="O20" s="12"/>
      <c r="P20" s="81">
        <v>6</v>
      </c>
      <c r="Q20" s="130"/>
      <c r="R20" s="44"/>
      <c r="S20" s="72"/>
      <c r="T20" s="44"/>
      <c r="U20" s="354"/>
      <c r="V20" s="74"/>
      <c r="W20" s="97"/>
      <c r="X20" s="74">
        <f t="shared" si="6"/>
        <v>0</v>
      </c>
      <c r="Y20" s="227"/>
      <c r="Z20" s="346"/>
      <c r="AA20" s="81">
        <v>6</v>
      </c>
      <c r="AB20" s="130"/>
      <c r="AC20" s="44"/>
      <c r="AD20" s="72"/>
      <c r="AE20" s="44"/>
      <c r="AF20" s="354"/>
      <c r="AG20" s="74"/>
      <c r="AH20" s="97"/>
      <c r="AI20" s="74">
        <f t="shared" si="4"/>
        <v>0</v>
      </c>
      <c r="AJ20" s="227"/>
      <c r="AK20" s="346"/>
      <c r="AN20" s="81">
        <v>6</v>
      </c>
      <c r="AO20" s="395" t="s">
        <v>693</v>
      </c>
      <c r="AP20" s="361" t="s">
        <v>694</v>
      </c>
      <c r="AQ20" s="396" t="s">
        <v>695</v>
      </c>
      <c r="AR20" s="361" t="s">
        <v>696</v>
      </c>
      <c r="AS20" s="397">
        <v>212288600</v>
      </c>
      <c r="AT20" s="398">
        <v>271.73</v>
      </c>
      <c r="AU20" s="399">
        <v>1</v>
      </c>
      <c r="AV20" s="398">
        <f t="shared" si="1"/>
        <v>3458.08</v>
      </c>
      <c r="AW20" s="392" t="str">
        <f t="shared" si="5"/>
        <v>HABILITADO</v>
      </c>
      <c r="AX20" s="545" t="s">
        <v>165</v>
      </c>
      <c r="AY20" s="755">
        <v>43192</v>
      </c>
      <c r="AZ20" s="755">
        <v>43383</v>
      </c>
      <c r="BA20" s="755">
        <v>43192</v>
      </c>
      <c r="BB20" s="755">
        <v>43284</v>
      </c>
      <c r="BC20" s="398">
        <f t="shared" si="2"/>
        <v>0.25479452054794521</v>
      </c>
    </row>
    <row r="21" spans="2:55" ht="46.5" customHeight="1">
      <c r="B21" s="81">
        <v>7</v>
      </c>
      <c r="C21" s="395" t="s">
        <v>697</v>
      </c>
      <c r="D21" s="361" t="s">
        <v>698</v>
      </c>
      <c r="E21" s="396" t="s">
        <v>699</v>
      </c>
      <c r="F21" s="361" t="s">
        <v>676</v>
      </c>
      <c r="G21" s="397">
        <v>198327211</v>
      </c>
      <c r="H21" s="398">
        <v>0</v>
      </c>
      <c r="I21" s="399">
        <v>0.8</v>
      </c>
      <c r="J21" s="398">
        <f t="shared" si="0"/>
        <v>3458.08</v>
      </c>
      <c r="K21" s="392" t="str">
        <f t="shared" si="3"/>
        <v>NO HABILITADO</v>
      </c>
      <c r="L21" s="805" t="s">
        <v>689</v>
      </c>
      <c r="M21" s="346"/>
      <c r="N21" s="2"/>
      <c r="O21" s="12"/>
      <c r="P21" s="81">
        <v>7</v>
      </c>
      <c r="Q21" s="130"/>
      <c r="R21" s="44"/>
      <c r="S21" s="72"/>
      <c r="T21" s="44"/>
      <c r="U21" s="354"/>
      <c r="V21" s="74"/>
      <c r="W21" s="97"/>
      <c r="X21" s="74">
        <f t="shared" si="6"/>
        <v>0</v>
      </c>
      <c r="Y21" s="227"/>
      <c r="Z21" s="346"/>
      <c r="AA21" s="81">
        <v>7</v>
      </c>
      <c r="AB21" s="130"/>
      <c r="AC21" s="44"/>
      <c r="AD21" s="72"/>
      <c r="AE21" s="44"/>
      <c r="AF21" s="354"/>
      <c r="AG21" s="74"/>
      <c r="AH21" s="97"/>
      <c r="AI21" s="74">
        <f t="shared" si="4"/>
        <v>0</v>
      </c>
      <c r="AJ21" s="227"/>
      <c r="AK21" s="346"/>
      <c r="AN21" s="81">
        <v>7</v>
      </c>
      <c r="AO21" s="395" t="s">
        <v>697</v>
      </c>
      <c r="AP21" s="361" t="s">
        <v>698</v>
      </c>
      <c r="AQ21" s="396" t="s">
        <v>699</v>
      </c>
      <c r="AR21" s="361" t="s">
        <v>676</v>
      </c>
      <c r="AS21" s="397">
        <v>198327211</v>
      </c>
      <c r="AT21" s="398">
        <v>0</v>
      </c>
      <c r="AU21" s="399">
        <v>0.8</v>
      </c>
      <c r="AV21" s="398">
        <f t="shared" si="1"/>
        <v>3458.08</v>
      </c>
      <c r="AW21" s="392" t="str">
        <f t="shared" si="5"/>
        <v>NO HABILITADO</v>
      </c>
      <c r="AX21" s="805" t="s">
        <v>689</v>
      </c>
      <c r="AY21" s="806">
        <v>43453</v>
      </c>
      <c r="AZ21" s="806">
        <v>43514</v>
      </c>
      <c r="BA21" s="806"/>
      <c r="BB21" s="806"/>
      <c r="BC21" s="409">
        <v>0</v>
      </c>
    </row>
    <row r="22" spans="2:55" ht="38.450000000000003" customHeight="1">
      <c r="B22" s="81">
        <v>8</v>
      </c>
      <c r="C22" s="395" t="s">
        <v>700</v>
      </c>
      <c r="D22" s="411" t="s">
        <v>701</v>
      </c>
      <c r="E22" s="396" t="s">
        <v>702</v>
      </c>
      <c r="F22" s="361" t="s">
        <v>703</v>
      </c>
      <c r="G22" s="397">
        <v>60246397</v>
      </c>
      <c r="H22" s="398">
        <v>0</v>
      </c>
      <c r="I22" s="399">
        <v>1</v>
      </c>
      <c r="J22" s="398">
        <f t="shared" si="0"/>
        <v>3458.08</v>
      </c>
      <c r="K22" s="392" t="str">
        <f t="shared" si="3"/>
        <v>NO HABILITADO</v>
      </c>
      <c r="L22" s="805" t="s">
        <v>704</v>
      </c>
      <c r="M22" s="346"/>
      <c r="N22" s="2"/>
      <c r="O22" s="12"/>
      <c r="P22" s="81">
        <v>8</v>
      </c>
      <c r="Q22" s="130"/>
      <c r="R22" s="43"/>
      <c r="S22" s="72"/>
      <c r="T22" s="43"/>
      <c r="U22" s="354"/>
      <c r="V22" s="74"/>
      <c r="W22" s="97"/>
      <c r="X22" s="74">
        <f t="shared" si="6"/>
        <v>0</v>
      </c>
      <c r="Y22" s="227"/>
      <c r="Z22" s="346"/>
      <c r="AA22" s="81">
        <v>8</v>
      </c>
      <c r="AB22" s="130"/>
      <c r="AC22" s="43"/>
      <c r="AD22" s="72"/>
      <c r="AE22" s="43"/>
      <c r="AF22" s="354"/>
      <c r="AG22" s="74"/>
      <c r="AH22" s="97"/>
      <c r="AI22" s="74">
        <f t="shared" si="4"/>
        <v>0</v>
      </c>
      <c r="AJ22" s="227"/>
      <c r="AK22" s="346"/>
      <c r="AN22" s="81">
        <v>8</v>
      </c>
      <c r="AO22" s="395" t="s">
        <v>700</v>
      </c>
      <c r="AP22" s="411" t="s">
        <v>701</v>
      </c>
      <c r="AQ22" s="396" t="s">
        <v>702</v>
      </c>
      <c r="AR22" s="361" t="s">
        <v>703</v>
      </c>
      <c r="AS22" s="397">
        <v>60246397</v>
      </c>
      <c r="AT22" s="398">
        <v>0</v>
      </c>
      <c r="AU22" s="399">
        <v>1</v>
      </c>
      <c r="AV22" s="398">
        <f t="shared" si="1"/>
        <v>3458.08</v>
      </c>
      <c r="AW22" s="392" t="str">
        <f t="shared" si="5"/>
        <v>NO HABILITADO</v>
      </c>
      <c r="AX22" s="805" t="s">
        <v>704</v>
      </c>
      <c r="AY22" s="806">
        <v>42941</v>
      </c>
      <c r="AZ22" s="806">
        <v>43031</v>
      </c>
      <c r="BA22" s="806"/>
      <c r="BB22" s="806"/>
      <c r="BC22" s="409">
        <v>0</v>
      </c>
    </row>
    <row r="23" spans="2:55" ht="53.45" customHeight="1">
      <c r="B23" s="81">
        <v>9</v>
      </c>
      <c r="C23" s="395" t="s">
        <v>705</v>
      </c>
      <c r="D23" s="361" t="s">
        <v>706</v>
      </c>
      <c r="E23" s="396" t="s">
        <v>699</v>
      </c>
      <c r="F23" s="361" t="s">
        <v>676</v>
      </c>
      <c r="G23" s="397">
        <v>4246407</v>
      </c>
      <c r="H23" s="398">
        <v>0</v>
      </c>
      <c r="I23" s="399">
        <v>1</v>
      </c>
      <c r="J23" s="398">
        <f t="shared" si="0"/>
        <v>3458.08</v>
      </c>
      <c r="K23" s="392" t="str">
        <f t="shared" si="3"/>
        <v>NO HABILITADO</v>
      </c>
      <c r="L23" s="805" t="s">
        <v>707</v>
      </c>
      <c r="M23" s="346"/>
      <c r="N23" s="2"/>
      <c r="O23" s="12"/>
      <c r="P23" s="81">
        <v>9</v>
      </c>
      <c r="Q23" s="130"/>
      <c r="R23" s="43"/>
      <c r="S23" s="72"/>
      <c r="T23" s="44"/>
      <c r="U23" s="354"/>
      <c r="V23" s="74"/>
      <c r="W23" s="97"/>
      <c r="X23" s="74">
        <f t="shared" si="6"/>
        <v>0</v>
      </c>
      <c r="Y23" s="227"/>
      <c r="Z23" s="346"/>
      <c r="AA23" s="81">
        <v>9</v>
      </c>
      <c r="AB23" s="130"/>
      <c r="AC23" s="43"/>
      <c r="AD23" s="72"/>
      <c r="AE23" s="44"/>
      <c r="AF23" s="354"/>
      <c r="AG23" s="74"/>
      <c r="AH23" s="97"/>
      <c r="AI23" s="74">
        <f t="shared" si="4"/>
        <v>0</v>
      </c>
      <c r="AJ23" s="227"/>
      <c r="AK23" s="346"/>
      <c r="AN23" s="81">
        <v>9</v>
      </c>
      <c r="AO23" s="395" t="s">
        <v>705</v>
      </c>
      <c r="AP23" s="361" t="s">
        <v>706</v>
      </c>
      <c r="AQ23" s="396" t="s">
        <v>699</v>
      </c>
      <c r="AR23" s="361" t="s">
        <v>676</v>
      </c>
      <c r="AS23" s="397">
        <v>4246407</v>
      </c>
      <c r="AT23" s="398">
        <v>0</v>
      </c>
      <c r="AU23" s="399">
        <v>1</v>
      </c>
      <c r="AV23" s="398">
        <f t="shared" si="1"/>
        <v>3458.08</v>
      </c>
      <c r="AW23" s="392" t="str">
        <f t="shared" si="5"/>
        <v>NO HABILITADO</v>
      </c>
      <c r="AX23" s="805" t="s">
        <v>707</v>
      </c>
      <c r="AY23" s="806">
        <v>42988</v>
      </c>
      <c r="AZ23" s="806">
        <v>43007</v>
      </c>
      <c r="BA23" s="806"/>
      <c r="BB23" s="806"/>
      <c r="BC23" s="409">
        <v>0</v>
      </c>
    </row>
    <row r="24" spans="2:55" ht="69" customHeight="1">
      <c r="B24" s="81">
        <v>10</v>
      </c>
      <c r="C24" s="395" t="s">
        <v>708</v>
      </c>
      <c r="D24" s="361" t="s">
        <v>709</v>
      </c>
      <c r="E24" s="396" t="s">
        <v>710</v>
      </c>
      <c r="F24" s="361" t="s">
        <v>676</v>
      </c>
      <c r="G24" s="397">
        <v>422470000</v>
      </c>
      <c r="H24" s="398">
        <v>510.15</v>
      </c>
      <c r="I24" s="399">
        <v>0.63</v>
      </c>
      <c r="J24" s="398">
        <f t="shared" si="0"/>
        <v>3779.4744999999998</v>
      </c>
      <c r="K24" s="392" t="str">
        <f t="shared" si="3"/>
        <v>HABILITADO</v>
      </c>
      <c r="L24" s="545"/>
      <c r="M24" s="347"/>
      <c r="N24" s="2"/>
      <c r="O24" s="12"/>
      <c r="P24" s="81">
        <v>10</v>
      </c>
      <c r="Q24" s="130"/>
      <c r="R24" s="44"/>
      <c r="S24" s="72"/>
      <c r="T24" s="44"/>
      <c r="U24" s="354"/>
      <c r="V24" s="74"/>
      <c r="W24" s="97"/>
      <c r="X24" s="74">
        <f t="shared" si="6"/>
        <v>0</v>
      </c>
      <c r="Y24" s="81"/>
      <c r="Z24" s="347"/>
      <c r="AA24" s="81">
        <v>10</v>
      </c>
      <c r="AB24" s="130"/>
      <c r="AC24" s="44"/>
      <c r="AD24" s="72"/>
      <c r="AE24" s="44"/>
      <c r="AF24" s="354"/>
      <c r="AG24" s="74"/>
      <c r="AH24" s="97"/>
      <c r="AI24" s="74">
        <f t="shared" si="4"/>
        <v>0</v>
      </c>
      <c r="AJ24" s="81"/>
      <c r="AK24" s="347"/>
      <c r="AN24" s="81">
        <v>10</v>
      </c>
      <c r="AO24" s="395" t="s">
        <v>708</v>
      </c>
      <c r="AP24" s="361" t="s">
        <v>709</v>
      </c>
      <c r="AQ24" s="396" t="s">
        <v>710</v>
      </c>
      <c r="AR24" s="361" t="s">
        <v>676</v>
      </c>
      <c r="AS24" s="397">
        <v>422470000</v>
      </c>
      <c r="AT24" s="398">
        <v>510.15</v>
      </c>
      <c r="AU24" s="399">
        <v>0.63</v>
      </c>
      <c r="AV24" s="398">
        <f t="shared" si="1"/>
        <v>3779.4744999999998</v>
      </c>
      <c r="AW24" s="392" t="str">
        <f t="shared" si="5"/>
        <v>HABILITADO</v>
      </c>
      <c r="AX24" s="545"/>
      <c r="AY24" s="755">
        <v>43284</v>
      </c>
      <c r="AZ24" s="755">
        <v>43830</v>
      </c>
      <c r="BA24" s="755">
        <v>43284</v>
      </c>
      <c r="BB24" s="755">
        <v>43830</v>
      </c>
      <c r="BC24" s="398">
        <f t="shared" si="2"/>
        <v>1.4986301369863013</v>
      </c>
    </row>
    <row r="25" spans="2:55" ht="57.6" customHeight="1">
      <c r="B25" s="81">
        <v>11</v>
      </c>
      <c r="C25" s="130" t="s">
        <v>711</v>
      </c>
      <c r="D25" s="361" t="s">
        <v>516</v>
      </c>
      <c r="E25" s="396" t="s">
        <v>712</v>
      </c>
      <c r="F25" s="396"/>
      <c r="G25" s="397">
        <v>248342670</v>
      </c>
      <c r="H25" s="398"/>
      <c r="I25" s="399">
        <v>1</v>
      </c>
      <c r="J25" s="398">
        <f t="shared" si="0"/>
        <v>3779.4744999999998</v>
      </c>
      <c r="K25" s="392" t="str">
        <f t="shared" si="3"/>
        <v>NO HABILITADO</v>
      </c>
      <c r="L25" s="805" t="s">
        <v>689</v>
      </c>
      <c r="M25" s="347"/>
      <c r="N25" s="2"/>
      <c r="O25" s="12"/>
      <c r="P25" s="81">
        <v>11</v>
      </c>
      <c r="Q25" s="130"/>
      <c r="R25" s="44"/>
      <c r="S25" s="72"/>
      <c r="T25" s="44"/>
      <c r="U25" s="354"/>
      <c r="V25" s="74"/>
      <c r="W25" s="97"/>
      <c r="X25" s="74">
        <f t="shared" si="6"/>
        <v>0</v>
      </c>
      <c r="Y25" s="81"/>
      <c r="Z25" s="347"/>
      <c r="AA25" s="81">
        <v>11</v>
      </c>
      <c r="AB25" s="130"/>
      <c r="AC25" s="44"/>
      <c r="AD25" s="72"/>
      <c r="AE25" s="44"/>
      <c r="AF25" s="354"/>
      <c r="AG25" s="74"/>
      <c r="AH25" s="97"/>
      <c r="AI25" s="74">
        <f t="shared" si="4"/>
        <v>0</v>
      </c>
      <c r="AJ25" s="81"/>
      <c r="AK25" s="347"/>
      <c r="AN25" s="81">
        <v>11</v>
      </c>
      <c r="AO25" s="130" t="s">
        <v>711</v>
      </c>
      <c r="AP25" s="361" t="s">
        <v>516</v>
      </c>
      <c r="AQ25" s="396" t="s">
        <v>712</v>
      </c>
      <c r="AR25" s="396"/>
      <c r="AS25" s="397">
        <v>248342670</v>
      </c>
      <c r="AT25" s="398"/>
      <c r="AU25" s="399">
        <v>1</v>
      </c>
      <c r="AV25" s="398">
        <f t="shared" si="1"/>
        <v>3779.4744999999998</v>
      </c>
      <c r="AW25" s="392" t="str">
        <f t="shared" si="5"/>
        <v>NO HABILITADO</v>
      </c>
      <c r="AX25" s="805" t="s">
        <v>689</v>
      </c>
      <c r="AY25" s="557">
        <v>43461</v>
      </c>
      <c r="AZ25" s="557">
        <v>43825</v>
      </c>
      <c r="BA25" s="807"/>
      <c r="BB25" s="807"/>
      <c r="BC25" s="409">
        <f t="shared" si="2"/>
        <v>2.7397260273972603E-3</v>
      </c>
    </row>
    <row r="26" spans="2:55" ht="82.5" customHeight="1">
      <c r="B26" s="81">
        <v>12</v>
      </c>
      <c r="C26" s="558" t="s">
        <v>713</v>
      </c>
      <c r="D26" s="44" t="s">
        <v>714</v>
      </c>
      <c r="E26" s="396" t="s">
        <v>715</v>
      </c>
      <c r="F26" s="361" t="s">
        <v>676</v>
      </c>
      <c r="G26" s="397">
        <v>59500000</v>
      </c>
      <c r="H26" s="398">
        <v>76.16</v>
      </c>
      <c r="I26" s="399">
        <v>1</v>
      </c>
      <c r="J26" s="398">
        <f t="shared" si="0"/>
        <v>3855.6344999999997</v>
      </c>
      <c r="K26" s="392" t="str">
        <f t="shared" si="3"/>
        <v>HABILITADO</v>
      </c>
      <c r="L26" s="395"/>
      <c r="M26" s="347"/>
      <c r="N26" s="2"/>
      <c r="O26" s="12"/>
      <c r="P26" s="81">
        <v>12</v>
      </c>
      <c r="Q26" s="130"/>
      <c r="R26" s="44"/>
      <c r="S26" s="72"/>
      <c r="T26" s="44"/>
      <c r="U26" s="354"/>
      <c r="V26" s="74"/>
      <c r="W26" s="97"/>
      <c r="X26" s="74">
        <f t="shared" si="6"/>
        <v>0</v>
      </c>
      <c r="Y26" s="81"/>
      <c r="Z26" s="347"/>
      <c r="AA26" s="81">
        <v>12</v>
      </c>
      <c r="AB26" s="130"/>
      <c r="AC26" s="44"/>
      <c r="AD26" s="72"/>
      <c r="AE26" s="44"/>
      <c r="AF26" s="354"/>
      <c r="AG26" s="74"/>
      <c r="AH26" s="97"/>
      <c r="AI26" s="74">
        <f t="shared" si="4"/>
        <v>0</v>
      </c>
      <c r="AJ26" s="81"/>
      <c r="AK26" s="347"/>
      <c r="AN26" s="81">
        <v>12</v>
      </c>
      <c r="AO26" s="558" t="s">
        <v>713</v>
      </c>
      <c r="AP26" s="44" t="s">
        <v>714</v>
      </c>
      <c r="AQ26" s="396" t="s">
        <v>715</v>
      </c>
      <c r="AR26" s="361" t="s">
        <v>676</v>
      </c>
      <c r="AS26" s="397">
        <v>59500000</v>
      </c>
      <c r="AT26" s="398">
        <v>76.16</v>
      </c>
      <c r="AU26" s="399">
        <v>1</v>
      </c>
      <c r="AV26" s="398">
        <f t="shared" si="1"/>
        <v>3855.6344999999997</v>
      </c>
      <c r="AW26" s="392" t="str">
        <f t="shared" si="5"/>
        <v>HABILITADO</v>
      </c>
      <c r="AX26" s="395"/>
      <c r="AY26" s="559">
        <v>43115</v>
      </c>
      <c r="AZ26" s="559">
        <v>43448</v>
      </c>
      <c r="BA26" s="559">
        <v>43152</v>
      </c>
      <c r="BB26" s="559">
        <v>43192</v>
      </c>
      <c r="BC26" s="398">
        <f t="shared" si="2"/>
        <v>0.11232876712328767</v>
      </c>
    </row>
    <row r="27" spans="2:55" ht="69" customHeight="1">
      <c r="B27" s="81">
        <v>13</v>
      </c>
      <c r="C27" s="395" t="s">
        <v>716</v>
      </c>
      <c r="D27" s="411" t="s">
        <v>717</v>
      </c>
      <c r="E27" s="396" t="s">
        <v>718</v>
      </c>
      <c r="F27" s="361"/>
      <c r="G27" s="397">
        <v>79553752</v>
      </c>
      <c r="H27" s="398"/>
      <c r="I27" s="399">
        <v>1</v>
      </c>
      <c r="J27" s="398">
        <f t="shared" si="0"/>
        <v>3855.6344999999997</v>
      </c>
      <c r="K27" s="392" t="str">
        <f t="shared" si="3"/>
        <v>NO HABILITADO</v>
      </c>
      <c r="L27" s="805" t="s">
        <v>689</v>
      </c>
      <c r="M27" s="347"/>
      <c r="N27" s="2"/>
      <c r="O27" s="12"/>
      <c r="P27" s="81">
        <v>13</v>
      </c>
      <c r="Q27" s="130"/>
      <c r="R27" s="43"/>
      <c r="S27" s="72"/>
      <c r="T27" s="44"/>
      <c r="U27" s="354"/>
      <c r="V27" s="74"/>
      <c r="W27" s="97"/>
      <c r="X27" s="74">
        <f t="shared" si="6"/>
        <v>0</v>
      </c>
      <c r="Y27" s="81"/>
      <c r="Z27" s="347"/>
      <c r="AA27" s="81">
        <v>13</v>
      </c>
      <c r="AB27" s="130"/>
      <c r="AC27" s="43"/>
      <c r="AD27" s="72"/>
      <c r="AE27" s="44"/>
      <c r="AF27" s="354"/>
      <c r="AG27" s="74"/>
      <c r="AH27" s="97"/>
      <c r="AI27" s="74">
        <f t="shared" si="4"/>
        <v>0</v>
      </c>
      <c r="AJ27" s="81"/>
      <c r="AK27" s="347"/>
      <c r="AN27" s="81">
        <v>13</v>
      </c>
      <c r="AO27" s="395" t="s">
        <v>716</v>
      </c>
      <c r="AP27" s="411" t="s">
        <v>717</v>
      </c>
      <c r="AQ27" s="396" t="s">
        <v>718</v>
      </c>
      <c r="AR27" s="361"/>
      <c r="AS27" s="397">
        <v>79553752</v>
      </c>
      <c r="AT27" s="398"/>
      <c r="AU27" s="399">
        <v>1</v>
      </c>
      <c r="AV27" s="398">
        <f t="shared" si="1"/>
        <v>3855.6344999999997</v>
      </c>
      <c r="AW27" s="392" t="str">
        <f t="shared" si="5"/>
        <v>NO HABILITADO</v>
      </c>
      <c r="AX27" s="805" t="s">
        <v>689</v>
      </c>
      <c r="AY27" s="557">
        <v>43731</v>
      </c>
      <c r="AZ27" s="557">
        <v>43969</v>
      </c>
      <c r="BA27" s="557"/>
      <c r="BB27" s="557"/>
      <c r="BC27" s="409">
        <f t="shared" si="2"/>
        <v>2.7397260273972603E-3</v>
      </c>
    </row>
    <row r="28" spans="2:55" ht="45.95" customHeight="1">
      <c r="B28" s="81">
        <v>14</v>
      </c>
      <c r="C28" s="130"/>
      <c r="D28" s="44"/>
      <c r="E28" s="72"/>
      <c r="F28" s="44"/>
      <c r="G28" s="79"/>
      <c r="H28" s="74"/>
      <c r="I28" s="97"/>
      <c r="J28" s="74"/>
      <c r="K28" s="74"/>
      <c r="L28" s="130"/>
      <c r="M28" s="347"/>
      <c r="N28" s="2"/>
      <c r="O28" s="12"/>
      <c r="P28" s="81">
        <v>14</v>
      </c>
      <c r="Q28" s="130"/>
      <c r="R28" s="44"/>
      <c r="S28" s="72"/>
      <c r="T28" s="44"/>
      <c r="U28" s="354"/>
      <c r="V28" s="74"/>
      <c r="W28" s="97"/>
      <c r="X28" s="74">
        <f t="shared" si="6"/>
        <v>0</v>
      </c>
      <c r="Y28" s="81"/>
      <c r="Z28" s="347"/>
      <c r="AA28" s="81">
        <v>14</v>
      </c>
      <c r="AB28" s="130"/>
      <c r="AC28" s="44"/>
      <c r="AD28" s="72"/>
      <c r="AE28" s="44"/>
      <c r="AF28" s="354"/>
      <c r="AG28" s="74"/>
      <c r="AH28" s="97"/>
      <c r="AI28" s="74">
        <f t="shared" si="4"/>
        <v>0</v>
      </c>
      <c r="AJ28" s="81"/>
      <c r="AK28" s="347"/>
      <c r="AY28" s="472"/>
      <c r="AZ28" s="472"/>
      <c r="BA28" s="472"/>
      <c r="BB28" s="473" t="s">
        <v>52</v>
      </c>
      <c r="BC28" s="474">
        <f>SUM(BC15:BC27)</f>
        <v>4.2109589041095887</v>
      </c>
    </row>
    <row r="29" spans="2:55" ht="45.95" customHeight="1">
      <c r="B29" s="81">
        <v>15</v>
      </c>
      <c r="C29" s="130"/>
      <c r="D29" s="44"/>
      <c r="E29" s="72"/>
      <c r="F29" s="44"/>
      <c r="G29" s="79"/>
      <c r="H29" s="74"/>
      <c r="I29" s="97"/>
      <c r="J29" s="74"/>
      <c r="K29" s="74"/>
      <c r="L29" s="130"/>
      <c r="M29" s="347"/>
      <c r="N29" s="2"/>
      <c r="O29" s="12"/>
      <c r="P29" s="81">
        <v>15</v>
      </c>
      <c r="Q29" s="130"/>
      <c r="R29" s="44"/>
      <c r="S29" s="72"/>
      <c r="T29" s="44"/>
      <c r="U29" s="354"/>
      <c r="V29" s="74"/>
      <c r="W29" s="97"/>
      <c r="X29" s="74">
        <f t="shared" si="6"/>
        <v>0</v>
      </c>
      <c r="Y29" s="81"/>
      <c r="Z29" s="347"/>
      <c r="AA29" s="81">
        <v>15</v>
      </c>
      <c r="AB29" s="130"/>
      <c r="AC29" s="44"/>
      <c r="AD29" s="72"/>
      <c r="AE29" s="44"/>
      <c r="AF29" s="354"/>
      <c r="AG29" s="74"/>
      <c r="AH29" s="97"/>
      <c r="AI29" s="74">
        <f t="shared" si="4"/>
        <v>0</v>
      </c>
      <c r="AJ29" s="81"/>
      <c r="AK29" s="347"/>
    </row>
    <row r="30" spans="2:55" ht="69" customHeight="1">
      <c r="B30" s="81">
        <v>16</v>
      </c>
      <c r="C30" s="130"/>
      <c r="D30" s="44"/>
      <c r="E30" s="72"/>
      <c r="F30" s="44"/>
      <c r="G30" s="79"/>
      <c r="H30" s="74"/>
      <c r="I30" s="97"/>
      <c r="J30" s="74"/>
      <c r="K30" s="74"/>
      <c r="L30" s="130"/>
      <c r="M30" s="347"/>
      <c r="N30" s="2"/>
      <c r="O30" s="12"/>
      <c r="P30" s="81">
        <v>16</v>
      </c>
      <c r="Q30" s="130"/>
      <c r="R30" s="44"/>
      <c r="S30" s="72"/>
      <c r="T30" s="44"/>
      <c r="U30" s="354"/>
      <c r="V30" s="74"/>
      <c r="W30" s="97"/>
      <c r="X30" s="74">
        <f t="shared" si="6"/>
        <v>0</v>
      </c>
      <c r="Y30" s="81"/>
      <c r="Z30" s="347"/>
      <c r="AA30" s="81">
        <v>16</v>
      </c>
      <c r="AB30" s="130"/>
      <c r="AC30" s="44"/>
      <c r="AD30" s="72"/>
      <c r="AE30" s="44"/>
      <c r="AF30" s="354"/>
      <c r="AG30" s="74"/>
      <c r="AH30" s="97"/>
      <c r="AI30" s="74">
        <f t="shared" si="4"/>
        <v>0</v>
      </c>
      <c r="AJ30" s="81"/>
      <c r="AK30" s="347"/>
    </row>
    <row r="31" spans="2:55" ht="34.5" customHeight="1">
      <c r="B31" s="81">
        <v>17</v>
      </c>
      <c r="C31" s="87"/>
      <c r="D31" s="44"/>
      <c r="E31" s="72"/>
      <c r="F31" s="44"/>
      <c r="G31" s="79"/>
      <c r="H31" s="74"/>
      <c r="I31" s="85"/>
      <c r="J31" s="86"/>
      <c r="K31" s="86"/>
      <c r="L31" s="81"/>
      <c r="M31" s="347"/>
      <c r="N31" s="2"/>
      <c r="O31" s="12"/>
      <c r="P31" s="81">
        <v>17</v>
      </c>
      <c r="Q31" s="87"/>
      <c r="R31" s="44"/>
      <c r="S31" s="72"/>
      <c r="T31" s="44"/>
      <c r="U31" s="354"/>
      <c r="V31" s="74"/>
      <c r="W31" s="85"/>
      <c r="X31" s="74">
        <f t="shared" si="6"/>
        <v>0</v>
      </c>
      <c r="Y31" s="81"/>
      <c r="Z31" s="347"/>
      <c r="AA31" s="81">
        <v>17</v>
      </c>
      <c r="AB31" s="87"/>
      <c r="AC31" s="44"/>
      <c r="AD31" s="72"/>
      <c r="AE31" s="44"/>
      <c r="AF31" s="354"/>
      <c r="AG31" s="74"/>
      <c r="AH31" s="85"/>
      <c r="AI31" s="74">
        <f t="shared" si="4"/>
        <v>0</v>
      </c>
      <c r="AJ31" s="81"/>
      <c r="AK31" s="347"/>
    </row>
    <row r="32" spans="2:55" ht="12.95">
      <c r="B32" s="81">
        <v>18</v>
      </c>
      <c r="C32" s="56"/>
      <c r="D32" s="56"/>
      <c r="E32" s="56"/>
      <c r="F32" s="56"/>
      <c r="G32" s="209"/>
      <c r="H32" s="56"/>
      <c r="I32" s="56"/>
      <c r="J32" s="86"/>
      <c r="K32" s="86"/>
      <c r="L32" s="56"/>
      <c r="M32" s="347"/>
      <c r="N32" s="2"/>
      <c r="O32" s="12"/>
      <c r="P32" s="81">
        <v>18</v>
      </c>
      <c r="Q32" s="81"/>
      <c r="R32" s="81"/>
      <c r="S32" s="81"/>
      <c r="T32" s="81"/>
      <c r="U32" s="227"/>
      <c r="V32" s="81"/>
      <c r="W32" s="81"/>
      <c r="X32" s="74">
        <f t="shared" si="6"/>
        <v>0</v>
      </c>
      <c r="Y32" s="81"/>
      <c r="Z32" s="347"/>
      <c r="AA32" s="81">
        <v>18</v>
      </c>
      <c r="AB32" s="81"/>
      <c r="AC32" s="81"/>
      <c r="AD32" s="81"/>
      <c r="AE32" s="81"/>
      <c r="AF32" s="227"/>
      <c r="AG32" s="81"/>
      <c r="AH32" s="81"/>
      <c r="AI32" s="74">
        <f t="shared" si="4"/>
        <v>0</v>
      </c>
      <c r="AJ32" s="81"/>
      <c r="AK32" s="347"/>
    </row>
    <row r="33" spans="2:37" ht="12.95">
      <c r="B33" s="81">
        <v>19</v>
      </c>
      <c r="C33" s="54"/>
      <c r="D33" s="54"/>
      <c r="E33" s="54"/>
      <c r="F33" s="54"/>
      <c r="G33" s="228"/>
      <c r="H33" s="54"/>
      <c r="I33" s="54"/>
      <c r="J33" s="86"/>
      <c r="K33" s="86"/>
      <c r="L33" s="54"/>
      <c r="M33" s="347"/>
      <c r="N33" s="2"/>
      <c r="O33" s="12"/>
      <c r="P33" s="81">
        <v>19</v>
      </c>
      <c r="Q33" s="81"/>
      <c r="R33" s="81"/>
      <c r="S33" s="81"/>
      <c r="T33" s="81"/>
      <c r="U33" s="227"/>
      <c r="V33" s="81"/>
      <c r="W33" s="81"/>
      <c r="X33" s="74">
        <f t="shared" si="6"/>
        <v>0</v>
      </c>
      <c r="Y33" s="81"/>
      <c r="Z33" s="347"/>
      <c r="AA33" s="81">
        <v>19</v>
      </c>
      <c r="AB33" s="81"/>
      <c r="AC33" s="81"/>
      <c r="AD33" s="81"/>
      <c r="AE33" s="81"/>
      <c r="AF33" s="227"/>
      <c r="AG33" s="81"/>
      <c r="AH33" s="81"/>
      <c r="AI33" s="74">
        <f t="shared" si="4"/>
        <v>0</v>
      </c>
      <c r="AJ33" s="81"/>
      <c r="AK33" s="347"/>
    </row>
    <row r="34" spans="2:37" ht="12.95">
      <c r="B34" s="81">
        <v>20</v>
      </c>
      <c r="C34" s="55"/>
      <c r="D34" s="55"/>
      <c r="E34" s="55"/>
      <c r="F34" s="55"/>
      <c r="G34" s="208"/>
      <c r="H34" s="55"/>
      <c r="I34" s="55"/>
      <c r="J34" s="86"/>
      <c r="K34" s="86"/>
      <c r="L34" s="55"/>
      <c r="M34" s="347"/>
      <c r="N34" s="2"/>
      <c r="O34" s="12"/>
      <c r="P34" s="81">
        <v>20</v>
      </c>
      <c r="Q34" s="81"/>
      <c r="R34" s="81"/>
      <c r="S34" s="81"/>
      <c r="T34" s="81"/>
      <c r="U34" s="227"/>
      <c r="V34" s="81"/>
      <c r="W34" s="81"/>
      <c r="X34" s="74">
        <f t="shared" si="6"/>
        <v>0</v>
      </c>
      <c r="Y34" s="81"/>
      <c r="Z34" s="347"/>
      <c r="AA34" s="81">
        <v>20</v>
      </c>
      <c r="AB34" s="81"/>
      <c r="AC34" s="81"/>
      <c r="AD34" s="81"/>
      <c r="AE34" s="81"/>
      <c r="AF34" s="227"/>
      <c r="AG34" s="81"/>
      <c r="AH34" s="81"/>
      <c r="AI34" s="74">
        <f t="shared" si="4"/>
        <v>0</v>
      </c>
      <c r="AJ34" s="81"/>
      <c r="AK34" s="347"/>
    </row>
    <row r="35" spans="2:37" ht="12.95">
      <c r="B35" s="81">
        <v>21</v>
      </c>
      <c r="C35" s="56"/>
      <c r="D35" s="56"/>
      <c r="E35" s="56"/>
      <c r="F35" s="56"/>
      <c r="G35" s="209"/>
      <c r="H35" s="56"/>
      <c r="I35" s="56"/>
      <c r="J35" s="86"/>
      <c r="K35" s="86"/>
      <c r="L35" s="56"/>
      <c r="M35" s="347"/>
      <c r="N35" s="2"/>
      <c r="O35" s="12"/>
      <c r="P35" s="81">
        <v>21</v>
      </c>
      <c r="Q35" s="81"/>
      <c r="R35" s="81"/>
      <c r="S35" s="81"/>
      <c r="T35" s="81"/>
      <c r="U35" s="227"/>
      <c r="V35" s="81"/>
      <c r="W35" s="81"/>
      <c r="X35" s="74">
        <f t="shared" si="6"/>
        <v>0</v>
      </c>
      <c r="Y35" s="81"/>
      <c r="Z35" s="347"/>
      <c r="AA35" s="81">
        <v>21</v>
      </c>
      <c r="AB35" s="81"/>
      <c r="AC35" s="81"/>
      <c r="AD35" s="81"/>
      <c r="AE35" s="81"/>
      <c r="AF35" s="227"/>
      <c r="AG35" s="81"/>
      <c r="AH35" s="81"/>
      <c r="AI35" s="74">
        <f t="shared" si="4"/>
        <v>0</v>
      </c>
      <c r="AJ35" s="81"/>
      <c r="AK35" s="347"/>
    </row>
    <row r="36" spans="2:37" ht="12.95">
      <c r="B36" s="81">
        <v>22</v>
      </c>
      <c r="C36" s="54"/>
      <c r="D36" s="54"/>
      <c r="E36" s="54"/>
      <c r="F36" s="54"/>
      <c r="G36" s="228"/>
      <c r="H36" s="54"/>
      <c r="I36" s="54"/>
      <c r="J36" s="86"/>
      <c r="K36" s="86"/>
      <c r="L36" s="54"/>
      <c r="M36" s="347"/>
      <c r="N36" s="2"/>
      <c r="O36" s="12"/>
      <c r="P36" s="81">
        <v>22</v>
      </c>
      <c r="Q36" s="81"/>
      <c r="R36" s="81"/>
      <c r="S36" s="81"/>
      <c r="T36" s="81"/>
      <c r="U36" s="227"/>
      <c r="V36" s="81"/>
      <c r="W36" s="81"/>
      <c r="X36" s="74">
        <f t="shared" si="6"/>
        <v>0</v>
      </c>
      <c r="Y36" s="81"/>
      <c r="Z36" s="347"/>
      <c r="AA36" s="81">
        <v>22</v>
      </c>
      <c r="AB36" s="81"/>
      <c r="AC36" s="81"/>
      <c r="AD36" s="81"/>
      <c r="AE36" s="81"/>
      <c r="AF36" s="227"/>
      <c r="AG36" s="81"/>
      <c r="AH36" s="81"/>
      <c r="AI36" s="74">
        <f t="shared" si="4"/>
        <v>0</v>
      </c>
      <c r="AJ36" s="81"/>
      <c r="AK36" s="347"/>
    </row>
    <row r="37" spans="2:37" ht="12.95">
      <c r="B37" s="81">
        <v>23</v>
      </c>
      <c r="C37" s="55"/>
      <c r="D37" s="55"/>
      <c r="E37" s="55"/>
      <c r="F37" s="55"/>
      <c r="G37" s="208"/>
      <c r="H37" s="55"/>
      <c r="I37" s="55"/>
      <c r="J37" s="86"/>
      <c r="K37" s="86"/>
      <c r="L37" s="55"/>
      <c r="M37" s="347"/>
      <c r="N37" s="2"/>
      <c r="O37" s="12"/>
      <c r="P37" s="81">
        <v>23</v>
      </c>
      <c r="Q37" s="81"/>
      <c r="R37" s="81"/>
      <c r="S37" s="81"/>
      <c r="T37" s="81"/>
      <c r="U37" s="227"/>
      <c r="V37" s="81"/>
      <c r="W37" s="81"/>
      <c r="X37" s="74">
        <f t="shared" si="6"/>
        <v>0</v>
      </c>
      <c r="Y37" s="81"/>
      <c r="Z37" s="347"/>
      <c r="AA37" s="81">
        <v>23</v>
      </c>
      <c r="AB37" s="81"/>
      <c r="AC37" s="81"/>
      <c r="AD37" s="81"/>
      <c r="AE37" s="81"/>
      <c r="AF37" s="227"/>
      <c r="AG37" s="81"/>
      <c r="AH37" s="81"/>
      <c r="AI37" s="74">
        <f t="shared" si="4"/>
        <v>0</v>
      </c>
      <c r="AJ37" s="81"/>
      <c r="AK37" s="347"/>
    </row>
    <row r="38" spans="2:37" ht="12.95">
      <c r="B38" s="81">
        <v>24</v>
      </c>
      <c r="C38" s="56"/>
      <c r="D38" s="56"/>
      <c r="E38" s="56"/>
      <c r="F38" s="56"/>
      <c r="G38" s="209"/>
      <c r="H38" s="56"/>
      <c r="I38" s="56"/>
      <c r="J38" s="86"/>
      <c r="K38" s="86"/>
      <c r="L38" s="56"/>
      <c r="M38" s="347"/>
      <c r="N38" s="2"/>
      <c r="O38" s="12"/>
      <c r="P38" s="81">
        <v>24</v>
      </c>
      <c r="Q38" s="81"/>
      <c r="R38" s="81"/>
      <c r="S38" s="81"/>
      <c r="T38" s="81"/>
      <c r="U38" s="227"/>
      <c r="V38" s="81"/>
      <c r="W38" s="81"/>
      <c r="X38" s="74">
        <f t="shared" si="6"/>
        <v>0</v>
      </c>
      <c r="Y38" s="81"/>
      <c r="Z38" s="347"/>
      <c r="AA38" s="81">
        <v>24</v>
      </c>
      <c r="AB38" s="81"/>
      <c r="AC38" s="81"/>
      <c r="AD38" s="81"/>
      <c r="AE38" s="81"/>
      <c r="AF38" s="227"/>
      <c r="AG38" s="81"/>
      <c r="AH38" s="81"/>
      <c r="AI38" s="74">
        <f t="shared" si="4"/>
        <v>0</v>
      </c>
      <c r="AJ38" s="81"/>
      <c r="AK38" s="347"/>
    </row>
    <row r="39" spans="2:37" ht="12.95">
      <c r="B39" s="81">
        <v>25</v>
      </c>
      <c r="C39" s="54"/>
      <c r="D39" s="54"/>
      <c r="E39" s="54"/>
      <c r="F39" s="54"/>
      <c r="G39" s="228"/>
      <c r="H39" s="54"/>
      <c r="I39" s="54"/>
      <c r="J39" s="86"/>
      <c r="K39" s="86"/>
      <c r="L39" s="54"/>
      <c r="M39" s="347"/>
      <c r="N39" s="2"/>
      <c r="O39" s="12"/>
      <c r="P39" s="81">
        <v>25</v>
      </c>
      <c r="Q39" s="81"/>
      <c r="R39" s="81"/>
      <c r="S39" s="81"/>
      <c r="T39" s="81"/>
      <c r="U39" s="227"/>
      <c r="V39" s="81"/>
      <c r="W39" s="81"/>
      <c r="X39" s="74">
        <f t="shared" si="6"/>
        <v>0</v>
      </c>
      <c r="Y39" s="81"/>
      <c r="Z39" s="347"/>
      <c r="AA39" s="81">
        <v>25</v>
      </c>
      <c r="AB39" s="81"/>
      <c r="AC39" s="81"/>
      <c r="AD39" s="81"/>
      <c r="AE39" s="81"/>
      <c r="AF39" s="227"/>
      <c r="AG39" s="81"/>
      <c r="AH39" s="81"/>
      <c r="AI39" s="74">
        <f t="shared" si="4"/>
        <v>0</v>
      </c>
      <c r="AJ39" s="81"/>
      <c r="AK39" s="347"/>
    </row>
    <row r="40" spans="2:37" ht="12.95">
      <c r="B40" s="81">
        <v>26</v>
      </c>
      <c r="C40" s="55"/>
      <c r="D40" s="55"/>
      <c r="E40" s="55"/>
      <c r="F40" s="55"/>
      <c r="G40" s="208"/>
      <c r="H40" s="55"/>
      <c r="I40" s="55"/>
      <c r="J40" s="86"/>
      <c r="K40" s="86"/>
      <c r="L40" s="55"/>
      <c r="M40" s="347"/>
      <c r="N40" s="2"/>
      <c r="O40" s="12"/>
      <c r="P40" s="81">
        <v>26</v>
      </c>
      <c r="Q40" s="81"/>
      <c r="R40" s="81"/>
      <c r="S40" s="81"/>
      <c r="T40" s="81"/>
      <c r="U40" s="227"/>
      <c r="V40" s="81"/>
      <c r="W40" s="81"/>
      <c r="X40" s="74">
        <f t="shared" si="6"/>
        <v>0</v>
      </c>
      <c r="Y40" s="81"/>
      <c r="Z40" s="347"/>
      <c r="AA40" s="81">
        <v>26</v>
      </c>
      <c r="AB40" s="81"/>
      <c r="AC40" s="81"/>
      <c r="AD40" s="81"/>
      <c r="AE40" s="81"/>
      <c r="AF40" s="227"/>
      <c r="AG40" s="81"/>
      <c r="AH40" s="81"/>
      <c r="AI40" s="74">
        <f t="shared" si="4"/>
        <v>0</v>
      </c>
      <c r="AJ40" s="81"/>
      <c r="AK40" s="347"/>
    </row>
    <row r="41" spans="2:37" ht="12.95">
      <c r="B41" s="81">
        <v>27</v>
      </c>
      <c r="C41" s="56"/>
      <c r="D41" s="56"/>
      <c r="E41" s="56"/>
      <c r="F41" s="56"/>
      <c r="G41" s="209"/>
      <c r="H41" s="56"/>
      <c r="I41" s="56"/>
      <c r="J41" s="86"/>
      <c r="K41" s="86"/>
      <c r="L41" s="56"/>
      <c r="M41" s="347"/>
      <c r="N41" s="2"/>
      <c r="O41" s="12"/>
      <c r="P41" s="81">
        <v>27</v>
      </c>
      <c r="Q41" s="81"/>
      <c r="R41" s="81"/>
      <c r="S41" s="81"/>
      <c r="T41" s="81"/>
      <c r="U41" s="227"/>
      <c r="V41" s="81"/>
      <c r="W41" s="81"/>
      <c r="X41" s="74">
        <f t="shared" si="6"/>
        <v>0</v>
      </c>
      <c r="Y41" s="81"/>
      <c r="Z41" s="347"/>
      <c r="AA41" s="81">
        <v>27</v>
      </c>
      <c r="AB41" s="81"/>
      <c r="AC41" s="81"/>
      <c r="AD41" s="81"/>
      <c r="AE41" s="81"/>
      <c r="AF41" s="227"/>
      <c r="AG41" s="81"/>
      <c r="AH41" s="81"/>
      <c r="AI41" s="74">
        <f t="shared" si="4"/>
        <v>0</v>
      </c>
      <c r="AJ41" s="81"/>
      <c r="AK41" s="347"/>
    </row>
    <row r="42" spans="2:37" ht="12.95">
      <c r="B42" s="81">
        <v>28</v>
      </c>
      <c r="C42" s="54"/>
      <c r="D42" s="54"/>
      <c r="E42" s="54"/>
      <c r="F42" s="54"/>
      <c r="G42" s="228"/>
      <c r="H42" s="54"/>
      <c r="I42" s="54"/>
      <c r="J42" s="86"/>
      <c r="K42" s="86"/>
      <c r="L42" s="54"/>
      <c r="M42" s="347"/>
      <c r="N42" s="2"/>
      <c r="O42" s="12"/>
      <c r="P42" s="81">
        <v>28</v>
      </c>
      <c r="Q42" s="81"/>
      <c r="R42" s="81"/>
      <c r="S42" s="81"/>
      <c r="T42" s="81"/>
      <c r="U42" s="227"/>
      <c r="V42" s="81"/>
      <c r="W42" s="81"/>
      <c r="X42" s="74">
        <f t="shared" si="6"/>
        <v>0</v>
      </c>
      <c r="Y42" s="81"/>
      <c r="Z42" s="347"/>
      <c r="AA42" s="81">
        <v>28</v>
      </c>
      <c r="AB42" s="81"/>
      <c r="AC42" s="81"/>
      <c r="AD42" s="81"/>
      <c r="AE42" s="81"/>
      <c r="AF42" s="227"/>
      <c r="AG42" s="81"/>
      <c r="AH42" s="81"/>
      <c r="AI42" s="74">
        <f t="shared" si="4"/>
        <v>0</v>
      </c>
      <c r="AJ42" s="81"/>
      <c r="AK42" s="347"/>
    </row>
    <row r="43" spans="2:37" ht="12.95">
      <c r="B43" s="81">
        <v>29</v>
      </c>
      <c r="C43" s="55"/>
      <c r="D43" s="55"/>
      <c r="E43" s="55"/>
      <c r="F43" s="55"/>
      <c r="G43" s="208"/>
      <c r="H43" s="55"/>
      <c r="I43" s="55"/>
      <c r="J43" s="86"/>
      <c r="K43" s="86"/>
      <c r="L43" s="55"/>
      <c r="M43" s="347"/>
      <c r="N43" s="2"/>
      <c r="O43" s="12"/>
      <c r="P43" s="81">
        <v>29</v>
      </c>
      <c r="Q43" s="81"/>
      <c r="R43" s="81"/>
      <c r="S43" s="81"/>
      <c r="T43" s="81"/>
      <c r="U43" s="227"/>
      <c r="V43" s="81"/>
      <c r="W43" s="81"/>
      <c r="X43" s="74">
        <f t="shared" si="6"/>
        <v>0</v>
      </c>
      <c r="Y43" s="81"/>
      <c r="Z43" s="347"/>
      <c r="AA43" s="81">
        <v>29</v>
      </c>
      <c r="AB43" s="81"/>
      <c r="AC43" s="81"/>
      <c r="AD43" s="81"/>
      <c r="AE43" s="81"/>
      <c r="AF43" s="227"/>
      <c r="AG43" s="81"/>
      <c r="AH43" s="81"/>
      <c r="AI43" s="74">
        <f t="shared" si="4"/>
        <v>0</v>
      </c>
      <c r="AJ43" s="81"/>
      <c r="AK43" s="347"/>
    </row>
    <row r="44" spans="2:37" ht="12.95">
      <c r="B44" s="81">
        <v>30</v>
      </c>
      <c r="C44" s="56"/>
      <c r="D44" s="56"/>
      <c r="E44" s="56"/>
      <c r="F44" s="56"/>
      <c r="G44" s="209"/>
      <c r="H44" s="56"/>
      <c r="I44" s="56"/>
      <c r="J44" s="86"/>
      <c r="K44" s="86"/>
      <c r="L44" s="56"/>
      <c r="M44" s="347"/>
      <c r="N44" s="2"/>
      <c r="O44" s="12"/>
      <c r="P44" s="81">
        <v>30</v>
      </c>
      <c r="Q44" s="81"/>
      <c r="R44" s="81"/>
      <c r="S44" s="81"/>
      <c r="T44" s="81"/>
      <c r="U44" s="227"/>
      <c r="V44" s="81"/>
      <c r="W44" s="81"/>
      <c r="X44" s="74">
        <f t="shared" si="6"/>
        <v>0</v>
      </c>
      <c r="Y44" s="81"/>
      <c r="Z44" s="347"/>
      <c r="AA44" s="81">
        <v>30</v>
      </c>
      <c r="AB44" s="81"/>
      <c r="AC44" s="81"/>
      <c r="AD44" s="81"/>
      <c r="AE44" s="81"/>
      <c r="AF44" s="227"/>
      <c r="AG44" s="81"/>
      <c r="AH44" s="81"/>
      <c r="AI44" s="74">
        <f t="shared" si="4"/>
        <v>0</v>
      </c>
      <c r="AJ44" s="81"/>
      <c r="AK44" s="347"/>
    </row>
    <row r="45" spans="2:37" ht="12.95">
      <c r="B45" s="81">
        <v>31</v>
      </c>
      <c r="C45" s="228"/>
      <c r="D45" s="228"/>
      <c r="E45" s="228"/>
      <c r="F45" s="228"/>
      <c r="G45" s="228"/>
      <c r="H45" s="228"/>
      <c r="I45" s="228"/>
      <c r="J45" s="86"/>
      <c r="K45" s="86"/>
      <c r="L45" s="228"/>
      <c r="M45" s="346"/>
      <c r="N45" s="2"/>
      <c r="O45" s="12"/>
      <c r="P45" s="81">
        <v>31</v>
      </c>
      <c r="Q45" s="227"/>
      <c r="R45" s="227"/>
      <c r="S45" s="227"/>
      <c r="T45" s="227"/>
      <c r="U45" s="227"/>
      <c r="V45" s="227"/>
      <c r="W45" s="227"/>
      <c r="X45" s="74">
        <f t="shared" si="6"/>
        <v>0</v>
      </c>
      <c r="Y45" s="227"/>
      <c r="Z45" s="346"/>
      <c r="AA45" s="81">
        <v>31</v>
      </c>
      <c r="AB45" s="227"/>
      <c r="AC45" s="227"/>
      <c r="AD45" s="227"/>
      <c r="AE45" s="227"/>
      <c r="AF45" s="227"/>
      <c r="AG45" s="227"/>
      <c r="AH45" s="227"/>
      <c r="AI45" s="74">
        <f t="shared" si="4"/>
        <v>0</v>
      </c>
      <c r="AJ45" s="227"/>
      <c r="AK45" s="346"/>
    </row>
    <row r="46" spans="2:37" ht="12.95">
      <c r="B46" s="81">
        <v>32</v>
      </c>
      <c r="C46" s="208"/>
      <c r="D46" s="208"/>
      <c r="E46" s="208"/>
      <c r="F46" s="208"/>
      <c r="G46" s="208"/>
      <c r="H46" s="208"/>
      <c r="I46" s="208"/>
      <c r="J46" s="86"/>
      <c r="K46" s="86"/>
      <c r="L46" s="208"/>
      <c r="M46" s="346"/>
      <c r="N46" s="2"/>
      <c r="O46" s="12"/>
      <c r="P46" s="81">
        <v>32</v>
      </c>
      <c r="Q46" s="227"/>
      <c r="R46" s="227"/>
      <c r="S46" s="227"/>
      <c r="T46" s="227"/>
      <c r="U46" s="227"/>
      <c r="V46" s="227"/>
      <c r="W46" s="227"/>
      <c r="X46" s="74">
        <f t="shared" si="6"/>
        <v>0</v>
      </c>
      <c r="Y46" s="227"/>
      <c r="Z46" s="346"/>
      <c r="AA46" s="81">
        <v>32</v>
      </c>
      <c r="AB46" s="227"/>
      <c r="AC46" s="227"/>
      <c r="AD46" s="227"/>
      <c r="AE46" s="227"/>
      <c r="AF46" s="227"/>
      <c r="AG46" s="227"/>
      <c r="AH46" s="227"/>
      <c r="AI46" s="74">
        <f t="shared" si="4"/>
        <v>0</v>
      </c>
      <c r="AJ46" s="227"/>
      <c r="AK46" s="346"/>
    </row>
    <row r="47" spans="2:37" ht="12.95">
      <c r="B47" s="81">
        <v>33</v>
      </c>
      <c r="C47" s="209"/>
      <c r="D47" s="209"/>
      <c r="E47" s="209"/>
      <c r="F47" s="209"/>
      <c r="G47" s="209"/>
      <c r="H47" s="209"/>
      <c r="I47" s="209"/>
      <c r="J47" s="86"/>
      <c r="K47" s="86"/>
      <c r="L47" s="209"/>
      <c r="M47" s="346"/>
      <c r="N47" s="2"/>
      <c r="O47" s="12"/>
      <c r="P47" s="81">
        <v>33</v>
      </c>
      <c r="Q47" s="227"/>
      <c r="R47" s="227"/>
      <c r="S47" s="227"/>
      <c r="T47" s="227"/>
      <c r="U47" s="227"/>
      <c r="V47" s="227"/>
      <c r="W47" s="227"/>
      <c r="X47" s="74">
        <f t="shared" si="6"/>
        <v>0</v>
      </c>
      <c r="Y47" s="227"/>
      <c r="Z47" s="346"/>
      <c r="AA47" s="81">
        <v>33</v>
      </c>
      <c r="AB47" s="227"/>
      <c r="AC47" s="227"/>
      <c r="AD47" s="227"/>
      <c r="AE47" s="227"/>
      <c r="AF47" s="227"/>
      <c r="AG47" s="227"/>
      <c r="AH47" s="227"/>
      <c r="AI47" s="74">
        <f t="shared" si="4"/>
        <v>0</v>
      </c>
      <c r="AJ47" s="227"/>
      <c r="AK47" s="346"/>
    </row>
    <row r="48" spans="2:37" ht="12.95">
      <c r="B48" s="81">
        <v>34</v>
      </c>
      <c r="C48" s="228"/>
      <c r="D48" s="228"/>
      <c r="E48" s="228"/>
      <c r="F48" s="228"/>
      <c r="G48" s="228"/>
      <c r="H48" s="228"/>
      <c r="I48" s="228"/>
      <c r="J48" s="86"/>
      <c r="K48" s="86"/>
      <c r="L48" s="228"/>
      <c r="M48" s="346"/>
      <c r="N48" s="2"/>
      <c r="O48" s="12"/>
      <c r="P48" s="81">
        <v>34</v>
      </c>
      <c r="Q48" s="227"/>
      <c r="R48" s="227"/>
      <c r="S48" s="227"/>
      <c r="T48" s="227"/>
      <c r="U48" s="227"/>
      <c r="V48" s="227"/>
      <c r="W48" s="227"/>
      <c r="X48" s="74">
        <f t="shared" si="6"/>
        <v>0</v>
      </c>
      <c r="Y48" s="227"/>
      <c r="Z48" s="346"/>
      <c r="AA48" s="81">
        <v>34</v>
      </c>
      <c r="AB48" s="227"/>
      <c r="AC48" s="227"/>
      <c r="AD48" s="227"/>
      <c r="AE48" s="227"/>
      <c r="AF48" s="227"/>
      <c r="AG48" s="227"/>
      <c r="AH48" s="227"/>
      <c r="AI48" s="74">
        <f t="shared" si="4"/>
        <v>0</v>
      </c>
      <c r="AJ48" s="227"/>
      <c r="AK48" s="346"/>
    </row>
    <row r="49" spans="1:37" ht="12.95">
      <c r="B49" s="81">
        <v>35</v>
      </c>
      <c r="C49" s="208"/>
      <c r="D49" s="208"/>
      <c r="E49" s="208"/>
      <c r="F49" s="208"/>
      <c r="G49" s="208"/>
      <c r="H49" s="208"/>
      <c r="I49" s="208"/>
      <c r="J49" s="86"/>
      <c r="K49" s="86"/>
      <c r="L49" s="208"/>
      <c r="M49" s="346"/>
      <c r="N49" s="2"/>
      <c r="O49" s="12"/>
      <c r="P49" s="81">
        <v>35</v>
      </c>
      <c r="Q49" s="227"/>
      <c r="R49" s="227"/>
      <c r="S49" s="227"/>
      <c r="T49" s="227"/>
      <c r="U49" s="227"/>
      <c r="V49" s="227"/>
      <c r="W49" s="227"/>
      <c r="X49" s="74">
        <f t="shared" si="6"/>
        <v>0</v>
      </c>
      <c r="Y49" s="227"/>
      <c r="Z49" s="346"/>
      <c r="AA49" s="81">
        <v>35</v>
      </c>
      <c r="AB49" s="227"/>
      <c r="AC49" s="227"/>
      <c r="AD49" s="227"/>
      <c r="AE49" s="227"/>
      <c r="AF49" s="227"/>
      <c r="AG49" s="227"/>
      <c r="AH49" s="227"/>
      <c r="AI49" s="74">
        <f t="shared" si="4"/>
        <v>0</v>
      </c>
      <c r="AJ49" s="227"/>
      <c r="AK49" s="346"/>
    </row>
    <row r="50" spans="1:37" ht="12.95">
      <c r="B50" s="81">
        <v>36</v>
      </c>
      <c r="C50" s="209"/>
      <c r="D50" s="209"/>
      <c r="E50" s="209"/>
      <c r="F50" s="209"/>
      <c r="G50" s="209"/>
      <c r="H50" s="209"/>
      <c r="I50" s="209"/>
      <c r="J50" s="86"/>
      <c r="K50" s="86"/>
      <c r="L50" s="209"/>
      <c r="M50" s="346"/>
      <c r="N50" s="2"/>
      <c r="O50" s="12"/>
      <c r="P50" s="81">
        <v>36</v>
      </c>
      <c r="Q50" s="227"/>
      <c r="R50" s="227"/>
      <c r="S50" s="227"/>
      <c r="T50" s="227"/>
      <c r="U50" s="227"/>
      <c r="V50" s="227"/>
      <c r="W50" s="227"/>
      <c r="X50" s="74">
        <f t="shared" si="6"/>
        <v>0</v>
      </c>
      <c r="Y50" s="227"/>
      <c r="Z50" s="346"/>
      <c r="AA50" s="81">
        <v>36</v>
      </c>
      <c r="AB50" s="227"/>
      <c r="AC50" s="227"/>
      <c r="AD50" s="227"/>
      <c r="AE50" s="227"/>
      <c r="AF50" s="227"/>
      <c r="AG50" s="227"/>
      <c r="AH50" s="227"/>
      <c r="AI50" s="74">
        <f t="shared" si="4"/>
        <v>0</v>
      </c>
      <c r="AJ50" s="227"/>
      <c r="AK50" s="346"/>
    </row>
    <row r="51" spans="1:37" s="13" customFormat="1">
      <c r="B51" s="81">
        <v>37</v>
      </c>
      <c r="C51" s="228"/>
      <c r="D51" s="66"/>
      <c r="E51" s="63"/>
      <c r="F51" s="66"/>
      <c r="G51" s="228"/>
      <c r="H51" s="69"/>
      <c r="I51" s="69"/>
      <c r="J51" s="86"/>
      <c r="K51" s="86"/>
      <c r="L51" s="60"/>
      <c r="M51" s="107"/>
      <c r="O51" s="14"/>
      <c r="P51" s="81">
        <v>37</v>
      </c>
      <c r="Q51" s="227"/>
      <c r="R51" s="550"/>
      <c r="S51" s="560"/>
      <c r="T51" s="550"/>
      <c r="U51" s="227"/>
      <c r="V51" s="561"/>
      <c r="W51" s="561"/>
      <c r="X51" s="74">
        <f t="shared" si="6"/>
        <v>0</v>
      </c>
      <c r="Y51" s="101"/>
      <c r="Z51" s="107"/>
      <c r="AA51" s="81">
        <v>37</v>
      </c>
      <c r="AB51" s="227"/>
      <c r="AC51" s="550"/>
      <c r="AD51" s="560"/>
      <c r="AE51" s="550"/>
      <c r="AF51" s="227"/>
      <c r="AG51" s="561"/>
      <c r="AH51" s="561"/>
      <c r="AI51" s="74">
        <f t="shared" si="4"/>
        <v>0</v>
      </c>
      <c r="AJ51" s="101"/>
      <c r="AK51" s="107"/>
    </row>
    <row r="52" spans="1:37" s="13" customFormat="1">
      <c r="B52" s="81">
        <v>38</v>
      </c>
      <c r="C52" s="208"/>
      <c r="D52" s="67"/>
      <c r="E52" s="64"/>
      <c r="F52" s="67"/>
      <c r="G52" s="208"/>
      <c r="H52" s="70"/>
      <c r="I52" s="70"/>
      <c r="J52" s="86"/>
      <c r="K52" s="86"/>
      <c r="L52" s="61"/>
      <c r="M52" s="107"/>
      <c r="O52" s="14"/>
      <c r="P52" s="81">
        <v>38</v>
      </c>
      <c r="Q52" s="227"/>
      <c r="R52" s="550"/>
      <c r="S52" s="560"/>
      <c r="T52" s="550"/>
      <c r="U52" s="227"/>
      <c r="V52" s="561"/>
      <c r="W52" s="561"/>
      <c r="X52" s="74">
        <f t="shared" si="6"/>
        <v>0</v>
      </c>
      <c r="Y52" s="101"/>
      <c r="Z52" s="107"/>
      <c r="AA52" s="81">
        <v>38</v>
      </c>
      <c r="AB52" s="227"/>
      <c r="AC52" s="550"/>
      <c r="AD52" s="560"/>
      <c r="AE52" s="550"/>
      <c r="AF52" s="227"/>
      <c r="AG52" s="561"/>
      <c r="AH52" s="561"/>
      <c r="AI52" s="74">
        <f t="shared" si="4"/>
        <v>0</v>
      </c>
      <c r="AJ52" s="101"/>
      <c r="AK52" s="107"/>
    </row>
    <row r="53" spans="1:37" s="13" customFormat="1">
      <c r="B53" s="81">
        <v>39</v>
      </c>
      <c r="C53" s="209"/>
      <c r="D53" s="68"/>
      <c r="E53" s="65"/>
      <c r="F53" s="68"/>
      <c r="G53" s="209"/>
      <c r="H53" s="71"/>
      <c r="I53" s="71"/>
      <c r="J53" s="86"/>
      <c r="K53" s="86"/>
      <c r="L53" s="62"/>
      <c r="M53" s="107"/>
      <c r="O53" s="14"/>
      <c r="P53" s="81">
        <v>39</v>
      </c>
      <c r="Q53" s="227"/>
      <c r="R53" s="550"/>
      <c r="S53" s="560"/>
      <c r="T53" s="550"/>
      <c r="U53" s="227"/>
      <c r="V53" s="561"/>
      <c r="W53" s="561"/>
      <c r="X53" s="74">
        <f t="shared" si="6"/>
        <v>0</v>
      </c>
      <c r="Y53" s="101"/>
      <c r="Z53" s="107"/>
      <c r="AA53" s="81">
        <v>39</v>
      </c>
      <c r="AB53" s="227"/>
      <c r="AC53" s="550"/>
      <c r="AD53" s="560"/>
      <c r="AE53" s="550"/>
      <c r="AF53" s="227"/>
      <c r="AG53" s="561"/>
      <c r="AH53" s="561"/>
      <c r="AI53" s="74">
        <f t="shared" si="4"/>
        <v>0</v>
      </c>
      <c r="AJ53" s="101"/>
      <c r="AK53" s="107"/>
    </row>
    <row r="54" spans="1:37" s="13" customFormat="1">
      <c r="B54" s="81">
        <v>40</v>
      </c>
      <c r="C54" s="228"/>
      <c r="D54" s="228"/>
      <c r="E54" s="63"/>
      <c r="F54" s="228"/>
      <c r="G54" s="228"/>
      <c r="H54" s="57"/>
      <c r="I54" s="57"/>
      <c r="J54" s="86"/>
      <c r="K54" s="86"/>
      <c r="L54" s="60"/>
      <c r="M54" s="107"/>
      <c r="O54" s="14"/>
      <c r="P54" s="81">
        <v>40</v>
      </c>
      <c r="Q54" s="227"/>
      <c r="R54" s="227"/>
      <c r="S54" s="560"/>
      <c r="T54" s="227"/>
      <c r="U54" s="227"/>
      <c r="V54" s="562"/>
      <c r="W54" s="562"/>
      <c r="X54" s="74">
        <f t="shared" si="6"/>
        <v>0</v>
      </c>
      <c r="Y54" s="101"/>
      <c r="Z54" s="107"/>
      <c r="AA54" s="81">
        <v>40</v>
      </c>
      <c r="AB54" s="227"/>
      <c r="AC54" s="227"/>
      <c r="AD54" s="560"/>
      <c r="AE54" s="227"/>
      <c r="AF54" s="227"/>
      <c r="AG54" s="562"/>
      <c r="AH54" s="562"/>
      <c r="AI54" s="74">
        <f t="shared" si="4"/>
        <v>0</v>
      </c>
      <c r="AJ54" s="101"/>
      <c r="AK54" s="107"/>
    </row>
    <row r="55" spans="1:37" s="13" customFormat="1">
      <c r="B55" s="81">
        <v>41</v>
      </c>
      <c r="C55" s="208"/>
      <c r="D55" s="208"/>
      <c r="E55" s="64"/>
      <c r="F55" s="208"/>
      <c r="G55" s="208"/>
      <c r="H55" s="58"/>
      <c r="I55" s="58"/>
      <c r="J55" s="86"/>
      <c r="K55" s="86"/>
      <c r="L55" s="61"/>
      <c r="M55" s="107"/>
      <c r="O55" s="14"/>
      <c r="P55" s="81">
        <v>41</v>
      </c>
      <c r="Q55" s="227"/>
      <c r="R55" s="227"/>
      <c r="S55" s="560"/>
      <c r="T55" s="227"/>
      <c r="U55" s="227"/>
      <c r="V55" s="562"/>
      <c r="W55" s="562"/>
      <c r="X55" s="74">
        <f t="shared" si="6"/>
        <v>0</v>
      </c>
      <c r="Y55" s="101"/>
      <c r="Z55" s="107"/>
      <c r="AA55" s="81">
        <v>41</v>
      </c>
      <c r="AB55" s="227"/>
      <c r="AC55" s="227"/>
      <c r="AD55" s="560"/>
      <c r="AE55" s="227"/>
      <c r="AF55" s="227"/>
      <c r="AG55" s="562"/>
      <c r="AH55" s="562"/>
      <c r="AI55" s="74">
        <f t="shared" si="4"/>
        <v>0</v>
      </c>
      <c r="AJ55" s="101"/>
      <c r="AK55" s="107"/>
    </row>
    <row r="56" spans="1:37" s="13" customFormat="1">
      <c r="B56" s="81">
        <v>42</v>
      </c>
      <c r="C56" s="209"/>
      <c r="D56" s="209"/>
      <c r="E56" s="65"/>
      <c r="F56" s="209"/>
      <c r="G56" s="209"/>
      <c r="H56" s="59"/>
      <c r="I56" s="59"/>
      <c r="J56" s="86"/>
      <c r="K56" s="86"/>
      <c r="L56" s="62"/>
      <c r="M56" s="107"/>
      <c r="O56" s="14"/>
      <c r="P56" s="81">
        <v>42</v>
      </c>
      <c r="Q56" s="227"/>
      <c r="R56" s="227"/>
      <c r="S56" s="560"/>
      <c r="T56" s="227"/>
      <c r="U56" s="227"/>
      <c r="V56" s="562"/>
      <c r="W56" s="562"/>
      <c r="X56" s="74">
        <f t="shared" si="6"/>
        <v>0</v>
      </c>
      <c r="Y56" s="101"/>
      <c r="Z56" s="107"/>
      <c r="AA56" s="81">
        <v>42</v>
      </c>
      <c r="AB56" s="227"/>
      <c r="AC56" s="227"/>
      <c r="AD56" s="560"/>
      <c r="AE56" s="227"/>
      <c r="AF56" s="227"/>
      <c r="AG56" s="562"/>
      <c r="AH56" s="562"/>
      <c r="AI56" s="74">
        <f t="shared" si="4"/>
        <v>0</v>
      </c>
      <c r="AJ56" s="101"/>
      <c r="AK56" s="107"/>
    </row>
    <row r="57" spans="1:37" s="13" customFormat="1">
      <c r="A57" s="852"/>
      <c r="B57" s="81">
        <v>43</v>
      </c>
      <c r="C57" s="228"/>
      <c r="D57" s="228"/>
      <c r="E57" s="228"/>
      <c r="F57" s="228"/>
      <c r="G57" s="228"/>
      <c r="H57" s="228"/>
      <c r="I57" s="228"/>
      <c r="J57" s="86"/>
      <c r="K57" s="86"/>
      <c r="L57" s="228"/>
      <c r="M57" s="346"/>
      <c r="O57" s="14"/>
      <c r="P57" s="81">
        <v>43</v>
      </c>
      <c r="Q57" s="227"/>
      <c r="R57" s="227"/>
      <c r="S57" s="227"/>
      <c r="T57" s="227"/>
      <c r="U57" s="227"/>
      <c r="V57" s="227"/>
      <c r="W57" s="227"/>
      <c r="X57" s="74">
        <f t="shared" si="6"/>
        <v>0</v>
      </c>
      <c r="Y57" s="227"/>
      <c r="Z57" s="346"/>
      <c r="AA57" s="81">
        <v>43</v>
      </c>
      <c r="AB57" s="227"/>
      <c r="AC57" s="227"/>
      <c r="AD57" s="227"/>
      <c r="AE57" s="227"/>
      <c r="AF57" s="227"/>
      <c r="AG57" s="227"/>
      <c r="AH57" s="227"/>
      <c r="AI57" s="74">
        <f t="shared" si="4"/>
        <v>0</v>
      </c>
      <c r="AJ57" s="227"/>
      <c r="AK57" s="346"/>
    </row>
    <row r="58" spans="1:37" s="13" customFormat="1">
      <c r="A58" s="853"/>
      <c r="B58" s="81">
        <v>44</v>
      </c>
      <c r="C58" s="208"/>
      <c r="D58" s="208"/>
      <c r="E58" s="208"/>
      <c r="F58" s="208"/>
      <c r="G58" s="208"/>
      <c r="H58" s="208"/>
      <c r="I58" s="208"/>
      <c r="J58" s="86"/>
      <c r="K58" s="86"/>
      <c r="L58" s="208"/>
      <c r="M58" s="346"/>
      <c r="O58" s="14"/>
      <c r="P58" s="81">
        <v>44</v>
      </c>
      <c r="Q58" s="227"/>
      <c r="R58" s="227"/>
      <c r="S58" s="227"/>
      <c r="T58" s="227"/>
      <c r="U58" s="227"/>
      <c r="V58" s="227"/>
      <c r="W58" s="227"/>
      <c r="X58" s="74">
        <f t="shared" si="6"/>
        <v>0</v>
      </c>
      <c r="Y58" s="227"/>
      <c r="Z58" s="346"/>
      <c r="AA58" s="81">
        <v>44</v>
      </c>
      <c r="AB58" s="227"/>
      <c r="AC58" s="227"/>
      <c r="AD58" s="227"/>
      <c r="AE58" s="227"/>
      <c r="AF58" s="227"/>
      <c r="AG58" s="227"/>
      <c r="AH58" s="227"/>
      <c r="AI58" s="74">
        <f t="shared" si="4"/>
        <v>0</v>
      </c>
      <c r="AJ58" s="227"/>
      <c r="AK58" s="346"/>
    </row>
    <row r="59" spans="1:37" s="13" customFormat="1">
      <c r="A59" s="854"/>
      <c r="B59" s="81">
        <v>45</v>
      </c>
      <c r="C59" s="209"/>
      <c r="D59" s="209"/>
      <c r="E59" s="209"/>
      <c r="F59" s="209"/>
      <c r="G59" s="209"/>
      <c r="H59" s="209"/>
      <c r="I59" s="209"/>
      <c r="J59" s="86"/>
      <c r="K59" s="86"/>
      <c r="L59" s="209"/>
      <c r="M59" s="346"/>
      <c r="O59" s="14"/>
      <c r="P59" s="81">
        <v>45</v>
      </c>
      <c r="Q59" s="227"/>
      <c r="R59" s="227"/>
      <c r="S59" s="227"/>
      <c r="T59" s="227"/>
      <c r="U59" s="227"/>
      <c r="V59" s="227"/>
      <c r="W59" s="227"/>
      <c r="X59" s="74">
        <f t="shared" si="6"/>
        <v>0</v>
      </c>
      <c r="Y59" s="227"/>
      <c r="Z59" s="346"/>
      <c r="AA59" s="81">
        <v>45</v>
      </c>
      <c r="AB59" s="227"/>
      <c r="AC59" s="227"/>
      <c r="AD59" s="227"/>
      <c r="AE59" s="227"/>
      <c r="AF59" s="227"/>
      <c r="AG59" s="227"/>
      <c r="AH59" s="227"/>
      <c r="AI59" s="74">
        <f t="shared" si="4"/>
        <v>0</v>
      </c>
      <c r="AJ59" s="227"/>
      <c r="AK59" s="346"/>
    </row>
    <row r="60" spans="1:37" s="13" customFormat="1">
      <c r="B60" s="81">
        <v>46</v>
      </c>
      <c r="C60" s="228"/>
      <c r="D60" s="228"/>
      <c r="E60" s="63"/>
      <c r="F60" s="228"/>
      <c r="G60" s="228"/>
      <c r="H60" s="57"/>
      <c r="I60" s="57"/>
      <c r="J60" s="86"/>
      <c r="K60" s="86"/>
      <c r="L60" s="60"/>
      <c r="M60" s="107"/>
      <c r="O60" s="14"/>
      <c r="P60" s="81">
        <v>46</v>
      </c>
      <c r="Q60" s="227"/>
      <c r="R60" s="227"/>
      <c r="S60" s="560"/>
      <c r="T60" s="227"/>
      <c r="U60" s="227"/>
      <c r="V60" s="562"/>
      <c r="W60" s="562"/>
      <c r="X60" s="74">
        <f t="shared" si="6"/>
        <v>0</v>
      </c>
      <c r="Y60" s="101"/>
      <c r="Z60" s="107"/>
      <c r="AA60" s="81">
        <v>46</v>
      </c>
      <c r="AB60" s="227"/>
      <c r="AC60" s="227"/>
      <c r="AD60" s="560"/>
      <c r="AE60" s="227"/>
      <c r="AF60" s="227"/>
      <c r="AG60" s="562"/>
      <c r="AH60" s="562"/>
      <c r="AI60" s="74">
        <f t="shared" si="4"/>
        <v>0</v>
      </c>
      <c r="AJ60" s="101"/>
      <c r="AK60" s="107"/>
    </row>
    <row r="61" spans="1:37" s="13" customFormat="1">
      <c r="B61" s="81">
        <v>47</v>
      </c>
      <c r="C61" s="208"/>
      <c r="D61" s="208"/>
      <c r="E61" s="64"/>
      <c r="F61" s="208"/>
      <c r="G61" s="208"/>
      <c r="H61" s="58"/>
      <c r="I61" s="58"/>
      <c r="J61" s="86"/>
      <c r="K61" s="86"/>
      <c r="L61" s="61"/>
      <c r="M61" s="107"/>
      <c r="O61" s="14"/>
      <c r="P61" s="81">
        <v>47</v>
      </c>
      <c r="Q61" s="227"/>
      <c r="R61" s="227"/>
      <c r="S61" s="560"/>
      <c r="T61" s="227"/>
      <c r="U61" s="227"/>
      <c r="V61" s="562"/>
      <c r="W61" s="562"/>
      <c r="X61" s="74">
        <f t="shared" si="6"/>
        <v>0</v>
      </c>
      <c r="Y61" s="101"/>
      <c r="Z61" s="107"/>
      <c r="AA61" s="81">
        <v>47</v>
      </c>
      <c r="AB61" s="227"/>
      <c r="AC61" s="227"/>
      <c r="AD61" s="560"/>
      <c r="AE61" s="227"/>
      <c r="AF61" s="227"/>
      <c r="AG61" s="562"/>
      <c r="AH61" s="562"/>
      <c r="AI61" s="74">
        <f t="shared" si="4"/>
        <v>0</v>
      </c>
      <c r="AJ61" s="101"/>
      <c r="AK61" s="107"/>
    </row>
    <row r="62" spans="1:37" s="13" customFormat="1">
      <c r="B62" s="81">
        <v>48</v>
      </c>
      <c r="C62" s="209"/>
      <c r="D62" s="209"/>
      <c r="E62" s="65"/>
      <c r="F62" s="209"/>
      <c r="G62" s="209"/>
      <c r="H62" s="59"/>
      <c r="I62" s="59"/>
      <c r="J62" s="86"/>
      <c r="K62" s="86"/>
      <c r="L62" s="62"/>
      <c r="M62" s="107"/>
      <c r="O62" s="14"/>
      <c r="P62" s="81">
        <v>48</v>
      </c>
      <c r="Q62" s="227"/>
      <c r="R62" s="227"/>
      <c r="S62" s="560"/>
      <c r="T62" s="227"/>
      <c r="U62" s="227"/>
      <c r="V62" s="562"/>
      <c r="W62" s="562"/>
      <c r="X62" s="74">
        <f t="shared" si="6"/>
        <v>0</v>
      </c>
      <c r="Y62" s="101"/>
      <c r="Z62" s="107"/>
      <c r="AA62" s="81">
        <v>48</v>
      </c>
      <c r="AB62" s="227"/>
      <c r="AC62" s="227"/>
      <c r="AD62" s="560"/>
      <c r="AE62" s="227"/>
      <c r="AF62" s="227"/>
      <c r="AG62" s="562"/>
      <c r="AH62" s="562"/>
      <c r="AI62" s="74">
        <f t="shared" si="4"/>
        <v>0</v>
      </c>
      <c r="AJ62" s="101"/>
      <c r="AK62" s="107"/>
    </row>
    <row r="63" spans="1:37" s="13" customFormat="1">
      <c r="B63" s="81">
        <v>49</v>
      </c>
      <c r="C63" s="228"/>
      <c r="D63" s="228"/>
      <c r="E63" s="63"/>
      <c r="F63" s="228"/>
      <c r="G63" s="228"/>
      <c r="H63" s="57"/>
      <c r="I63" s="57"/>
      <c r="J63" s="86"/>
      <c r="K63" s="86"/>
      <c r="L63" s="60"/>
      <c r="M63" s="107"/>
      <c r="O63" s="14"/>
      <c r="P63" s="81">
        <v>49</v>
      </c>
      <c r="Q63" s="227"/>
      <c r="R63" s="227"/>
      <c r="S63" s="560"/>
      <c r="T63" s="227"/>
      <c r="U63" s="227"/>
      <c r="V63" s="562"/>
      <c r="W63" s="562"/>
      <c r="X63" s="74">
        <f t="shared" si="6"/>
        <v>0</v>
      </c>
      <c r="Y63" s="101"/>
      <c r="Z63" s="107"/>
      <c r="AA63" s="81">
        <v>49</v>
      </c>
      <c r="AB63" s="227"/>
      <c r="AC63" s="227"/>
      <c r="AD63" s="560"/>
      <c r="AE63" s="227"/>
      <c r="AF63" s="227"/>
      <c r="AG63" s="562"/>
      <c r="AH63" s="562"/>
      <c r="AI63" s="74">
        <f t="shared" si="4"/>
        <v>0</v>
      </c>
      <c r="AJ63" s="101"/>
      <c r="AK63" s="107"/>
    </row>
    <row r="64" spans="1:37" s="13" customFormat="1">
      <c r="B64" s="81">
        <v>50</v>
      </c>
      <c r="C64" s="208"/>
      <c r="D64" s="208"/>
      <c r="E64" s="64"/>
      <c r="F64" s="208"/>
      <c r="G64" s="208"/>
      <c r="H64" s="58"/>
      <c r="I64" s="58"/>
      <c r="J64" s="86"/>
      <c r="K64" s="86"/>
      <c r="L64" s="61"/>
      <c r="M64" s="107"/>
      <c r="O64" s="14"/>
      <c r="P64" s="81">
        <v>50</v>
      </c>
      <c r="Q64" s="227"/>
      <c r="R64" s="227"/>
      <c r="S64" s="560"/>
      <c r="T64" s="227"/>
      <c r="U64" s="227"/>
      <c r="V64" s="562"/>
      <c r="W64" s="562"/>
      <c r="X64" s="74">
        <f t="shared" si="6"/>
        <v>0</v>
      </c>
      <c r="Y64" s="101"/>
      <c r="Z64" s="107"/>
      <c r="AA64" s="81">
        <v>50</v>
      </c>
      <c r="AB64" s="227"/>
      <c r="AC64" s="227"/>
      <c r="AD64" s="560"/>
      <c r="AE64" s="227"/>
      <c r="AF64" s="227"/>
      <c r="AG64" s="562"/>
      <c r="AH64" s="562"/>
      <c r="AI64" s="74">
        <f t="shared" si="4"/>
        <v>0</v>
      </c>
      <c r="AJ64" s="101"/>
      <c r="AK64" s="107"/>
    </row>
    <row r="65" spans="1:37" s="13" customFormat="1">
      <c r="B65" s="81">
        <v>51</v>
      </c>
      <c r="C65" s="209"/>
      <c r="D65" s="209"/>
      <c r="E65" s="65"/>
      <c r="F65" s="209"/>
      <c r="G65" s="209"/>
      <c r="H65" s="59"/>
      <c r="I65" s="59"/>
      <c r="J65" s="86"/>
      <c r="K65" s="86"/>
      <c r="L65" s="62"/>
      <c r="M65" s="107"/>
      <c r="O65" s="14"/>
      <c r="P65" s="81">
        <v>51</v>
      </c>
      <c r="Q65" s="227"/>
      <c r="R65" s="227"/>
      <c r="S65" s="560"/>
      <c r="T65" s="227"/>
      <c r="U65" s="227"/>
      <c r="V65" s="562"/>
      <c r="W65" s="562"/>
      <c r="X65" s="74">
        <f t="shared" si="6"/>
        <v>0</v>
      </c>
      <c r="Y65" s="101"/>
      <c r="Z65" s="107"/>
      <c r="AA65" s="81">
        <v>51</v>
      </c>
      <c r="AB65" s="227"/>
      <c r="AC65" s="227"/>
      <c r="AD65" s="560"/>
      <c r="AE65" s="227"/>
      <c r="AF65" s="227"/>
      <c r="AG65" s="562"/>
      <c r="AH65" s="562"/>
      <c r="AI65" s="74">
        <f t="shared" si="4"/>
        <v>0</v>
      </c>
      <c r="AJ65" s="101"/>
      <c r="AK65" s="107"/>
    </row>
    <row r="66" spans="1:37" s="13" customFormat="1">
      <c r="B66" s="81">
        <v>52</v>
      </c>
      <c r="C66" s="228"/>
      <c r="D66" s="228"/>
      <c r="E66" s="63"/>
      <c r="F66" s="228"/>
      <c r="G66" s="228"/>
      <c r="H66" s="57"/>
      <c r="I66" s="57"/>
      <c r="J66" s="86"/>
      <c r="K66" s="86"/>
      <c r="L66" s="60"/>
      <c r="M66" s="107"/>
      <c r="O66" s="14"/>
      <c r="P66" s="81">
        <v>52</v>
      </c>
      <c r="Q66" s="227"/>
      <c r="R66" s="227"/>
      <c r="S66" s="560"/>
      <c r="T66" s="227"/>
      <c r="U66" s="227"/>
      <c r="V66" s="562"/>
      <c r="W66" s="562"/>
      <c r="X66" s="74">
        <f t="shared" si="6"/>
        <v>0</v>
      </c>
      <c r="Y66" s="101"/>
      <c r="Z66" s="107"/>
      <c r="AA66" s="81">
        <v>52</v>
      </c>
      <c r="AB66" s="227"/>
      <c r="AC66" s="227"/>
      <c r="AD66" s="560"/>
      <c r="AE66" s="227"/>
      <c r="AF66" s="227"/>
      <c r="AG66" s="562"/>
      <c r="AH66" s="562"/>
      <c r="AI66" s="74">
        <f t="shared" si="4"/>
        <v>0</v>
      </c>
      <c r="AJ66" s="101"/>
      <c r="AK66" s="107"/>
    </row>
    <row r="67" spans="1:37" s="13" customFormat="1">
      <c r="B67" s="81">
        <v>53</v>
      </c>
      <c r="C67" s="208"/>
      <c r="D67" s="208"/>
      <c r="E67" s="64"/>
      <c r="F67" s="208"/>
      <c r="G67" s="208"/>
      <c r="H67" s="58"/>
      <c r="I67" s="58"/>
      <c r="J67" s="86"/>
      <c r="K67" s="86"/>
      <c r="L67" s="61"/>
      <c r="M67" s="107"/>
      <c r="O67" s="14"/>
      <c r="P67" s="81">
        <v>53</v>
      </c>
      <c r="Q67" s="227"/>
      <c r="R67" s="227"/>
      <c r="S67" s="560"/>
      <c r="T67" s="227"/>
      <c r="U67" s="227"/>
      <c r="V67" s="562"/>
      <c r="W67" s="562"/>
      <c r="X67" s="74">
        <f t="shared" si="6"/>
        <v>0</v>
      </c>
      <c r="Y67" s="101"/>
      <c r="Z67" s="107"/>
      <c r="AA67" s="81">
        <v>53</v>
      </c>
      <c r="AB67" s="227"/>
      <c r="AC67" s="227"/>
      <c r="AD67" s="560"/>
      <c r="AE67" s="227"/>
      <c r="AF67" s="227"/>
      <c r="AG67" s="562"/>
      <c r="AH67" s="562"/>
      <c r="AI67" s="74">
        <f t="shared" si="4"/>
        <v>0</v>
      </c>
      <c r="AJ67" s="101"/>
      <c r="AK67" s="107"/>
    </row>
    <row r="68" spans="1:37" s="13" customFormat="1">
      <c r="B68" s="81">
        <v>54</v>
      </c>
      <c r="C68" s="209"/>
      <c r="D68" s="209"/>
      <c r="E68" s="65"/>
      <c r="F68" s="209"/>
      <c r="G68" s="209"/>
      <c r="H68" s="59"/>
      <c r="I68" s="59"/>
      <c r="J68" s="86"/>
      <c r="K68" s="86"/>
      <c r="L68" s="62"/>
      <c r="M68" s="107"/>
      <c r="O68" s="14"/>
      <c r="P68" s="81">
        <v>54</v>
      </c>
      <c r="Q68" s="227"/>
      <c r="R68" s="227"/>
      <c r="S68" s="560"/>
      <c r="T68" s="227"/>
      <c r="U68" s="227"/>
      <c r="V68" s="562"/>
      <c r="W68" s="562"/>
      <c r="X68" s="74">
        <f t="shared" si="6"/>
        <v>0</v>
      </c>
      <c r="Y68" s="101"/>
      <c r="Z68" s="107"/>
      <c r="AA68" s="81">
        <v>54</v>
      </c>
      <c r="AB68" s="227"/>
      <c r="AC68" s="227"/>
      <c r="AD68" s="560"/>
      <c r="AE68" s="227"/>
      <c r="AF68" s="227"/>
      <c r="AG68" s="562"/>
      <c r="AH68" s="562"/>
      <c r="AI68" s="74">
        <f t="shared" si="4"/>
        <v>0</v>
      </c>
      <c r="AJ68" s="101"/>
      <c r="AK68" s="107"/>
    </row>
    <row r="69" spans="1:37" s="13" customFormat="1" ht="23.1">
      <c r="B69" s="855" t="s">
        <v>53</v>
      </c>
      <c r="C69" s="856"/>
      <c r="D69" s="856"/>
      <c r="E69" s="856"/>
      <c r="F69" s="856"/>
      <c r="G69" s="857"/>
      <c r="H69" s="25"/>
      <c r="I69" s="25"/>
      <c r="J69" s="25"/>
      <c r="K69" s="25"/>
      <c r="L69" s="16"/>
      <c r="M69" s="20"/>
      <c r="O69" s="14"/>
      <c r="P69" s="910" t="s">
        <v>53</v>
      </c>
      <c r="Q69" s="910"/>
      <c r="R69" s="910"/>
      <c r="S69" s="910"/>
      <c r="T69" s="910"/>
      <c r="U69" s="910"/>
      <c r="V69" s="563">
        <f>SUM(V15:V68)</f>
        <v>0</v>
      </c>
      <c r="W69" s="563"/>
      <c r="X69" s="564">
        <f>IF(MAX(X15:X68)&gt;=H7*0.5,MAX(X15:X68),0)</f>
        <v>0</v>
      </c>
      <c r="Y69" s="16"/>
      <c r="Z69" s="20"/>
      <c r="AA69" s="910" t="s">
        <v>53</v>
      </c>
      <c r="AB69" s="910"/>
      <c r="AC69" s="910"/>
      <c r="AD69" s="910"/>
      <c r="AE69" s="910"/>
      <c r="AF69" s="910"/>
      <c r="AG69" s="563">
        <f>SUM(AG15:AG68)</f>
        <v>0</v>
      </c>
      <c r="AH69" s="563"/>
      <c r="AI69" s="565">
        <f>IF(MAX(AI15:AI68)&gt;=H7*0.5,MAX(AI15:AI68),0)</f>
        <v>0</v>
      </c>
      <c r="AJ69" s="16"/>
      <c r="AK69" s="20"/>
    </row>
    <row r="70" spans="1:37"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Z70" s="20"/>
      <c r="AA70" s="355"/>
      <c r="AB70" s="355"/>
      <c r="AC70" s="355"/>
      <c r="AD70" s="355"/>
      <c r="AE70" s="355"/>
      <c r="AF70" s="355"/>
      <c r="AG70" s="110"/>
      <c r="AH70" s="110"/>
      <c r="AI70" s="110"/>
      <c r="AJ70" s="20"/>
      <c r="AK70" s="20"/>
    </row>
    <row r="71" spans="1:37"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Z71" s="20"/>
      <c r="AA71" s="355"/>
      <c r="AB71" s="355"/>
      <c r="AC71" s="355"/>
      <c r="AD71" s="355"/>
      <c r="AE71" s="355"/>
      <c r="AF71" s="355"/>
      <c r="AG71" s="110"/>
      <c r="AH71" s="110"/>
      <c r="AI71" s="110"/>
      <c r="AJ71" s="20"/>
      <c r="AK71" s="20"/>
    </row>
    <row r="72" spans="1:37" s="111" customFormat="1" ht="18">
      <c r="B72" s="356"/>
      <c r="C72" s="356"/>
      <c r="D72" s="356"/>
      <c r="E72" s="356"/>
      <c r="F72" s="356"/>
      <c r="G72" s="356"/>
      <c r="H72" s="113"/>
      <c r="I72" s="113"/>
      <c r="J72" s="113"/>
      <c r="K72" s="113"/>
      <c r="L72" s="357"/>
      <c r="M72" s="357"/>
      <c r="O72" s="115"/>
      <c r="P72" s="356"/>
      <c r="Q72" s="356"/>
      <c r="R72" s="356"/>
      <c r="S72" s="356"/>
      <c r="T72" s="356"/>
      <c r="U72" s="356"/>
      <c r="V72" s="113"/>
      <c r="W72" s="113"/>
      <c r="X72" s="113"/>
      <c r="Y72" s="357"/>
      <c r="Z72" s="357"/>
      <c r="AA72" s="356"/>
      <c r="AB72" s="356"/>
      <c r="AC72" s="356"/>
      <c r="AD72" s="356"/>
      <c r="AE72" s="356"/>
      <c r="AF72" s="356"/>
      <c r="AG72" s="113"/>
      <c r="AH72" s="113"/>
      <c r="AI72" s="113"/>
      <c r="AJ72" s="357"/>
      <c r="AK72" s="357"/>
    </row>
    <row r="73" spans="1:37" s="13" customFormat="1">
      <c r="A73" s="39"/>
      <c r="B73" s="39"/>
      <c r="C73" s="39"/>
      <c r="D73" s="39"/>
      <c r="E73" s="447"/>
      <c r="F73" s="39"/>
      <c r="G73" s="39"/>
      <c r="H73" s="39"/>
      <c r="I73" s="39"/>
      <c r="J73" s="39"/>
      <c r="K73" s="39"/>
      <c r="L73" s="39"/>
      <c r="M73" s="39"/>
      <c r="N73" s="20"/>
      <c r="O73" s="14"/>
    </row>
    <row r="74" spans="1:37">
      <c r="A74" s="39"/>
      <c r="B74" s="39"/>
      <c r="C74" s="39"/>
      <c r="D74" s="39"/>
      <c r="E74" s="447"/>
      <c r="F74" s="39"/>
      <c r="G74" s="39"/>
      <c r="H74" s="39"/>
      <c r="I74" s="39"/>
      <c r="J74" s="39"/>
      <c r="K74" s="39"/>
      <c r="L74" s="39"/>
      <c r="M74" s="39"/>
      <c r="N74" s="2"/>
      <c r="O74" s="10"/>
    </row>
    <row r="75" spans="1:37" ht="60.95" customHeight="1">
      <c r="A75" s="39"/>
      <c r="B75" s="39"/>
      <c r="C75" s="909" t="s">
        <v>54</v>
      </c>
      <c r="D75" s="909"/>
      <c r="E75" s="909"/>
      <c r="F75" s="909"/>
      <c r="G75" s="909"/>
      <c r="H75" s="909"/>
      <c r="I75" s="909"/>
      <c r="J75" s="909"/>
      <c r="K75" s="909"/>
      <c r="L75" s="909"/>
      <c r="M75" s="765"/>
      <c r="N75" s="2"/>
      <c r="O75" s="10"/>
    </row>
    <row r="76" spans="1:37" ht="14.45" customHeight="1">
      <c r="A76" s="39"/>
      <c r="B76" s="39"/>
      <c r="C76" s="39"/>
      <c r="D76" s="765"/>
      <c r="E76" s="765"/>
      <c r="F76" s="765"/>
      <c r="G76" s="765"/>
      <c r="H76" s="765"/>
      <c r="I76" s="765"/>
      <c r="J76" s="765"/>
      <c r="K76" s="765"/>
      <c r="L76" s="765"/>
      <c r="M76" s="765"/>
      <c r="N76" s="666"/>
      <c r="O76" s="666"/>
      <c r="P76" s="39"/>
      <c r="Q76" s="765"/>
      <c r="R76" s="765"/>
      <c r="S76" s="765"/>
    </row>
    <row r="77" spans="1:37" ht="47.1" customHeight="1">
      <c r="A77" s="39"/>
      <c r="B77" s="39"/>
      <c r="C77" s="39"/>
      <c r="D77" s="39"/>
      <c r="E77" s="39"/>
      <c r="F77" s="39"/>
      <c r="G77" s="39"/>
      <c r="H77" s="40"/>
      <c r="I77" s="40"/>
      <c r="J77" s="40"/>
      <c r="K77" s="40"/>
      <c r="L77" s="40"/>
      <c r="M77" s="40"/>
      <c r="N77" s="666"/>
      <c r="O77" s="666"/>
      <c r="P77" s="39"/>
      <c r="Q77" s="765"/>
      <c r="R77" s="765"/>
      <c r="S77" s="765"/>
    </row>
    <row r="78" spans="1:37" ht="14.45">
      <c r="A78" s="39"/>
      <c r="B78" s="39"/>
      <c r="C78" s="858" t="s">
        <v>55</v>
      </c>
      <c r="D78" s="834"/>
      <c r="E78" s="907" t="str">
        <f>H5</f>
        <v>CONSORCIO MINMINAS JM-P&amp;P-SOL</v>
      </c>
      <c r="F78" s="908"/>
      <c r="G78" s="908"/>
      <c r="H78" s="908"/>
      <c r="I78" s="908"/>
      <c r="J78" s="908"/>
      <c r="K78" s="908"/>
      <c r="L78" s="908"/>
      <c r="M78" s="42"/>
      <c r="N78" s="41"/>
      <c r="O78" s="42"/>
      <c r="P78" s="39"/>
      <c r="Q78" s="765"/>
      <c r="R78" s="765"/>
      <c r="S78" s="765"/>
    </row>
    <row r="79" spans="1:37" ht="14.45">
      <c r="A79" s="39"/>
      <c r="B79" s="39"/>
      <c r="C79" s="858" t="s">
        <v>56</v>
      </c>
      <c r="D79" s="834"/>
      <c r="E79" s="917" t="s">
        <v>719</v>
      </c>
      <c r="F79" s="894"/>
      <c r="G79" s="894"/>
      <c r="H79" s="894"/>
      <c r="I79" s="894"/>
      <c r="J79" s="894"/>
      <c r="K79" s="894"/>
      <c r="L79" s="894"/>
      <c r="M79" s="42"/>
      <c r="N79" s="2"/>
      <c r="O79" s="10"/>
    </row>
    <row r="80" spans="1:37" ht="14.45">
      <c r="A80" s="39"/>
      <c r="B80" s="39"/>
      <c r="C80" s="858" t="s">
        <v>58</v>
      </c>
      <c r="D80" s="834"/>
      <c r="E80" s="918" t="s">
        <v>59</v>
      </c>
      <c r="F80" s="894"/>
      <c r="G80" s="894"/>
      <c r="H80" s="894"/>
      <c r="I80" s="894"/>
      <c r="J80" s="894"/>
      <c r="K80" s="894"/>
      <c r="L80" s="894"/>
      <c r="M80" s="42"/>
      <c r="N80" s="2"/>
      <c r="O80" s="10"/>
    </row>
    <row r="81" spans="1:27">
      <c r="A81" s="39"/>
      <c r="B81" s="39"/>
      <c r="C81" s="39"/>
      <c r="D81" s="39"/>
      <c r="E81" s="39"/>
      <c r="F81" s="39"/>
      <c r="G81" s="40"/>
      <c r="H81" s="39"/>
      <c r="I81" s="39"/>
      <c r="J81" s="39"/>
      <c r="K81" s="39"/>
      <c r="L81" s="41"/>
      <c r="M81" s="42"/>
      <c r="N81" s="2"/>
      <c r="O81" s="10"/>
    </row>
    <row r="82" spans="1:27" ht="14.45">
      <c r="A82" s="39"/>
      <c r="B82" s="39"/>
      <c r="C82" s="870" t="s">
        <v>60</v>
      </c>
      <c r="D82" s="834"/>
      <c r="E82" s="834"/>
      <c r="F82" s="834"/>
      <c r="G82" s="834"/>
      <c r="H82" s="834"/>
      <c r="I82" s="834"/>
      <c r="J82" s="834"/>
      <c r="K82" s="834"/>
      <c r="L82" s="834"/>
      <c r="M82" s="834"/>
      <c r="N82" s="2"/>
      <c r="O82" s="10"/>
    </row>
    <row r="83" spans="1:27" ht="14.45">
      <c r="A83" s="39"/>
      <c r="B83" s="39"/>
      <c r="C83" s="770"/>
      <c r="D83" s="870" t="s">
        <v>61</v>
      </c>
      <c r="E83" s="834"/>
      <c r="F83" s="834"/>
      <c r="G83" s="834"/>
      <c r="H83" s="834"/>
      <c r="I83" s="770"/>
      <c r="J83" s="770"/>
      <c r="K83" s="770"/>
      <c r="L83" s="770"/>
      <c r="M83" s="770"/>
      <c r="N83" s="2"/>
      <c r="O83" s="10"/>
    </row>
    <row r="84" spans="1:27" ht="15" thickBot="1">
      <c r="A84" s="39"/>
      <c r="B84" s="39"/>
      <c r="C84" s="880"/>
      <c r="D84" s="834"/>
      <c r="E84" s="770"/>
      <c r="F84" s="770"/>
      <c r="G84" s="770"/>
      <c r="H84" s="770"/>
      <c r="I84" s="770"/>
      <c r="J84" s="770"/>
      <c r="K84" s="770"/>
      <c r="L84" s="770"/>
      <c r="M84" s="770"/>
      <c r="N84" s="2"/>
      <c r="O84" s="10"/>
    </row>
    <row r="85" spans="1:27" ht="24.95" customHeight="1" thickBot="1">
      <c r="A85" s="39"/>
      <c r="B85" s="39"/>
      <c r="C85" s="919" t="s">
        <v>62</v>
      </c>
      <c r="D85" s="920"/>
      <c r="E85" s="920"/>
      <c r="F85" s="920"/>
      <c r="G85" s="920"/>
      <c r="H85" s="920"/>
      <c r="I85" s="920"/>
      <c r="J85" s="920"/>
      <c r="K85" s="920"/>
      <c r="L85" s="921"/>
      <c r="M85" s="765"/>
      <c r="N85" s="2"/>
      <c r="O85" s="366"/>
      <c r="P85" s="366"/>
      <c r="Q85" s="366"/>
      <c r="R85" s="366"/>
      <c r="S85" s="366"/>
      <c r="T85" s="366"/>
      <c r="U85" s="366"/>
      <c r="V85" s="366"/>
    </row>
    <row r="86" spans="1:27" ht="24" customHeight="1" thickBot="1">
      <c r="A86" s="39"/>
      <c r="B86" s="39"/>
      <c r="C86" s="803" t="s">
        <v>64</v>
      </c>
      <c r="D86" s="803" t="s">
        <v>11</v>
      </c>
      <c r="E86" s="803" t="s">
        <v>65</v>
      </c>
      <c r="F86" s="803" t="s">
        <v>66</v>
      </c>
      <c r="G86" s="803" t="s">
        <v>67</v>
      </c>
      <c r="H86" s="803" t="s">
        <v>68</v>
      </c>
      <c r="I86" s="639" t="s">
        <v>69</v>
      </c>
      <c r="J86" s="640" t="s">
        <v>70</v>
      </c>
      <c r="K86" s="808" t="s">
        <v>19</v>
      </c>
      <c r="L86" s="808" t="s">
        <v>112</v>
      </c>
      <c r="M86" s="39"/>
      <c r="N86" s="914" t="s">
        <v>63</v>
      </c>
      <c r="O86" s="915"/>
      <c r="P86" s="915"/>
      <c r="Q86" s="915"/>
      <c r="R86" s="915"/>
      <c r="S86" s="915"/>
      <c r="T86" s="915"/>
      <c r="U86" s="915"/>
      <c r="V86" s="915"/>
      <c r="W86" s="915"/>
      <c r="X86" s="915"/>
      <c r="Y86" s="916"/>
    </row>
    <row r="87" spans="1:27" ht="64.5" customHeight="1" thickBot="1">
      <c r="A87" s="116"/>
      <c r="B87" s="642">
        <v>1</v>
      </c>
      <c r="C87" s="361" t="s">
        <v>720</v>
      </c>
      <c r="D87" s="411" t="s">
        <v>721</v>
      </c>
      <c r="E87" s="361" t="s">
        <v>722</v>
      </c>
      <c r="F87" s="395" t="s">
        <v>723</v>
      </c>
      <c r="G87" s="439">
        <v>37501</v>
      </c>
      <c r="H87" s="439">
        <v>38352</v>
      </c>
      <c r="I87" s="443">
        <f>(H87-G87)+1</f>
        <v>852</v>
      </c>
      <c r="J87" s="444">
        <f t="shared" ref="J87:J98" si="7">+I87/30</f>
        <v>28.4</v>
      </c>
      <c r="K87" s="650"/>
      <c r="L87" s="650"/>
      <c r="M87" s="39"/>
      <c r="N87" s="180" t="s">
        <v>64</v>
      </c>
      <c r="O87" s="180" t="s">
        <v>11</v>
      </c>
      <c r="P87" s="180" t="s">
        <v>65</v>
      </c>
      <c r="Q87" s="180" t="s">
        <v>66</v>
      </c>
      <c r="R87" s="180" t="s">
        <v>724</v>
      </c>
      <c r="S87" s="180" t="s">
        <v>725</v>
      </c>
      <c r="T87" s="189" t="s">
        <v>69</v>
      </c>
      <c r="U87" s="190" t="s">
        <v>70</v>
      </c>
      <c r="V87" s="181" t="s">
        <v>19</v>
      </c>
      <c r="W87" s="181" t="s">
        <v>726</v>
      </c>
      <c r="X87" s="181" t="s">
        <v>727</v>
      </c>
      <c r="Y87" s="181" t="s">
        <v>112</v>
      </c>
      <c r="Z87" s="566" t="s">
        <v>728</v>
      </c>
      <c r="AA87" s="566" t="s">
        <v>71</v>
      </c>
    </row>
    <row r="88" spans="1:27" ht="127.5" customHeight="1" thickBot="1">
      <c r="A88" s="116"/>
      <c r="B88" s="642">
        <v>2</v>
      </c>
      <c r="C88" s="361" t="s">
        <v>729</v>
      </c>
      <c r="D88" s="411" t="s">
        <v>721</v>
      </c>
      <c r="E88" s="361" t="s">
        <v>730</v>
      </c>
      <c r="F88" s="395" t="s">
        <v>731</v>
      </c>
      <c r="G88" s="439">
        <v>38353</v>
      </c>
      <c r="H88" s="439">
        <v>40025</v>
      </c>
      <c r="I88" s="443">
        <f t="shared" ref="I88:I89" si="8">(H88-G88)+1</f>
        <v>1673</v>
      </c>
      <c r="J88" s="444">
        <f t="shared" si="7"/>
        <v>55.766666666666666</v>
      </c>
      <c r="K88" s="650"/>
      <c r="L88" s="650"/>
      <c r="M88" s="39"/>
      <c r="N88" s="44"/>
      <c r="O88" s="43"/>
      <c r="P88" s="44"/>
      <c r="Q88" s="130"/>
      <c r="R88" s="559"/>
      <c r="S88" s="559"/>
      <c r="T88" s="567"/>
      <c r="U88" s="568"/>
      <c r="V88" s="130"/>
      <c r="W88" s="559"/>
      <c r="X88" s="559"/>
      <c r="Y88" s="130"/>
      <c r="Z88" s="776">
        <v>4</v>
      </c>
      <c r="AA88" s="569" t="s">
        <v>76</v>
      </c>
    </row>
    <row r="89" spans="1:27" ht="129" customHeight="1">
      <c r="A89" s="116"/>
      <c r="B89" s="642">
        <v>3</v>
      </c>
      <c r="C89" s="361" t="s">
        <v>732</v>
      </c>
      <c r="D89" s="411" t="s">
        <v>721</v>
      </c>
      <c r="E89" s="361" t="s">
        <v>730</v>
      </c>
      <c r="F89" s="395" t="s">
        <v>733</v>
      </c>
      <c r="G89" s="439">
        <v>40909</v>
      </c>
      <c r="H89" s="439">
        <v>42323</v>
      </c>
      <c r="I89" s="443">
        <f t="shared" si="8"/>
        <v>1415</v>
      </c>
      <c r="J89" s="444">
        <f t="shared" si="7"/>
        <v>47.166666666666664</v>
      </c>
      <c r="K89" s="656"/>
      <c r="L89" s="656"/>
      <c r="M89" s="39"/>
      <c r="N89" s="44"/>
      <c r="O89" s="43"/>
      <c r="P89" s="44"/>
      <c r="Q89" s="558"/>
      <c r="R89" s="559"/>
      <c r="S89" s="559"/>
      <c r="T89" s="567"/>
      <c r="U89" s="568"/>
      <c r="V89" s="130"/>
      <c r="W89" s="559"/>
      <c r="X89" s="559"/>
      <c r="Y89" s="130"/>
      <c r="Z89" s="911">
        <v>1</v>
      </c>
      <c r="AA89" s="310" t="s">
        <v>81</v>
      </c>
    </row>
    <row r="90" spans="1:27" ht="225" customHeight="1">
      <c r="A90" s="116"/>
      <c r="B90" s="642">
        <v>4</v>
      </c>
      <c r="C90" s="361"/>
      <c r="D90" s="411"/>
      <c r="E90" s="361"/>
      <c r="F90" s="656"/>
      <c r="G90" s="439"/>
      <c r="H90" s="439"/>
      <c r="I90" s="443">
        <f t="shared" ref="I90:I98" si="9">H90-G90</f>
        <v>0</v>
      </c>
      <c r="J90" s="444">
        <f t="shared" si="7"/>
        <v>0</v>
      </c>
      <c r="K90" s="650"/>
      <c r="L90" s="650"/>
      <c r="M90" s="39"/>
      <c r="N90" s="44"/>
      <c r="O90" s="44"/>
      <c r="P90" s="44"/>
      <c r="Q90" s="558"/>
      <c r="R90" s="559"/>
      <c r="S90" s="559"/>
      <c r="T90" s="567"/>
      <c r="U90" s="568"/>
      <c r="V90" s="130"/>
      <c r="W90" s="559"/>
      <c r="X90" s="559"/>
      <c r="Y90" s="570"/>
      <c r="Z90" s="912"/>
      <c r="AA90" s="310" t="s">
        <v>84</v>
      </c>
    </row>
    <row r="91" spans="1:27" ht="192.75" customHeight="1">
      <c r="A91" s="116"/>
      <c r="B91" s="642">
        <v>5</v>
      </c>
      <c r="C91" s="442"/>
      <c r="D91" s="442"/>
      <c r="E91" s="442"/>
      <c r="F91" s="442"/>
      <c r="G91" s="439"/>
      <c r="H91" s="439"/>
      <c r="I91" s="443">
        <f t="shared" si="9"/>
        <v>0</v>
      </c>
      <c r="J91" s="444">
        <f t="shared" si="7"/>
        <v>0</v>
      </c>
      <c r="K91" s="650"/>
      <c r="L91" s="650"/>
      <c r="M91" s="39"/>
      <c r="N91" s="44"/>
      <c r="O91" s="44"/>
      <c r="P91" s="44"/>
      <c r="Q91" s="558"/>
      <c r="R91" s="559"/>
      <c r="S91" s="559"/>
      <c r="T91" s="567"/>
      <c r="U91" s="568"/>
      <c r="V91" s="130"/>
      <c r="W91" s="559"/>
      <c r="X91" s="559"/>
      <c r="Y91" s="570"/>
      <c r="Z91" s="912"/>
      <c r="AA91" s="310" t="s">
        <v>87</v>
      </c>
    </row>
    <row r="92" spans="1:27" ht="42" customHeight="1">
      <c r="A92" s="116"/>
      <c r="B92" s="642">
        <v>6</v>
      </c>
      <c r="C92" s="442"/>
      <c r="D92" s="442"/>
      <c r="E92" s="442"/>
      <c r="F92" s="442"/>
      <c r="G92" s="439"/>
      <c r="H92" s="439"/>
      <c r="I92" s="443">
        <f t="shared" si="9"/>
        <v>0</v>
      </c>
      <c r="J92" s="444">
        <f t="shared" si="7"/>
        <v>0</v>
      </c>
      <c r="K92" s="723"/>
      <c r="L92" s="723"/>
      <c r="M92" s="39"/>
      <c r="N92" s="134"/>
      <c r="O92" s="134"/>
      <c r="P92" s="134"/>
      <c r="Q92" s="134"/>
      <c r="R92" s="133"/>
      <c r="S92" s="133"/>
      <c r="T92" s="45">
        <f t="shared" ref="T92:T100" si="10">X92-W92</f>
        <v>0</v>
      </c>
      <c r="U92" s="46">
        <f t="shared" ref="U92:U100" si="11">+T92/30</f>
        <v>0</v>
      </c>
      <c r="V92" s="136"/>
      <c r="W92" s="136"/>
      <c r="X92" s="136"/>
      <c r="Y92" s="136"/>
      <c r="Z92" s="912"/>
      <c r="AA92" s="311" t="s">
        <v>734</v>
      </c>
    </row>
    <row r="93" spans="1:27" ht="47.45" customHeight="1">
      <c r="A93" s="116"/>
      <c r="B93" s="642">
        <v>7</v>
      </c>
      <c r="C93" s="442"/>
      <c r="D93" s="442"/>
      <c r="E93" s="442"/>
      <c r="F93" s="442"/>
      <c r="G93" s="439"/>
      <c r="H93" s="439"/>
      <c r="I93" s="443">
        <f t="shared" si="9"/>
        <v>0</v>
      </c>
      <c r="J93" s="444">
        <f t="shared" si="7"/>
        <v>0</v>
      </c>
      <c r="K93" s="650"/>
      <c r="L93" s="650"/>
      <c r="M93" s="39"/>
      <c r="N93" s="134"/>
      <c r="O93" s="134"/>
      <c r="P93" s="134"/>
      <c r="Q93" s="134"/>
      <c r="R93" s="133"/>
      <c r="S93" s="133"/>
      <c r="T93" s="45">
        <f t="shared" si="10"/>
        <v>0</v>
      </c>
      <c r="U93" s="46">
        <f t="shared" si="11"/>
        <v>0</v>
      </c>
      <c r="V93" s="136"/>
      <c r="W93" s="136"/>
      <c r="X93" s="136"/>
      <c r="Y93" s="136"/>
      <c r="Z93" s="912"/>
      <c r="AA93" s="310" t="s">
        <v>94</v>
      </c>
    </row>
    <row r="94" spans="1:27" ht="42.6" customHeight="1">
      <c r="A94" s="116"/>
      <c r="B94" s="642">
        <v>8</v>
      </c>
      <c r="C94" s="442"/>
      <c r="D94" s="442"/>
      <c r="E94" s="442"/>
      <c r="F94" s="442"/>
      <c r="G94" s="439"/>
      <c r="H94" s="439"/>
      <c r="I94" s="443">
        <f t="shared" si="9"/>
        <v>0</v>
      </c>
      <c r="J94" s="444">
        <f t="shared" si="7"/>
        <v>0</v>
      </c>
      <c r="K94" s="650"/>
      <c r="L94" s="650"/>
      <c r="M94" s="39"/>
      <c r="N94" s="134"/>
      <c r="O94" s="134"/>
      <c r="P94" s="134"/>
      <c r="Q94" s="134"/>
      <c r="R94" s="133"/>
      <c r="S94" s="133"/>
      <c r="T94" s="45">
        <f t="shared" si="10"/>
        <v>0</v>
      </c>
      <c r="U94" s="46">
        <f t="shared" si="11"/>
        <v>0</v>
      </c>
      <c r="V94" s="136"/>
      <c r="W94" s="136"/>
      <c r="X94" s="136"/>
      <c r="Y94" s="136"/>
      <c r="Z94" s="912"/>
      <c r="AA94" s="310" t="s">
        <v>98</v>
      </c>
    </row>
    <row r="95" spans="1:27" ht="39" customHeight="1">
      <c r="A95" s="116"/>
      <c r="B95" s="642">
        <v>9</v>
      </c>
      <c r="C95" s="442"/>
      <c r="D95" s="442"/>
      <c r="E95" s="442"/>
      <c r="F95" s="442"/>
      <c r="G95" s="439"/>
      <c r="H95" s="439"/>
      <c r="I95" s="443">
        <f t="shared" si="9"/>
        <v>0</v>
      </c>
      <c r="J95" s="444">
        <f t="shared" si="7"/>
        <v>0</v>
      </c>
      <c r="K95" s="650"/>
      <c r="L95" s="650"/>
      <c r="M95" s="39"/>
      <c r="N95" s="134"/>
      <c r="O95" s="134"/>
      <c r="P95" s="134"/>
      <c r="Q95" s="134"/>
      <c r="R95" s="133"/>
      <c r="S95" s="133"/>
      <c r="T95" s="45">
        <f t="shared" si="10"/>
        <v>0</v>
      </c>
      <c r="U95" s="46">
        <f t="shared" si="11"/>
        <v>0</v>
      </c>
      <c r="V95" s="136"/>
      <c r="W95" s="136"/>
      <c r="X95" s="136"/>
      <c r="Y95" s="136"/>
      <c r="Z95" s="912"/>
      <c r="AA95" s="310" t="s">
        <v>101</v>
      </c>
    </row>
    <row r="96" spans="1:27" ht="41.45" customHeight="1" thickBot="1">
      <c r="A96" s="116"/>
      <c r="B96" s="642">
        <v>10</v>
      </c>
      <c r="C96" s="442"/>
      <c r="D96" s="442"/>
      <c r="E96" s="442"/>
      <c r="F96" s="442"/>
      <c r="G96" s="439"/>
      <c r="H96" s="439"/>
      <c r="I96" s="443">
        <f t="shared" si="9"/>
        <v>0</v>
      </c>
      <c r="J96" s="444">
        <f t="shared" si="7"/>
        <v>0</v>
      </c>
      <c r="K96" s="650"/>
      <c r="L96" s="650"/>
      <c r="M96" s="39"/>
      <c r="N96" s="134"/>
      <c r="O96" s="134"/>
      <c r="P96" s="134"/>
      <c r="Q96" s="134"/>
      <c r="R96" s="133"/>
      <c r="S96" s="133"/>
      <c r="T96" s="45">
        <f t="shared" si="10"/>
        <v>0</v>
      </c>
      <c r="U96" s="46">
        <f t="shared" si="11"/>
        <v>0</v>
      </c>
      <c r="V96" s="136"/>
      <c r="W96" s="136"/>
      <c r="X96" s="136"/>
      <c r="Y96" s="136"/>
      <c r="Z96" s="913"/>
      <c r="AA96" s="312" t="s">
        <v>735</v>
      </c>
    </row>
    <row r="97" spans="1:28">
      <c r="A97" s="116"/>
      <c r="B97" s="642">
        <v>11</v>
      </c>
      <c r="C97" s="442"/>
      <c r="D97" s="442"/>
      <c r="E97" s="442"/>
      <c r="F97" s="442"/>
      <c r="G97" s="439"/>
      <c r="H97" s="439"/>
      <c r="I97" s="443">
        <f t="shared" si="9"/>
        <v>0</v>
      </c>
      <c r="J97" s="444">
        <f t="shared" si="7"/>
        <v>0</v>
      </c>
      <c r="K97" s="650"/>
      <c r="L97" s="650"/>
      <c r="M97" s="39"/>
      <c r="N97" s="134"/>
      <c r="O97" s="134"/>
      <c r="P97" s="134"/>
      <c r="Q97" s="134"/>
      <c r="R97" s="133"/>
      <c r="S97" s="133"/>
      <c r="T97" s="45">
        <f t="shared" si="10"/>
        <v>0</v>
      </c>
      <c r="U97" s="46">
        <f t="shared" si="11"/>
        <v>0</v>
      </c>
      <c r="V97" s="136"/>
      <c r="W97" s="136"/>
      <c r="X97" s="136"/>
      <c r="Y97" s="136"/>
    </row>
    <row r="98" spans="1:28">
      <c r="A98" s="116"/>
      <c r="B98" s="642">
        <v>12</v>
      </c>
      <c r="C98" s="442"/>
      <c r="D98" s="442"/>
      <c r="E98" s="442"/>
      <c r="F98" s="442"/>
      <c r="G98" s="439"/>
      <c r="H98" s="439"/>
      <c r="I98" s="443">
        <f t="shared" si="9"/>
        <v>0</v>
      </c>
      <c r="J98" s="444">
        <f t="shared" si="7"/>
        <v>0</v>
      </c>
      <c r="K98" s="650"/>
      <c r="L98" s="650"/>
      <c r="M98" s="39"/>
      <c r="N98" s="134"/>
      <c r="O98" s="134"/>
      <c r="P98" s="134"/>
      <c r="Q98" s="134"/>
      <c r="R98" s="133"/>
      <c r="S98" s="133"/>
      <c r="T98" s="45">
        <f t="shared" si="10"/>
        <v>0</v>
      </c>
      <c r="U98" s="46">
        <f t="shared" si="11"/>
        <v>0</v>
      </c>
      <c r="V98" s="136"/>
      <c r="W98" s="136"/>
      <c r="X98" s="136"/>
      <c r="Y98" s="136"/>
    </row>
    <row r="99" spans="1:28" ht="14.1">
      <c r="A99" s="39"/>
      <c r="B99" s="39"/>
      <c r="C99" s="891" t="s">
        <v>103</v>
      </c>
      <c r="D99" s="894"/>
      <c r="E99" s="894"/>
      <c r="F99" s="894"/>
      <c r="G99" s="894"/>
      <c r="H99" s="895"/>
      <c r="I99" s="445">
        <f t="shared" ref="I99:J99" si="12">SUM(I87:I98)</f>
        <v>3940</v>
      </c>
      <c r="J99" s="446">
        <f t="shared" si="12"/>
        <v>131.33333333333331</v>
      </c>
      <c r="K99" s="650"/>
      <c r="L99" s="650"/>
      <c r="M99" s="39"/>
      <c r="N99" s="134"/>
      <c r="O99" s="134"/>
      <c r="P99" s="134"/>
      <c r="Q99" s="134"/>
      <c r="R99" s="133"/>
      <c r="S99" s="133"/>
      <c r="T99" s="45">
        <f t="shared" si="10"/>
        <v>0</v>
      </c>
      <c r="U99" s="46">
        <f t="shared" si="11"/>
        <v>0</v>
      </c>
      <c r="V99" s="136"/>
      <c r="W99" s="136"/>
      <c r="X99" s="136"/>
      <c r="Y99" s="136"/>
    </row>
    <row r="100" spans="1:28" ht="15.75" customHeight="1" thickBot="1">
      <c r="A100" s="39"/>
      <c r="B100" s="39"/>
      <c r="C100" s="39"/>
      <c r="D100" s="39"/>
      <c r="E100" s="447"/>
      <c r="F100" s="39"/>
      <c r="G100" s="39"/>
      <c r="H100" s="39"/>
      <c r="I100" s="39"/>
      <c r="J100" s="39"/>
      <c r="K100" s="39"/>
      <c r="L100" s="39"/>
      <c r="M100" s="39"/>
      <c r="N100" s="884" t="s">
        <v>103</v>
      </c>
      <c r="O100" s="885"/>
      <c r="P100" s="885"/>
      <c r="Q100" s="885"/>
      <c r="R100" s="885"/>
      <c r="S100" s="886"/>
      <c r="T100" s="45">
        <f t="shared" si="10"/>
        <v>0</v>
      </c>
      <c r="U100" s="46">
        <f t="shared" si="11"/>
        <v>0</v>
      </c>
      <c r="V100" s="136"/>
      <c r="W100" s="136"/>
      <c r="X100" s="136"/>
      <c r="Y100" s="136"/>
    </row>
    <row r="101" spans="1:28" ht="13.5" customHeight="1" thickBot="1">
      <c r="A101" s="39"/>
      <c r="B101" s="39"/>
      <c r="C101" s="39"/>
      <c r="D101" s="39"/>
      <c r="E101" s="447"/>
      <c r="F101" s="39"/>
      <c r="G101" s="39"/>
      <c r="H101" s="39"/>
      <c r="I101" s="39"/>
      <c r="J101" s="362" t="str">
        <f>IF(J99&gt;=36,"HABILITADO","NO HABILITADO")</f>
        <v>HABILITADO</v>
      </c>
      <c r="K101" s="39"/>
      <c r="L101" s="39"/>
      <c r="M101" s="39"/>
      <c r="N101" s="2"/>
      <c r="O101" s="10"/>
      <c r="AB101" s="155" t="s">
        <v>19</v>
      </c>
    </row>
    <row r="102" spans="1:28" ht="24.95" customHeight="1" thickBot="1">
      <c r="A102" s="39"/>
      <c r="B102" s="39"/>
      <c r="C102" s="39"/>
      <c r="D102" s="39"/>
      <c r="E102" s="447"/>
      <c r="F102" s="39"/>
      <c r="G102" s="39"/>
      <c r="H102" s="39"/>
      <c r="I102" s="39"/>
      <c r="J102" s="39"/>
      <c r="K102" s="39"/>
      <c r="L102" s="39"/>
      <c r="M102" s="39"/>
      <c r="N102" s="2"/>
      <c r="O102" s="10"/>
      <c r="T102" s="768" t="s">
        <v>104</v>
      </c>
      <c r="U102" s="769">
        <f>IF(U100&gt;24,15,IF(U100&gt;=18,10,IF(U100&gt;=12,8,0)))</f>
        <v>0</v>
      </c>
      <c r="Y102" s="765"/>
      <c r="Z102" s="768"/>
      <c r="AA102" s="768" t="s">
        <v>104</v>
      </c>
      <c r="AB102" s="149"/>
    </row>
    <row r="103" spans="1:28">
      <c r="A103" s="39"/>
      <c r="B103" s="39"/>
      <c r="C103" s="39"/>
      <c r="D103" s="39"/>
      <c r="E103" s="447"/>
      <c r="F103" s="39"/>
      <c r="G103" s="39"/>
      <c r="H103" s="39"/>
      <c r="I103" s="39"/>
      <c r="J103" s="39"/>
      <c r="K103" s="39"/>
      <c r="L103" s="39"/>
      <c r="M103" s="39"/>
      <c r="N103" s="2"/>
      <c r="O103" s="10"/>
    </row>
    <row r="104" spans="1:28">
      <c r="A104" s="39"/>
      <c r="B104" s="39"/>
      <c r="C104" s="39"/>
      <c r="D104" s="39"/>
      <c r="E104" s="447"/>
      <c r="F104" s="39"/>
      <c r="G104" s="39"/>
      <c r="H104" s="39"/>
      <c r="I104" s="39"/>
      <c r="J104" s="39"/>
      <c r="K104" s="39"/>
      <c r="L104" s="39"/>
      <c r="M104" s="39"/>
      <c r="N104" s="2"/>
      <c r="O104" s="10"/>
    </row>
    <row r="105" spans="1:28">
      <c r="A105" s="39"/>
      <c r="B105" s="39"/>
      <c r="C105" s="39"/>
      <c r="D105" s="39"/>
      <c r="E105" s="447"/>
      <c r="F105" s="39"/>
      <c r="G105" s="39"/>
      <c r="H105" s="39"/>
      <c r="I105" s="39"/>
      <c r="J105" s="39"/>
      <c r="K105" s="39"/>
      <c r="L105" s="39"/>
      <c r="M105" s="39"/>
      <c r="N105" s="2"/>
      <c r="O105" s="10"/>
    </row>
    <row r="106" spans="1:28">
      <c r="A106" s="39"/>
      <c r="B106" s="39"/>
      <c r="C106" s="39"/>
      <c r="D106" s="39"/>
      <c r="E106" s="447"/>
      <c r="F106" s="39"/>
      <c r="G106" s="39"/>
      <c r="H106" s="39"/>
      <c r="I106" s="39"/>
      <c r="J106" s="39"/>
      <c r="K106" s="39"/>
      <c r="L106" s="39"/>
      <c r="M106" s="39"/>
      <c r="N106" s="2"/>
      <c r="O106" s="10"/>
    </row>
    <row r="107" spans="1:28" ht="13.5" customHeight="1">
      <c r="A107" s="39"/>
      <c r="B107" s="39"/>
      <c r="C107" s="858" t="s">
        <v>56</v>
      </c>
      <c r="D107" s="834"/>
      <c r="E107" s="917" t="s">
        <v>736</v>
      </c>
      <c r="F107" s="894"/>
      <c r="G107" s="894"/>
      <c r="H107" s="894"/>
      <c r="I107" s="894"/>
      <c r="J107" s="894"/>
      <c r="K107" s="894"/>
      <c r="L107" s="894"/>
      <c r="M107" s="42"/>
      <c r="N107" s="2"/>
      <c r="O107" s="10"/>
    </row>
    <row r="108" spans="1:28" ht="13.5" customHeight="1">
      <c r="A108" s="39"/>
      <c r="B108" s="39"/>
      <c r="C108" s="858" t="s">
        <v>58</v>
      </c>
      <c r="D108" s="834"/>
      <c r="E108" s="922" t="s">
        <v>737</v>
      </c>
      <c r="F108" s="894"/>
      <c r="G108" s="894"/>
      <c r="H108" s="894"/>
      <c r="I108" s="894"/>
      <c r="J108" s="894"/>
      <c r="K108" s="894"/>
      <c r="L108" s="894"/>
      <c r="M108" s="42"/>
      <c r="N108" s="2"/>
      <c r="O108" s="10"/>
    </row>
    <row r="109" spans="1:28">
      <c r="A109" s="39"/>
      <c r="B109" s="39"/>
      <c r="C109" s="39"/>
      <c r="D109" s="39"/>
      <c r="E109" s="39"/>
      <c r="F109" s="39"/>
      <c r="G109" s="40"/>
      <c r="H109" s="39"/>
      <c r="I109" s="39"/>
      <c r="J109" s="39"/>
      <c r="K109" s="39"/>
      <c r="L109" s="41"/>
      <c r="M109" s="42"/>
      <c r="N109" s="2"/>
      <c r="O109" s="10"/>
    </row>
    <row r="110" spans="1:28" ht="14.45">
      <c r="A110" s="39"/>
      <c r="B110" s="39"/>
      <c r="C110" s="870" t="s">
        <v>108</v>
      </c>
      <c r="D110" s="834"/>
      <c r="E110" s="834"/>
      <c r="F110" s="834"/>
      <c r="G110" s="834"/>
      <c r="H110" s="834"/>
      <c r="I110" s="834"/>
      <c r="J110" s="834"/>
      <c r="K110" s="834"/>
      <c r="L110" s="834"/>
      <c r="M110" s="834"/>
      <c r="N110" s="2"/>
      <c r="O110" s="10"/>
    </row>
    <row r="111" spans="1:28" ht="14.45">
      <c r="A111" s="39"/>
      <c r="B111" s="39"/>
      <c r="C111" s="770"/>
      <c r="D111" s="870" t="s">
        <v>109</v>
      </c>
      <c r="E111" s="834"/>
      <c r="F111" s="834"/>
      <c r="G111" s="834"/>
      <c r="H111" s="834"/>
      <c r="I111" s="770"/>
      <c r="J111" s="770"/>
      <c r="K111" s="770"/>
      <c r="L111" s="770"/>
      <c r="M111" s="770"/>
      <c r="N111" s="2"/>
      <c r="O111" s="10"/>
    </row>
    <row r="112" spans="1:28" ht="15" thickBot="1">
      <c r="A112" s="39"/>
      <c r="B112" s="39"/>
      <c r="C112" s="880"/>
      <c r="D112" s="834"/>
      <c r="E112" s="770"/>
      <c r="F112" s="770"/>
      <c r="G112" s="770"/>
      <c r="H112" s="770"/>
      <c r="I112" s="770"/>
      <c r="J112" s="770"/>
      <c r="K112" s="770"/>
      <c r="L112" s="770"/>
      <c r="M112" s="770"/>
      <c r="N112" s="2"/>
      <c r="O112" s="10"/>
    </row>
    <row r="113" spans="1:27" ht="33" customHeight="1" thickBot="1">
      <c r="A113" s="39"/>
      <c r="B113" s="39"/>
      <c r="C113" s="919" t="s">
        <v>110</v>
      </c>
      <c r="D113" s="920"/>
      <c r="E113" s="920"/>
      <c r="F113" s="920"/>
      <c r="G113" s="920"/>
      <c r="H113" s="920"/>
      <c r="I113" s="920"/>
      <c r="J113" s="920"/>
      <c r="K113" s="920"/>
      <c r="L113" s="921"/>
      <c r="M113" s="765"/>
      <c r="N113" s="2"/>
      <c r="O113" s="10"/>
    </row>
    <row r="114" spans="1:27" ht="24" customHeight="1" thickBot="1">
      <c r="A114" s="39"/>
      <c r="B114" s="39"/>
      <c r="C114" s="809" t="s">
        <v>64</v>
      </c>
      <c r="D114" s="809" t="s">
        <v>11</v>
      </c>
      <c r="E114" s="809" t="s">
        <v>65</v>
      </c>
      <c r="F114" s="803" t="s">
        <v>66</v>
      </c>
      <c r="G114" s="803" t="s">
        <v>67</v>
      </c>
      <c r="H114" s="803" t="s">
        <v>68</v>
      </c>
      <c r="I114" s="810" t="s">
        <v>69</v>
      </c>
      <c r="J114" s="811" t="s">
        <v>70</v>
      </c>
      <c r="K114" s="808" t="s">
        <v>19</v>
      </c>
      <c r="L114" s="808" t="s">
        <v>112</v>
      </c>
      <c r="M114" s="39"/>
      <c r="N114" s="914" t="s">
        <v>111</v>
      </c>
      <c r="O114" s="915"/>
      <c r="P114" s="915"/>
      <c r="Q114" s="915"/>
      <c r="R114" s="915"/>
      <c r="S114" s="915"/>
      <c r="T114" s="915"/>
      <c r="U114" s="915"/>
      <c r="V114" s="915"/>
      <c r="W114" s="915"/>
      <c r="X114" s="915"/>
      <c r="Y114" s="916"/>
    </row>
    <row r="115" spans="1:27" ht="64.5" customHeight="1" thickBot="1">
      <c r="A115" s="116"/>
      <c r="B115" s="642">
        <v>1</v>
      </c>
      <c r="C115" s="361" t="s">
        <v>738</v>
      </c>
      <c r="D115" s="361" t="s">
        <v>739</v>
      </c>
      <c r="E115" s="361" t="s">
        <v>740</v>
      </c>
      <c r="F115" s="395" t="s">
        <v>741</v>
      </c>
      <c r="G115" s="439">
        <v>41586</v>
      </c>
      <c r="H115" s="439">
        <v>43776</v>
      </c>
      <c r="I115" s="443">
        <f>(H115-G115)+1</f>
        <v>2191</v>
      </c>
      <c r="J115" s="444">
        <f t="shared" ref="J115:J126" si="13">+I115/30</f>
        <v>73.033333333333331</v>
      </c>
      <c r="K115" s="792"/>
      <c r="L115" s="792"/>
      <c r="M115" s="39"/>
      <c r="N115" s="180" t="s">
        <v>64</v>
      </c>
      <c r="O115" s="180" t="s">
        <v>11</v>
      </c>
      <c r="P115" s="180" t="s">
        <v>65</v>
      </c>
      <c r="Q115" s="180" t="s">
        <v>66</v>
      </c>
      <c r="R115" s="180" t="s">
        <v>724</v>
      </c>
      <c r="S115" s="180" t="s">
        <v>725</v>
      </c>
      <c r="T115" s="189" t="s">
        <v>69</v>
      </c>
      <c r="U115" s="190" t="s">
        <v>70</v>
      </c>
      <c r="V115" s="181" t="s">
        <v>19</v>
      </c>
      <c r="W115" s="181" t="s">
        <v>726</v>
      </c>
      <c r="X115" s="181" t="s">
        <v>727</v>
      </c>
      <c r="Y115" s="181" t="s">
        <v>112</v>
      </c>
      <c r="Z115" s="313" t="s">
        <v>728</v>
      </c>
      <c r="AA115" s="313" t="s">
        <v>113</v>
      </c>
    </row>
    <row r="116" spans="1:27" ht="126.75" customHeight="1" thickBot="1">
      <c r="A116" s="116"/>
      <c r="B116" s="642"/>
      <c r="C116" s="361"/>
      <c r="D116" s="361"/>
      <c r="E116" s="361"/>
      <c r="F116" s="395"/>
      <c r="G116" s="439"/>
      <c r="H116" s="439"/>
      <c r="I116" s="443">
        <f t="shared" ref="I116:I119" si="14">H116-G116</f>
        <v>0</v>
      </c>
      <c r="J116" s="444">
        <f t="shared" si="13"/>
        <v>0</v>
      </c>
      <c r="K116" s="792"/>
      <c r="L116" s="792"/>
      <c r="M116" s="39"/>
      <c r="N116" s="121"/>
      <c r="O116" s="121"/>
      <c r="P116" s="122"/>
      <c r="Q116" s="252"/>
      <c r="R116" s="16"/>
      <c r="S116" s="16"/>
      <c r="T116" s="571"/>
      <c r="U116" s="359"/>
      <c r="V116" s="130"/>
      <c r="W116" s="16"/>
      <c r="X116" s="16"/>
      <c r="Y116" s="130"/>
      <c r="Z116" s="776">
        <v>2</v>
      </c>
      <c r="AA116" s="308" t="s">
        <v>118</v>
      </c>
    </row>
    <row r="117" spans="1:27" ht="23.1">
      <c r="A117" s="116"/>
      <c r="B117" s="642"/>
      <c r="C117" s="361"/>
      <c r="D117" s="361"/>
      <c r="E117" s="361"/>
      <c r="F117" s="395"/>
      <c r="G117" s="439"/>
      <c r="H117" s="439"/>
      <c r="I117" s="443">
        <f t="shared" si="14"/>
        <v>0</v>
      </c>
      <c r="J117" s="444">
        <f t="shared" si="13"/>
        <v>0</v>
      </c>
      <c r="K117" s="792"/>
      <c r="L117" s="792"/>
      <c r="M117" s="39"/>
      <c r="N117" s="121"/>
      <c r="O117" s="121"/>
      <c r="P117" s="122"/>
      <c r="Q117" s="123"/>
      <c r="R117" s="16"/>
      <c r="S117" s="16"/>
      <c r="T117" s="124">
        <f t="shared" ref="T117:T127" si="15">X117-W117</f>
        <v>0</v>
      </c>
      <c r="U117" s="125">
        <f t="shared" ref="U117:U127" si="16">+T117/30</f>
        <v>0</v>
      </c>
      <c r="V117" s="132"/>
      <c r="W117" s="132"/>
      <c r="X117" s="132"/>
      <c r="Y117" s="132"/>
      <c r="Z117" s="911">
        <v>1</v>
      </c>
      <c r="AA117" s="309" t="s">
        <v>119</v>
      </c>
    </row>
    <row r="118" spans="1:27" ht="43.5" customHeight="1">
      <c r="A118" s="116"/>
      <c r="B118" s="642"/>
      <c r="C118" s="361"/>
      <c r="D118" s="361"/>
      <c r="E118" s="361"/>
      <c r="F118" s="395"/>
      <c r="G118" s="439"/>
      <c r="H118" s="439"/>
      <c r="I118" s="443">
        <f t="shared" si="14"/>
        <v>0</v>
      </c>
      <c r="J118" s="444">
        <f t="shared" si="13"/>
        <v>0</v>
      </c>
      <c r="K118" s="792"/>
      <c r="L118" s="792"/>
      <c r="M118" s="39"/>
      <c r="N118" s="121"/>
      <c r="O118" s="121"/>
      <c r="P118" s="122"/>
      <c r="Q118" s="123"/>
      <c r="R118" s="16"/>
      <c r="S118" s="16"/>
      <c r="T118" s="124">
        <f t="shared" si="15"/>
        <v>0</v>
      </c>
      <c r="U118" s="125">
        <f t="shared" si="16"/>
        <v>0</v>
      </c>
      <c r="V118" s="136"/>
      <c r="W118" s="136"/>
      <c r="X118" s="136"/>
      <c r="Y118" s="136"/>
      <c r="Z118" s="912"/>
      <c r="AA118" s="311" t="s">
        <v>742</v>
      </c>
    </row>
    <row r="119" spans="1:27" ht="43.5" customHeight="1">
      <c r="A119" s="116"/>
      <c r="B119" s="642"/>
      <c r="C119" s="361"/>
      <c r="D119" s="361"/>
      <c r="E119" s="361"/>
      <c r="F119" s="395"/>
      <c r="G119" s="439"/>
      <c r="H119" s="439"/>
      <c r="I119" s="443">
        <f t="shared" si="14"/>
        <v>0</v>
      </c>
      <c r="J119" s="444">
        <f t="shared" si="13"/>
        <v>0</v>
      </c>
      <c r="K119" s="792"/>
      <c r="L119" s="792"/>
      <c r="M119" s="39"/>
      <c r="N119" s="126"/>
      <c r="O119" s="126"/>
      <c r="P119" s="126"/>
      <c r="Q119" s="126"/>
      <c r="R119" s="16"/>
      <c r="S119" s="16"/>
      <c r="T119" s="124">
        <f t="shared" si="15"/>
        <v>0</v>
      </c>
      <c r="U119" s="125">
        <f t="shared" si="16"/>
        <v>0</v>
      </c>
      <c r="V119" s="136"/>
      <c r="W119" s="136"/>
      <c r="X119" s="136"/>
      <c r="Y119" s="136"/>
      <c r="Z119" s="912"/>
      <c r="AA119" s="311" t="s">
        <v>743</v>
      </c>
    </row>
    <row r="120" spans="1:27" ht="29.25" customHeight="1">
      <c r="A120" s="116"/>
      <c r="B120" s="642">
        <v>6</v>
      </c>
      <c r="C120" s="361"/>
      <c r="D120" s="361"/>
      <c r="E120" s="361"/>
      <c r="F120" s="395"/>
      <c r="G120" s="439"/>
      <c r="H120" s="439"/>
      <c r="I120" s="443">
        <v>0</v>
      </c>
      <c r="J120" s="444">
        <f t="shared" si="13"/>
        <v>0</v>
      </c>
      <c r="K120" s="792"/>
      <c r="L120" s="792"/>
      <c r="M120" s="39"/>
      <c r="N120" s="126"/>
      <c r="O120" s="126"/>
      <c r="P120" s="126"/>
      <c r="Q120" s="126"/>
      <c r="R120" s="16"/>
      <c r="S120" s="16"/>
      <c r="T120" s="124">
        <f t="shared" si="15"/>
        <v>0</v>
      </c>
      <c r="U120" s="125">
        <f t="shared" si="16"/>
        <v>0</v>
      </c>
      <c r="V120" s="136"/>
      <c r="W120" s="136"/>
      <c r="X120" s="136"/>
      <c r="Y120" s="136"/>
      <c r="Z120" s="912"/>
      <c r="AA120" s="311" t="s">
        <v>744</v>
      </c>
    </row>
    <row r="121" spans="1:27" ht="43.5" customHeight="1">
      <c r="A121" s="116"/>
      <c r="B121" s="642">
        <v>7</v>
      </c>
      <c r="C121" s="361"/>
      <c r="D121" s="361"/>
      <c r="E121" s="361"/>
      <c r="F121" s="395"/>
      <c r="G121" s="439"/>
      <c r="H121" s="439"/>
      <c r="I121" s="443">
        <v>0</v>
      </c>
      <c r="J121" s="444">
        <f t="shared" si="13"/>
        <v>0</v>
      </c>
      <c r="K121" s="792"/>
      <c r="L121" s="792"/>
      <c r="M121" s="39"/>
      <c r="N121" s="126"/>
      <c r="O121" s="126"/>
      <c r="P121" s="126"/>
      <c r="Q121" s="126"/>
      <c r="R121" s="16"/>
      <c r="S121" s="16"/>
      <c r="T121" s="124">
        <f t="shared" si="15"/>
        <v>0</v>
      </c>
      <c r="U121" s="125">
        <f t="shared" si="16"/>
        <v>0</v>
      </c>
      <c r="V121" s="136"/>
      <c r="W121" s="136"/>
      <c r="X121" s="136"/>
      <c r="Y121" s="136"/>
      <c r="Z121" s="912"/>
      <c r="AA121" s="311" t="s">
        <v>745</v>
      </c>
    </row>
    <row r="122" spans="1:27" ht="29.25" customHeight="1">
      <c r="A122" s="116"/>
      <c r="B122" s="642">
        <v>8</v>
      </c>
      <c r="C122" s="442"/>
      <c r="D122" s="361"/>
      <c r="E122" s="361"/>
      <c r="F122" s="395"/>
      <c r="G122" s="439"/>
      <c r="H122" s="439"/>
      <c r="I122" s="443">
        <v>0</v>
      </c>
      <c r="J122" s="444">
        <f t="shared" si="13"/>
        <v>0</v>
      </c>
      <c r="K122" s="792"/>
      <c r="L122" s="792"/>
      <c r="M122" s="39"/>
      <c r="N122" s="126"/>
      <c r="O122" s="126"/>
      <c r="P122" s="126"/>
      <c r="Q122" s="126"/>
      <c r="R122" s="16"/>
      <c r="S122" s="16"/>
      <c r="T122" s="124">
        <f t="shared" si="15"/>
        <v>0</v>
      </c>
      <c r="U122" s="125">
        <f t="shared" si="16"/>
        <v>0</v>
      </c>
      <c r="V122" s="136"/>
      <c r="W122" s="136"/>
      <c r="X122" s="136"/>
      <c r="Y122" s="136"/>
      <c r="Z122" s="912"/>
      <c r="AA122" s="311" t="s">
        <v>746</v>
      </c>
    </row>
    <row r="123" spans="1:27" ht="15" customHeight="1">
      <c r="A123" s="116"/>
      <c r="B123" s="642">
        <v>9</v>
      </c>
      <c r="C123" s="442"/>
      <c r="D123" s="442"/>
      <c r="E123" s="442"/>
      <c r="F123" s="442"/>
      <c r="G123" s="439"/>
      <c r="H123" s="439"/>
      <c r="I123" s="443">
        <f t="shared" ref="I123:I126" si="17">H123-G123</f>
        <v>0</v>
      </c>
      <c r="J123" s="444">
        <f t="shared" si="13"/>
        <v>0</v>
      </c>
      <c r="K123" s="650"/>
      <c r="L123" s="650"/>
      <c r="M123" s="39"/>
      <c r="N123" s="126"/>
      <c r="O123" s="126"/>
      <c r="P123" s="126"/>
      <c r="Q123" s="126"/>
      <c r="R123" s="16"/>
      <c r="S123" s="16"/>
      <c r="T123" s="124">
        <f t="shared" si="15"/>
        <v>0</v>
      </c>
      <c r="U123" s="125">
        <f t="shared" si="16"/>
        <v>0</v>
      </c>
      <c r="V123" s="136"/>
      <c r="W123" s="136"/>
      <c r="X123" s="136"/>
      <c r="Y123" s="136"/>
      <c r="Z123" s="912"/>
      <c r="AA123" s="311" t="s">
        <v>747</v>
      </c>
    </row>
    <row r="124" spans="1:27" ht="44.25" customHeight="1" thickBot="1">
      <c r="A124" s="116"/>
      <c r="B124" s="642">
        <v>10</v>
      </c>
      <c r="C124" s="442"/>
      <c r="D124" s="442"/>
      <c r="E124" s="442"/>
      <c r="F124" s="442"/>
      <c r="G124" s="439"/>
      <c r="H124" s="439"/>
      <c r="I124" s="443">
        <f t="shared" si="17"/>
        <v>0</v>
      </c>
      <c r="J124" s="444">
        <f t="shared" si="13"/>
        <v>0</v>
      </c>
      <c r="K124" s="650"/>
      <c r="L124" s="650"/>
      <c r="M124" s="39"/>
      <c r="N124" s="126"/>
      <c r="O124" s="126"/>
      <c r="P124" s="126"/>
      <c r="Q124" s="126"/>
      <c r="R124" s="16"/>
      <c r="S124" s="16"/>
      <c r="T124" s="124">
        <f t="shared" si="15"/>
        <v>0</v>
      </c>
      <c r="U124" s="125">
        <f t="shared" si="16"/>
        <v>0</v>
      </c>
      <c r="V124" s="136"/>
      <c r="W124" s="136"/>
      <c r="X124" s="136"/>
      <c r="Y124" s="136"/>
      <c r="Z124" s="913"/>
      <c r="AA124" s="312" t="s">
        <v>748</v>
      </c>
    </row>
    <row r="125" spans="1:27">
      <c r="A125" s="116"/>
      <c r="B125" s="642">
        <v>11</v>
      </c>
      <c r="C125" s="442"/>
      <c r="D125" s="442"/>
      <c r="E125" s="442"/>
      <c r="F125" s="442"/>
      <c r="G125" s="439"/>
      <c r="H125" s="439"/>
      <c r="I125" s="443">
        <f t="shared" si="17"/>
        <v>0</v>
      </c>
      <c r="J125" s="444">
        <f t="shared" si="13"/>
        <v>0</v>
      </c>
      <c r="K125" s="650"/>
      <c r="L125" s="650"/>
      <c r="M125" s="39"/>
      <c r="N125" s="126"/>
      <c r="O125" s="126"/>
      <c r="P125" s="126"/>
      <c r="Q125" s="126"/>
      <c r="R125" s="16"/>
      <c r="S125" s="16"/>
      <c r="T125" s="124">
        <f t="shared" si="15"/>
        <v>0</v>
      </c>
      <c r="U125" s="125">
        <f t="shared" si="16"/>
        <v>0</v>
      </c>
      <c r="V125" s="136"/>
      <c r="W125" s="136"/>
      <c r="X125" s="136"/>
      <c r="Y125" s="136"/>
    </row>
    <row r="126" spans="1:27">
      <c r="A126" s="116"/>
      <c r="B126" s="642">
        <v>12</v>
      </c>
      <c r="C126" s="442"/>
      <c r="D126" s="442"/>
      <c r="E126" s="442"/>
      <c r="F126" s="442"/>
      <c r="G126" s="439"/>
      <c r="H126" s="439"/>
      <c r="I126" s="443">
        <f t="shared" si="17"/>
        <v>0</v>
      </c>
      <c r="J126" s="444">
        <f t="shared" si="13"/>
        <v>0</v>
      </c>
      <c r="K126" s="650"/>
      <c r="L126" s="650"/>
      <c r="M126" s="39"/>
      <c r="N126" s="126"/>
      <c r="O126" s="126"/>
      <c r="P126" s="126"/>
      <c r="Q126" s="126"/>
      <c r="R126" s="16"/>
      <c r="S126" s="16"/>
      <c r="T126" s="124">
        <f t="shared" si="15"/>
        <v>0</v>
      </c>
      <c r="U126" s="125">
        <f t="shared" si="16"/>
        <v>0</v>
      </c>
      <c r="V126" s="136"/>
      <c r="W126" s="136"/>
      <c r="X126" s="136"/>
      <c r="Y126" s="136"/>
    </row>
    <row r="127" spans="1:27" ht="14.1">
      <c r="A127" s="39"/>
      <c r="B127" s="39"/>
      <c r="C127" s="891" t="s">
        <v>103</v>
      </c>
      <c r="D127" s="894"/>
      <c r="E127" s="894"/>
      <c r="F127" s="894"/>
      <c r="G127" s="894"/>
      <c r="H127" s="895"/>
      <c r="I127" s="445">
        <f t="shared" ref="I127:J127" si="18">SUM(I115:I126)</f>
        <v>2191</v>
      </c>
      <c r="J127" s="446">
        <f t="shared" si="18"/>
        <v>73.033333333333331</v>
      </c>
      <c r="K127" s="650"/>
      <c r="L127" s="650"/>
      <c r="M127" s="39"/>
      <c r="N127" s="126"/>
      <c r="O127" s="126"/>
      <c r="P127" s="126"/>
      <c r="Q127" s="126"/>
      <c r="R127" s="16"/>
      <c r="S127" s="16"/>
      <c r="T127" s="124">
        <f t="shared" si="15"/>
        <v>0</v>
      </c>
      <c r="U127" s="125">
        <f t="shared" si="16"/>
        <v>0</v>
      </c>
      <c r="V127" s="136"/>
      <c r="W127" s="136"/>
      <c r="X127" s="136"/>
      <c r="Y127" s="136"/>
    </row>
    <row r="128" spans="1:27" ht="15.75" customHeight="1" thickBot="1">
      <c r="A128" s="39"/>
      <c r="B128" s="39"/>
      <c r="C128" s="39"/>
      <c r="D128" s="39"/>
      <c r="E128" s="447"/>
      <c r="F128" s="39"/>
      <c r="G128" s="39"/>
      <c r="H128" s="39"/>
      <c r="I128" s="39"/>
      <c r="J128" s="39"/>
      <c r="K128" s="39"/>
      <c r="L128" s="39"/>
      <c r="M128" s="39"/>
      <c r="N128" s="865" t="s">
        <v>103</v>
      </c>
      <c r="O128" s="866"/>
      <c r="P128" s="866"/>
      <c r="Q128" s="866"/>
      <c r="R128" s="866"/>
      <c r="S128" s="867"/>
      <c r="T128" s="127">
        <f>SUM(T116:T127)</f>
        <v>0</v>
      </c>
      <c r="U128" s="128">
        <f>SUM(U116:U127)</f>
        <v>0</v>
      </c>
      <c r="V128" s="136"/>
      <c r="W128" s="136"/>
      <c r="X128" s="136"/>
      <c r="Y128" s="136"/>
    </row>
    <row r="129" spans="1:28" ht="13.5" customHeight="1" thickBot="1">
      <c r="A129" s="39"/>
      <c r="B129" s="39"/>
      <c r="C129" s="39"/>
      <c r="D129" s="39"/>
      <c r="E129" s="447"/>
      <c r="F129" s="39"/>
      <c r="G129" s="39"/>
      <c r="H129" s="39"/>
      <c r="I129" s="39"/>
      <c r="J129" s="362"/>
      <c r="K129" s="39"/>
      <c r="L129" s="39"/>
      <c r="M129" s="39"/>
      <c r="N129" s="2"/>
      <c r="O129" s="10"/>
      <c r="AB129" s="155" t="s">
        <v>19</v>
      </c>
    </row>
    <row r="130" spans="1:28" ht="23.45" customHeight="1" thickBot="1">
      <c r="J130" s="117" t="str">
        <f>IF(J127&gt;=36,"HABILITADO","NO HABILITADO")</f>
        <v>HABILITADO</v>
      </c>
      <c r="M130" s="9"/>
      <c r="N130" s="2"/>
      <c r="O130" s="10"/>
      <c r="T130" s="768" t="s">
        <v>104</v>
      </c>
      <c r="U130" s="769">
        <f>IF(U128&gt;12,13,IF(U128&gt;6,8,0))</f>
        <v>0</v>
      </c>
      <c r="Z130" s="768">
        <v>0</v>
      </c>
      <c r="AA130" s="768" t="s">
        <v>104</v>
      </c>
      <c r="AB130" s="308"/>
    </row>
    <row r="131" spans="1:28">
      <c r="M131" s="9"/>
      <c r="N131" s="2"/>
      <c r="O131" s="10"/>
    </row>
    <row r="132" spans="1:28">
      <c r="M132" s="9"/>
      <c r="N132" s="2"/>
      <c r="O132" s="10"/>
    </row>
    <row r="133" spans="1:28">
      <c r="M133" s="9"/>
      <c r="N133" s="2"/>
      <c r="O133" s="10"/>
    </row>
    <row r="134" spans="1:28">
      <c r="M134" s="9"/>
      <c r="N134" s="2"/>
      <c r="O134" s="10"/>
    </row>
    <row r="135" spans="1:28">
      <c r="M135" s="9"/>
      <c r="N135" s="2"/>
      <c r="O135" s="10"/>
    </row>
    <row r="136" spans="1:28">
      <c r="M136" s="9"/>
      <c r="N136" s="2"/>
      <c r="O136" s="10"/>
    </row>
  </sheetData>
  <mergeCells count="44">
    <mergeCell ref="C112:D112"/>
    <mergeCell ref="C113:L113"/>
    <mergeCell ref="C127:H127"/>
    <mergeCell ref="Z117:Z124"/>
    <mergeCell ref="N114:Y114"/>
    <mergeCell ref="N128:S128"/>
    <mergeCell ref="C2:O3"/>
    <mergeCell ref="P69:U69"/>
    <mergeCell ref="H6:N6"/>
    <mergeCell ref="C11:H11"/>
    <mergeCell ref="C13:L13"/>
    <mergeCell ref="C108:D108"/>
    <mergeCell ref="C85:L85"/>
    <mergeCell ref="C99:H99"/>
    <mergeCell ref="C107:D107"/>
    <mergeCell ref="E107:L107"/>
    <mergeCell ref="E108:L108"/>
    <mergeCell ref="C110:M110"/>
    <mergeCell ref="D111:H111"/>
    <mergeCell ref="C79:D79"/>
    <mergeCell ref="C80:D80"/>
    <mergeCell ref="N100:S100"/>
    <mergeCell ref="Z89:Z96"/>
    <mergeCell ref="N86:Y86"/>
    <mergeCell ref="C78:D78"/>
    <mergeCell ref="E79:L79"/>
    <mergeCell ref="E80:L80"/>
    <mergeCell ref="C82:M82"/>
    <mergeCell ref="D83:H83"/>
    <mergeCell ref="C84:D84"/>
    <mergeCell ref="A57:A59"/>
    <mergeCell ref="C5:F5"/>
    <mergeCell ref="H5:M5"/>
    <mergeCell ref="C6:F6"/>
    <mergeCell ref="C7:F7"/>
    <mergeCell ref="J11:K11"/>
    <mergeCell ref="AV11:AW11"/>
    <mergeCell ref="AO13:AX13"/>
    <mergeCell ref="AB13:AJ13"/>
    <mergeCell ref="Q13:Z13"/>
    <mergeCell ref="E78:L78"/>
    <mergeCell ref="C75:L75"/>
    <mergeCell ref="AA69:AF69"/>
    <mergeCell ref="B69:G69"/>
  </mergeCells>
  <conditionalFormatting sqref="K28:K68">
    <cfRule type="containsText" dxfId="101" priority="23" operator="containsText" text="NO HABILITADO">
      <formula>NOT(ISERROR(SEARCH("NO HABILITADO",K28)))</formula>
    </cfRule>
  </conditionalFormatting>
  <conditionalFormatting sqref="K28:K69">
    <cfRule type="containsText" dxfId="100" priority="21" operator="containsText" text="NO">
      <formula>NOT(ISERROR(SEARCH("NO",K28)))</formula>
    </cfRule>
    <cfRule type="containsText" dxfId="99" priority="22" operator="containsText" text="HABILITADO">
      <formula>NOT(ISERROR(SEARCH("HABILITADO",K28)))</formula>
    </cfRule>
  </conditionalFormatting>
  <conditionalFormatting sqref="J130">
    <cfRule type="cellIs" dxfId="98" priority="17" operator="equal">
      <formula>"HABILITADO"</formula>
    </cfRule>
    <cfRule type="containsText" dxfId="97" priority="18" operator="containsText" text="NO">
      <formula>NOT(ISERROR(SEARCH("NO",J130)))</formula>
    </cfRule>
  </conditionalFormatting>
  <conditionalFormatting sqref="K15:K27">
    <cfRule type="containsText" dxfId="96" priority="13" operator="containsText" text="NO HABILITADO">
      <formula>NOT(ISERROR(SEARCH(("NO HABILITADO"),(K15))))</formula>
    </cfRule>
  </conditionalFormatting>
  <conditionalFormatting sqref="K15:K27">
    <cfRule type="containsText" dxfId="95" priority="14" operator="containsText" text="NO HABILITADO">
      <formula>NOT(ISERROR(SEARCH(("NO HABILITADO"),(K15))))</formula>
    </cfRule>
  </conditionalFormatting>
  <conditionalFormatting sqref="K15:K27">
    <cfRule type="containsText" dxfId="94" priority="15" operator="containsText" text="NO">
      <formula>NOT(ISERROR(SEARCH(("NO"),(K15))))</formula>
    </cfRule>
  </conditionalFormatting>
  <conditionalFormatting sqref="K15:K27">
    <cfRule type="containsText" dxfId="93" priority="16" operator="containsText" text="HABILITADO">
      <formula>NOT(ISERROR(SEARCH(("HABILITADO"),(K15))))</formula>
    </cfRule>
  </conditionalFormatting>
  <conditionalFormatting sqref="AW15:AW27">
    <cfRule type="containsText" dxfId="92" priority="9" operator="containsText" text="NO HABILITADO">
      <formula>NOT(ISERROR(SEARCH(("NO HABILITADO"),(AW15))))</formula>
    </cfRule>
  </conditionalFormatting>
  <conditionalFormatting sqref="AW15:AW27">
    <cfRule type="containsText" dxfId="91" priority="10" operator="containsText" text="NO HABILITADO">
      <formula>NOT(ISERROR(SEARCH(("NO HABILITADO"),(AW15))))</formula>
    </cfRule>
  </conditionalFormatting>
  <conditionalFormatting sqref="AW15:AW27">
    <cfRule type="containsText" dxfId="90" priority="11" operator="containsText" text="NO">
      <formula>NOT(ISERROR(SEARCH(("NO"),(AW15))))</formula>
    </cfRule>
  </conditionalFormatting>
  <conditionalFormatting sqref="AW15:AW27">
    <cfRule type="containsText" dxfId="89" priority="12" operator="containsText" text="HABILITADO">
      <formula>NOT(ISERROR(SEARCH(("HABILITADO"),(AW15))))</formula>
    </cfRule>
  </conditionalFormatting>
  <conditionalFormatting sqref="AV11:AW11">
    <cfRule type="containsText" dxfId="88" priority="7" operator="containsText" text="NO">
      <formula>NOT(ISERROR(SEARCH(("NO"),(AV11))))</formula>
    </cfRule>
  </conditionalFormatting>
  <conditionalFormatting sqref="AV11:AW11">
    <cfRule type="containsText" dxfId="87" priority="8" operator="containsText" text="CUENTA CON MÁS DE 5 AÑOS">
      <formula>NOT(ISERROR(SEARCH(("CUENTA CON MÁS DE 5 AÑOS"),(AV11))))</formula>
    </cfRule>
  </conditionalFormatting>
  <conditionalFormatting sqref="J11:K11">
    <cfRule type="containsText" dxfId="86" priority="5" operator="containsText" text="NO">
      <formula>NOT(ISERROR(SEARCH(("NO"),(J11))))</formula>
    </cfRule>
  </conditionalFormatting>
  <conditionalFormatting sqref="J11:K11">
    <cfRule type="containsText" dxfId="85" priority="6" operator="containsText" text="CUENTA CON MÁS DE 5 AÑOS">
      <formula>NOT(ISERROR(SEARCH(("CUENTA CON MÁS DE 5 AÑOS"),(J11))))</formula>
    </cfRule>
  </conditionalFormatting>
  <conditionalFormatting sqref="J101">
    <cfRule type="cellIs" dxfId="84" priority="1" operator="equal">
      <formula>"HABILITADO"</formula>
    </cfRule>
  </conditionalFormatting>
  <conditionalFormatting sqref="J101">
    <cfRule type="containsText" dxfId="83" priority="2" operator="containsText" text="NO">
      <formula>NOT(ISERROR(SEARCH(("NO"),(J101))))</formula>
    </cfRule>
  </conditionalFormatting>
  <conditionalFormatting sqref="J129">
    <cfRule type="cellIs" dxfId="82" priority="3" operator="equal">
      <formula>"HABILITADO"</formula>
    </cfRule>
  </conditionalFormatting>
  <conditionalFormatting sqref="J129">
    <cfRule type="containsText" dxfId="81" priority="4" operator="containsText" text="NO">
      <formula>NOT(ISERROR(SEARCH(("NO"),(J129))))</formula>
    </cfRule>
  </conditionalFormatting>
  <hyperlinks>
    <hyperlink ref="AX17" r:id="rId1" xr:uid="{3515291A-A72C-4140-9B6B-EB9460A167EA}"/>
    <hyperlink ref="L17" r:id="rId2" xr:uid="{D38C9CE9-FEB7-4428-92CF-7D06B5C1DBD7}"/>
  </hyperlinks>
  <pageMargins left="0.7" right="0.7" top="0.75" bottom="0.75" header="0.3" footer="0.3"/>
  <pageSetup orientation="portrait" horizontalDpi="90" verticalDpi="90"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BB136"/>
  <sheetViews>
    <sheetView topLeftCell="A112" zoomScale="17" zoomScaleNormal="25" workbookViewId="0">
      <selection activeCell="U130" sqref="U130"/>
    </sheetView>
  </sheetViews>
  <sheetFormatPr defaultColWidth="10.85546875" defaultRowHeight="12.6"/>
  <cols>
    <col min="1" max="1" width="10.85546875" style="2"/>
    <col min="2" max="2" width="3.42578125" style="2" customWidth="1"/>
    <col min="3" max="3" width="45.5703125" style="2" customWidth="1"/>
    <col min="4" max="4" width="34.42578125" style="2" customWidth="1"/>
    <col min="5" max="5" width="23.85546875" style="7" customWidth="1"/>
    <col min="6" max="6" width="48.140625" style="2" customWidth="1"/>
    <col min="7" max="7" width="15.85546875" style="2" customWidth="1"/>
    <col min="8" max="8" width="24.42578125" style="2" customWidth="1"/>
    <col min="9" max="9" width="19.140625" style="2" customWidth="1"/>
    <col min="10" max="10" width="27.28515625" style="2" customWidth="1"/>
    <col min="11" max="11" width="47.140625" style="2" customWidth="1"/>
    <col min="12" max="12" width="45.28515625" style="9" customWidth="1"/>
    <col min="13" max="13" width="14.85546875" style="2" customWidth="1"/>
    <col min="14" max="14" width="41.5703125" style="10" customWidth="1"/>
    <col min="15" max="15" width="27.42578125" style="2" customWidth="1"/>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26.140625" style="2" customWidth="1"/>
    <col min="23" max="23" width="17.7109375" style="2" customWidth="1"/>
    <col min="24" max="24" width="20.28515625" style="2" customWidth="1"/>
    <col min="25" max="25" width="30" style="2" customWidth="1"/>
    <col min="26" max="26" width="28" style="2" customWidth="1"/>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6" width="33.5703125" style="2" customWidth="1"/>
    <col min="37" max="48" width="10.85546875" style="2"/>
    <col min="49" max="49" width="40.85546875" style="2" customWidth="1"/>
    <col min="50" max="16384" width="10.85546875" style="2"/>
  </cols>
  <sheetData>
    <row r="1" spans="2:54">
      <c r="M1" s="9"/>
      <c r="N1" s="2"/>
      <c r="O1" s="10"/>
    </row>
    <row r="2" spans="2:54">
      <c r="C2" s="840" t="s">
        <v>0</v>
      </c>
      <c r="D2" s="840"/>
      <c r="E2" s="840"/>
      <c r="F2" s="840"/>
      <c r="G2" s="840"/>
      <c r="H2" s="840"/>
      <c r="I2" s="840"/>
      <c r="J2" s="840"/>
      <c r="K2" s="840"/>
      <c r="L2" s="840"/>
      <c r="M2" s="840"/>
      <c r="N2" s="840"/>
      <c r="O2" s="840"/>
    </row>
    <row r="3" spans="2:54" ht="51" customHeight="1">
      <c r="C3" s="840"/>
      <c r="D3" s="840"/>
      <c r="E3" s="840"/>
      <c r="F3" s="840"/>
      <c r="G3" s="840"/>
      <c r="H3" s="840"/>
      <c r="I3" s="840"/>
      <c r="J3" s="840"/>
      <c r="K3" s="840"/>
      <c r="L3" s="840"/>
      <c r="M3" s="840"/>
      <c r="N3" s="840"/>
      <c r="O3" s="840"/>
    </row>
    <row r="5" spans="2:54" ht="15.6">
      <c r="C5" s="849" t="s">
        <v>1</v>
      </c>
      <c r="D5" s="849"/>
      <c r="E5" s="849"/>
      <c r="F5" s="849"/>
      <c r="G5" s="774"/>
      <c r="H5" s="896" t="s">
        <v>749</v>
      </c>
      <c r="I5" s="896"/>
      <c r="J5" s="896"/>
      <c r="K5" s="896"/>
      <c r="L5" s="896"/>
      <c r="M5" s="896"/>
      <c r="N5" s="3"/>
    </row>
    <row r="6" spans="2:54" ht="13.5" thickBot="1">
      <c r="C6" s="851"/>
      <c r="D6" s="851"/>
      <c r="E6" s="851"/>
      <c r="F6" s="851"/>
      <c r="G6" s="775"/>
      <c r="H6" s="841"/>
      <c r="I6" s="841"/>
      <c r="J6" s="841"/>
      <c r="K6" s="841"/>
      <c r="L6" s="842"/>
      <c r="M6" s="842"/>
      <c r="N6" s="842"/>
      <c r="O6" s="4"/>
    </row>
    <row r="7" spans="2:54" ht="13.5" thickBot="1">
      <c r="C7" s="849" t="s">
        <v>3</v>
      </c>
      <c r="D7" s="849"/>
      <c r="E7" s="849"/>
      <c r="F7" s="849"/>
      <c r="G7" s="774"/>
      <c r="H7" s="50">
        <v>1072.8034308381266</v>
      </c>
      <c r="I7" s="103"/>
      <c r="J7" s="103"/>
      <c r="K7" s="103"/>
      <c r="L7" s="5"/>
      <c r="M7" s="5"/>
      <c r="N7" s="5"/>
      <c r="O7" s="4"/>
    </row>
    <row r="8" spans="2:54" ht="12.95">
      <c r="C8" s="774" t="s">
        <v>4</v>
      </c>
      <c r="D8" s="774"/>
      <c r="E8" s="774"/>
      <c r="F8" s="774"/>
      <c r="G8" s="774"/>
      <c r="H8" s="335">
        <f>H7*0.3</f>
        <v>321.84102925143799</v>
      </c>
      <c r="I8" s="335"/>
      <c r="J8" s="6"/>
      <c r="K8" s="6"/>
      <c r="L8" s="6"/>
      <c r="M8" s="6"/>
      <c r="N8" s="6"/>
      <c r="O8" s="4"/>
    </row>
    <row r="9" spans="2:54" ht="15.95">
      <c r="C9" s="4" t="s">
        <v>5</v>
      </c>
      <c r="H9" s="8"/>
      <c r="I9" s="8"/>
      <c r="J9" s="8"/>
      <c r="K9" s="8"/>
      <c r="M9" s="9"/>
      <c r="N9" s="2"/>
      <c r="O9" s="10"/>
    </row>
    <row r="10" spans="2:54" ht="15.95">
      <c r="C10" s="4"/>
      <c r="H10" s="8"/>
      <c r="I10" s="8"/>
      <c r="J10" s="8"/>
      <c r="K10" s="8"/>
      <c r="M10" s="9"/>
      <c r="N10" s="2"/>
      <c r="O10" s="10"/>
    </row>
    <row r="11" spans="2:54" ht="63" customHeight="1">
      <c r="C11" s="833" t="s">
        <v>6</v>
      </c>
      <c r="D11" s="833"/>
      <c r="E11" s="833"/>
      <c r="F11" s="833"/>
      <c r="G11" s="833"/>
      <c r="H11" s="833"/>
      <c r="I11" s="8"/>
      <c r="J11" s="8"/>
      <c r="K11" s="835" t="str">
        <f>IF(BB24&gt;=5,"HABILITA: CUENTA CON MÁS DE 5 AÑOS","NO HABILITA POR TIEMPO")</f>
        <v>HABILITA: CUENTA CON MÁS DE 5 AÑOS</v>
      </c>
      <c r="L11" s="836"/>
      <c r="M11" s="9"/>
      <c r="N11" s="2"/>
      <c r="O11" s="10"/>
      <c r="AV11" s="835" t="str">
        <f>IF(BB24&gt;=5,"HABILITA: CUENTA CON MÁS DE 5 AÑOS","NO HABILITA POR TIEMPO")</f>
        <v>HABILITA: CUENTA CON MÁS DE 5 AÑOS</v>
      </c>
      <c r="AW11" s="836"/>
    </row>
    <row r="12" spans="2:54" ht="12.95" thickBot="1">
      <c r="M12" s="9"/>
      <c r="N12" s="2"/>
      <c r="O12" s="10"/>
    </row>
    <row r="13" spans="2:54" ht="23.45"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8"/>
      <c r="AB13" s="846" t="s">
        <v>9</v>
      </c>
      <c r="AC13" s="847"/>
      <c r="AD13" s="847"/>
      <c r="AE13" s="847"/>
      <c r="AF13" s="847"/>
      <c r="AG13" s="847"/>
      <c r="AH13" s="847"/>
      <c r="AI13" s="847"/>
      <c r="AJ13" s="848"/>
      <c r="AN13" s="843" t="s">
        <v>7</v>
      </c>
      <c r="AO13" s="844"/>
      <c r="AP13" s="844"/>
      <c r="AQ13" s="844"/>
      <c r="AR13" s="844"/>
      <c r="AS13" s="844"/>
      <c r="AT13" s="844"/>
      <c r="AU13" s="844"/>
      <c r="AV13" s="844"/>
      <c r="AW13" s="845"/>
    </row>
    <row r="14" spans="2:54"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5" t="s">
        <v>19</v>
      </c>
      <c r="AN14" s="180" t="s">
        <v>10</v>
      </c>
      <c r="AO14" s="180" t="s">
        <v>11</v>
      </c>
      <c r="AP14" s="180" t="s">
        <v>12</v>
      </c>
      <c r="AQ14" s="187" t="s">
        <v>13</v>
      </c>
      <c r="AR14" s="187" t="s">
        <v>14</v>
      </c>
      <c r="AS14" s="187" t="s">
        <v>15</v>
      </c>
      <c r="AT14" s="187" t="s">
        <v>16</v>
      </c>
      <c r="AU14" s="188" t="s">
        <v>17</v>
      </c>
      <c r="AV14" s="188" t="s">
        <v>18</v>
      </c>
      <c r="AW14" s="180" t="s">
        <v>19</v>
      </c>
      <c r="AX14" s="458" t="s">
        <v>22</v>
      </c>
      <c r="AY14" s="458" t="s">
        <v>23</v>
      </c>
      <c r="AZ14" s="458" t="s">
        <v>24</v>
      </c>
      <c r="BA14" s="458" t="s">
        <v>25</v>
      </c>
      <c r="BB14" s="459" t="s">
        <v>26</v>
      </c>
    </row>
    <row r="15" spans="2:54" ht="107.45" customHeight="1" thickBot="1">
      <c r="B15" s="461">
        <v>1</v>
      </c>
      <c r="C15" s="361" t="s">
        <v>750</v>
      </c>
      <c r="D15" s="361" t="s">
        <v>751</v>
      </c>
      <c r="E15" s="411">
        <v>64</v>
      </c>
      <c r="F15" s="361" t="s">
        <v>752</v>
      </c>
      <c r="G15" s="397">
        <v>153668557</v>
      </c>
      <c r="H15" s="398">
        <v>238.48615969581749</v>
      </c>
      <c r="I15" s="391">
        <v>1</v>
      </c>
      <c r="J15" s="398">
        <f>H15*I15</f>
        <v>238.48615969581749</v>
      </c>
      <c r="K15" s="463" t="str">
        <f>IF(H15*I15&gt;0,"HABILITADO", "NO HABILITADO")</f>
        <v>HABILITADO</v>
      </c>
      <c r="L15" s="441"/>
      <c r="M15" s="330">
        <v>80101500</v>
      </c>
      <c r="N15" s="24" t="s">
        <v>30</v>
      </c>
      <c r="O15" s="12"/>
      <c r="P15" s="81">
        <v>1</v>
      </c>
      <c r="Q15" s="75" t="s">
        <v>753</v>
      </c>
      <c r="R15" s="44" t="s">
        <v>754</v>
      </c>
      <c r="S15" s="89" t="s">
        <v>755</v>
      </c>
      <c r="T15" s="88">
        <v>80101600</v>
      </c>
      <c r="U15" s="73">
        <v>1690380000</v>
      </c>
      <c r="V15" s="102">
        <v>2041.24</v>
      </c>
      <c r="W15" s="85">
        <v>1</v>
      </c>
      <c r="X15" s="74">
        <f>V15*W15</f>
        <v>2041.24</v>
      </c>
      <c r="Y15" s="247"/>
      <c r="Z15" s="812"/>
      <c r="AA15" s="81">
        <v>1</v>
      </c>
      <c r="AB15" s="75" t="s">
        <v>756</v>
      </c>
      <c r="AC15" s="43" t="s">
        <v>757</v>
      </c>
      <c r="AD15" s="89" t="s">
        <v>758</v>
      </c>
      <c r="AE15" s="88">
        <v>81101500</v>
      </c>
      <c r="AF15" s="328">
        <v>1006835027</v>
      </c>
      <c r="AG15" s="74">
        <v>1364.8</v>
      </c>
      <c r="AH15" s="85">
        <v>1</v>
      </c>
      <c r="AI15" s="74">
        <f>AG15*AH15</f>
        <v>1364.8</v>
      </c>
      <c r="AJ15" s="227"/>
      <c r="AM15" s="461">
        <v>1</v>
      </c>
      <c r="AN15" s="361" t="s">
        <v>750</v>
      </c>
      <c r="AO15" s="361" t="s">
        <v>751</v>
      </c>
      <c r="AP15" s="411">
        <v>64</v>
      </c>
      <c r="AQ15" s="361" t="s">
        <v>752</v>
      </c>
      <c r="AR15" s="397">
        <v>153668557</v>
      </c>
      <c r="AS15" s="398">
        <v>238.48615969581749</v>
      </c>
      <c r="AT15" s="391">
        <v>1</v>
      </c>
      <c r="AU15" s="398">
        <f>AS15*AT15</f>
        <v>238.48615969581749</v>
      </c>
      <c r="AV15" s="463" t="str">
        <f>IF(AS15*AT15&gt;0,"HABILITADO", "NO HABILITADO")</f>
        <v>HABILITADO</v>
      </c>
      <c r="AW15" s="441"/>
      <c r="AX15" s="572">
        <v>41495</v>
      </c>
      <c r="AY15" s="573">
        <v>42063</v>
      </c>
      <c r="AZ15" s="573">
        <v>41495</v>
      </c>
      <c r="BA15" s="573">
        <v>42063</v>
      </c>
      <c r="BB15" s="398">
        <f>+(BA15-AZ15+1)/365</f>
        <v>1.558904109589041</v>
      </c>
    </row>
    <row r="16" spans="2:54" ht="116.1" customHeight="1" thickBot="1">
      <c r="B16" s="461">
        <v>2</v>
      </c>
      <c r="C16" s="361" t="s">
        <v>759</v>
      </c>
      <c r="D16" s="361" t="s">
        <v>148</v>
      </c>
      <c r="E16" s="411">
        <v>39</v>
      </c>
      <c r="F16" s="361" t="s">
        <v>752</v>
      </c>
      <c r="G16" s="397">
        <v>517044396</v>
      </c>
      <c r="H16" s="574">
        <v>1003.9697009708738</v>
      </c>
      <c r="I16" s="391">
        <v>1</v>
      </c>
      <c r="J16" s="398">
        <f t="shared" ref="J16:J23" si="0">H16*I16+J15</f>
        <v>1242.4558606666913</v>
      </c>
      <c r="K16" s="463" t="str">
        <f t="shared" ref="K16:K23" si="1">IF(H16*I16&gt;0,"HABILITADO", "NO HABILITADO")</f>
        <v>HABILITADO</v>
      </c>
      <c r="L16" s="575"/>
      <c r="M16" s="330">
        <v>80101600</v>
      </c>
      <c r="N16" s="24" t="s">
        <v>30</v>
      </c>
      <c r="O16" s="12"/>
      <c r="P16" s="81">
        <v>2</v>
      </c>
      <c r="Q16" s="75" t="s">
        <v>760</v>
      </c>
      <c r="R16" s="88" t="s">
        <v>754</v>
      </c>
      <c r="S16" s="89" t="s">
        <v>761</v>
      </c>
      <c r="T16" s="88">
        <v>81101700</v>
      </c>
      <c r="U16" s="73">
        <v>436000000</v>
      </c>
      <c r="V16" s="102">
        <v>632.38</v>
      </c>
      <c r="W16" s="85">
        <v>1</v>
      </c>
      <c r="X16" s="74">
        <f t="shared" ref="X16:X47" si="2">X15+V16*W16</f>
        <v>2673.62</v>
      </c>
      <c r="Y16" s="247"/>
      <c r="Z16" s="812"/>
      <c r="AA16" s="81">
        <v>2</v>
      </c>
      <c r="AB16" s="745" t="s">
        <v>762</v>
      </c>
      <c r="AC16" s="76" t="s">
        <v>148</v>
      </c>
      <c r="AD16" s="77" t="s">
        <v>763</v>
      </c>
      <c r="AE16" s="76">
        <v>83101800</v>
      </c>
      <c r="AF16" s="813">
        <v>517044396</v>
      </c>
      <c r="AG16" s="78">
        <v>1003.97</v>
      </c>
      <c r="AH16" s="84">
        <v>0</v>
      </c>
      <c r="AI16" s="78">
        <f t="shared" ref="AI16:AI47" si="3">AI15+AG16*AH16</f>
        <v>1364.8</v>
      </c>
      <c r="AJ16" s="215" t="s">
        <v>764</v>
      </c>
      <c r="AM16" s="461">
        <v>2</v>
      </c>
      <c r="AN16" s="361" t="s">
        <v>759</v>
      </c>
      <c r="AO16" s="361" t="s">
        <v>148</v>
      </c>
      <c r="AP16" s="411">
        <v>39</v>
      </c>
      <c r="AQ16" s="361" t="s">
        <v>752</v>
      </c>
      <c r="AR16" s="397">
        <v>517044396</v>
      </c>
      <c r="AS16" s="574">
        <v>1003.9697009708738</v>
      </c>
      <c r="AT16" s="391">
        <v>1</v>
      </c>
      <c r="AU16" s="398">
        <f t="shared" ref="AU16:AU23" si="4">AS16*AT16+AU15</f>
        <v>1242.4558606666913</v>
      </c>
      <c r="AV16" s="463" t="str">
        <f t="shared" ref="AV16:AV23" si="5">IF(AS16*AT16&gt;0,"HABILITADO", "NO HABILITADO")</f>
        <v>HABILITADO</v>
      </c>
      <c r="AW16" s="575"/>
      <c r="AX16" s="572">
        <v>39727</v>
      </c>
      <c r="AY16" s="573">
        <v>40193</v>
      </c>
      <c r="AZ16" s="573">
        <v>39727</v>
      </c>
      <c r="BA16" s="573">
        <v>40193</v>
      </c>
      <c r="BB16" s="398">
        <f t="shared" ref="BB16:BB19" si="6">+(BA16-AZ16+1)/365</f>
        <v>1.2794520547945205</v>
      </c>
    </row>
    <row r="17" spans="2:54" ht="54.95" customHeight="1" thickBot="1">
      <c r="B17" s="461">
        <v>3</v>
      </c>
      <c r="C17" s="361" t="s">
        <v>765</v>
      </c>
      <c r="D17" s="361" t="s">
        <v>766</v>
      </c>
      <c r="E17" s="411">
        <v>38</v>
      </c>
      <c r="F17" s="361" t="s">
        <v>752</v>
      </c>
      <c r="G17" s="397">
        <v>40589901</v>
      </c>
      <c r="H17" s="398">
        <v>87.952114842903569</v>
      </c>
      <c r="I17" s="391">
        <v>1</v>
      </c>
      <c r="J17" s="398">
        <f t="shared" si="0"/>
        <v>1330.4079755095947</v>
      </c>
      <c r="K17" s="463" t="str">
        <f t="shared" si="1"/>
        <v>HABILITADO</v>
      </c>
      <c r="L17" s="575"/>
      <c r="M17" s="330">
        <v>81101500</v>
      </c>
      <c r="N17" s="24" t="s">
        <v>33</v>
      </c>
      <c r="O17" s="12"/>
      <c r="P17" s="81">
        <v>3</v>
      </c>
      <c r="Q17" s="87"/>
      <c r="R17" s="88"/>
      <c r="S17" s="89"/>
      <c r="T17" s="88"/>
      <c r="U17" s="90"/>
      <c r="V17" s="86"/>
      <c r="W17" s="85"/>
      <c r="X17" s="74">
        <f t="shared" si="2"/>
        <v>2673.62</v>
      </c>
      <c r="Y17" s="227"/>
      <c r="AA17" s="81">
        <v>3</v>
      </c>
      <c r="AB17" s="87" t="s">
        <v>767</v>
      </c>
      <c r="AC17" s="88" t="s">
        <v>387</v>
      </c>
      <c r="AD17" s="89" t="s">
        <v>768</v>
      </c>
      <c r="AE17" s="88">
        <v>83101800</v>
      </c>
      <c r="AF17" s="329">
        <v>1770457650</v>
      </c>
      <c r="AG17" s="86">
        <v>3124.15</v>
      </c>
      <c r="AH17" s="85">
        <v>1</v>
      </c>
      <c r="AI17" s="74">
        <f t="shared" si="3"/>
        <v>4488.95</v>
      </c>
      <c r="AJ17" s="227"/>
      <c r="AM17" s="461">
        <v>3</v>
      </c>
      <c r="AN17" s="361" t="s">
        <v>765</v>
      </c>
      <c r="AO17" s="361" t="s">
        <v>766</v>
      </c>
      <c r="AP17" s="411">
        <v>38</v>
      </c>
      <c r="AQ17" s="361" t="s">
        <v>752</v>
      </c>
      <c r="AR17" s="397">
        <v>40589901</v>
      </c>
      <c r="AS17" s="398">
        <v>87.952114842903569</v>
      </c>
      <c r="AT17" s="391">
        <v>1</v>
      </c>
      <c r="AU17" s="398">
        <f t="shared" si="4"/>
        <v>1330.4079755095947</v>
      </c>
      <c r="AV17" s="463" t="str">
        <f t="shared" si="5"/>
        <v>HABILITADO</v>
      </c>
      <c r="AW17" s="575"/>
      <c r="AX17" s="572">
        <v>39506</v>
      </c>
      <c r="AY17" s="573">
        <v>39553</v>
      </c>
      <c r="AZ17" s="573">
        <v>39506</v>
      </c>
      <c r="BA17" s="573">
        <v>39553</v>
      </c>
      <c r="BB17" s="398">
        <f t="shared" si="6"/>
        <v>0.13150684931506848</v>
      </c>
    </row>
    <row r="18" spans="2:54" ht="84.95" customHeight="1" thickBot="1">
      <c r="B18" s="461">
        <v>4</v>
      </c>
      <c r="C18" s="361" t="s">
        <v>769</v>
      </c>
      <c r="D18" s="361" t="s">
        <v>770</v>
      </c>
      <c r="E18" s="411">
        <v>34</v>
      </c>
      <c r="F18" s="361" t="s">
        <v>752</v>
      </c>
      <c r="G18" s="397">
        <v>277060370</v>
      </c>
      <c r="H18" s="398">
        <v>600.34749729144096</v>
      </c>
      <c r="I18" s="391">
        <v>1</v>
      </c>
      <c r="J18" s="398">
        <f t="shared" si="0"/>
        <v>1930.7554728010357</v>
      </c>
      <c r="K18" s="463" t="str">
        <f t="shared" si="1"/>
        <v>HABILITADO</v>
      </c>
      <c r="L18" s="575"/>
      <c r="M18" s="330">
        <v>81101700</v>
      </c>
      <c r="N18" s="24" t="s">
        <v>35</v>
      </c>
      <c r="O18" s="12"/>
      <c r="P18" s="81">
        <v>4</v>
      </c>
      <c r="Q18" s="87"/>
      <c r="R18" s="88"/>
      <c r="S18" s="89"/>
      <c r="T18" s="88"/>
      <c r="U18" s="90"/>
      <c r="V18" s="86"/>
      <c r="W18" s="85"/>
      <c r="X18" s="74">
        <f t="shared" si="2"/>
        <v>2673.62</v>
      </c>
      <c r="Y18" s="227"/>
      <c r="AA18" s="81">
        <v>4</v>
      </c>
      <c r="AB18" s="87"/>
      <c r="AC18" s="88"/>
      <c r="AD18" s="89"/>
      <c r="AE18" s="88"/>
      <c r="AF18" s="329"/>
      <c r="AG18" s="86"/>
      <c r="AH18" s="85"/>
      <c r="AI18" s="74">
        <f t="shared" si="3"/>
        <v>4488.95</v>
      </c>
      <c r="AJ18" s="227"/>
      <c r="AM18" s="461">
        <v>4</v>
      </c>
      <c r="AN18" s="361" t="s">
        <v>769</v>
      </c>
      <c r="AO18" s="361" t="s">
        <v>770</v>
      </c>
      <c r="AP18" s="411">
        <v>34</v>
      </c>
      <c r="AQ18" s="361" t="s">
        <v>752</v>
      </c>
      <c r="AR18" s="397">
        <v>277060370</v>
      </c>
      <c r="AS18" s="398">
        <v>600.34749729144096</v>
      </c>
      <c r="AT18" s="391">
        <v>1</v>
      </c>
      <c r="AU18" s="398">
        <f t="shared" si="4"/>
        <v>1930.7554728010357</v>
      </c>
      <c r="AV18" s="463" t="str">
        <f t="shared" si="5"/>
        <v>HABILITADO</v>
      </c>
      <c r="AW18" s="575"/>
      <c r="AX18" s="572">
        <v>39253</v>
      </c>
      <c r="AY18" s="573">
        <v>39462</v>
      </c>
      <c r="AZ18" s="573">
        <v>39253</v>
      </c>
      <c r="BA18" s="573">
        <v>39462</v>
      </c>
      <c r="BB18" s="398">
        <f t="shared" si="6"/>
        <v>0.57534246575342463</v>
      </c>
    </row>
    <row r="19" spans="2:54" ht="92.1" customHeight="1" thickBot="1">
      <c r="B19" s="461">
        <v>5</v>
      </c>
      <c r="C19" s="361" t="s">
        <v>771</v>
      </c>
      <c r="D19" s="361" t="s">
        <v>770</v>
      </c>
      <c r="E19" s="411">
        <v>29</v>
      </c>
      <c r="F19" s="361" t="s">
        <v>752</v>
      </c>
      <c r="G19" s="397">
        <v>78200000</v>
      </c>
      <c r="H19" s="398">
        <v>191.66666666666666</v>
      </c>
      <c r="I19" s="391">
        <v>1</v>
      </c>
      <c r="J19" s="398">
        <f t="shared" si="0"/>
        <v>2122.4221394677024</v>
      </c>
      <c r="K19" s="463" t="str">
        <f t="shared" si="1"/>
        <v>HABILITADO</v>
      </c>
      <c r="L19" s="252" t="s">
        <v>772</v>
      </c>
      <c r="M19" s="330">
        <v>83101800</v>
      </c>
      <c r="N19" s="24" t="s">
        <v>37</v>
      </c>
      <c r="O19" s="12"/>
      <c r="P19" s="81">
        <v>5</v>
      </c>
      <c r="Q19" s="87"/>
      <c r="R19" s="44"/>
      <c r="S19" s="72"/>
      <c r="T19" s="44"/>
      <c r="U19" s="73"/>
      <c r="V19" s="74"/>
      <c r="W19" s="85"/>
      <c r="X19" s="74">
        <f t="shared" si="2"/>
        <v>2673.62</v>
      </c>
      <c r="Y19" s="227"/>
      <c r="AA19" s="81">
        <v>5</v>
      </c>
      <c r="AB19" s="87"/>
      <c r="AC19" s="44"/>
      <c r="AD19" s="72"/>
      <c r="AE19" s="814"/>
      <c r="AF19" s="815"/>
      <c r="AG19" s="415"/>
      <c r="AH19" s="816"/>
      <c r="AI19" s="415">
        <f t="shared" si="3"/>
        <v>4488.95</v>
      </c>
      <c r="AJ19" s="208"/>
      <c r="AM19" s="461">
        <v>5</v>
      </c>
      <c r="AN19" s="361" t="s">
        <v>771</v>
      </c>
      <c r="AO19" s="361" t="s">
        <v>770</v>
      </c>
      <c r="AP19" s="411">
        <v>29</v>
      </c>
      <c r="AQ19" s="361" t="s">
        <v>752</v>
      </c>
      <c r="AR19" s="397">
        <v>78200000</v>
      </c>
      <c r="AS19" s="398">
        <v>191.66666666666666</v>
      </c>
      <c r="AT19" s="391">
        <v>1</v>
      </c>
      <c r="AU19" s="398">
        <f t="shared" si="4"/>
        <v>2122.4221394677024</v>
      </c>
      <c r="AV19" s="463" t="str">
        <f t="shared" si="5"/>
        <v>HABILITADO</v>
      </c>
      <c r="AW19" s="252" t="s">
        <v>772</v>
      </c>
      <c r="AX19" s="572">
        <v>38650</v>
      </c>
      <c r="AY19" s="573">
        <v>38793</v>
      </c>
      <c r="AZ19" s="573">
        <v>38650</v>
      </c>
      <c r="BA19" s="573">
        <f>AZ19+143</f>
        <v>38793</v>
      </c>
      <c r="BB19" s="398">
        <f t="shared" si="6"/>
        <v>0.39452054794520547</v>
      </c>
    </row>
    <row r="20" spans="2:54" ht="45.6" customHeight="1">
      <c r="B20" s="461">
        <v>6</v>
      </c>
      <c r="C20" s="576" t="s">
        <v>773</v>
      </c>
      <c r="D20" s="361" t="s">
        <v>774</v>
      </c>
      <c r="E20" s="577">
        <v>22</v>
      </c>
      <c r="F20" s="361" t="s">
        <v>752</v>
      </c>
      <c r="G20" s="397">
        <v>41793106</v>
      </c>
      <c r="H20" s="398">
        <v>109.54942595019659</v>
      </c>
      <c r="I20" s="399">
        <v>1</v>
      </c>
      <c r="J20" s="398">
        <f t="shared" si="0"/>
        <v>2231.971565417899</v>
      </c>
      <c r="K20" s="463" t="str">
        <f t="shared" si="1"/>
        <v>HABILITADO</v>
      </c>
      <c r="L20" s="252" t="s">
        <v>775</v>
      </c>
      <c r="M20" s="346"/>
      <c r="N20" s="2"/>
      <c r="O20" s="12"/>
      <c r="P20" s="81">
        <v>6</v>
      </c>
      <c r="Q20" s="130"/>
      <c r="R20" s="44"/>
      <c r="S20" s="72"/>
      <c r="T20" s="44"/>
      <c r="U20" s="73"/>
      <c r="V20" s="74"/>
      <c r="W20" s="202"/>
      <c r="X20" s="74">
        <f t="shared" si="2"/>
        <v>2673.62</v>
      </c>
      <c r="Y20" s="227"/>
      <c r="AA20" s="81">
        <v>6</v>
      </c>
      <c r="AB20" s="130"/>
      <c r="AC20" s="44"/>
      <c r="AD20" s="72"/>
      <c r="AE20" s="44"/>
      <c r="AF20" s="73"/>
      <c r="AG20" s="74"/>
      <c r="AH20" s="202"/>
      <c r="AI20" s="74">
        <f t="shared" si="3"/>
        <v>4488.95</v>
      </c>
      <c r="AJ20" s="209"/>
      <c r="AM20" s="461">
        <v>6</v>
      </c>
      <c r="AN20" s="576" t="s">
        <v>773</v>
      </c>
      <c r="AO20" s="361" t="s">
        <v>774</v>
      </c>
      <c r="AP20" s="577">
        <v>22</v>
      </c>
      <c r="AQ20" s="361" t="s">
        <v>752</v>
      </c>
      <c r="AR20" s="397">
        <v>41793106</v>
      </c>
      <c r="AS20" s="398">
        <v>109.54942595019659</v>
      </c>
      <c r="AT20" s="399">
        <v>1</v>
      </c>
      <c r="AU20" s="398">
        <f t="shared" si="4"/>
        <v>2231.971565417899</v>
      </c>
      <c r="AV20" s="463" t="str">
        <f t="shared" si="5"/>
        <v>HABILITADO</v>
      </c>
      <c r="AW20" s="252" t="s">
        <v>775</v>
      </c>
      <c r="AX20" s="572">
        <v>38280</v>
      </c>
      <c r="AY20" s="573">
        <v>38412</v>
      </c>
      <c r="AZ20" s="573">
        <v>38280</v>
      </c>
      <c r="BA20" s="573">
        <v>38412</v>
      </c>
      <c r="BB20" s="398">
        <f>+(BA20-AZ20-9)/365</f>
        <v>0.33698630136986302</v>
      </c>
    </row>
    <row r="21" spans="2:54" ht="97.5" customHeight="1">
      <c r="B21" s="461">
        <v>7</v>
      </c>
      <c r="C21" s="576" t="s">
        <v>776</v>
      </c>
      <c r="D21" s="361" t="s">
        <v>754</v>
      </c>
      <c r="E21" s="578">
        <v>13</v>
      </c>
      <c r="F21" s="361" t="s">
        <v>752</v>
      </c>
      <c r="G21" s="397">
        <v>351967539</v>
      </c>
      <c r="H21" s="398">
        <v>1060.1431897590362</v>
      </c>
      <c r="I21" s="399">
        <v>1</v>
      </c>
      <c r="J21" s="398">
        <f t="shared" si="0"/>
        <v>3292.1147551769354</v>
      </c>
      <c r="K21" s="463" t="str">
        <f t="shared" si="1"/>
        <v>HABILITADO</v>
      </c>
      <c r="L21" s="744" t="s">
        <v>777</v>
      </c>
      <c r="M21" s="346"/>
      <c r="N21" s="2"/>
      <c r="O21" s="12"/>
      <c r="P21" s="81">
        <v>7</v>
      </c>
      <c r="Q21" s="130"/>
      <c r="R21" s="44"/>
      <c r="S21" s="72"/>
      <c r="T21" s="44"/>
      <c r="U21" s="73"/>
      <c r="V21" s="74"/>
      <c r="W21" s="202"/>
      <c r="X21" s="74">
        <f t="shared" si="2"/>
        <v>2673.62</v>
      </c>
      <c r="Y21" s="227"/>
      <c r="AA21" s="81">
        <v>7</v>
      </c>
      <c r="AB21" s="130"/>
      <c r="AC21" s="44"/>
      <c r="AD21" s="72"/>
      <c r="AE21" s="44"/>
      <c r="AF21" s="73"/>
      <c r="AG21" s="74"/>
      <c r="AH21" s="202"/>
      <c r="AI21" s="74">
        <f t="shared" si="3"/>
        <v>4488.95</v>
      </c>
      <c r="AJ21" s="228"/>
      <c r="AM21" s="461">
        <v>7</v>
      </c>
      <c r="AN21" s="576" t="s">
        <v>776</v>
      </c>
      <c r="AO21" s="361" t="s">
        <v>754</v>
      </c>
      <c r="AP21" s="578">
        <v>13</v>
      </c>
      <c r="AQ21" s="361" t="s">
        <v>752</v>
      </c>
      <c r="AR21" s="397">
        <v>351967539</v>
      </c>
      <c r="AS21" s="398">
        <v>1060.1431897590362</v>
      </c>
      <c r="AT21" s="399">
        <v>0</v>
      </c>
      <c r="AU21" s="398">
        <f>AS21*AT21+AU20</f>
        <v>2231.971565417899</v>
      </c>
      <c r="AV21" s="463" t="str">
        <f t="shared" si="5"/>
        <v>NO HABILITADO</v>
      </c>
      <c r="AW21" s="744" t="s">
        <v>778</v>
      </c>
      <c r="AX21" s="572">
        <v>37515</v>
      </c>
      <c r="AY21" s="573">
        <v>37863</v>
      </c>
      <c r="AZ21" s="572">
        <v>37515</v>
      </c>
      <c r="BA21" s="573">
        <v>37863</v>
      </c>
      <c r="BB21" s="398">
        <f>+(BA21-AZ21+1)/365</f>
        <v>0.95616438356164379</v>
      </c>
    </row>
    <row r="22" spans="2:54" ht="38.450000000000003" customHeight="1">
      <c r="B22" s="461">
        <v>8</v>
      </c>
      <c r="C22" s="576" t="s">
        <v>779</v>
      </c>
      <c r="D22" s="361" t="s">
        <v>780</v>
      </c>
      <c r="E22" s="577">
        <v>8</v>
      </c>
      <c r="F22" s="361" t="s">
        <v>752</v>
      </c>
      <c r="G22" s="397">
        <v>71584901</v>
      </c>
      <c r="H22" s="398">
        <v>231.66634627831715</v>
      </c>
      <c r="I22" s="399">
        <v>1</v>
      </c>
      <c r="J22" s="398">
        <f t="shared" si="0"/>
        <v>3523.7811014552526</v>
      </c>
      <c r="K22" s="463" t="str">
        <f t="shared" si="1"/>
        <v>HABILITADO</v>
      </c>
      <c r="L22" s="252"/>
      <c r="M22" s="346"/>
      <c r="N22" s="2"/>
      <c r="O22" s="12"/>
      <c r="P22" s="81">
        <v>8</v>
      </c>
      <c r="Q22" s="130"/>
      <c r="R22" s="43"/>
      <c r="S22" s="72"/>
      <c r="T22" s="43"/>
      <c r="U22" s="73"/>
      <c r="V22" s="74"/>
      <c r="W22" s="202"/>
      <c r="X22" s="74">
        <f t="shared" si="2"/>
        <v>2673.62</v>
      </c>
      <c r="Y22" s="227"/>
      <c r="AA22" s="81">
        <v>8</v>
      </c>
      <c r="AB22" s="130"/>
      <c r="AC22" s="43"/>
      <c r="AD22" s="72"/>
      <c r="AE22" s="43"/>
      <c r="AF22" s="73"/>
      <c r="AG22" s="74"/>
      <c r="AH22" s="202"/>
      <c r="AI22" s="74">
        <f t="shared" si="3"/>
        <v>4488.95</v>
      </c>
      <c r="AJ22" s="208"/>
      <c r="AM22" s="461">
        <v>8</v>
      </c>
      <c r="AN22" s="576" t="s">
        <v>779</v>
      </c>
      <c r="AO22" s="361" t="s">
        <v>780</v>
      </c>
      <c r="AP22" s="577">
        <v>8</v>
      </c>
      <c r="AQ22" s="361" t="s">
        <v>752</v>
      </c>
      <c r="AR22" s="397">
        <v>71584901</v>
      </c>
      <c r="AS22" s="398">
        <v>231.66634627831715</v>
      </c>
      <c r="AT22" s="399">
        <v>1</v>
      </c>
      <c r="AU22" s="398">
        <f t="shared" si="4"/>
        <v>2463.6379116962162</v>
      </c>
      <c r="AV22" s="463" t="str">
        <f t="shared" si="5"/>
        <v>HABILITADO</v>
      </c>
      <c r="AW22" s="252"/>
      <c r="AX22" s="572">
        <v>37242</v>
      </c>
      <c r="AY22" s="573">
        <v>37426</v>
      </c>
      <c r="AZ22" s="573">
        <v>37242</v>
      </c>
      <c r="BA22" s="573">
        <v>37426</v>
      </c>
      <c r="BB22" s="398">
        <f>+(BA22-AZ22+1)/365</f>
        <v>0.50684931506849318</v>
      </c>
    </row>
    <row r="23" spans="2:54" ht="84" customHeight="1">
      <c r="B23" s="461">
        <v>9</v>
      </c>
      <c r="C23" s="361" t="s">
        <v>781</v>
      </c>
      <c r="D23" s="361" t="s">
        <v>782</v>
      </c>
      <c r="E23" s="411">
        <v>3</v>
      </c>
      <c r="F23" s="361" t="s">
        <v>752</v>
      </c>
      <c r="G23" s="579">
        <v>89691616</v>
      </c>
      <c r="H23" s="398">
        <v>379.3451814006209</v>
      </c>
      <c r="I23" s="399">
        <v>1</v>
      </c>
      <c r="J23" s="398">
        <f t="shared" si="0"/>
        <v>3903.1262828558733</v>
      </c>
      <c r="K23" s="463" t="str">
        <f t="shared" si="1"/>
        <v>HABILITADO</v>
      </c>
      <c r="L23" s="744" t="s">
        <v>777</v>
      </c>
      <c r="M23" s="346"/>
      <c r="N23" s="2"/>
      <c r="O23" s="12"/>
      <c r="P23" s="81">
        <v>9</v>
      </c>
      <c r="Q23" s="130"/>
      <c r="R23" s="43"/>
      <c r="S23" s="72"/>
      <c r="T23" s="44"/>
      <c r="U23" s="79"/>
      <c r="V23" s="74"/>
      <c r="W23" s="97"/>
      <c r="X23" s="74">
        <f t="shared" si="2"/>
        <v>2673.62</v>
      </c>
      <c r="Y23" s="227"/>
      <c r="AA23" s="81">
        <v>9</v>
      </c>
      <c r="AB23" s="130"/>
      <c r="AC23" s="43"/>
      <c r="AD23" s="72"/>
      <c r="AE23" s="44"/>
      <c r="AF23" s="79"/>
      <c r="AG23" s="74"/>
      <c r="AH23" s="97"/>
      <c r="AI23" s="74">
        <f t="shared" si="3"/>
        <v>4488.95</v>
      </c>
      <c r="AJ23" s="209"/>
      <c r="AM23" s="461">
        <v>9</v>
      </c>
      <c r="AN23" s="361" t="s">
        <v>781</v>
      </c>
      <c r="AO23" s="361" t="s">
        <v>782</v>
      </c>
      <c r="AP23" s="411">
        <v>3</v>
      </c>
      <c r="AQ23" s="361" t="s">
        <v>752</v>
      </c>
      <c r="AR23" s="579">
        <v>89691616</v>
      </c>
      <c r="AS23" s="398">
        <v>379.3451814006209</v>
      </c>
      <c r="AT23" s="399">
        <v>0</v>
      </c>
      <c r="AU23" s="398">
        <f t="shared" si="4"/>
        <v>2463.6379116962162</v>
      </c>
      <c r="AV23" s="463" t="str">
        <f t="shared" si="5"/>
        <v>NO HABILITADO</v>
      </c>
      <c r="AW23" s="744" t="s">
        <v>778</v>
      </c>
      <c r="AX23" s="572">
        <v>36189</v>
      </c>
      <c r="AY23" s="573">
        <v>36279</v>
      </c>
      <c r="AZ23" s="572">
        <v>36189</v>
      </c>
      <c r="BA23" s="573">
        <v>36279</v>
      </c>
      <c r="BB23" s="398">
        <f t="shared" ref="BB23" si="7">+(BA23-AZ23)/365</f>
        <v>0.24657534246575341</v>
      </c>
    </row>
    <row r="24" spans="2:54" ht="69" customHeight="1">
      <c r="B24" s="81">
        <v>10</v>
      </c>
      <c r="C24" s="395"/>
      <c r="D24" s="361"/>
      <c r="E24" s="396"/>
      <c r="F24" s="361"/>
      <c r="G24" s="397"/>
      <c r="H24" s="398"/>
      <c r="I24" s="399"/>
      <c r="J24" s="398"/>
      <c r="K24" s="398"/>
      <c r="L24" s="395"/>
      <c r="M24" s="347"/>
      <c r="N24" s="2"/>
      <c r="O24" s="12"/>
      <c r="P24" s="81">
        <v>10</v>
      </c>
      <c r="Q24" s="130"/>
      <c r="R24" s="44"/>
      <c r="S24" s="72"/>
      <c r="T24" s="44"/>
      <c r="U24" s="79"/>
      <c r="V24" s="74"/>
      <c r="W24" s="97"/>
      <c r="X24" s="74">
        <f t="shared" si="2"/>
        <v>2673.62</v>
      </c>
      <c r="Y24" s="81"/>
      <c r="AA24" s="81">
        <v>10</v>
      </c>
      <c r="AB24" s="130"/>
      <c r="AC24" s="44"/>
      <c r="AD24" s="72"/>
      <c r="AE24" s="44"/>
      <c r="AF24" s="79"/>
      <c r="AG24" s="74"/>
      <c r="AH24" s="97"/>
      <c r="AI24" s="74">
        <f t="shared" si="3"/>
        <v>4488.95</v>
      </c>
      <c r="AJ24" s="54"/>
      <c r="BA24" s="473" t="s">
        <v>52</v>
      </c>
      <c r="BB24" s="474">
        <f>SUM(BB15:BB23)</f>
        <v>5.9863013698630141</v>
      </c>
    </row>
    <row r="25" spans="2:54" ht="57.6" customHeight="1">
      <c r="B25" s="81">
        <v>11</v>
      </c>
      <c r="C25" s="395"/>
      <c r="D25" s="361"/>
      <c r="E25" s="396"/>
      <c r="F25" s="361"/>
      <c r="G25" s="397"/>
      <c r="H25" s="398"/>
      <c r="I25" s="399"/>
      <c r="J25" s="398"/>
      <c r="K25" s="398"/>
      <c r="L25" s="395"/>
      <c r="M25" s="347"/>
      <c r="N25" s="2"/>
      <c r="O25" s="12"/>
      <c r="P25" s="81">
        <v>11</v>
      </c>
      <c r="Q25" s="130"/>
      <c r="R25" s="44"/>
      <c r="S25" s="72"/>
      <c r="T25" s="44"/>
      <c r="U25" s="79"/>
      <c r="V25" s="74"/>
      <c r="W25" s="97"/>
      <c r="X25" s="74">
        <f t="shared" si="2"/>
        <v>2673.62</v>
      </c>
      <c r="Y25" s="81"/>
      <c r="AA25" s="81">
        <v>11</v>
      </c>
      <c r="AB25" s="130"/>
      <c r="AC25" s="44"/>
      <c r="AD25" s="72"/>
      <c r="AE25" s="44"/>
      <c r="AF25" s="79"/>
      <c r="AG25" s="74"/>
      <c r="AH25" s="97"/>
      <c r="AI25" s="74">
        <f t="shared" si="3"/>
        <v>4488.95</v>
      </c>
      <c r="AJ25" s="55"/>
    </row>
    <row r="26" spans="2:54" ht="82.5" customHeight="1">
      <c r="B26" s="81">
        <v>12</v>
      </c>
      <c r="C26" s="395"/>
      <c r="D26" s="361"/>
      <c r="E26" s="396"/>
      <c r="F26" s="361"/>
      <c r="G26" s="397"/>
      <c r="H26" s="398"/>
      <c r="I26" s="399"/>
      <c r="J26" s="398"/>
      <c r="K26" s="398"/>
      <c r="L26" s="395"/>
      <c r="M26" s="347"/>
      <c r="N26" s="2"/>
      <c r="O26" s="12"/>
      <c r="P26" s="81">
        <v>12</v>
      </c>
      <c r="Q26" s="130"/>
      <c r="R26" s="44"/>
      <c r="S26" s="72"/>
      <c r="T26" s="44"/>
      <c r="U26" s="79"/>
      <c r="V26" s="74"/>
      <c r="W26" s="97"/>
      <c r="X26" s="74">
        <f t="shared" si="2"/>
        <v>2673.62</v>
      </c>
      <c r="Y26" s="81"/>
      <c r="AA26" s="81">
        <v>12</v>
      </c>
      <c r="AB26" s="130"/>
      <c r="AC26" s="44"/>
      <c r="AD26" s="72"/>
      <c r="AE26" s="44"/>
      <c r="AF26" s="79"/>
      <c r="AG26" s="74"/>
      <c r="AH26" s="97"/>
      <c r="AI26" s="74">
        <f t="shared" si="3"/>
        <v>4488.95</v>
      </c>
      <c r="AJ26" s="56"/>
    </row>
    <row r="27" spans="2:54" ht="69" customHeight="1">
      <c r="B27" s="81">
        <v>13</v>
      </c>
      <c r="C27" s="395"/>
      <c r="D27" s="411"/>
      <c r="E27" s="396"/>
      <c r="F27" s="361"/>
      <c r="G27" s="397"/>
      <c r="H27" s="398"/>
      <c r="I27" s="399"/>
      <c r="J27" s="398"/>
      <c r="K27" s="398"/>
      <c r="L27" s="395"/>
      <c r="M27" s="347"/>
      <c r="N27" s="2"/>
      <c r="O27" s="12"/>
      <c r="P27" s="81">
        <v>13</v>
      </c>
      <c r="Q27" s="130"/>
      <c r="R27" s="43"/>
      <c r="S27" s="72"/>
      <c r="T27" s="44"/>
      <c r="U27" s="79"/>
      <c r="V27" s="74"/>
      <c r="W27" s="97"/>
      <c r="X27" s="74">
        <f t="shared" si="2"/>
        <v>2673.62</v>
      </c>
      <c r="Y27" s="81"/>
      <c r="AA27" s="81">
        <v>13</v>
      </c>
      <c r="AB27" s="130"/>
      <c r="AC27" s="43"/>
      <c r="AD27" s="72"/>
      <c r="AE27" s="44"/>
      <c r="AF27" s="79"/>
      <c r="AG27" s="74"/>
      <c r="AH27" s="97"/>
      <c r="AI27" s="74">
        <f t="shared" si="3"/>
        <v>4488.95</v>
      </c>
      <c r="AJ27" s="54"/>
    </row>
    <row r="28" spans="2:54" ht="45.95" customHeight="1">
      <c r="B28" s="81">
        <v>14</v>
      </c>
      <c r="C28" s="395"/>
      <c r="D28" s="361"/>
      <c r="E28" s="396"/>
      <c r="F28" s="361"/>
      <c r="G28" s="397"/>
      <c r="H28" s="398"/>
      <c r="I28" s="399"/>
      <c r="J28" s="398"/>
      <c r="K28" s="398"/>
      <c r="L28" s="395"/>
      <c r="M28" s="347"/>
      <c r="N28" s="2"/>
      <c r="O28" s="12"/>
      <c r="P28" s="81">
        <v>14</v>
      </c>
      <c r="Q28" s="130"/>
      <c r="R28" s="44"/>
      <c r="S28" s="72"/>
      <c r="T28" s="44"/>
      <c r="U28" s="79"/>
      <c r="V28" s="74"/>
      <c r="W28" s="97"/>
      <c r="X28" s="74">
        <f t="shared" si="2"/>
        <v>2673.62</v>
      </c>
      <c r="Y28" s="81"/>
      <c r="AA28" s="81">
        <v>14</v>
      </c>
      <c r="AB28" s="130"/>
      <c r="AC28" s="44"/>
      <c r="AD28" s="72"/>
      <c r="AE28" s="44"/>
      <c r="AF28" s="79"/>
      <c r="AG28" s="74"/>
      <c r="AH28" s="97"/>
      <c r="AI28" s="74">
        <f t="shared" si="3"/>
        <v>4488.95</v>
      </c>
      <c r="AJ28" s="55"/>
    </row>
    <row r="29" spans="2:54" ht="45.95" customHeight="1">
      <c r="B29" s="81">
        <v>15</v>
      </c>
      <c r="C29" s="395"/>
      <c r="D29" s="361"/>
      <c r="E29" s="396"/>
      <c r="F29" s="361"/>
      <c r="G29" s="397"/>
      <c r="H29" s="398"/>
      <c r="I29" s="399"/>
      <c r="J29" s="398"/>
      <c r="K29" s="398"/>
      <c r="L29" s="395"/>
      <c r="M29" s="347"/>
      <c r="N29" s="2"/>
      <c r="O29" s="12"/>
      <c r="P29" s="81">
        <v>15</v>
      </c>
      <c r="Q29" s="130"/>
      <c r="R29" s="44"/>
      <c r="S29" s="72"/>
      <c r="T29" s="44"/>
      <c r="U29" s="79"/>
      <c r="V29" s="74"/>
      <c r="W29" s="97"/>
      <c r="X29" s="74">
        <f t="shared" si="2"/>
        <v>2673.62</v>
      </c>
      <c r="Y29" s="81"/>
      <c r="AA29" s="81">
        <v>15</v>
      </c>
      <c r="AB29" s="130"/>
      <c r="AC29" s="44"/>
      <c r="AD29" s="72"/>
      <c r="AE29" s="44"/>
      <c r="AF29" s="79"/>
      <c r="AG29" s="74"/>
      <c r="AH29" s="97"/>
      <c r="AI29" s="74">
        <f t="shared" si="3"/>
        <v>4488.95</v>
      </c>
      <c r="AJ29" s="56"/>
    </row>
    <row r="30" spans="2:54" ht="69" customHeight="1">
      <c r="B30" s="81">
        <v>16</v>
      </c>
      <c r="C30" s="395"/>
      <c r="D30" s="361"/>
      <c r="E30" s="396"/>
      <c r="F30" s="361"/>
      <c r="G30" s="397"/>
      <c r="H30" s="398"/>
      <c r="I30" s="399"/>
      <c r="J30" s="398"/>
      <c r="K30" s="398"/>
      <c r="L30" s="395"/>
      <c r="M30" s="347"/>
      <c r="N30" s="2"/>
      <c r="O30" s="12"/>
      <c r="P30" s="81">
        <v>16</v>
      </c>
      <c r="Q30" s="130"/>
      <c r="R30" s="44"/>
      <c r="S30" s="72"/>
      <c r="T30" s="44"/>
      <c r="U30" s="79"/>
      <c r="V30" s="74"/>
      <c r="W30" s="97"/>
      <c r="X30" s="74">
        <f t="shared" si="2"/>
        <v>2673.62</v>
      </c>
      <c r="Y30" s="81"/>
      <c r="AA30" s="81">
        <v>16</v>
      </c>
      <c r="AB30" s="130"/>
      <c r="AC30" s="44"/>
      <c r="AD30" s="72"/>
      <c r="AE30" s="44"/>
      <c r="AF30" s="79"/>
      <c r="AG30" s="74"/>
      <c r="AH30" s="97"/>
      <c r="AI30" s="74">
        <f t="shared" si="3"/>
        <v>4488.95</v>
      </c>
      <c r="AJ30" s="54"/>
    </row>
    <row r="31" spans="2:54" ht="34.5" customHeight="1">
      <c r="B31" s="81">
        <v>17</v>
      </c>
      <c r="C31" s="387"/>
      <c r="D31" s="361"/>
      <c r="E31" s="396"/>
      <c r="F31" s="361"/>
      <c r="G31" s="397"/>
      <c r="H31" s="398"/>
      <c r="I31" s="391"/>
      <c r="J31" s="398"/>
      <c r="K31" s="392"/>
      <c r="L31" s="386"/>
      <c r="M31" s="347"/>
      <c r="N31" s="2"/>
      <c r="O31" s="12"/>
      <c r="P31" s="81">
        <v>17</v>
      </c>
      <c r="Q31" s="87"/>
      <c r="R31" s="44"/>
      <c r="S31" s="72"/>
      <c r="T31" s="44"/>
      <c r="U31" s="79"/>
      <c r="V31" s="74"/>
      <c r="W31" s="85"/>
      <c r="X31" s="74">
        <f t="shared" si="2"/>
        <v>2673.62</v>
      </c>
      <c r="Y31" s="81"/>
      <c r="AA31" s="81">
        <v>17</v>
      </c>
      <c r="AB31" s="87"/>
      <c r="AC31" s="44"/>
      <c r="AD31" s="72"/>
      <c r="AE31" s="44"/>
      <c r="AF31" s="79"/>
      <c r="AG31" s="74"/>
      <c r="AH31" s="85"/>
      <c r="AI31" s="74">
        <f t="shared" si="3"/>
        <v>4488.95</v>
      </c>
      <c r="AJ31" s="55"/>
    </row>
    <row r="32" spans="2:54" ht="12.95">
      <c r="B32" s="81">
        <v>18</v>
      </c>
      <c r="C32" s="416"/>
      <c r="D32" s="416"/>
      <c r="E32" s="416"/>
      <c r="F32" s="416"/>
      <c r="G32" s="401"/>
      <c r="H32" s="416"/>
      <c r="I32" s="416"/>
      <c r="J32" s="398"/>
      <c r="K32" s="392"/>
      <c r="L32" s="416"/>
      <c r="M32" s="347"/>
      <c r="N32" s="2"/>
      <c r="O32" s="12"/>
      <c r="P32" s="81">
        <v>18</v>
      </c>
      <c r="Q32" s="56"/>
      <c r="R32" s="56"/>
      <c r="S32" s="56"/>
      <c r="T32" s="56"/>
      <c r="U32" s="209"/>
      <c r="V32" s="56"/>
      <c r="W32" s="56"/>
      <c r="X32" s="74">
        <f t="shared" si="2"/>
        <v>2673.62</v>
      </c>
      <c r="Y32" s="81"/>
      <c r="AA32" s="81">
        <v>18</v>
      </c>
      <c r="AB32" s="56"/>
      <c r="AC32" s="56"/>
      <c r="AD32" s="56"/>
      <c r="AE32" s="56"/>
      <c r="AF32" s="209"/>
      <c r="AG32" s="56"/>
      <c r="AH32" s="56"/>
      <c r="AI32" s="74">
        <f t="shared" si="3"/>
        <v>4488.95</v>
      </c>
      <c r="AJ32" s="56"/>
    </row>
    <row r="33" spans="2:36" ht="12.95">
      <c r="B33" s="81">
        <v>19</v>
      </c>
      <c r="C33" s="417"/>
      <c r="D33" s="417"/>
      <c r="E33" s="417"/>
      <c r="F33" s="417"/>
      <c r="G33" s="393"/>
      <c r="H33" s="417"/>
      <c r="I33" s="417"/>
      <c r="J33" s="398"/>
      <c r="K33" s="392"/>
      <c r="L33" s="417"/>
      <c r="M33" s="347"/>
      <c r="N33" s="2"/>
      <c r="O33" s="12"/>
      <c r="P33" s="81">
        <v>19</v>
      </c>
      <c r="Q33" s="54"/>
      <c r="R33" s="54"/>
      <c r="S33" s="54"/>
      <c r="T33" s="54"/>
      <c r="U33" s="228"/>
      <c r="V33" s="54"/>
      <c r="W33" s="54"/>
      <c r="X33" s="74">
        <f t="shared" si="2"/>
        <v>2673.62</v>
      </c>
      <c r="Y33" s="81"/>
      <c r="AA33" s="81">
        <v>19</v>
      </c>
      <c r="AB33" s="54"/>
      <c r="AC33" s="54"/>
      <c r="AD33" s="54"/>
      <c r="AE33" s="54"/>
      <c r="AF33" s="228"/>
      <c r="AG33" s="54"/>
      <c r="AH33" s="54"/>
      <c r="AI33" s="74">
        <f t="shared" si="3"/>
        <v>4488.95</v>
      </c>
      <c r="AJ33" s="54"/>
    </row>
    <row r="34" spans="2:36" ht="12.95">
      <c r="B34" s="81">
        <v>20</v>
      </c>
      <c r="C34" s="418"/>
      <c r="D34" s="418"/>
      <c r="E34" s="418"/>
      <c r="F34" s="418"/>
      <c r="G34" s="419"/>
      <c r="H34" s="418"/>
      <c r="I34" s="418"/>
      <c r="J34" s="398"/>
      <c r="K34" s="392"/>
      <c r="L34" s="418"/>
      <c r="M34" s="347"/>
      <c r="N34" s="2"/>
      <c r="O34" s="12"/>
      <c r="P34" s="81">
        <v>20</v>
      </c>
      <c r="Q34" s="55"/>
      <c r="R34" s="55"/>
      <c r="S34" s="55"/>
      <c r="T34" s="55"/>
      <c r="U34" s="208"/>
      <c r="V34" s="55"/>
      <c r="W34" s="55"/>
      <c r="X34" s="74">
        <f t="shared" si="2"/>
        <v>2673.62</v>
      </c>
      <c r="Y34" s="81"/>
      <c r="AA34" s="81">
        <v>20</v>
      </c>
      <c r="AB34" s="55"/>
      <c r="AC34" s="55"/>
      <c r="AD34" s="55"/>
      <c r="AE34" s="55"/>
      <c r="AF34" s="208"/>
      <c r="AG34" s="55"/>
      <c r="AH34" s="55"/>
      <c r="AI34" s="74">
        <f t="shared" si="3"/>
        <v>4488.95</v>
      </c>
      <c r="AJ34" s="55"/>
    </row>
    <row r="35" spans="2:36" ht="12.95">
      <c r="B35" s="81">
        <v>21</v>
      </c>
      <c r="C35" s="416"/>
      <c r="D35" s="416"/>
      <c r="E35" s="416"/>
      <c r="F35" s="416"/>
      <c r="G35" s="401"/>
      <c r="H35" s="416"/>
      <c r="I35" s="416"/>
      <c r="J35" s="398"/>
      <c r="K35" s="392"/>
      <c r="L35" s="416"/>
      <c r="M35" s="347"/>
      <c r="N35" s="2"/>
      <c r="O35" s="12"/>
      <c r="P35" s="81">
        <v>21</v>
      </c>
      <c r="Q35" s="56"/>
      <c r="R35" s="56"/>
      <c r="S35" s="56"/>
      <c r="T35" s="56"/>
      <c r="U35" s="209"/>
      <c r="V35" s="56"/>
      <c r="W35" s="56"/>
      <c r="X35" s="74">
        <f t="shared" si="2"/>
        <v>2673.62</v>
      </c>
      <c r="Y35" s="81"/>
      <c r="AA35" s="81">
        <v>21</v>
      </c>
      <c r="AB35" s="56"/>
      <c r="AC35" s="56"/>
      <c r="AD35" s="56"/>
      <c r="AE35" s="56"/>
      <c r="AF35" s="209"/>
      <c r="AG35" s="56"/>
      <c r="AH35" s="56"/>
      <c r="AI35" s="74">
        <f t="shared" si="3"/>
        <v>4488.95</v>
      </c>
      <c r="AJ35" s="56"/>
    </row>
    <row r="36" spans="2:36" ht="12.95">
      <c r="B36" s="81">
        <v>22</v>
      </c>
      <c r="C36" s="417"/>
      <c r="D36" s="417"/>
      <c r="E36" s="417"/>
      <c r="F36" s="417"/>
      <c r="G36" s="393"/>
      <c r="H36" s="417"/>
      <c r="I36" s="417"/>
      <c r="J36" s="398"/>
      <c r="K36" s="392"/>
      <c r="L36" s="417"/>
      <c r="M36" s="347"/>
      <c r="N36" s="2"/>
      <c r="O36" s="12"/>
      <c r="P36" s="81">
        <v>22</v>
      </c>
      <c r="Q36" s="54"/>
      <c r="R36" s="54"/>
      <c r="S36" s="54"/>
      <c r="T36" s="54"/>
      <c r="U36" s="228"/>
      <c r="V36" s="54"/>
      <c r="W36" s="54"/>
      <c r="X36" s="74">
        <f t="shared" si="2"/>
        <v>2673.62</v>
      </c>
      <c r="Y36" s="81"/>
      <c r="AA36" s="81">
        <v>22</v>
      </c>
      <c r="AB36" s="54"/>
      <c r="AC36" s="54"/>
      <c r="AD36" s="54"/>
      <c r="AE36" s="54"/>
      <c r="AF36" s="228"/>
      <c r="AG36" s="54"/>
      <c r="AH36" s="54"/>
      <c r="AI36" s="74">
        <f t="shared" si="3"/>
        <v>4488.95</v>
      </c>
      <c r="AJ36" s="54"/>
    </row>
    <row r="37" spans="2:36" ht="12.95">
      <c r="B37" s="81">
        <v>23</v>
      </c>
      <c r="C37" s="418"/>
      <c r="D37" s="418"/>
      <c r="E37" s="418"/>
      <c r="F37" s="418"/>
      <c r="G37" s="419"/>
      <c r="H37" s="418"/>
      <c r="I37" s="418"/>
      <c r="J37" s="398"/>
      <c r="K37" s="392"/>
      <c r="L37" s="418"/>
      <c r="M37" s="347"/>
      <c r="N37" s="2"/>
      <c r="O37" s="12"/>
      <c r="P37" s="81">
        <v>23</v>
      </c>
      <c r="Q37" s="55"/>
      <c r="R37" s="55"/>
      <c r="S37" s="55"/>
      <c r="T37" s="55"/>
      <c r="U37" s="208"/>
      <c r="V37" s="55"/>
      <c r="W37" s="55"/>
      <c r="X37" s="74">
        <f t="shared" si="2"/>
        <v>2673.62</v>
      </c>
      <c r="Y37" s="81"/>
      <c r="AA37" s="81">
        <v>23</v>
      </c>
      <c r="AB37" s="55"/>
      <c r="AC37" s="55"/>
      <c r="AD37" s="55"/>
      <c r="AE37" s="55"/>
      <c r="AF37" s="208"/>
      <c r="AG37" s="55"/>
      <c r="AH37" s="55"/>
      <c r="AI37" s="74">
        <f t="shared" si="3"/>
        <v>4488.95</v>
      </c>
      <c r="AJ37" s="55"/>
    </row>
    <row r="38" spans="2:36" ht="12.95">
      <c r="B38" s="81">
        <v>24</v>
      </c>
      <c r="C38" s="416"/>
      <c r="D38" s="416"/>
      <c r="E38" s="416"/>
      <c r="F38" s="416"/>
      <c r="G38" s="401"/>
      <c r="H38" s="416"/>
      <c r="I38" s="416"/>
      <c r="J38" s="398"/>
      <c r="K38" s="392"/>
      <c r="L38" s="416"/>
      <c r="M38" s="347"/>
      <c r="N38" s="2"/>
      <c r="O38" s="12"/>
      <c r="P38" s="81">
        <v>24</v>
      </c>
      <c r="Q38" s="56"/>
      <c r="R38" s="56"/>
      <c r="S38" s="56"/>
      <c r="T38" s="56"/>
      <c r="U38" s="209"/>
      <c r="V38" s="56"/>
      <c r="W38" s="56"/>
      <c r="X38" s="74">
        <f t="shared" si="2"/>
        <v>2673.62</v>
      </c>
      <c r="Y38" s="81"/>
      <c r="AA38" s="81">
        <v>24</v>
      </c>
      <c r="AB38" s="56"/>
      <c r="AC38" s="56"/>
      <c r="AD38" s="56"/>
      <c r="AE38" s="56"/>
      <c r="AF38" s="209"/>
      <c r="AG38" s="56"/>
      <c r="AH38" s="56"/>
      <c r="AI38" s="74">
        <f t="shared" si="3"/>
        <v>4488.95</v>
      </c>
      <c r="AJ38" s="56"/>
    </row>
    <row r="39" spans="2:36" ht="12.95">
      <c r="B39" s="81">
        <v>25</v>
      </c>
      <c r="C39" s="417"/>
      <c r="D39" s="417"/>
      <c r="E39" s="417"/>
      <c r="F39" s="417"/>
      <c r="G39" s="393"/>
      <c r="H39" s="417"/>
      <c r="I39" s="417"/>
      <c r="J39" s="398"/>
      <c r="K39" s="392"/>
      <c r="L39" s="417"/>
      <c r="M39" s="347"/>
      <c r="N39" s="2"/>
      <c r="O39" s="12"/>
      <c r="P39" s="81">
        <v>25</v>
      </c>
      <c r="Q39" s="54"/>
      <c r="R39" s="54"/>
      <c r="S39" s="54"/>
      <c r="T39" s="54"/>
      <c r="U39" s="228"/>
      <c r="V39" s="54"/>
      <c r="W39" s="54"/>
      <c r="X39" s="74">
        <f t="shared" si="2"/>
        <v>2673.62</v>
      </c>
      <c r="Y39" s="81"/>
      <c r="AA39" s="81">
        <v>25</v>
      </c>
      <c r="AB39" s="54"/>
      <c r="AC39" s="54"/>
      <c r="AD39" s="54"/>
      <c r="AE39" s="54"/>
      <c r="AF39" s="228"/>
      <c r="AG39" s="54"/>
      <c r="AH39" s="54"/>
      <c r="AI39" s="74">
        <f t="shared" si="3"/>
        <v>4488.95</v>
      </c>
      <c r="AJ39" s="54"/>
    </row>
    <row r="40" spans="2:36" ht="12.95">
      <c r="B40" s="81">
        <v>26</v>
      </c>
      <c r="C40" s="418"/>
      <c r="D40" s="418"/>
      <c r="E40" s="418"/>
      <c r="F40" s="418"/>
      <c r="G40" s="419"/>
      <c r="H40" s="418"/>
      <c r="I40" s="418"/>
      <c r="J40" s="398"/>
      <c r="K40" s="392"/>
      <c r="L40" s="418"/>
      <c r="M40" s="347"/>
      <c r="N40" s="2"/>
      <c r="O40" s="12"/>
      <c r="P40" s="81">
        <v>26</v>
      </c>
      <c r="Q40" s="55"/>
      <c r="R40" s="55"/>
      <c r="S40" s="55"/>
      <c r="T40" s="55"/>
      <c r="U40" s="208"/>
      <c r="V40" s="55"/>
      <c r="W40" s="55"/>
      <c r="X40" s="74">
        <f t="shared" si="2"/>
        <v>2673.62</v>
      </c>
      <c r="Y40" s="81"/>
      <c r="AA40" s="81">
        <v>26</v>
      </c>
      <c r="AB40" s="55"/>
      <c r="AC40" s="55"/>
      <c r="AD40" s="55"/>
      <c r="AE40" s="55"/>
      <c r="AF40" s="208"/>
      <c r="AG40" s="55"/>
      <c r="AH40" s="55"/>
      <c r="AI40" s="74">
        <f t="shared" si="3"/>
        <v>4488.95</v>
      </c>
      <c r="AJ40" s="55"/>
    </row>
    <row r="41" spans="2:36" ht="12.95">
      <c r="B41" s="81">
        <v>27</v>
      </c>
      <c r="C41" s="416"/>
      <c r="D41" s="416"/>
      <c r="E41" s="416"/>
      <c r="F41" s="416"/>
      <c r="G41" s="401"/>
      <c r="H41" s="416"/>
      <c r="I41" s="416"/>
      <c r="J41" s="398"/>
      <c r="K41" s="392"/>
      <c r="L41" s="416"/>
      <c r="M41" s="347"/>
      <c r="N41" s="2"/>
      <c r="O41" s="12"/>
      <c r="P41" s="81">
        <v>27</v>
      </c>
      <c r="Q41" s="56"/>
      <c r="R41" s="56"/>
      <c r="S41" s="56"/>
      <c r="T41" s="56"/>
      <c r="U41" s="209"/>
      <c r="V41" s="56"/>
      <c r="W41" s="56"/>
      <c r="X41" s="74">
        <f t="shared" si="2"/>
        <v>2673.62</v>
      </c>
      <c r="Y41" s="81"/>
      <c r="AA41" s="81">
        <v>27</v>
      </c>
      <c r="AB41" s="56"/>
      <c r="AC41" s="56"/>
      <c r="AD41" s="56"/>
      <c r="AE41" s="56"/>
      <c r="AF41" s="209"/>
      <c r="AG41" s="56"/>
      <c r="AH41" s="56"/>
      <c r="AI41" s="74">
        <f t="shared" si="3"/>
        <v>4488.95</v>
      </c>
      <c r="AJ41" s="56"/>
    </row>
    <row r="42" spans="2:36" ht="12.95">
      <c r="B42" s="81">
        <v>28</v>
      </c>
      <c r="C42" s="417"/>
      <c r="D42" s="417"/>
      <c r="E42" s="417"/>
      <c r="F42" s="417"/>
      <c r="G42" s="393"/>
      <c r="H42" s="417"/>
      <c r="I42" s="417"/>
      <c r="J42" s="398"/>
      <c r="K42" s="392"/>
      <c r="L42" s="417"/>
      <c r="M42" s="347"/>
      <c r="N42" s="2"/>
      <c r="O42" s="12"/>
      <c r="P42" s="81">
        <v>28</v>
      </c>
      <c r="Q42" s="54"/>
      <c r="R42" s="54"/>
      <c r="S42" s="54"/>
      <c r="T42" s="54"/>
      <c r="U42" s="228"/>
      <c r="V42" s="54"/>
      <c r="W42" s="54"/>
      <c r="X42" s="74">
        <f t="shared" si="2"/>
        <v>2673.62</v>
      </c>
      <c r="Y42" s="81"/>
      <c r="AA42" s="81">
        <v>28</v>
      </c>
      <c r="AB42" s="54"/>
      <c r="AC42" s="54"/>
      <c r="AD42" s="54"/>
      <c r="AE42" s="54"/>
      <c r="AF42" s="228"/>
      <c r="AG42" s="54"/>
      <c r="AH42" s="54"/>
      <c r="AI42" s="74">
        <f t="shared" si="3"/>
        <v>4488.95</v>
      </c>
      <c r="AJ42" s="54"/>
    </row>
    <row r="43" spans="2:36" ht="12.95">
      <c r="B43" s="81">
        <v>29</v>
      </c>
      <c r="C43" s="418"/>
      <c r="D43" s="418"/>
      <c r="E43" s="418"/>
      <c r="F43" s="418"/>
      <c r="G43" s="419"/>
      <c r="H43" s="418"/>
      <c r="I43" s="418"/>
      <c r="J43" s="398"/>
      <c r="K43" s="392"/>
      <c r="L43" s="418"/>
      <c r="M43" s="347"/>
      <c r="N43" s="2"/>
      <c r="O43" s="12"/>
      <c r="P43" s="81">
        <v>29</v>
      </c>
      <c r="Q43" s="55"/>
      <c r="R43" s="55"/>
      <c r="S43" s="55"/>
      <c r="T43" s="55"/>
      <c r="U43" s="208"/>
      <c r="V43" s="55"/>
      <c r="W43" s="55"/>
      <c r="X43" s="74">
        <f t="shared" si="2"/>
        <v>2673.62</v>
      </c>
      <c r="Y43" s="81"/>
      <c r="AA43" s="81">
        <v>29</v>
      </c>
      <c r="AB43" s="55"/>
      <c r="AC43" s="55"/>
      <c r="AD43" s="55"/>
      <c r="AE43" s="55"/>
      <c r="AF43" s="208"/>
      <c r="AG43" s="55"/>
      <c r="AH43" s="55"/>
      <c r="AI43" s="74">
        <f t="shared" si="3"/>
        <v>4488.95</v>
      </c>
      <c r="AJ43" s="55"/>
    </row>
    <row r="44" spans="2:36" ht="12.95">
      <c r="B44" s="81">
        <v>30</v>
      </c>
      <c r="C44" s="416"/>
      <c r="D44" s="416"/>
      <c r="E44" s="416"/>
      <c r="F44" s="416"/>
      <c r="G44" s="401"/>
      <c r="H44" s="416"/>
      <c r="I44" s="416"/>
      <c r="J44" s="398"/>
      <c r="K44" s="392"/>
      <c r="L44" s="416"/>
      <c r="M44" s="347"/>
      <c r="N44" s="2"/>
      <c r="O44" s="12"/>
      <c r="P44" s="81">
        <v>30</v>
      </c>
      <c r="Q44" s="56"/>
      <c r="R44" s="56"/>
      <c r="S44" s="56"/>
      <c r="T44" s="56"/>
      <c r="U44" s="209"/>
      <c r="V44" s="56"/>
      <c r="W44" s="56"/>
      <c r="X44" s="74">
        <f t="shared" si="2"/>
        <v>2673.62</v>
      </c>
      <c r="Y44" s="81"/>
      <c r="AA44" s="81">
        <v>30</v>
      </c>
      <c r="AB44" s="56"/>
      <c r="AC44" s="56"/>
      <c r="AD44" s="56"/>
      <c r="AE44" s="56"/>
      <c r="AF44" s="209"/>
      <c r="AG44" s="56"/>
      <c r="AH44" s="56"/>
      <c r="AI44" s="74">
        <f t="shared" si="3"/>
        <v>4488.95</v>
      </c>
      <c r="AJ44" s="56"/>
    </row>
    <row r="45" spans="2:36" ht="12.95">
      <c r="B45" s="81">
        <v>31</v>
      </c>
      <c r="C45" s="393"/>
      <c r="D45" s="393"/>
      <c r="E45" s="393"/>
      <c r="F45" s="393"/>
      <c r="G45" s="393"/>
      <c r="H45" s="393"/>
      <c r="I45" s="393"/>
      <c r="J45" s="398"/>
      <c r="K45" s="392"/>
      <c r="L45" s="393"/>
      <c r="M45" s="346"/>
      <c r="N45" s="2"/>
      <c r="O45" s="12"/>
      <c r="P45" s="81">
        <v>31</v>
      </c>
      <c r="Q45" s="228"/>
      <c r="R45" s="228"/>
      <c r="S45" s="228"/>
      <c r="T45" s="228"/>
      <c r="U45" s="228"/>
      <c r="V45" s="228"/>
      <c r="W45" s="228"/>
      <c r="X45" s="74">
        <f t="shared" si="2"/>
        <v>2673.62</v>
      </c>
      <c r="Y45" s="227"/>
      <c r="AA45" s="81">
        <v>31</v>
      </c>
      <c r="AB45" s="228"/>
      <c r="AC45" s="228"/>
      <c r="AD45" s="228"/>
      <c r="AE45" s="228"/>
      <c r="AF45" s="228"/>
      <c r="AG45" s="228"/>
      <c r="AH45" s="228"/>
      <c r="AI45" s="74">
        <f t="shared" si="3"/>
        <v>4488.95</v>
      </c>
      <c r="AJ45" s="228"/>
    </row>
    <row r="46" spans="2:36" ht="12.95">
      <c r="B46" s="81">
        <v>32</v>
      </c>
      <c r="C46" s="419"/>
      <c r="D46" s="419"/>
      <c r="E46" s="419"/>
      <c r="F46" s="419"/>
      <c r="G46" s="419"/>
      <c r="H46" s="419"/>
      <c r="I46" s="419"/>
      <c r="J46" s="398"/>
      <c r="K46" s="392"/>
      <c r="L46" s="419"/>
      <c r="M46" s="346"/>
      <c r="N46" s="2"/>
      <c r="O46" s="12"/>
      <c r="P46" s="81">
        <v>32</v>
      </c>
      <c r="Q46" s="208"/>
      <c r="R46" s="208"/>
      <c r="S46" s="208"/>
      <c r="T46" s="208"/>
      <c r="U46" s="208"/>
      <c r="V46" s="208"/>
      <c r="W46" s="208"/>
      <c r="X46" s="74">
        <f t="shared" si="2"/>
        <v>2673.62</v>
      </c>
      <c r="Y46" s="227"/>
      <c r="AA46" s="81">
        <v>32</v>
      </c>
      <c r="AB46" s="208"/>
      <c r="AC46" s="208"/>
      <c r="AD46" s="208"/>
      <c r="AE46" s="208"/>
      <c r="AF46" s="208"/>
      <c r="AG46" s="208"/>
      <c r="AH46" s="208"/>
      <c r="AI46" s="74">
        <f t="shared" si="3"/>
        <v>4488.95</v>
      </c>
      <c r="AJ46" s="208"/>
    </row>
    <row r="47" spans="2:36" ht="12.95">
      <c r="B47" s="81">
        <v>33</v>
      </c>
      <c r="C47" s="401"/>
      <c r="D47" s="401"/>
      <c r="E47" s="401"/>
      <c r="F47" s="401"/>
      <c r="G47" s="401"/>
      <c r="H47" s="401"/>
      <c r="I47" s="401"/>
      <c r="J47" s="398"/>
      <c r="K47" s="392"/>
      <c r="L47" s="401"/>
      <c r="M47" s="346"/>
      <c r="N47" s="2"/>
      <c r="O47" s="12"/>
      <c r="P47" s="81">
        <v>33</v>
      </c>
      <c r="Q47" s="209"/>
      <c r="R47" s="209"/>
      <c r="S47" s="209"/>
      <c r="T47" s="209"/>
      <c r="U47" s="209"/>
      <c r="V47" s="209"/>
      <c r="W47" s="209"/>
      <c r="X47" s="74">
        <f t="shared" si="2"/>
        <v>2673.62</v>
      </c>
      <c r="Y47" s="227"/>
      <c r="AA47" s="81">
        <v>33</v>
      </c>
      <c r="AB47" s="209"/>
      <c r="AC47" s="209"/>
      <c r="AD47" s="209"/>
      <c r="AE47" s="209"/>
      <c r="AF47" s="209"/>
      <c r="AG47" s="209"/>
      <c r="AH47" s="209"/>
      <c r="AI47" s="74">
        <f t="shared" si="3"/>
        <v>4488.95</v>
      </c>
      <c r="AJ47" s="209"/>
    </row>
    <row r="48" spans="2:36" ht="12.95">
      <c r="B48" s="81">
        <v>34</v>
      </c>
      <c r="C48" s="393"/>
      <c r="D48" s="393"/>
      <c r="E48" s="393"/>
      <c r="F48" s="393"/>
      <c r="G48" s="393"/>
      <c r="H48" s="393"/>
      <c r="I48" s="393"/>
      <c r="J48" s="398"/>
      <c r="K48" s="392"/>
      <c r="L48" s="393"/>
      <c r="M48" s="346"/>
      <c r="N48" s="2"/>
      <c r="O48" s="12"/>
      <c r="P48" s="81">
        <v>34</v>
      </c>
      <c r="Q48" s="228"/>
      <c r="R48" s="228"/>
      <c r="S48" s="228"/>
      <c r="T48" s="228"/>
      <c r="U48" s="228"/>
      <c r="V48" s="228"/>
      <c r="W48" s="228"/>
      <c r="X48" s="74">
        <f t="shared" ref="X48:X68" si="8">X47+V48*W48</f>
        <v>2673.62</v>
      </c>
      <c r="Y48" s="227"/>
      <c r="AA48" s="81">
        <v>34</v>
      </c>
      <c r="AB48" s="228"/>
      <c r="AC48" s="228"/>
      <c r="AD48" s="228"/>
      <c r="AE48" s="228"/>
      <c r="AF48" s="228"/>
      <c r="AG48" s="228"/>
      <c r="AH48" s="228"/>
      <c r="AI48" s="74">
        <f t="shared" ref="AI48:AI68" si="9">AI47+AG48*AH48</f>
        <v>4488.95</v>
      </c>
      <c r="AJ48" s="228"/>
    </row>
    <row r="49" spans="1:36" ht="12.95">
      <c r="B49" s="81">
        <v>35</v>
      </c>
      <c r="C49" s="419"/>
      <c r="D49" s="419"/>
      <c r="E49" s="419"/>
      <c r="F49" s="419"/>
      <c r="G49" s="419"/>
      <c r="H49" s="419"/>
      <c r="I49" s="419"/>
      <c r="J49" s="398"/>
      <c r="K49" s="392"/>
      <c r="L49" s="419"/>
      <c r="M49" s="346"/>
      <c r="N49" s="2"/>
      <c r="O49" s="12"/>
      <c r="P49" s="81">
        <v>35</v>
      </c>
      <c r="Q49" s="208"/>
      <c r="R49" s="208"/>
      <c r="S49" s="208"/>
      <c r="T49" s="208"/>
      <c r="U49" s="208"/>
      <c r="V49" s="208"/>
      <c r="W49" s="208"/>
      <c r="X49" s="74">
        <f t="shared" si="8"/>
        <v>2673.62</v>
      </c>
      <c r="Y49" s="227"/>
      <c r="AA49" s="81">
        <v>35</v>
      </c>
      <c r="AB49" s="208"/>
      <c r="AC49" s="208"/>
      <c r="AD49" s="208"/>
      <c r="AE49" s="208"/>
      <c r="AF49" s="208"/>
      <c r="AG49" s="208"/>
      <c r="AH49" s="208"/>
      <c r="AI49" s="74">
        <f t="shared" si="9"/>
        <v>4488.95</v>
      </c>
      <c r="AJ49" s="208"/>
    </row>
    <row r="50" spans="1:36" ht="12.95">
      <c r="B50" s="81">
        <v>36</v>
      </c>
      <c r="C50" s="401"/>
      <c r="D50" s="401"/>
      <c r="E50" s="401"/>
      <c r="F50" s="401"/>
      <c r="G50" s="401"/>
      <c r="H50" s="401"/>
      <c r="I50" s="401"/>
      <c r="J50" s="398"/>
      <c r="K50" s="392"/>
      <c r="L50" s="401"/>
      <c r="M50" s="346"/>
      <c r="N50" s="2"/>
      <c r="O50" s="12"/>
      <c r="P50" s="81">
        <v>36</v>
      </c>
      <c r="Q50" s="209"/>
      <c r="R50" s="209"/>
      <c r="S50" s="209"/>
      <c r="T50" s="209"/>
      <c r="U50" s="209"/>
      <c r="V50" s="209"/>
      <c r="W50" s="209"/>
      <c r="X50" s="74">
        <f t="shared" si="8"/>
        <v>2673.62</v>
      </c>
      <c r="Y50" s="227"/>
      <c r="AA50" s="81">
        <v>36</v>
      </c>
      <c r="AB50" s="209"/>
      <c r="AC50" s="209"/>
      <c r="AD50" s="209"/>
      <c r="AE50" s="209"/>
      <c r="AF50" s="209"/>
      <c r="AG50" s="209"/>
      <c r="AH50" s="209"/>
      <c r="AI50" s="74">
        <f t="shared" si="9"/>
        <v>4488.95</v>
      </c>
      <c r="AJ50" s="209"/>
    </row>
    <row r="51" spans="1:36" s="13" customFormat="1">
      <c r="B51" s="81">
        <v>37</v>
      </c>
      <c r="C51" s="393"/>
      <c r="D51" s="423"/>
      <c r="E51" s="424"/>
      <c r="F51" s="423"/>
      <c r="G51" s="393"/>
      <c r="H51" s="425"/>
      <c r="I51" s="425"/>
      <c r="J51" s="398"/>
      <c r="K51" s="392"/>
      <c r="L51" s="426"/>
      <c r="M51" s="107"/>
      <c r="O51" s="14"/>
      <c r="P51" s="81">
        <v>37</v>
      </c>
      <c r="Q51" s="228"/>
      <c r="R51" s="66"/>
      <c r="S51" s="63"/>
      <c r="T51" s="66"/>
      <c r="U51" s="228"/>
      <c r="V51" s="69"/>
      <c r="W51" s="69"/>
      <c r="X51" s="74">
        <f t="shared" si="8"/>
        <v>2673.62</v>
      </c>
      <c r="Y51" s="101"/>
      <c r="AA51" s="81">
        <v>37</v>
      </c>
      <c r="AB51" s="228"/>
      <c r="AC51" s="66"/>
      <c r="AD51" s="63"/>
      <c r="AE51" s="66"/>
      <c r="AF51" s="228"/>
      <c r="AG51" s="69"/>
      <c r="AH51" s="69"/>
      <c r="AI51" s="74">
        <f t="shared" si="9"/>
        <v>4488.95</v>
      </c>
      <c r="AJ51" s="60"/>
    </row>
    <row r="52" spans="1:36" s="13" customFormat="1">
      <c r="B52" s="81">
        <v>38</v>
      </c>
      <c r="C52" s="419"/>
      <c r="D52" s="427"/>
      <c r="E52" s="428"/>
      <c r="F52" s="427"/>
      <c r="G52" s="419"/>
      <c r="H52" s="429"/>
      <c r="I52" s="429"/>
      <c r="J52" s="398"/>
      <c r="K52" s="392"/>
      <c r="L52" s="430"/>
      <c r="M52" s="107"/>
      <c r="O52" s="14"/>
      <c r="P52" s="81">
        <v>38</v>
      </c>
      <c r="Q52" s="208"/>
      <c r="R52" s="67"/>
      <c r="S52" s="64"/>
      <c r="T52" s="67"/>
      <c r="U52" s="208"/>
      <c r="V52" s="70"/>
      <c r="W52" s="70"/>
      <c r="X52" s="74">
        <f t="shared" si="8"/>
        <v>2673.62</v>
      </c>
      <c r="Y52" s="101"/>
      <c r="AA52" s="81">
        <v>38</v>
      </c>
      <c r="AB52" s="208"/>
      <c r="AC52" s="67"/>
      <c r="AD52" s="64"/>
      <c r="AE52" s="67"/>
      <c r="AF52" s="208"/>
      <c r="AG52" s="70"/>
      <c r="AH52" s="70"/>
      <c r="AI52" s="74">
        <f t="shared" si="9"/>
        <v>4488.95</v>
      </c>
      <c r="AJ52" s="61"/>
    </row>
    <row r="53" spans="1:36" s="13" customFormat="1">
      <c r="B53" s="81">
        <v>39</v>
      </c>
      <c r="C53" s="401"/>
      <c r="D53" s="431"/>
      <c r="E53" s="432"/>
      <c r="F53" s="431"/>
      <c r="G53" s="401"/>
      <c r="H53" s="433"/>
      <c r="I53" s="433"/>
      <c r="J53" s="398"/>
      <c r="K53" s="392"/>
      <c r="L53" s="434"/>
      <c r="M53" s="107"/>
      <c r="O53" s="14"/>
      <c r="P53" s="81">
        <v>39</v>
      </c>
      <c r="Q53" s="209"/>
      <c r="R53" s="68"/>
      <c r="S53" s="65"/>
      <c r="T53" s="68"/>
      <c r="U53" s="209"/>
      <c r="V53" s="71"/>
      <c r="W53" s="71"/>
      <c r="X53" s="74">
        <f t="shared" si="8"/>
        <v>2673.62</v>
      </c>
      <c r="Y53" s="101"/>
      <c r="AA53" s="81">
        <v>39</v>
      </c>
      <c r="AB53" s="209"/>
      <c r="AC53" s="68"/>
      <c r="AD53" s="65"/>
      <c r="AE53" s="68"/>
      <c r="AF53" s="209"/>
      <c r="AG53" s="71"/>
      <c r="AH53" s="71"/>
      <c r="AI53" s="74">
        <f t="shared" si="9"/>
        <v>4488.95</v>
      </c>
      <c r="AJ53" s="62"/>
    </row>
    <row r="54" spans="1:36" s="13" customFormat="1">
      <c r="B54" s="81">
        <v>40</v>
      </c>
      <c r="C54" s="393"/>
      <c r="D54" s="393"/>
      <c r="E54" s="424"/>
      <c r="F54" s="393"/>
      <c r="G54" s="393"/>
      <c r="H54" s="435"/>
      <c r="I54" s="435"/>
      <c r="J54" s="398"/>
      <c r="K54" s="392"/>
      <c r="L54" s="426"/>
      <c r="M54" s="107"/>
      <c r="O54" s="14"/>
      <c r="P54" s="81">
        <v>40</v>
      </c>
      <c r="Q54" s="228"/>
      <c r="R54" s="228"/>
      <c r="S54" s="63"/>
      <c r="T54" s="228"/>
      <c r="U54" s="228"/>
      <c r="V54" s="57"/>
      <c r="W54" s="57"/>
      <c r="X54" s="74">
        <f t="shared" si="8"/>
        <v>2673.62</v>
      </c>
      <c r="Y54" s="101"/>
      <c r="AA54" s="81">
        <v>40</v>
      </c>
      <c r="AB54" s="228"/>
      <c r="AC54" s="228"/>
      <c r="AD54" s="63"/>
      <c r="AE54" s="228"/>
      <c r="AF54" s="228"/>
      <c r="AG54" s="57"/>
      <c r="AH54" s="57"/>
      <c r="AI54" s="74">
        <f t="shared" si="9"/>
        <v>4488.95</v>
      </c>
      <c r="AJ54" s="60"/>
    </row>
    <row r="55" spans="1:36" s="13" customFormat="1">
      <c r="B55" s="81">
        <v>41</v>
      </c>
      <c r="C55" s="419"/>
      <c r="D55" s="419"/>
      <c r="E55" s="428"/>
      <c r="F55" s="419"/>
      <c r="G55" s="419"/>
      <c r="H55" s="436"/>
      <c r="I55" s="436"/>
      <c r="J55" s="398"/>
      <c r="K55" s="392"/>
      <c r="L55" s="430"/>
      <c r="M55" s="107"/>
      <c r="O55" s="14"/>
      <c r="P55" s="81">
        <v>41</v>
      </c>
      <c r="Q55" s="208"/>
      <c r="R55" s="208"/>
      <c r="S55" s="64"/>
      <c r="T55" s="208"/>
      <c r="U55" s="208"/>
      <c r="V55" s="58"/>
      <c r="W55" s="58"/>
      <c r="X55" s="74">
        <f t="shared" si="8"/>
        <v>2673.62</v>
      </c>
      <c r="Y55" s="101"/>
      <c r="AA55" s="81">
        <v>41</v>
      </c>
      <c r="AB55" s="208"/>
      <c r="AC55" s="208"/>
      <c r="AD55" s="64"/>
      <c r="AE55" s="208"/>
      <c r="AF55" s="208"/>
      <c r="AG55" s="58"/>
      <c r="AH55" s="58"/>
      <c r="AI55" s="74">
        <f t="shared" si="9"/>
        <v>4488.95</v>
      </c>
      <c r="AJ55" s="61"/>
    </row>
    <row r="56" spans="1:36" s="13" customFormat="1">
      <c r="B56" s="81">
        <v>42</v>
      </c>
      <c r="C56" s="401"/>
      <c r="D56" s="401"/>
      <c r="E56" s="432"/>
      <c r="F56" s="401"/>
      <c r="G56" s="401"/>
      <c r="H56" s="437"/>
      <c r="I56" s="437"/>
      <c r="J56" s="398"/>
      <c r="K56" s="392"/>
      <c r="L56" s="434"/>
      <c r="M56" s="107"/>
      <c r="O56" s="14"/>
      <c r="P56" s="81">
        <v>42</v>
      </c>
      <c r="Q56" s="209"/>
      <c r="R56" s="209"/>
      <c r="S56" s="65"/>
      <c r="T56" s="209"/>
      <c r="U56" s="209"/>
      <c r="V56" s="59"/>
      <c r="W56" s="59"/>
      <c r="X56" s="74">
        <f t="shared" si="8"/>
        <v>2673.62</v>
      </c>
      <c r="Y56" s="101"/>
      <c r="AA56" s="81">
        <v>42</v>
      </c>
      <c r="AB56" s="209"/>
      <c r="AC56" s="209"/>
      <c r="AD56" s="65"/>
      <c r="AE56" s="209"/>
      <c r="AF56" s="209"/>
      <c r="AG56" s="59"/>
      <c r="AH56" s="59"/>
      <c r="AI56" s="74">
        <f t="shared" si="9"/>
        <v>4488.95</v>
      </c>
      <c r="AJ56" s="62"/>
    </row>
    <row r="57" spans="1:36" s="13" customFormat="1">
      <c r="A57" s="852"/>
      <c r="B57" s="81">
        <v>43</v>
      </c>
      <c r="C57" s="393"/>
      <c r="D57" s="393"/>
      <c r="E57" s="393"/>
      <c r="F57" s="393"/>
      <c r="G57" s="393"/>
      <c r="H57" s="393"/>
      <c r="I57" s="393"/>
      <c r="J57" s="398"/>
      <c r="K57" s="392"/>
      <c r="L57" s="393"/>
      <c r="M57" s="346"/>
      <c r="O57" s="14"/>
      <c r="P57" s="81">
        <v>43</v>
      </c>
      <c r="Q57" s="228"/>
      <c r="R57" s="228"/>
      <c r="S57" s="228"/>
      <c r="T57" s="228"/>
      <c r="U57" s="228"/>
      <c r="V57" s="228"/>
      <c r="W57" s="228"/>
      <c r="X57" s="74">
        <f t="shared" si="8"/>
        <v>2673.62</v>
      </c>
      <c r="Y57" s="227"/>
      <c r="AA57" s="81">
        <v>43</v>
      </c>
      <c r="AB57" s="228"/>
      <c r="AC57" s="228"/>
      <c r="AD57" s="228"/>
      <c r="AE57" s="228"/>
      <c r="AF57" s="228"/>
      <c r="AG57" s="228"/>
      <c r="AH57" s="228"/>
      <c r="AI57" s="74">
        <f t="shared" si="9"/>
        <v>4488.95</v>
      </c>
      <c r="AJ57" s="228"/>
    </row>
    <row r="58" spans="1:36" s="13" customFormat="1">
      <c r="A58" s="853"/>
      <c r="B58" s="81">
        <v>44</v>
      </c>
      <c r="C58" s="419"/>
      <c r="D58" s="419"/>
      <c r="E58" s="419"/>
      <c r="F58" s="419"/>
      <c r="G58" s="419"/>
      <c r="H58" s="419"/>
      <c r="I58" s="419"/>
      <c r="J58" s="398"/>
      <c r="K58" s="392"/>
      <c r="L58" s="419"/>
      <c r="M58" s="346"/>
      <c r="O58" s="14"/>
      <c r="P58" s="81">
        <v>44</v>
      </c>
      <c r="Q58" s="208"/>
      <c r="R58" s="208"/>
      <c r="S58" s="208"/>
      <c r="T58" s="208"/>
      <c r="U58" s="208"/>
      <c r="V58" s="208"/>
      <c r="W58" s="208"/>
      <c r="X58" s="74">
        <f t="shared" si="8"/>
        <v>2673.62</v>
      </c>
      <c r="Y58" s="227"/>
      <c r="AA58" s="81">
        <v>44</v>
      </c>
      <c r="AB58" s="208"/>
      <c r="AC58" s="208"/>
      <c r="AD58" s="208"/>
      <c r="AE58" s="208"/>
      <c r="AF58" s="208"/>
      <c r="AG58" s="208"/>
      <c r="AH58" s="208"/>
      <c r="AI58" s="74">
        <f t="shared" si="9"/>
        <v>4488.95</v>
      </c>
      <c r="AJ58" s="208"/>
    </row>
    <row r="59" spans="1:36" s="13" customFormat="1">
      <c r="A59" s="854"/>
      <c r="B59" s="81">
        <v>45</v>
      </c>
      <c r="C59" s="401"/>
      <c r="D59" s="401"/>
      <c r="E59" s="401"/>
      <c r="F59" s="401"/>
      <c r="G59" s="401"/>
      <c r="H59" s="401"/>
      <c r="I59" s="401"/>
      <c r="J59" s="398"/>
      <c r="K59" s="392"/>
      <c r="L59" s="401"/>
      <c r="M59" s="346"/>
      <c r="O59" s="14"/>
      <c r="P59" s="81">
        <v>45</v>
      </c>
      <c r="Q59" s="209"/>
      <c r="R59" s="209"/>
      <c r="S59" s="209"/>
      <c r="T59" s="209"/>
      <c r="U59" s="209"/>
      <c r="V59" s="209"/>
      <c r="W59" s="209"/>
      <c r="X59" s="74">
        <f t="shared" si="8"/>
        <v>2673.62</v>
      </c>
      <c r="Y59" s="227"/>
      <c r="AA59" s="81">
        <v>45</v>
      </c>
      <c r="AB59" s="209"/>
      <c r="AC59" s="209"/>
      <c r="AD59" s="209"/>
      <c r="AE59" s="209"/>
      <c r="AF59" s="209"/>
      <c r="AG59" s="209"/>
      <c r="AH59" s="209"/>
      <c r="AI59" s="74">
        <f t="shared" si="9"/>
        <v>4488.95</v>
      </c>
      <c r="AJ59" s="209"/>
    </row>
    <row r="60" spans="1:36" s="13" customFormat="1">
      <c r="B60" s="81">
        <v>46</v>
      </c>
      <c r="C60" s="393"/>
      <c r="D60" s="393"/>
      <c r="E60" s="424"/>
      <c r="F60" s="393"/>
      <c r="G60" s="393"/>
      <c r="H60" s="435"/>
      <c r="I60" s="435"/>
      <c r="J60" s="398"/>
      <c r="K60" s="392"/>
      <c r="L60" s="426"/>
      <c r="M60" s="107"/>
      <c r="O60" s="14"/>
      <c r="P60" s="81">
        <v>46</v>
      </c>
      <c r="Q60" s="228"/>
      <c r="R60" s="228"/>
      <c r="S60" s="63"/>
      <c r="T60" s="228"/>
      <c r="U60" s="228"/>
      <c r="V60" s="57"/>
      <c r="W60" s="57"/>
      <c r="X60" s="74">
        <f t="shared" si="8"/>
        <v>2673.62</v>
      </c>
      <c r="Y60" s="101"/>
      <c r="AA60" s="81">
        <v>46</v>
      </c>
      <c r="AB60" s="228"/>
      <c r="AC60" s="228"/>
      <c r="AD60" s="63"/>
      <c r="AE60" s="228"/>
      <c r="AF60" s="228"/>
      <c r="AG60" s="57"/>
      <c r="AH60" s="57"/>
      <c r="AI60" s="74">
        <f t="shared" si="9"/>
        <v>4488.95</v>
      </c>
      <c r="AJ60" s="60"/>
    </row>
    <row r="61" spans="1:36" s="13" customFormat="1">
      <c r="B61" s="81">
        <v>47</v>
      </c>
      <c r="C61" s="419"/>
      <c r="D61" s="419"/>
      <c r="E61" s="428"/>
      <c r="F61" s="419"/>
      <c r="G61" s="419"/>
      <c r="H61" s="436"/>
      <c r="I61" s="436"/>
      <c r="J61" s="398"/>
      <c r="K61" s="392"/>
      <c r="L61" s="430"/>
      <c r="M61" s="107"/>
      <c r="O61" s="14"/>
      <c r="P61" s="81">
        <v>47</v>
      </c>
      <c r="Q61" s="208"/>
      <c r="R61" s="208"/>
      <c r="S61" s="64"/>
      <c r="T61" s="208"/>
      <c r="U61" s="208"/>
      <c r="V61" s="58"/>
      <c r="W61" s="58"/>
      <c r="X61" s="74">
        <f t="shared" si="8"/>
        <v>2673.62</v>
      </c>
      <c r="Y61" s="101"/>
      <c r="AA61" s="81">
        <v>47</v>
      </c>
      <c r="AB61" s="208"/>
      <c r="AC61" s="208"/>
      <c r="AD61" s="64"/>
      <c r="AE61" s="208"/>
      <c r="AF61" s="208"/>
      <c r="AG61" s="58"/>
      <c r="AH61" s="58"/>
      <c r="AI61" s="74">
        <f t="shared" si="9"/>
        <v>4488.95</v>
      </c>
      <c r="AJ61" s="61"/>
    </row>
    <row r="62" spans="1:36" s="13" customFormat="1">
      <c r="B62" s="81">
        <v>48</v>
      </c>
      <c r="C62" s="401"/>
      <c r="D62" s="401"/>
      <c r="E62" s="432"/>
      <c r="F62" s="401"/>
      <c r="G62" s="401"/>
      <c r="H62" s="437"/>
      <c r="I62" s="437"/>
      <c r="J62" s="398"/>
      <c r="K62" s="392"/>
      <c r="L62" s="434"/>
      <c r="M62" s="107"/>
      <c r="O62" s="14"/>
      <c r="P62" s="81">
        <v>48</v>
      </c>
      <c r="Q62" s="209"/>
      <c r="R62" s="209"/>
      <c r="S62" s="65"/>
      <c r="T62" s="209"/>
      <c r="U62" s="209"/>
      <c r="V62" s="59"/>
      <c r="W62" s="59"/>
      <c r="X62" s="74">
        <f t="shared" si="8"/>
        <v>2673.62</v>
      </c>
      <c r="Y62" s="101"/>
      <c r="AA62" s="81">
        <v>48</v>
      </c>
      <c r="AB62" s="209"/>
      <c r="AC62" s="209"/>
      <c r="AD62" s="65"/>
      <c r="AE62" s="209"/>
      <c r="AF62" s="209"/>
      <c r="AG62" s="59"/>
      <c r="AH62" s="59"/>
      <c r="AI62" s="74">
        <f t="shared" si="9"/>
        <v>4488.95</v>
      </c>
      <c r="AJ62" s="62"/>
    </row>
    <row r="63" spans="1:36" s="13" customFormat="1">
      <c r="B63" s="81">
        <v>49</v>
      </c>
      <c r="C63" s="393"/>
      <c r="D63" s="393"/>
      <c r="E63" s="424"/>
      <c r="F63" s="393"/>
      <c r="G63" s="393"/>
      <c r="H63" s="435"/>
      <c r="I63" s="435"/>
      <c r="J63" s="398"/>
      <c r="K63" s="392"/>
      <c r="L63" s="426"/>
      <c r="M63" s="107"/>
      <c r="O63" s="14"/>
      <c r="P63" s="81">
        <v>49</v>
      </c>
      <c r="Q63" s="228"/>
      <c r="R63" s="228"/>
      <c r="S63" s="63"/>
      <c r="T63" s="228"/>
      <c r="U63" s="228"/>
      <c r="V63" s="57"/>
      <c r="W63" s="57"/>
      <c r="X63" s="74">
        <f t="shared" si="8"/>
        <v>2673.62</v>
      </c>
      <c r="Y63" s="101"/>
      <c r="AA63" s="81">
        <v>49</v>
      </c>
      <c r="AB63" s="228"/>
      <c r="AC63" s="228"/>
      <c r="AD63" s="63"/>
      <c r="AE63" s="228"/>
      <c r="AF63" s="228"/>
      <c r="AG63" s="57"/>
      <c r="AH63" s="57"/>
      <c r="AI63" s="74">
        <f t="shared" si="9"/>
        <v>4488.95</v>
      </c>
      <c r="AJ63" s="60"/>
    </row>
    <row r="64" spans="1:36" s="13" customFormat="1">
      <c r="B64" s="81">
        <v>50</v>
      </c>
      <c r="C64" s="419"/>
      <c r="D64" s="419"/>
      <c r="E64" s="428"/>
      <c r="F64" s="419"/>
      <c r="G64" s="419"/>
      <c r="H64" s="436"/>
      <c r="I64" s="436"/>
      <c r="J64" s="398"/>
      <c r="K64" s="392"/>
      <c r="L64" s="430"/>
      <c r="M64" s="107"/>
      <c r="O64" s="14"/>
      <c r="P64" s="81">
        <v>50</v>
      </c>
      <c r="Q64" s="208"/>
      <c r="R64" s="208"/>
      <c r="S64" s="64"/>
      <c r="T64" s="208"/>
      <c r="U64" s="208"/>
      <c r="V64" s="58"/>
      <c r="W64" s="58"/>
      <c r="X64" s="74">
        <f t="shared" si="8"/>
        <v>2673.62</v>
      </c>
      <c r="Y64" s="101"/>
      <c r="AA64" s="81">
        <v>50</v>
      </c>
      <c r="AB64" s="208"/>
      <c r="AC64" s="208"/>
      <c r="AD64" s="64"/>
      <c r="AE64" s="208"/>
      <c r="AF64" s="208"/>
      <c r="AG64" s="58"/>
      <c r="AH64" s="58"/>
      <c r="AI64" s="74">
        <f t="shared" si="9"/>
        <v>4488.95</v>
      </c>
      <c r="AJ64" s="61"/>
    </row>
    <row r="65" spans="1:36" s="13" customFormat="1">
      <c r="B65" s="81">
        <v>51</v>
      </c>
      <c r="C65" s="401"/>
      <c r="D65" s="401"/>
      <c r="E65" s="432"/>
      <c r="F65" s="401"/>
      <c r="G65" s="401"/>
      <c r="H65" s="437"/>
      <c r="I65" s="437"/>
      <c r="J65" s="398"/>
      <c r="K65" s="392"/>
      <c r="L65" s="434"/>
      <c r="M65" s="107"/>
      <c r="O65" s="14"/>
      <c r="P65" s="81">
        <v>51</v>
      </c>
      <c r="Q65" s="209"/>
      <c r="R65" s="209"/>
      <c r="S65" s="65"/>
      <c r="T65" s="209"/>
      <c r="U65" s="209"/>
      <c r="V65" s="59"/>
      <c r="W65" s="59"/>
      <c r="X65" s="74">
        <f t="shared" si="8"/>
        <v>2673.62</v>
      </c>
      <c r="Y65" s="101"/>
      <c r="AA65" s="81">
        <v>51</v>
      </c>
      <c r="AB65" s="209"/>
      <c r="AC65" s="209"/>
      <c r="AD65" s="65"/>
      <c r="AE65" s="209"/>
      <c r="AF65" s="209"/>
      <c r="AG65" s="59"/>
      <c r="AH65" s="59"/>
      <c r="AI65" s="74">
        <f t="shared" si="9"/>
        <v>4488.95</v>
      </c>
      <c r="AJ65" s="62"/>
    </row>
    <row r="66" spans="1:36" s="13" customFormat="1">
      <c r="B66" s="81">
        <v>52</v>
      </c>
      <c r="C66" s="393"/>
      <c r="D66" s="393"/>
      <c r="E66" s="424"/>
      <c r="F66" s="393"/>
      <c r="G66" s="393"/>
      <c r="H66" s="435"/>
      <c r="I66" s="435"/>
      <c r="J66" s="398"/>
      <c r="K66" s="392"/>
      <c r="L66" s="426"/>
      <c r="M66" s="107"/>
      <c r="O66" s="14"/>
      <c r="P66" s="81">
        <v>52</v>
      </c>
      <c r="Q66" s="228"/>
      <c r="R66" s="228"/>
      <c r="S66" s="63"/>
      <c r="T66" s="228"/>
      <c r="U66" s="228"/>
      <c r="V66" s="57"/>
      <c r="W66" s="57"/>
      <c r="X66" s="74">
        <f t="shared" si="8"/>
        <v>2673.62</v>
      </c>
      <c r="Y66" s="101"/>
      <c r="AA66" s="81">
        <v>52</v>
      </c>
      <c r="AB66" s="228"/>
      <c r="AC66" s="228"/>
      <c r="AD66" s="63"/>
      <c r="AE66" s="228"/>
      <c r="AF66" s="228"/>
      <c r="AG66" s="57"/>
      <c r="AH66" s="57"/>
      <c r="AI66" s="74">
        <f t="shared" si="9"/>
        <v>4488.95</v>
      </c>
      <c r="AJ66" s="60"/>
    </row>
    <row r="67" spans="1:36" s="13" customFormat="1">
      <c r="B67" s="81">
        <v>53</v>
      </c>
      <c r="C67" s="419"/>
      <c r="D67" s="419"/>
      <c r="E67" s="428"/>
      <c r="F67" s="419"/>
      <c r="G67" s="419"/>
      <c r="H67" s="436"/>
      <c r="I67" s="436"/>
      <c r="J67" s="398"/>
      <c r="K67" s="392"/>
      <c r="L67" s="430"/>
      <c r="M67" s="107"/>
      <c r="O67" s="14"/>
      <c r="P67" s="81">
        <v>53</v>
      </c>
      <c r="Q67" s="208"/>
      <c r="R67" s="208"/>
      <c r="S67" s="64"/>
      <c r="T67" s="208"/>
      <c r="U67" s="208"/>
      <c r="V67" s="58"/>
      <c r="W67" s="58"/>
      <c r="X67" s="74">
        <f t="shared" si="8"/>
        <v>2673.62</v>
      </c>
      <c r="Y67" s="101"/>
      <c r="AA67" s="81">
        <v>53</v>
      </c>
      <c r="AB67" s="208"/>
      <c r="AC67" s="208"/>
      <c r="AD67" s="64"/>
      <c r="AE67" s="208"/>
      <c r="AF67" s="208"/>
      <c r="AG67" s="58"/>
      <c r="AH67" s="58"/>
      <c r="AI67" s="74">
        <f t="shared" si="9"/>
        <v>4488.95</v>
      </c>
      <c r="AJ67" s="61"/>
    </row>
    <row r="68" spans="1:36" s="13" customFormat="1">
      <c r="B68" s="81">
        <v>54</v>
      </c>
      <c r="C68" s="401"/>
      <c r="D68" s="401"/>
      <c r="E68" s="432"/>
      <c r="F68" s="401"/>
      <c r="G68" s="401"/>
      <c r="H68" s="437"/>
      <c r="I68" s="437"/>
      <c r="J68" s="398"/>
      <c r="K68" s="392"/>
      <c r="L68" s="434"/>
      <c r="M68" s="107"/>
      <c r="O68" s="14"/>
      <c r="P68" s="81">
        <v>54</v>
      </c>
      <c r="Q68" s="209"/>
      <c r="R68" s="209"/>
      <c r="S68" s="65"/>
      <c r="T68" s="209"/>
      <c r="U68" s="209"/>
      <c r="V68" s="59"/>
      <c r="W68" s="59"/>
      <c r="X68" s="74">
        <f t="shared" si="8"/>
        <v>2673.62</v>
      </c>
      <c r="Y68" s="101"/>
      <c r="AA68" s="81">
        <v>54</v>
      </c>
      <c r="AB68" s="209"/>
      <c r="AC68" s="209"/>
      <c r="AD68" s="65"/>
      <c r="AE68" s="209"/>
      <c r="AF68" s="209"/>
      <c r="AG68" s="59"/>
      <c r="AH68" s="59"/>
      <c r="AI68" s="74">
        <f t="shared" si="9"/>
        <v>4488.95</v>
      </c>
      <c r="AJ68" s="62"/>
    </row>
    <row r="69" spans="1:36" s="13" customFormat="1" ht="23.1">
      <c r="B69" s="855" t="s">
        <v>53</v>
      </c>
      <c r="C69" s="856"/>
      <c r="D69" s="856"/>
      <c r="E69" s="856"/>
      <c r="F69" s="856"/>
      <c r="G69" s="857"/>
      <c r="H69" s="25"/>
      <c r="I69" s="25"/>
      <c r="J69" s="25"/>
      <c r="K69" s="25"/>
      <c r="L69" s="16"/>
      <c r="M69" s="20"/>
      <c r="O69" s="14"/>
      <c r="P69" s="855" t="s">
        <v>53</v>
      </c>
      <c r="Q69" s="856"/>
      <c r="R69" s="856"/>
      <c r="S69" s="856"/>
      <c r="T69" s="856"/>
      <c r="U69" s="857"/>
      <c r="V69" s="25">
        <f>SUM(V15:V68)</f>
        <v>2673.62</v>
      </c>
      <c r="W69" s="25"/>
      <c r="X69" s="137">
        <f>IF(MAX(X15:X68)&gt;=H7*0.5,MAX(X15:X68),0)</f>
        <v>2673.62</v>
      </c>
      <c r="Y69" s="16"/>
      <c r="AA69" s="855" t="s">
        <v>53</v>
      </c>
      <c r="AB69" s="856"/>
      <c r="AC69" s="856"/>
      <c r="AD69" s="856"/>
      <c r="AE69" s="856"/>
      <c r="AF69" s="857"/>
      <c r="AG69" s="25">
        <f>SUM(AG15:AG68)</f>
        <v>5492.92</v>
      </c>
      <c r="AH69" s="25"/>
      <c r="AI69" s="138">
        <f>IF(MAX(AI15:AI68)&gt;=H7*0.5,MAX(AI15:AI68),0)</f>
        <v>4488.95</v>
      </c>
      <c r="AJ69" s="16"/>
    </row>
    <row r="70" spans="1:36"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AA70" s="355"/>
      <c r="AB70" s="355"/>
      <c r="AC70" s="355"/>
      <c r="AD70" s="355"/>
      <c r="AE70" s="355"/>
      <c r="AF70" s="355"/>
      <c r="AG70" s="110"/>
      <c r="AH70" s="110"/>
      <c r="AI70" s="110"/>
      <c r="AJ70" s="20"/>
    </row>
    <row r="71" spans="1:36"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36" s="111" customFormat="1" ht="18">
      <c r="B72" s="356"/>
      <c r="C72" s="356"/>
      <c r="D72" s="356"/>
      <c r="E72" s="356"/>
      <c r="F72" s="356"/>
      <c r="G72" s="356"/>
      <c r="H72" s="113"/>
      <c r="I72" s="113"/>
      <c r="J72" s="113"/>
      <c r="K72" s="113"/>
      <c r="L72" s="357"/>
      <c r="M72" s="357"/>
      <c r="O72" s="115"/>
      <c r="P72" s="356"/>
      <c r="Q72" s="356"/>
      <c r="R72" s="356"/>
      <c r="S72" s="356"/>
      <c r="T72" s="356"/>
      <c r="U72" s="356"/>
      <c r="V72" s="113"/>
      <c r="W72" s="113"/>
      <c r="X72" s="113"/>
      <c r="Y72" s="357"/>
      <c r="AA72" s="356"/>
      <c r="AB72" s="356"/>
      <c r="AC72" s="356"/>
      <c r="AD72" s="356"/>
      <c r="AE72" s="356"/>
      <c r="AF72" s="356"/>
      <c r="AG72" s="113"/>
      <c r="AH72" s="113"/>
      <c r="AI72" s="113"/>
      <c r="AJ72" s="357"/>
    </row>
    <row r="73" spans="1:36" s="13" customFormat="1">
      <c r="B73" s="17"/>
      <c r="C73" s="18"/>
      <c r="D73" s="18"/>
      <c r="E73" s="19"/>
      <c r="F73" s="18"/>
      <c r="G73" s="18"/>
      <c r="H73" s="18"/>
      <c r="I73" s="18"/>
      <c r="J73" s="18"/>
      <c r="K73" s="18"/>
      <c r="L73" s="20"/>
      <c r="M73" s="20"/>
      <c r="N73" s="20"/>
      <c r="O73" s="14"/>
    </row>
    <row r="74" spans="1:36">
      <c r="M74" s="9"/>
      <c r="N74" s="2"/>
      <c r="O74" s="10"/>
    </row>
    <row r="75" spans="1:36">
      <c r="M75" s="9"/>
      <c r="N75" s="2"/>
      <c r="O75" s="10"/>
    </row>
    <row r="76" spans="1:36" ht="14.45" customHeight="1">
      <c r="C76" s="39"/>
      <c r="D76" s="840" t="s">
        <v>54</v>
      </c>
      <c r="E76" s="840"/>
      <c r="F76" s="840"/>
      <c r="G76" s="840"/>
      <c r="H76" s="840"/>
      <c r="I76" s="840"/>
      <c r="J76" s="840"/>
      <c r="K76" s="840"/>
      <c r="L76" s="840"/>
      <c r="M76" s="840"/>
      <c r="N76" s="840"/>
      <c r="O76" s="840"/>
      <c r="P76" s="39"/>
      <c r="Q76" s="765"/>
      <c r="R76" s="765"/>
      <c r="S76" s="765"/>
    </row>
    <row r="77" spans="1:36" ht="47.1" customHeight="1">
      <c r="C77" s="39"/>
      <c r="D77" s="840"/>
      <c r="E77" s="840"/>
      <c r="F77" s="840"/>
      <c r="G77" s="840"/>
      <c r="H77" s="840"/>
      <c r="I77" s="840"/>
      <c r="J77" s="840"/>
      <c r="K77" s="840"/>
      <c r="L77" s="840"/>
      <c r="M77" s="840"/>
      <c r="N77" s="840"/>
      <c r="O77" s="840"/>
      <c r="P77" s="39"/>
      <c r="Q77" s="765"/>
      <c r="R77" s="765"/>
      <c r="S77" s="765"/>
    </row>
    <row r="78" spans="1:36" ht="14.45">
      <c r="C78" s="39"/>
      <c r="D78" s="39"/>
      <c r="E78" s="39"/>
      <c r="F78" s="39"/>
      <c r="G78" s="39"/>
      <c r="H78" s="40"/>
      <c r="I78" s="40"/>
      <c r="J78" s="40"/>
      <c r="K78" s="40"/>
      <c r="L78" s="39"/>
      <c r="M78" s="39"/>
      <c r="N78" s="41"/>
      <c r="O78" s="42"/>
      <c r="P78" s="39"/>
      <c r="Q78" s="765"/>
      <c r="R78" s="765"/>
      <c r="S78" s="765"/>
    </row>
    <row r="79" spans="1:36" ht="14.45">
      <c r="A79" s="39"/>
      <c r="B79" s="39"/>
      <c r="C79" s="858" t="s">
        <v>55</v>
      </c>
      <c r="D79" s="834"/>
      <c r="E79" s="907" t="str">
        <f>H5</f>
        <v xml:space="preserve">ARDCO </v>
      </c>
      <c r="F79" s="908"/>
      <c r="G79" s="908"/>
      <c r="H79" s="908"/>
      <c r="I79" s="908"/>
      <c r="J79" s="42"/>
      <c r="K79" s="39"/>
      <c r="M79" s="9"/>
      <c r="N79" s="2"/>
      <c r="O79" s="10"/>
    </row>
    <row r="80" spans="1:36" ht="14.45">
      <c r="A80" s="39"/>
      <c r="B80" s="39"/>
      <c r="C80" s="858" t="s">
        <v>56</v>
      </c>
      <c r="D80" s="834"/>
      <c r="E80" s="917" t="s">
        <v>783</v>
      </c>
      <c r="F80" s="894"/>
      <c r="G80" s="894"/>
      <c r="H80" s="894"/>
      <c r="I80" s="894"/>
      <c r="J80" s="42"/>
      <c r="K80" s="39"/>
      <c r="M80" s="9"/>
      <c r="N80" s="2"/>
      <c r="O80" s="10"/>
    </row>
    <row r="81" spans="1:26" ht="14.45">
      <c r="A81" s="39"/>
      <c r="B81" s="39"/>
      <c r="C81" s="858" t="s">
        <v>58</v>
      </c>
      <c r="D81" s="834"/>
      <c r="E81" s="918" t="s">
        <v>59</v>
      </c>
      <c r="F81" s="894"/>
      <c r="G81" s="894"/>
      <c r="H81" s="894"/>
      <c r="I81" s="894"/>
      <c r="J81" s="42"/>
      <c r="K81" s="39"/>
      <c r="M81" s="9"/>
      <c r="N81" s="2"/>
      <c r="O81" s="10"/>
    </row>
    <row r="82" spans="1:26">
      <c r="A82" s="39"/>
      <c r="B82" s="39"/>
      <c r="C82" s="39"/>
      <c r="D82" s="39"/>
      <c r="E82" s="39"/>
      <c r="F82" s="39"/>
      <c r="G82" s="40"/>
      <c r="H82" s="39"/>
      <c r="I82" s="41"/>
      <c r="J82" s="42"/>
      <c r="K82" s="39"/>
      <c r="M82" s="9"/>
      <c r="N82" s="2"/>
      <c r="O82" s="10"/>
    </row>
    <row r="83" spans="1:26" ht="14.45">
      <c r="A83" s="39"/>
      <c r="B83" s="39"/>
      <c r="C83" s="870" t="s">
        <v>60</v>
      </c>
      <c r="D83" s="834"/>
      <c r="E83" s="834"/>
      <c r="F83" s="834"/>
      <c r="G83" s="834"/>
      <c r="H83" s="834"/>
      <c r="I83" s="834"/>
      <c r="J83" s="834"/>
      <c r="K83" s="39"/>
      <c r="M83" s="9"/>
      <c r="N83" s="2"/>
      <c r="O83" s="10"/>
    </row>
    <row r="84" spans="1:26" ht="14.45">
      <c r="A84" s="39"/>
      <c r="B84" s="39"/>
      <c r="C84" s="770"/>
      <c r="D84" s="870" t="s">
        <v>61</v>
      </c>
      <c r="E84" s="834"/>
      <c r="F84" s="834"/>
      <c r="G84" s="834"/>
      <c r="H84" s="834"/>
      <c r="I84" s="770"/>
      <c r="J84" s="770"/>
      <c r="K84" s="39"/>
      <c r="M84" s="9"/>
      <c r="N84" s="2"/>
      <c r="O84" s="10"/>
    </row>
    <row r="85" spans="1:26" ht="12.95" customHeight="1" thickBot="1">
      <c r="A85" s="39"/>
      <c r="B85" s="39"/>
      <c r="C85" s="880"/>
      <c r="D85" s="834"/>
      <c r="E85" s="770"/>
      <c r="F85" s="770"/>
      <c r="G85" s="770"/>
      <c r="H85" s="770"/>
      <c r="I85" s="770"/>
      <c r="J85" s="770"/>
      <c r="K85" s="39"/>
      <c r="M85" s="9"/>
      <c r="N85" s="2"/>
      <c r="O85" s="366"/>
      <c r="P85" s="366"/>
      <c r="Q85" s="366"/>
      <c r="R85" s="366"/>
      <c r="S85" s="366"/>
      <c r="T85" s="366"/>
      <c r="U85" s="366"/>
      <c r="V85" s="366"/>
    </row>
    <row r="86" spans="1:26" ht="23.45" thickBot="1">
      <c r="A86" s="39"/>
      <c r="B86" s="39"/>
      <c r="C86" s="919" t="s">
        <v>62</v>
      </c>
      <c r="D86" s="838"/>
      <c r="E86" s="838"/>
      <c r="F86" s="838"/>
      <c r="G86" s="838"/>
      <c r="H86" s="838"/>
      <c r="I86" s="838"/>
      <c r="J86" s="838"/>
      <c r="K86" s="839"/>
      <c r="M86" s="9"/>
      <c r="N86" s="874" t="s">
        <v>63</v>
      </c>
      <c r="O86" s="875"/>
      <c r="P86" s="875"/>
      <c r="Q86" s="875"/>
      <c r="R86" s="875"/>
      <c r="S86" s="875"/>
      <c r="T86" s="875"/>
      <c r="U86" s="875"/>
      <c r="V86" s="876"/>
    </row>
    <row r="87" spans="1:26" ht="26.45" thickBot="1">
      <c r="A87" s="39"/>
      <c r="C87" s="606" t="s">
        <v>64</v>
      </c>
      <c r="D87" s="606" t="s">
        <v>11</v>
      </c>
      <c r="E87" s="606" t="s">
        <v>65</v>
      </c>
      <c r="F87" s="606" t="s">
        <v>66</v>
      </c>
      <c r="G87" s="606" t="s">
        <v>67</v>
      </c>
      <c r="H87" s="606" t="s">
        <v>68</v>
      </c>
      <c r="I87" s="639" t="s">
        <v>69</v>
      </c>
      <c r="J87" s="640" t="s">
        <v>70</v>
      </c>
      <c r="K87" s="641" t="s">
        <v>19</v>
      </c>
      <c r="L87" s="39"/>
      <c r="N87" s="180" t="s">
        <v>64</v>
      </c>
      <c r="O87" s="180" t="s">
        <v>11</v>
      </c>
      <c r="P87" s="180" t="s">
        <v>65</v>
      </c>
      <c r="Q87" s="180" t="s">
        <v>66</v>
      </c>
      <c r="R87" s="180" t="s">
        <v>67</v>
      </c>
      <c r="S87" s="180" t="s">
        <v>68</v>
      </c>
      <c r="T87" s="189" t="s">
        <v>69</v>
      </c>
      <c r="U87" s="190" t="s">
        <v>70</v>
      </c>
      <c r="V87" s="181" t="s">
        <v>19</v>
      </c>
      <c r="Y87" s="147" t="s">
        <v>71</v>
      </c>
      <c r="Z87" s="148" t="s">
        <v>72</v>
      </c>
    </row>
    <row r="88" spans="1:26" ht="117" customHeight="1" thickBot="1">
      <c r="A88" s="116"/>
      <c r="B88" s="15">
        <v>1</v>
      </c>
      <c r="C88" s="361" t="s">
        <v>784</v>
      </c>
      <c r="D88" s="361" t="s">
        <v>785</v>
      </c>
      <c r="E88" s="361" t="s">
        <v>786</v>
      </c>
      <c r="F88" s="664" t="s">
        <v>787</v>
      </c>
      <c r="G88" s="439">
        <v>41536</v>
      </c>
      <c r="H88" s="439">
        <v>41878</v>
      </c>
      <c r="I88" s="443">
        <f>H88-G88+1</f>
        <v>343</v>
      </c>
      <c r="J88" s="444">
        <f t="shared" ref="J88:J99" si="10">+I88/30</f>
        <v>11.433333333333334</v>
      </c>
      <c r="K88" s="650"/>
      <c r="L88" s="116"/>
      <c r="M88" s="129">
        <v>1</v>
      </c>
      <c r="N88" s="44" t="s">
        <v>788</v>
      </c>
      <c r="O88" s="44" t="s">
        <v>789</v>
      </c>
      <c r="P88" s="44" t="s">
        <v>790</v>
      </c>
      <c r="Q88" s="76" t="s">
        <v>791</v>
      </c>
      <c r="R88" s="16">
        <v>43863</v>
      </c>
      <c r="S88" s="16">
        <v>43910</v>
      </c>
      <c r="T88" s="45">
        <f>S88-R88+1</f>
        <v>48</v>
      </c>
      <c r="U88" s="46">
        <v>0</v>
      </c>
      <c r="V88" s="253" t="s">
        <v>792</v>
      </c>
      <c r="Y88" s="149" t="s">
        <v>76</v>
      </c>
      <c r="Z88" s="150">
        <v>4</v>
      </c>
    </row>
    <row r="89" spans="1:26" ht="125.45" customHeight="1">
      <c r="A89" s="116"/>
      <c r="B89" s="15">
        <v>2</v>
      </c>
      <c r="C89" s="664" t="s">
        <v>793</v>
      </c>
      <c r="D89" s="361" t="s">
        <v>794</v>
      </c>
      <c r="E89" s="361" t="s">
        <v>795</v>
      </c>
      <c r="F89" s="361" t="s">
        <v>796</v>
      </c>
      <c r="G89" s="439">
        <v>40339</v>
      </c>
      <c r="H89" s="439">
        <v>41486</v>
      </c>
      <c r="I89" s="443">
        <f t="shared" ref="I89:I90" si="11">H89-G89+1</f>
        <v>1148</v>
      </c>
      <c r="J89" s="444">
        <f t="shared" si="10"/>
        <v>38.266666666666666</v>
      </c>
      <c r="K89" s="650"/>
      <c r="L89" s="116"/>
      <c r="M89" s="129">
        <v>2</v>
      </c>
      <c r="N89" s="44" t="s">
        <v>797</v>
      </c>
      <c r="O89" s="578" t="s">
        <v>798</v>
      </c>
      <c r="P89" s="44" t="s">
        <v>799</v>
      </c>
      <c r="Q89" s="44" t="s">
        <v>800</v>
      </c>
      <c r="R89" s="16">
        <v>43800</v>
      </c>
      <c r="S89" s="16">
        <v>43857</v>
      </c>
      <c r="T89" s="45">
        <f>S89-R89+1</f>
        <v>58</v>
      </c>
      <c r="U89" s="46">
        <f>+T89/30</f>
        <v>1.9333333333333333</v>
      </c>
      <c r="V89" s="132"/>
      <c r="Y89" s="151" t="s">
        <v>81</v>
      </c>
      <c r="Z89" s="877">
        <v>1</v>
      </c>
    </row>
    <row r="90" spans="1:26" ht="318" customHeight="1">
      <c r="A90" s="116"/>
      <c r="B90" s="15">
        <v>3</v>
      </c>
      <c r="C90" s="361" t="s">
        <v>801</v>
      </c>
      <c r="D90" s="411" t="s">
        <v>802</v>
      </c>
      <c r="E90" s="411" t="s">
        <v>786</v>
      </c>
      <c r="F90" s="361" t="s">
        <v>803</v>
      </c>
      <c r="G90" s="439">
        <v>36389</v>
      </c>
      <c r="H90" s="439">
        <v>37629</v>
      </c>
      <c r="I90" s="443">
        <f t="shared" si="11"/>
        <v>1241</v>
      </c>
      <c r="J90" s="444">
        <f t="shared" si="10"/>
        <v>41.366666666666667</v>
      </c>
      <c r="K90" s="650"/>
      <c r="L90" s="116"/>
      <c r="M90" s="129">
        <v>3</v>
      </c>
      <c r="N90" s="76" t="s">
        <v>804</v>
      </c>
      <c r="O90" s="44" t="s">
        <v>798</v>
      </c>
      <c r="P90" s="44" t="s">
        <v>805</v>
      </c>
      <c r="Q90" s="44" t="s">
        <v>806</v>
      </c>
      <c r="R90" s="16">
        <v>43287</v>
      </c>
      <c r="S90" s="16">
        <v>43789</v>
      </c>
      <c r="T90" s="45">
        <f>S90-R90+1</f>
        <v>503</v>
      </c>
      <c r="U90" s="326">
        <f>+T90/30</f>
        <v>16.766666666666666</v>
      </c>
      <c r="V90" s="200"/>
      <c r="W90" s="200"/>
      <c r="Y90" s="154" t="s">
        <v>84</v>
      </c>
      <c r="Z90" s="878"/>
    </row>
    <row r="91" spans="1:26" ht="69" customHeight="1">
      <c r="A91" s="116"/>
      <c r="B91" s="15">
        <v>4</v>
      </c>
      <c r="C91" s="442"/>
      <c r="D91" s="442"/>
      <c r="E91" s="442"/>
      <c r="F91" s="442"/>
      <c r="G91" s="439"/>
      <c r="H91" s="439"/>
      <c r="I91" s="443">
        <f t="shared" ref="I91:I99" si="12">H91-G91</f>
        <v>0</v>
      </c>
      <c r="J91" s="444">
        <f t="shared" si="10"/>
        <v>0</v>
      </c>
      <c r="K91" s="650"/>
      <c r="L91" s="116"/>
      <c r="M91" s="129">
        <v>4</v>
      </c>
      <c r="N91" s="76" t="s">
        <v>760</v>
      </c>
      <c r="O91" s="44" t="s">
        <v>798</v>
      </c>
      <c r="P91" s="43" t="s">
        <v>805</v>
      </c>
      <c r="Q91" s="76" t="s">
        <v>807</v>
      </c>
      <c r="R91" s="16">
        <v>42215</v>
      </c>
      <c r="S91" s="16">
        <v>42415</v>
      </c>
      <c r="T91" s="45">
        <f>S91-R91+1</f>
        <v>201</v>
      </c>
      <c r="U91" s="817">
        <v>0</v>
      </c>
      <c r="V91" s="253" t="s">
        <v>807</v>
      </c>
      <c r="Y91" s="154" t="s">
        <v>87</v>
      </c>
      <c r="Z91" s="878"/>
    </row>
    <row r="92" spans="1:26" ht="20.45">
      <c r="A92" s="116"/>
      <c r="B92" s="15">
        <v>5</v>
      </c>
      <c r="C92" s="47"/>
      <c r="D92" s="47"/>
      <c r="E92" s="47"/>
      <c r="F92" s="47"/>
      <c r="G92" s="16"/>
      <c r="H92" s="16"/>
      <c r="I92" s="45">
        <f t="shared" si="12"/>
        <v>0</v>
      </c>
      <c r="J92" s="46">
        <f t="shared" si="10"/>
        <v>0</v>
      </c>
      <c r="K92" s="136"/>
      <c r="L92" s="116"/>
      <c r="M92" s="129">
        <v>5</v>
      </c>
      <c r="N92" s="134"/>
      <c r="O92" s="134"/>
      <c r="P92" s="134"/>
      <c r="Q92" s="134"/>
      <c r="R92" s="133"/>
      <c r="S92" s="133"/>
      <c r="T92" s="45">
        <f t="shared" ref="T92:T99" si="13">S92-R92</f>
        <v>0</v>
      </c>
      <c r="U92" s="46">
        <f t="shared" ref="U92:U99" si="14">+T92/30</f>
        <v>0</v>
      </c>
      <c r="V92" s="136"/>
      <c r="Y92" s="152" t="s">
        <v>91</v>
      </c>
      <c r="Z92" s="878"/>
    </row>
    <row r="93" spans="1:26" ht="20.100000000000001">
      <c r="A93" s="116"/>
      <c r="B93" s="15">
        <v>6</v>
      </c>
      <c r="C93" s="47"/>
      <c r="D93" s="47"/>
      <c r="E93" s="47"/>
      <c r="F93" s="47"/>
      <c r="G93" s="16"/>
      <c r="H93" s="16"/>
      <c r="I93" s="45">
        <f t="shared" si="12"/>
        <v>0</v>
      </c>
      <c r="J93" s="46">
        <f t="shared" si="10"/>
        <v>0</v>
      </c>
      <c r="K93" s="136"/>
      <c r="L93" s="116"/>
      <c r="M93" s="129">
        <v>6</v>
      </c>
      <c r="N93" s="134"/>
      <c r="O93" s="134"/>
      <c r="P93" s="134"/>
      <c r="Q93" s="134"/>
      <c r="R93" s="133"/>
      <c r="S93" s="133"/>
      <c r="T93" s="45">
        <f t="shared" si="13"/>
        <v>0</v>
      </c>
      <c r="U93" s="46">
        <f t="shared" si="14"/>
        <v>0</v>
      </c>
      <c r="V93" s="136"/>
      <c r="Y93" s="154" t="s">
        <v>94</v>
      </c>
      <c r="Z93" s="878"/>
    </row>
    <row r="94" spans="1:26" ht="20.100000000000001">
      <c r="A94" s="116"/>
      <c r="B94" s="15">
        <v>7</v>
      </c>
      <c r="C94" s="47"/>
      <c r="D94" s="47"/>
      <c r="E94" s="47"/>
      <c r="F94" s="47"/>
      <c r="G94" s="16"/>
      <c r="H94" s="16"/>
      <c r="I94" s="45">
        <f t="shared" si="12"/>
        <v>0</v>
      </c>
      <c r="J94" s="46">
        <f t="shared" si="10"/>
        <v>0</v>
      </c>
      <c r="K94" s="136"/>
      <c r="L94" s="116"/>
      <c r="M94" s="129">
        <v>7</v>
      </c>
      <c r="N94" s="134"/>
      <c r="O94" s="134"/>
      <c r="P94" s="134"/>
      <c r="Q94" s="134"/>
      <c r="R94" s="133"/>
      <c r="S94" s="133"/>
      <c r="T94" s="45">
        <f t="shared" si="13"/>
        <v>0</v>
      </c>
      <c r="U94" s="46">
        <f t="shared" si="14"/>
        <v>0</v>
      </c>
      <c r="V94" s="136"/>
      <c r="Y94" s="154" t="s">
        <v>98</v>
      </c>
      <c r="Z94" s="878"/>
    </row>
    <row r="95" spans="1:26" ht="24.95" customHeight="1">
      <c r="A95" s="116"/>
      <c r="B95" s="15">
        <v>8</v>
      </c>
      <c r="C95" s="47"/>
      <c r="D95" s="47"/>
      <c r="E95" s="47"/>
      <c r="F95" s="47"/>
      <c r="G95" s="16"/>
      <c r="H95" s="16"/>
      <c r="I95" s="45">
        <f t="shared" si="12"/>
        <v>0</v>
      </c>
      <c r="J95" s="46">
        <f t="shared" si="10"/>
        <v>0</v>
      </c>
      <c r="K95" s="136"/>
      <c r="L95" s="116"/>
      <c r="M95" s="129">
        <v>8</v>
      </c>
      <c r="N95" s="134"/>
      <c r="O95" s="134"/>
      <c r="P95" s="134"/>
      <c r="Q95" s="134"/>
      <c r="R95" s="133"/>
      <c r="S95" s="133"/>
      <c r="T95" s="45">
        <f t="shared" si="13"/>
        <v>0</v>
      </c>
      <c r="U95" s="46">
        <f t="shared" si="14"/>
        <v>0</v>
      </c>
      <c r="V95" s="136"/>
      <c r="Y95" s="154" t="s">
        <v>101</v>
      </c>
      <c r="Z95" s="878"/>
    </row>
    <row r="96" spans="1:26" ht="47.45" customHeight="1" thickBot="1">
      <c r="A96" s="116"/>
      <c r="B96" s="15">
        <v>9</v>
      </c>
      <c r="C96" s="47"/>
      <c r="D96" s="47"/>
      <c r="E96" s="47"/>
      <c r="F96" s="47"/>
      <c r="G96" s="16"/>
      <c r="H96" s="16"/>
      <c r="I96" s="45">
        <f t="shared" si="12"/>
        <v>0</v>
      </c>
      <c r="J96" s="46">
        <f t="shared" si="10"/>
        <v>0</v>
      </c>
      <c r="K96" s="136"/>
      <c r="L96" s="116"/>
      <c r="M96" s="129">
        <v>9</v>
      </c>
      <c r="N96" s="134"/>
      <c r="O96" s="134"/>
      <c r="P96" s="134"/>
      <c r="Q96" s="134"/>
      <c r="R96" s="133"/>
      <c r="S96" s="133"/>
      <c r="T96" s="45">
        <f t="shared" si="13"/>
        <v>0</v>
      </c>
      <c r="U96" s="46">
        <f t="shared" si="14"/>
        <v>0</v>
      </c>
      <c r="V96" s="136"/>
      <c r="Y96" s="153" t="s">
        <v>102</v>
      </c>
      <c r="Z96" s="879"/>
    </row>
    <row r="97" spans="1:28">
      <c r="A97" s="116"/>
      <c r="B97" s="15">
        <v>10</v>
      </c>
      <c r="C97" s="47"/>
      <c r="D97" s="47"/>
      <c r="E97" s="47"/>
      <c r="F97" s="47"/>
      <c r="G97" s="16"/>
      <c r="H97" s="16"/>
      <c r="I97" s="45">
        <f t="shared" si="12"/>
        <v>0</v>
      </c>
      <c r="J97" s="46">
        <f t="shared" si="10"/>
        <v>0</v>
      </c>
      <c r="K97" s="136"/>
      <c r="L97" s="116"/>
      <c r="M97" s="129">
        <v>10</v>
      </c>
      <c r="N97" s="134"/>
      <c r="O97" s="134"/>
      <c r="P97" s="134"/>
      <c r="Q97" s="134"/>
      <c r="R97" s="133"/>
      <c r="S97" s="133"/>
      <c r="T97" s="45">
        <f t="shared" si="13"/>
        <v>0</v>
      </c>
      <c r="U97" s="46">
        <f t="shared" si="14"/>
        <v>0</v>
      </c>
      <c r="V97" s="136"/>
    </row>
    <row r="98" spans="1:28">
      <c r="A98" s="116"/>
      <c r="B98" s="15">
        <v>11</v>
      </c>
      <c r="C98" s="47"/>
      <c r="D98" s="47"/>
      <c r="E98" s="47"/>
      <c r="F98" s="47"/>
      <c r="G98" s="16"/>
      <c r="H98" s="16"/>
      <c r="I98" s="45">
        <f t="shared" si="12"/>
        <v>0</v>
      </c>
      <c r="J98" s="46">
        <f t="shared" si="10"/>
        <v>0</v>
      </c>
      <c r="K98" s="136"/>
      <c r="L98" s="116"/>
      <c r="M98" s="129">
        <v>11</v>
      </c>
      <c r="N98" s="134"/>
      <c r="O98" s="134"/>
      <c r="P98" s="134"/>
      <c r="Q98" s="134"/>
      <c r="R98" s="133"/>
      <c r="S98" s="133"/>
      <c r="T98" s="45">
        <f t="shared" si="13"/>
        <v>0</v>
      </c>
      <c r="U98" s="46">
        <f t="shared" si="14"/>
        <v>0</v>
      </c>
      <c r="V98" s="136"/>
    </row>
    <row r="99" spans="1:28">
      <c r="A99" s="116"/>
      <c r="B99" s="15">
        <v>12</v>
      </c>
      <c r="C99" s="47"/>
      <c r="D99" s="47"/>
      <c r="E99" s="47"/>
      <c r="F99" s="47"/>
      <c r="G99" s="16"/>
      <c r="H99" s="16"/>
      <c r="I99" s="45">
        <f t="shared" si="12"/>
        <v>0</v>
      </c>
      <c r="J99" s="46">
        <f t="shared" si="10"/>
        <v>0</v>
      </c>
      <c r="K99" s="136"/>
      <c r="L99" s="116"/>
      <c r="M99" s="129">
        <v>12</v>
      </c>
      <c r="N99" s="134"/>
      <c r="O99" s="134"/>
      <c r="P99" s="134"/>
      <c r="Q99" s="134"/>
      <c r="R99" s="133"/>
      <c r="S99" s="133"/>
      <c r="T99" s="45">
        <f t="shared" si="13"/>
        <v>0</v>
      </c>
      <c r="U99" s="46">
        <f t="shared" si="14"/>
        <v>0</v>
      </c>
      <c r="V99" s="136"/>
    </row>
    <row r="100" spans="1:28" ht="14.45" thickBot="1">
      <c r="A100" s="39"/>
      <c r="C100" s="881" t="s">
        <v>103</v>
      </c>
      <c r="D100" s="882"/>
      <c r="E100" s="882"/>
      <c r="F100" s="882"/>
      <c r="G100" s="882"/>
      <c r="H100" s="883"/>
      <c r="I100" s="48">
        <f>SUM(I88:I99)</f>
        <v>2732</v>
      </c>
      <c r="J100" s="49">
        <f>SUM(J88:J99)</f>
        <v>91.066666666666663</v>
      </c>
      <c r="K100" s="136"/>
      <c r="L100" s="39"/>
      <c r="M100" s="135"/>
      <c r="N100" s="884" t="s">
        <v>103</v>
      </c>
      <c r="O100" s="885"/>
      <c r="P100" s="885"/>
      <c r="Q100" s="885"/>
      <c r="R100" s="885"/>
      <c r="S100" s="886"/>
      <c r="T100" s="48">
        <f>SUM(T88:T99)</f>
        <v>810</v>
      </c>
      <c r="U100" s="49">
        <f>SUM(U88:U99)</f>
        <v>18.7</v>
      </c>
      <c r="V100" s="136"/>
    </row>
    <row r="101" spans="1:28" ht="13.5" thickBot="1">
      <c r="M101" s="9"/>
      <c r="N101" s="2"/>
      <c r="O101" s="10"/>
      <c r="AB101" s="155" t="s">
        <v>19</v>
      </c>
    </row>
    <row r="102" spans="1:28" ht="24.95" customHeight="1" thickBot="1">
      <c r="J102" s="117" t="str">
        <f>IF(J100&gt;=36,"HABILITADO","NO HABILITADO")</f>
        <v>HABILITADO</v>
      </c>
      <c r="M102" s="9"/>
      <c r="N102" s="2"/>
      <c r="O102" s="10"/>
      <c r="T102" s="768" t="s">
        <v>104</v>
      </c>
      <c r="U102" s="769">
        <f>IF(U100&gt;24,15,IF(U100&gt;=18,10,IF(U100&gt;=12,8,0)))</f>
        <v>10</v>
      </c>
      <c r="Y102" s="768" t="s">
        <v>104</v>
      </c>
      <c r="Z102" s="769">
        <v>5</v>
      </c>
      <c r="AB102" s="149"/>
    </row>
    <row r="103" spans="1:28">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39"/>
      <c r="B108" s="39"/>
      <c r="C108" s="858" t="s">
        <v>56</v>
      </c>
      <c r="D108" s="858"/>
      <c r="E108" s="887" t="s">
        <v>808</v>
      </c>
      <c r="F108" s="887"/>
      <c r="G108" s="887"/>
      <c r="H108" s="887"/>
      <c r="I108" s="887"/>
      <c r="J108" s="42"/>
      <c r="K108" s="186"/>
      <c r="M108" s="9"/>
      <c r="N108" s="2"/>
      <c r="O108" s="10"/>
    </row>
    <row r="109" spans="1:28" ht="12.95">
      <c r="A109" s="39"/>
      <c r="B109" s="39"/>
      <c r="C109" s="858" t="s">
        <v>58</v>
      </c>
      <c r="D109" s="858"/>
      <c r="E109" s="869" t="s">
        <v>107</v>
      </c>
      <c r="F109" s="869"/>
      <c r="G109" s="869"/>
      <c r="H109" s="869"/>
      <c r="I109" s="869"/>
      <c r="J109" s="42"/>
      <c r="M109" s="9"/>
      <c r="N109" s="2"/>
      <c r="O109" s="10"/>
    </row>
    <row r="110" spans="1:28">
      <c r="A110" s="39"/>
      <c r="B110" s="39"/>
      <c r="C110" s="39"/>
      <c r="D110" s="39"/>
      <c r="E110" s="39"/>
      <c r="F110" s="39"/>
      <c r="G110" s="40"/>
      <c r="H110" s="39"/>
      <c r="I110" s="41"/>
      <c r="J110" s="42"/>
      <c r="M110" s="9"/>
      <c r="N110" s="2"/>
      <c r="O110" s="10"/>
    </row>
    <row r="111" spans="1:28" ht="12.95">
      <c r="A111" s="39"/>
      <c r="B111" s="39"/>
      <c r="C111" s="870" t="s">
        <v>108</v>
      </c>
      <c r="D111" s="870"/>
      <c r="E111" s="870"/>
      <c r="F111" s="870"/>
      <c r="G111" s="870"/>
      <c r="H111" s="870"/>
      <c r="I111" s="870"/>
      <c r="J111" s="870"/>
      <c r="M111" s="9"/>
      <c r="N111" s="2"/>
      <c r="O111" s="10"/>
    </row>
    <row r="112" spans="1:28" ht="12.95">
      <c r="A112" s="39"/>
      <c r="B112" s="39"/>
      <c r="C112" s="770"/>
      <c r="D112" s="870" t="s">
        <v>109</v>
      </c>
      <c r="E112" s="870"/>
      <c r="F112" s="870"/>
      <c r="G112" s="870"/>
      <c r="H112" s="870"/>
      <c r="I112" s="770"/>
      <c r="J112" s="770"/>
      <c r="M112" s="9"/>
      <c r="N112" s="2"/>
      <c r="O112" s="10"/>
    </row>
    <row r="113" spans="1:26" ht="12.95" customHeight="1" thickBot="1">
      <c r="A113" s="39"/>
      <c r="B113" s="39"/>
      <c r="C113" s="880"/>
      <c r="D113" s="880"/>
      <c r="E113" s="770"/>
      <c r="F113" s="770"/>
      <c r="G113" s="770"/>
      <c r="H113" s="770"/>
      <c r="I113" s="770"/>
      <c r="J113" s="770"/>
      <c r="M113" s="9"/>
      <c r="N113" s="2"/>
      <c r="O113" s="10"/>
    </row>
    <row r="114" spans="1:26" ht="23.45" thickBot="1">
      <c r="A114" s="39"/>
      <c r="B114" s="39"/>
      <c r="C114" s="871" t="s">
        <v>110</v>
      </c>
      <c r="D114" s="872"/>
      <c r="E114" s="872"/>
      <c r="F114" s="872"/>
      <c r="G114" s="872"/>
      <c r="H114" s="872"/>
      <c r="I114" s="872"/>
      <c r="J114" s="872"/>
      <c r="K114" s="873"/>
      <c r="M114" s="9"/>
      <c r="N114" s="874" t="s">
        <v>63</v>
      </c>
      <c r="O114" s="875"/>
      <c r="P114" s="875"/>
      <c r="Q114" s="875"/>
      <c r="R114" s="875"/>
      <c r="S114" s="875"/>
      <c r="T114" s="875"/>
      <c r="U114" s="875"/>
      <c r="V114" s="876"/>
    </row>
    <row r="115" spans="1:26" ht="26.45" thickBot="1">
      <c r="A115" s="39"/>
      <c r="B115" s="39"/>
      <c r="C115" s="178" t="s">
        <v>64</v>
      </c>
      <c r="D115" s="178" t="s">
        <v>11</v>
      </c>
      <c r="E115" s="178" t="s">
        <v>65</v>
      </c>
      <c r="F115" s="179" t="s">
        <v>66</v>
      </c>
      <c r="G115" s="179" t="s">
        <v>67</v>
      </c>
      <c r="H115" s="179" t="s">
        <v>68</v>
      </c>
      <c r="I115" s="118" t="s">
        <v>69</v>
      </c>
      <c r="J115" s="119" t="s">
        <v>70</v>
      </c>
      <c r="K115" s="177" t="s">
        <v>19</v>
      </c>
      <c r="M115" s="39"/>
      <c r="N115" s="178" t="s">
        <v>64</v>
      </c>
      <c r="O115" s="178" t="s">
        <v>11</v>
      </c>
      <c r="P115" s="178" t="s">
        <v>65</v>
      </c>
      <c r="Q115" s="179" t="s">
        <v>66</v>
      </c>
      <c r="R115" s="179" t="s">
        <v>67</v>
      </c>
      <c r="S115" s="179" t="s">
        <v>68</v>
      </c>
      <c r="T115" s="118" t="s">
        <v>69</v>
      </c>
      <c r="U115" s="119" t="s">
        <v>70</v>
      </c>
      <c r="V115" s="177" t="s">
        <v>19</v>
      </c>
      <c r="Y115" s="140" t="s">
        <v>113</v>
      </c>
      <c r="Z115" s="141" t="s">
        <v>72</v>
      </c>
    </row>
    <row r="116" spans="1:26" ht="92.45" thickBot="1">
      <c r="A116" s="116"/>
      <c r="B116" s="120">
        <v>1</v>
      </c>
      <c r="C116" s="395" t="s">
        <v>809</v>
      </c>
      <c r="D116" s="361" t="s">
        <v>810</v>
      </c>
      <c r="E116" s="395" t="s">
        <v>811</v>
      </c>
      <c r="F116" s="668" t="s">
        <v>812</v>
      </c>
      <c r="G116" s="439">
        <v>40010</v>
      </c>
      <c r="H116" s="439">
        <v>40389</v>
      </c>
      <c r="I116" s="124">
        <f>H116-G116+1</f>
        <v>380</v>
      </c>
      <c r="J116" s="125">
        <f>I116/30</f>
        <v>12.666666666666666</v>
      </c>
      <c r="K116" s="667"/>
      <c r="M116" s="120">
        <v>1</v>
      </c>
      <c r="N116" s="252" t="s">
        <v>813</v>
      </c>
      <c r="O116" s="122" t="s">
        <v>148</v>
      </c>
      <c r="P116" s="252" t="s">
        <v>814</v>
      </c>
      <c r="Q116" s="818" t="s">
        <v>815</v>
      </c>
      <c r="R116" s="819">
        <v>42145</v>
      </c>
      <c r="S116" s="254">
        <v>42368</v>
      </c>
      <c r="T116" s="124">
        <f>S116-R116+1</f>
        <v>224</v>
      </c>
      <c r="U116" s="125">
        <v>0</v>
      </c>
      <c r="V116" s="818" t="s">
        <v>815</v>
      </c>
      <c r="Y116" s="142" t="s">
        <v>118</v>
      </c>
      <c r="Z116" s="143">
        <v>2</v>
      </c>
    </row>
    <row r="117" spans="1:26" ht="104.1" customHeight="1">
      <c r="A117" s="116"/>
      <c r="B117" s="120">
        <v>2</v>
      </c>
      <c r="C117" s="395" t="s">
        <v>816</v>
      </c>
      <c r="D117" s="361" t="s">
        <v>817</v>
      </c>
      <c r="E117" s="395" t="s">
        <v>818</v>
      </c>
      <c r="F117" s="668" t="s">
        <v>819</v>
      </c>
      <c r="G117" s="439">
        <v>40413</v>
      </c>
      <c r="H117" s="439">
        <v>40602</v>
      </c>
      <c r="I117" s="124">
        <f>H117-G117+1</f>
        <v>190</v>
      </c>
      <c r="J117" s="125">
        <f>I117/30</f>
        <v>6.333333333333333</v>
      </c>
      <c r="K117" s="667"/>
      <c r="M117" s="120">
        <v>2</v>
      </c>
      <c r="N117" s="252" t="s">
        <v>820</v>
      </c>
      <c r="O117" s="122" t="s">
        <v>148</v>
      </c>
      <c r="P117" s="252" t="s">
        <v>814</v>
      </c>
      <c r="Q117" s="818" t="s">
        <v>815</v>
      </c>
      <c r="R117" s="254"/>
      <c r="S117" s="254">
        <v>43008</v>
      </c>
      <c r="T117" s="124">
        <v>0</v>
      </c>
      <c r="U117" s="125">
        <v>0</v>
      </c>
      <c r="V117" s="818" t="s">
        <v>815</v>
      </c>
      <c r="Y117" s="144" t="s">
        <v>119</v>
      </c>
      <c r="Z117" s="862">
        <v>1</v>
      </c>
    </row>
    <row r="118" spans="1:26" ht="193.5" customHeight="1">
      <c r="A118" s="116"/>
      <c r="B118" s="120">
        <v>3</v>
      </c>
      <c r="C118" s="252" t="s">
        <v>821</v>
      </c>
      <c r="D118" s="122" t="s">
        <v>822</v>
      </c>
      <c r="E118" s="252" t="s">
        <v>438</v>
      </c>
      <c r="F118" s="665" t="s">
        <v>823</v>
      </c>
      <c r="G118" s="254">
        <v>40729</v>
      </c>
      <c r="H118" s="254">
        <v>41029</v>
      </c>
      <c r="I118" s="124">
        <f>H118-G118+1</f>
        <v>301</v>
      </c>
      <c r="J118" s="125">
        <f t="shared" ref="J118:J119" si="15">I118/30</f>
        <v>10.033333333333333</v>
      </c>
      <c r="K118" s="667"/>
      <c r="M118" s="120">
        <v>3</v>
      </c>
      <c r="N118" s="252" t="s">
        <v>824</v>
      </c>
      <c r="O118" s="122" t="s">
        <v>148</v>
      </c>
      <c r="P118" s="252" t="s">
        <v>814</v>
      </c>
      <c r="Q118" s="818" t="s">
        <v>815</v>
      </c>
      <c r="R118" s="254"/>
      <c r="S118" s="254">
        <v>43465</v>
      </c>
      <c r="T118" s="124">
        <v>0</v>
      </c>
      <c r="U118" s="125">
        <v>0</v>
      </c>
      <c r="V118" s="818" t="s">
        <v>815</v>
      </c>
      <c r="Y118" s="145" t="s">
        <v>120</v>
      </c>
      <c r="Z118" s="863"/>
    </row>
    <row r="119" spans="1:26" ht="141.6" customHeight="1">
      <c r="A119" s="116"/>
      <c r="B119" s="120">
        <v>4</v>
      </c>
      <c r="C119" s="252" t="s">
        <v>821</v>
      </c>
      <c r="D119" s="122" t="s">
        <v>822</v>
      </c>
      <c r="E119" s="252" t="s">
        <v>438</v>
      </c>
      <c r="F119" s="665" t="s">
        <v>823</v>
      </c>
      <c r="G119" s="254">
        <v>41030</v>
      </c>
      <c r="H119" s="254">
        <v>41364</v>
      </c>
      <c r="I119" s="124">
        <f>H119-G119+1</f>
        <v>335</v>
      </c>
      <c r="J119" s="125">
        <f t="shared" si="15"/>
        <v>11.166666666666666</v>
      </c>
      <c r="K119" s="667"/>
      <c r="M119" s="120">
        <v>4</v>
      </c>
      <c r="N119" s="126"/>
      <c r="O119" s="126"/>
      <c r="P119" s="126"/>
      <c r="Q119" s="126"/>
      <c r="R119" s="16"/>
      <c r="S119" s="16"/>
      <c r="T119" s="124">
        <f t="shared" ref="T119:T127" si="16">S119-R119</f>
        <v>0</v>
      </c>
      <c r="U119" s="125">
        <f t="shared" ref="U119:U127" si="17">+T119/30</f>
        <v>0</v>
      </c>
      <c r="V119" s="136"/>
      <c r="Y119" s="145" t="s">
        <v>121</v>
      </c>
      <c r="Z119" s="863"/>
    </row>
    <row r="120" spans="1:26" ht="42">
      <c r="A120" s="116"/>
      <c r="B120" s="120">
        <v>5</v>
      </c>
      <c r="C120" s="126"/>
      <c r="D120" s="126"/>
      <c r="E120" s="126"/>
      <c r="F120" s="126"/>
      <c r="G120" s="16"/>
      <c r="H120" s="16"/>
      <c r="I120" s="124">
        <f t="shared" ref="I120:I127" si="18">H120-G120</f>
        <v>0</v>
      </c>
      <c r="J120" s="125">
        <f t="shared" ref="J120:J127" si="19">+I120/30</f>
        <v>0</v>
      </c>
      <c r="K120" s="136"/>
      <c r="M120" s="120">
        <v>5</v>
      </c>
      <c r="N120" s="126"/>
      <c r="O120" s="126"/>
      <c r="P120" s="126"/>
      <c r="Q120" s="126"/>
      <c r="R120" s="16"/>
      <c r="S120" s="16"/>
      <c r="T120" s="124">
        <f t="shared" si="16"/>
        <v>0</v>
      </c>
      <c r="U120" s="125">
        <f t="shared" si="17"/>
        <v>0</v>
      </c>
      <c r="V120" s="136"/>
      <c r="Y120" s="145" t="s">
        <v>122</v>
      </c>
      <c r="Z120" s="863"/>
    </row>
    <row r="121" spans="1:26" ht="56.1">
      <c r="A121" s="116"/>
      <c r="B121" s="120">
        <v>6</v>
      </c>
      <c r="C121" s="126"/>
      <c r="D121" s="126"/>
      <c r="E121" s="126"/>
      <c r="F121" s="126"/>
      <c r="G121" s="16"/>
      <c r="H121" s="16"/>
      <c r="I121" s="124">
        <f t="shared" si="18"/>
        <v>0</v>
      </c>
      <c r="J121" s="125">
        <f t="shared" si="19"/>
        <v>0</v>
      </c>
      <c r="K121" s="136"/>
      <c r="M121" s="120">
        <v>6</v>
      </c>
      <c r="N121" s="126"/>
      <c r="O121" s="126"/>
      <c r="P121" s="126"/>
      <c r="Q121" s="126"/>
      <c r="R121" s="16"/>
      <c r="S121" s="16"/>
      <c r="T121" s="124">
        <f t="shared" si="16"/>
        <v>0</v>
      </c>
      <c r="U121" s="125">
        <f t="shared" si="17"/>
        <v>0</v>
      </c>
      <c r="V121" s="136"/>
      <c r="Y121" s="145" t="s">
        <v>123</v>
      </c>
      <c r="Z121" s="863"/>
    </row>
    <row r="122" spans="1:26" ht="42">
      <c r="A122" s="116"/>
      <c r="B122" s="120">
        <v>7</v>
      </c>
      <c r="C122" s="126"/>
      <c r="D122" s="126"/>
      <c r="E122" s="126"/>
      <c r="F122" s="126"/>
      <c r="G122" s="16"/>
      <c r="H122" s="16"/>
      <c r="I122" s="124">
        <f t="shared" si="18"/>
        <v>0</v>
      </c>
      <c r="J122" s="125">
        <f t="shared" si="19"/>
        <v>0</v>
      </c>
      <c r="K122" s="136"/>
      <c r="M122" s="120">
        <v>7</v>
      </c>
      <c r="N122" s="126"/>
      <c r="O122" s="126"/>
      <c r="P122" s="126"/>
      <c r="Q122" s="126"/>
      <c r="R122" s="16"/>
      <c r="S122" s="16"/>
      <c r="T122" s="124">
        <f t="shared" si="16"/>
        <v>0</v>
      </c>
      <c r="U122" s="125">
        <f t="shared" si="17"/>
        <v>0</v>
      </c>
      <c r="V122" s="136"/>
      <c r="Y122" s="145" t="s">
        <v>124</v>
      </c>
      <c r="Z122" s="863"/>
    </row>
    <row r="123" spans="1:26" ht="27.95">
      <c r="A123" s="116"/>
      <c r="B123" s="120">
        <v>8</v>
      </c>
      <c r="C123" s="126"/>
      <c r="D123" s="126"/>
      <c r="E123" s="126"/>
      <c r="F123" s="126"/>
      <c r="G123" s="16"/>
      <c r="H123" s="16"/>
      <c r="I123" s="124">
        <f t="shared" si="18"/>
        <v>0</v>
      </c>
      <c r="J123" s="125">
        <f t="shared" si="19"/>
        <v>0</v>
      </c>
      <c r="K123" s="136"/>
      <c r="M123" s="120">
        <v>8</v>
      </c>
      <c r="N123" s="126"/>
      <c r="O123" s="126"/>
      <c r="P123" s="126"/>
      <c r="Q123" s="126"/>
      <c r="R123" s="16"/>
      <c r="S123" s="16"/>
      <c r="T123" s="124">
        <f t="shared" si="16"/>
        <v>0</v>
      </c>
      <c r="U123" s="125">
        <f t="shared" si="17"/>
        <v>0</v>
      </c>
      <c r="V123" s="136"/>
      <c r="Y123" s="145" t="s">
        <v>125</v>
      </c>
      <c r="Z123" s="863"/>
    </row>
    <row r="124" spans="1:26" ht="56.45" thickBot="1">
      <c r="A124" s="116"/>
      <c r="B124" s="120">
        <v>9</v>
      </c>
      <c r="C124" s="126"/>
      <c r="D124" s="126"/>
      <c r="E124" s="126"/>
      <c r="F124" s="126"/>
      <c r="G124" s="16"/>
      <c r="H124" s="16"/>
      <c r="I124" s="124">
        <f t="shared" si="18"/>
        <v>0</v>
      </c>
      <c r="J124" s="125">
        <f t="shared" si="19"/>
        <v>0</v>
      </c>
      <c r="K124" s="136"/>
      <c r="M124" s="120">
        <v>9</v>
      </c>
      <c r="N124" s="126"/>
      <c r="O124" s="126"/>
      <c r="P124" s="126"/>
      <c r="Q124" s="126"/>
      <c r="R124" s="16"/>
      <c r="S124" s="16"/>
      <c r="T124" s="124">
        <f t="shared" si="16"/>
        <v>0</v>
      </c>
      <c r="U124" s="125">
        <f t="shared" si="17"/>
        <v>0</v>
      </c>
      <c r="V124" s="136"/>
      <c r="Y124" s="146" t="s">
        <v>126</v>
      </c>
      <c r="Z124" s="864"/>
    </row>
    <row r="125" spans="1:26">
      <c r="A125" s="116"/>
      <c r="B125" s="120">
        <v>10</v>
      </c>
      <c r="C125" s="126"/>
      <c r="D125" s="126"/>
      <c r="E125" s="126"/>
      <c r="F125" s="126"/>
      <c r="G125" s="16"/>
      <c r="H125" s="16"/>
      <c r="I125" s="124">
        <f t="shared" si="18"/>
        <v>0</v>
      </c>
      <c r="J125" s="125">
        <f t="shared" si="19"/>
        <v>0</v>
      </c>
      <c r="K125" s="136"/>
      <c r="M125" s="120">
        <v>10</v>
      </c>
      <c r="N125" s="126"/>
      <c r="O125" s="126"/>
      <c r="P125" s="126"/>
      <c r="Q125" s="126"/>
      <c r="R125" s="16"/>
      <c r="S125" s="16"/>
      <c r="T125" s="124">
        <f t="shared" si="16"/>
        <v>0</v>
      </c>
      <c r="U125" s="125">
        <f t="shared" si="17"/>
        <v>0</v>
      </c>
      <c r="V125" s="136"/>
    </row>
    <row r="126" spans="1:26">
      <c r="A126" s="116"/>
      <c r="B126" s="120">
        <v>11</v>
      </c>
      <c r="C126" s="126"/>
      <c r="D126" s="126"/>
      <c r="E126" s="126"/>
      <c r="F126" s="126"/>
      <c r="G126" s="16"/>
      <c r="H126" s="16"/>
      <c r="I126" s="124">
        <f t="shared" si="18"/>
        <v>0</v>
      </c>
      <c r="J126" s="125">
        <f t="shared" si="19"/>
        <v>0</v>
      </c>
      <c r="K126" s="136"/>
      <c r="M126" s="120">
        <v>11</v>
      </c>
      <c r="N126" s="126"/>
      <c r="O126" s="126"/>
      <c r="P126" s="126"/>
      <c r="Q126" s="126"/>
      <c r="R126" s="16"/>
      <c r="S126" s="16"/>
      <c r="T126" s="124">
        <f t="shared" si="16"/>
        <v>0</v>
      </c>
      <c r="U126" s="125">
        <f t="shared" si="17"/>
        <v>0</v>
      </c>
      <c r="V126" s="136"/>
    </row>
    <row r="127" spans="1:26">
      <c r="A127" s="116"/>
      <c r="B127" s="120">
        <v>12</v>
      </c>
      <c r="C127" s="126"/>
      <c r="D127" s="126"/>
      <c r="E127" s="126"/>
      <c r="F127" s="126"/>
      <c r="G127" s="16"/>
      <c r="H127" s="16"/>
      <c r="I127" s="124">
        <f t="shared" si="18"/>
        <v>0</v>
      </c>
      <c r="J127" s="125">
        <f t="shared" si="19"/>
        <v>0</v>
      </c>
      <c r="K127" s="136"/>
      <c r="M127" s="120">
        <v>12</v>
      </c>
      <c r="N127" s="126"/>
      <c r="O127" s="126"/>
      <c r="P127" s="126"/>
      <c r="Q127" s="126"/>
      <c r="R127" s="16"/>
      <c r="S127" s="16"/>
      <c r="T127" s="124">
        <f t="shared" si="16"/>
        <v>0</v>
      </c>
      <c r="U127" s="125">
        <f t="shared" si="17"/>
        <v>0</v>
      </c>
      <c r="V127" s="136"/>
    </row>
    <row r="128" spans="1:26" ht="14.45" thickBot="1">
      <c r="A128" s="39"/>
      <c r="B128" s="39"/>
      <c r="C128" s="865" t="s">
        <v>103</v>
      </c>
      <c r="D128" s="866"/>
      <c r="E128" s="866"/>
      <c r="F128" s="866"/>
      <c r="G128" s="866"/>
      <c r="H128" s="867"/>
      <c r="I128" s="127">
        <f>SUM(I116:I127)</f>
        <v>1206</v>
      </c>
      <c r="J128" s="128">
        <f>SUM(J116:J127)</f>
        <v>40.199999999999996</v>
      </c>
      <c r="K128" s="136"/>
      <c r="M128" s="39"/>
      <c r="N128" s="865" t="s">
        <v>103</v>
      </c>
      <c r="O128" s="866"/>
      <c r="P128" s="866"/>
      <c r="Q128" s="866"/>
      <c r="R128" s="866"/>
      <c r="S128" s="867"/>
      <c r="T128" s="127">
        <f>SUM(T116:T127)</f>
        <v>224</v>
      </c>
      <c r="U128" s="128">
        <f>SUM(U116:U127)</f>
        <v>0</v>
      </c>
      <c r="V128" s="136"/>
    </row>
    <row r="129" spans="10:28" ht="13.5" thickBot="1">
      <c r="M129" s="9"/>
      <c r="N129" s="2"/>
      <c r="O129" s="10"/>
      <c r="AB129" s="155" t="s">
        <v>19</v>
      </c>
    </row>
    <row r="130" spans="10:28" ht="20.45" thickBot="1">
      <c r="J130" s="117" t="str">
        <f>IF(J128&gt;=36,"HABILITADO","NO HABILITADO")</f>
        <v>HABILITADO</v>
      </c>
      <c r="M130" s="9"/>
      <c r="N130" s="2"/>
      <c r="O130" s="10"/>
      <c r="T130" s="768" t="s">
        <v>104</v>
      </c>
      <c r="U130" s="769">
        <f>IF(U128&gt;12,15,IF(U128&gt;6,8,0))</f>
        <v>0</v>
      </c>
      <c r="Y130" s="768" t="s">
        <v>104</v>
      </c>
      <c r="Z130" s="769">
        <v>0</v>
      </c>
      <c r="AB130" s="149"/>
    </row>
    <row r="131" spans="10:28">
      <c r="M131" s="9"/>
      <c r="N131" s="2"/>
      <c r="O131" s="10"/>
    </row>
    <row r="132" spans="10:28">
      <c r="M132" s="9"/>
      <c r="N132" s="2"/>
      <c r="O132" s="10"/>
    </row>
    <row r="133" spans="10:28">
      <c r="M133" s="9"/>
      <c r="N133" s="2"/>
      <c r="O133" s="10"/>
    </row>
    <row r="134" spans="10:28">
      <c r="M134" s="9"/>
      <c r="N134" s="2"/>
      <c r="O134" s="10"/>
    </row>
    <row r="135" spans="10:28">
      <c r="M135" s="9"/>
      <c r="N135" s="2"/>
      <c r="O135" s="10"/>
    </row>
    <row r="136" spans="10:28">
      <c r="M136" s="9"/>
      <c r="N136" s="2"/>
      <c r="O136" s="10"/>
    </row>
  </sheetData>
  <mergeCells count="44">
    <mergeCell ref="AV11:AW11"/>
    <mergeCell ref="AN13:AW13"/>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 ref="Z117:Z124"/>
    <mergeCell ref="D84:H84"/>
    <mergeCell ref="C85:D85"/>
    <mergeCell ref="Z89:Z96"/>
    <mergeCell ref="C100:H100"/>
    <mergeCell ref="N100:S100"/>
    <mergeCell ref="C108:D108"/>
    <mergeCell ref="E108:I108"/>
    <mergeCell ref="C86:K86"/>
    <mergeCell ref="N86:V86"/>
    <mergeCell ref="C114:K114"/>
    <mergeCell ref="N114:V114"/>
    <mergeCell ref="AA69:AF69"/>
    <mergeCell ref="D76:O77"/>
    <mergeCell ref="C79:D79"/>
    <mergeCell ref="E79:I79"/>
    <mergeCell ref="C80:D80"/>
    <mergeCell ref="E80:I80"/>
    <mergeCell ref="B69:G69"/>
    <mergeCell ref="AB13:AJ13"/>
    <mergeCell ref="A57:A59"/>
    <mergeCell ref="C5:F5"/>
    <mergeCell ref="H5:M5"/>
    <mergeCell ref="C6:F6"/>
    <mergeCell ref="C7:F7"/>
    <mergeCell ref="K11:L11"/>
  </mergeCells>
  <conditionalFormatting sqref="J130">
    <cfRule type="cellIs" dxfId="80" priority="35" operator="equal">
      <formula>"HABILITADO"</formula>
    </cfRule>
    <cfRule type="containsText" dxfId="79" priority="36" operator="containsText" text="NO">
      <formula>NOT(ISERROR(SEARCH("NO",J130)))</formula>
    </cfRule>
  </conditionalFormatting>
  <conditionalFormatting sqref="K69">
    <cfRule type="containsText" dxfId="78" priority="22" operator="containsText" text="NO">
      <formula>NOT(ISERROR(SEARCH("NO",K69)))</formula>
    </cfRule>
    <cfRule type="containsText" dxfId="77" priority="23" operator="containsText" text="HABILITADO">
      <formula>NOT(ISERROR(SEARCH("HABILITADO",K69)))</formula>
    </cfRule>
  </conditionalFormatting>
  <conditionalFormatting sqref="K24:K68">
    <cfRule type="containsText" dxfId="76" priority="19" operator="containsText" text="NO HABILITADO">
      <formula>NOT(ISERROR(SEARCH(("NO HABILITADO"),(K24))))</formula>
    </cfRule>
  </conditionalFormatting>
  <conditionalFormatting sqref="K24:K68">
    <cfRule type="containsText" dxfId="75" priority="20" operator="containsText" text="NO">
      <formula>NOT(ISERROR(SEARCH(("NO"),(K24))))</formula>
    </cfRule>
  </conditionalFormatting>
  <conditionalFormatting sqref="K24:K68">
    <cfRule type="containsText" dxfId="74" priority="21" operator="containsText" text="HABILITADO">
      <formula>NOT(ISERROR(SEARCH(("HABILITADO"),(K24))))</formula>
    </cfRule>
  </conditionalFormatting>
  <conditionalFormatting sqref="AV15:AV23">
    <cfRule type="containsText" dxfId="73" priority="15" operator="containsText" text="NO HABILITADO">
      <formula>NOT(ISERROR(SEARCH(("NO HABILITADO"),(AV15))))</formula>
    </cfRule>
  </conditionalFormatting>
  <conditionalFormatting sqref="AV15:AV23">
    <cfRule type="containsText" dxfId="72" priority="16" operator="containsText" text="NO HABILITADO">
      <formula>NOT(ISERROR(SEARCH(("NO HABILITADO"),(AV15))))</formula>
    </cfRule>
  </conditionalFormatting>
  <conditionalFormatting sqref="AV15:AV23">
    <cfRule type="containsText" dxfId="71" priority="17" operator="containsText" text="NO">
      <formula>NOT(ISERROR(SEARCH(("NO"),(AV15))))</formula>
    </cfRule>
  </conditionalFormatting>
  <conditionalFormatting sqref="AV15:AV23">
    <cfRule type="containsText" dxfId="70" priority="18" operator="containsText" text="HABILITADO">
      <formula>NOT(ISERROR(SEARCH(("HABILITADO"),(AV15))))</formula>
    </cfRule>
  </conditionalFormatting>
  <conditionalFormatting sqref="AV11:AW11">
    <cfRule type="containsText" dxfId="69" priority="13" operator="containsText" text="NO">
      <formula>NOT(ISERROR(SEARCH(("NO"),(AV11))))</formula>
    </cfRule>
  </conditionalFormatting>
  <conditionalFormatting sqref="AV11:AW11">
    <cfRule type="containsText" dxfId="68" priority="14" operator="containsText" text="CUENTA CON MÁS DE 5 AÑOS">
      <formula>NOT(ISERROR(SEARCH(("CUENTA CON MÁS DE 5 AÑOS"),(AV11))))</formula>
    </cfRule>
  </conditionalFormatting>
  <conditionalFormatting sqref="K11:L11">
    <cfRule type="containsText" dxfId="67" priority="11" operator="containsText" text="NO">
      <formula>NOT(ISERROR(SEARCH(("NO"),(K11))))</formula>
    </cfRule>
  </conditionalFormatting>
  <conditionalFormatting sqref="K11:L11">
    <cfRule type="containsText" dxfId="66" priority="12" operator="containsText" text="CUENTA CON MÁS DE 5 AÑOS">
      <formula>NOT(ISERROR(SEARCH(("CUENTA CON MÁS DE 5 AÑOS"),(K11))))</formula>
    </cfRule>
  </conditionalFormatting>
  <conditionalFormatting sqref="K15:K23">
    <cfRule type="containsText" dxfId="65" priority="7" operator="containsText" text="NO HABILITADO">
      <formula>NOT(ISERROR(SEARCH(("NO HABILITADO"),(K15))))</formula>
    </cfRule>
  </conditionalFormatting>
  <conditionalFormatting sqref="K15:K23">
    <cfRule type="containsText" dxfId="64" priority="8" operator="containsText" text="NO HABILITADO">
      <formula>NOT(ISERROR(SEARCH(("NO HABILITADO"),(K15))))</formula>
    </cfRule>
  </conditionalFormatting>
  <conditionalFormatting sqref="K15:K23">
    <cfRule type="containsText" dxfId="63" priority="9" operator="containsText" text="NO">
      <formula>NOT(ISERROR(SEARCH(("NO"),(K15))))</formula>
    </cfRule>
  </conditionalFormatting>
  <conditionalFormatting sqref="K15:K23">
    <cfRule type="containsText" dxfId="62" priority="10" operator="containsText" text="HABILITADO">
      <formula>NOT(ISERROR(SEARCH(("HABILITADO"),(K15))))</formula>
    </cfRule>
  </conditionalFormatting>
  <conditionalFormatting sqref="J102">
    <cfRule type="cellIs" dxfId="61" priority="1" operator="equal">
      <formula>"HABILITADO"</formula>
    </cfRule>
    <cfRule type="containsText" dxfId="60" priority="2" operator="containsText" text="NO">
      <formula>NOT(ISERROR(SEARCH("NO",J102)))</formula>
    </cfRule>
  </conditionalFormatting>
  <pageMargins left="0.7" right="0.7" top="0.75" bottom="0.75" header="0.3" footer="0.3"/>
  <pageSetup orientation="portrait" horizontalDpi="90"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sheetPr>
  <dimension ref="A1:BA136"/>
  <sheetViews>
    <sheetView topLeftCell="A84" zoomScale="33" zoomScaleNormal="10" workbookViewId="0">
      <selection activeCell="Z102" sqref="Z102"/>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44.85546875" style="2" customWidth="1"/>
    <col min="7" max="7" width="15.85546875" style="2" customWidth="1"/>
    <col min="8" max="8" width="24.42578125" style="2" customWidth="1"/>
    <col min="9" max="9" width="19.140625" style="2" customWidth="1"/>
    <col min="10" max="10" width="27.28515625" style="2" customWidth="1"/>
    <col min="11" max="11" width="26.85546875" style="2" customWidth="1"/>
    <col min="12" max="12" width="45.28515625" style="9" customWidth="1"/>
    <col min="13" max="13" width="14.85546875" style="2" customWidth="1"/>
    <col min="14" max="14" width="35.42578125" style="10" customWidth="1"/>
    <col min="15" max="15" width="25.42578125" style="2" customWidth="1"/>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0.28515625" style="2" customWidth="1"/>
    <col min="25" max="25" width="55.42578125" style="2" customWidth="1"/>
    <col min="26" max="26" width="10.85546875" style="2"/>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6" width="17.140625" style="2" customWidth="1"/>
    <col min="37" max="38" width="10.85546875" style="2"/>
    <col min="39" max="39" width="17.140625" style="2" bestFit="1" customWidth="1"/>
    <col min="40" max="40" width="23.7109375" style="2" bestFit="1" customWidth="1"/>
    <col min="41" max="41" width="14.5703125" style="2" bestFit="1" customWidth="1"/>
    <col min="42" max="42" width="10.85546875" style="2"/>
    <col min="43" max="43" width="14.5703125" style="2" bestFit="1" customWidth="1"/>
    <col min="44" max="44" width="20.85546875" style="2" customWidth="1"/>
    <col min="45" max="45" width="18.42578125" style="2" customWidth="1"/>
    <col min="46" max="46" width="12.5703125" style="2" customWidth="1"/>
    <col min="47" max="47" width="22.5703125" style="2" customWidth="1"/>
    <col min="48" max="48" width="41.42578125" style="2" customWidth="1"/>
    <col min="49" max="49" width="19.85546875" style="2" customWidth="1"/>
    <col min="50" max="50" width="20.140625" style="2" customWidth="1"/>
    <col min="51" max="51" width="21.28515625" style="2" customWidth="1"/>
    <col min="52" max="52" width="18.140625" style="2" customWidth="1"/>
    <col min="53" max="53" width="18.85546875" style="2" customWidth="1"/>
    <col min="54" max="16384" width="10.85546875" style="2"/>
  </cols>
  <sheetData>
    <row r="1" spans="2:53">
      <c r="M1" s="9"/>
      <c r="N1" s="2"/>
      <c r="O1" s="10"/>
    </row>
    <row r="2" spans="2:53">
      <c r="C2" s="840" t="s">
        <v>0</v>
      </c>
      <c r="D2" s="840"/>
      <c r="E2" s="840"/>
      <c r="F2" s="840"/>
      <c r="G2" s="840"/>
      <c r="H2" s="840"/>
      <c r="I2" s="840"/>
      <c r="J2" s="840"/>
      <c r="K2" s="840"/>
      <c r="L2" s="840"/>
      <c r="M2" s="840"/>
      <c r="N2" s="840"/>
      <c r="O2" s="840"/>
    </row>
    <row r="3" spans="2:53" ht="51" customHeight="1">
      <c r="C3" s="840"/>
      <c r="D3" s="840"/>
      <c r="E3" s="840"/>
      <c r="F3" s="840"/>
      <c r="G3" s="840"/>
      <c r="H3" s="840"/>
      <c r="I3" s="840"/>
      <c r="J3" s="840"/>
      <c r="K3" s="840"/>
      <c r="L3" s="840"/>
      <c r="M3" s="840"/>
      <c r="N3" s="840"/>
      <c r="O3" s="840"/>
    </row>
    <row r="5" spans="2:53" ht="15.6">
      <c r="C5" s="849" t="s">
        <v>1</v>
      </c>
      <c r="D5" s="849"/>
      <c r="E5" s="849"/>
      <c r="F5" s="849"/>
      <c r="G5" s="774"/>
      <c r="H5" s="896" t="s">
        <v>825</v>
      </c>
      <c r="I5" s="896"/>
      <c r="J5" s="896"/>
      <c r="K5" s="896"/>
      <c r="L5" s="896"/>
      <c r="M5" s="896"/>
      <c r="N5" s="3"/>
    </row>
    <row r="6" spans="2:53" ht="13.5" thickBot="1">
      <c r="C6" s="851"/>
      <c r="D6" s="851"/>
      <c r="E6" s="851"/>
      <c r="F6" s="851"/>
      <c r="G6" s="775"/>
      <c r="H6" s="841"/>
      <c r="I6" s="841"/>
      <c r="J6" s="841"/>
      <c r="K6" s="841"/>
      <c r="L6" s="842"/>
      <c r="M6" s="842"/>
      <c r="N6" s="842"/>
      <c r="O6" s="4"/>
    </row>
    <row r="7" spans="2:53" ht="13.5" thickBot="1">
      <c r="C7" s="849" t="s">
        <v>3</v>
      </c>
      <c r="D7" s="849"/>
      <c r="E7" s="849"/>
      <c r="F7" s="849"/>
      <c r="G7" s="774"/>
      <c r="H7" s="50">
        <v>781.0917483763443</v>
      </c>
      <c r="I7" s="103"/>
      <c r="J7" s="103"/>
      <c r="K7" s="103"/>
      <c r="L7" s="5"/>
      <c r="M7" s="5"/>
      <c r="N7" s="5"/>
      <c r="O7" s="4"/>
    </row>
    <row r="8" spans="2:53" ht="12.95">
      <c r="C8" s="774" t="s">
        <v>4</v>
      </c>
      <c r="D8" s="774"/>
      <c r="E8" s="774"/>
      <c r="F8" s="774"/>
      <c r="G8" s="774"/>
      <c r="H8" s="83">
        <f>H7*0.3</f>
        <v>234.32752451290327</v>
      </c>
      <c r="I8" s="167"/>
      <c r="J8" s="168"/>
      <c r="K8" s="168"/>
      <c r="L8" s="6"/>
      <c r="M8" s="6"/>
      <c r="N8" s="6"/>
      <c r="O8" s="4"/>
    </row>
    <row r="9" spans="2:53" ht="15.95">
      <c r="C9" s="4" t="s">
        <v>5</v>
      </c>
      <c r="H9" s="8"/>
      <c r="I9" s="8"/>
      <c r="J9" s="8"/>
      <c r="K9" s="8"/>
      <c r="M9" s="9"/>
      <c r="N9" s="2"/>
      <c r="O9" s="10"/>
    </row>
    <row r="10" spans="2:53" ht="15.95">
      <c r="C10" s="4"/>
      <c r="H10" s="8"/>
      <c r="I10" s="8"/>
      <c r="J10" s="8"/>
      <c r="K10" s="8"/>
      <c r="M10" s="9"/>
      <c r="N10" s="2"/>
      <c r="O10" s="10"/>
    </row>
    <row r="11" spans="2:53" ht="63" customHeight="1">
      <c r="C11" s="833" t="s">
        <v>6</v>
      </c>
      <c r="D11" s="833"/>
      <c r="E11" s="833"/>
      <c r="F11" s="833"/>
      <c r="G11" s="833"/>
      <c r="H11" s="833"/>
      <c r="I11" s="8"/>
      <c r="J11" s="8"/>
      <c r="K11" s="835" t="str">
        <f>IF(BA19&gt;=5,"HABILITA: CUENTA CON MÁS DE 5 AÑOS","NO HABILITA POR TIEMPO")</f>
        <v>HABILITA: CUENTA CON MÁS DE 5 AÑOS</v>
      </c>
      <c r="L11" s="836"/>
      <c r="M11" s="9"/>
      <c r="N11" s="2"/>
      <c r="O11" s="10"/>
      <c r="AU11" s="835" t="str">
        <f>IF(BA19&gt;=5,"HABILITA: CUENTA CON MÁS DE 5 AÑOS","NO HABILITA POR TIEMPO")</f>
        <v>HABILITA: CUENTA CON MÁS DE 5 AÑOS</v>
      </c>
      <c r="AV11" s="836"/>
    </row>
    <row r="12" spans="2:53" ht="12.95" thickBot="1">
      <c r="M12" s="9"/>
      <c r="N12" s="2"/>
      <c r="O12" s="10"/>
    </row>
    <row r="13" spans="2:53" ht="23.45" thickBot="1">
      <c r="C13" s="843" t="s">
        <v>7</v>
      </c>
      <c r="D13" s="844"/>
      <c r="E13" s="844"/>
      <c r="F13" s="844"/>
      <c r="G13" s="844"/>
      <c r="H13" s="844"/>
      <c r="I13" s="844"/>
      <c r="J13" s="844"/>
      <c r="K13" s="844"/>
      <c r="L13" s="845"/>
      <c r="M13" s="104"/>
      <c r="N13" s="2"/>
      <c r="O13" s="10"/>
      <c r="Q13" s="846" t="s">
        <v>8</v>
      </c>
      <c r="R13" s="847"/>
      <c r="S13" s="847"/>
      <c r="T13" s="847"/>
      <c r="U13" s="847"/>
      <c r="V13" s="847"/>
      <c r="W13" s="847"/>
      <c r="X13" s="847"/>
      <c r="Y13" s="848"/>
      <c r="AB13" s="846" t="s">
        <v>9</v>
      </c>
      <c r="AC13" s="847"/>
      <c r="AD13" s="847"/>
      <c r="AE13" s="847"/>
      <c r="AF13" s="847"/>
      <c r="AG13" s="847"/>
      <c r="AH13" s="847"/>
      <c r="AI13" s="847"/>
      <c r="AJ13" s="848"/>
      <c r="AM13" s="843" t="s">
        <v>7</v>
      </c>
      <c r="AN13" s="844"/>
      <c r="AO13" s="844"/>
      <c r="AP13" s="844"/>
      <c r="AQ13" s="844"/>
      <c r="AR13" s="844"/>
      <c r="AS13" s="844"/>
      <c r="AT13" s="844"/>
      <c r="AU13" s="844"/>
      <c r="AV13" s="845"/>
    </row>
    <row r="14" spans="2:53"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5" t="s">
        <v>19</v>
      </c>
      <c r="AM14" s="180" t="s">
        <v>10</v>
      </c>
      <c r="AN14" s="180" t="s">
        <v>11</v>
      </c>
      <c r="AO14" s="180" t="s">
        <v>12</v>
      </c>
      <c r="AP14" s="187" t="s">
        <v>13</v>
      </c>
      <c r="AQ14" s="187" t="s">
        <v>14</v>
      </c>
      <c r="AR14" s="187" t="s">
        <v>15</v>
      </c>
      <c r="AS14" s="187" t="s">
        <v>16</v>
      </c>
      <c r="AT14" s="188" t="s">
        <v>17</v>
      </c>
      <c r="AU14" s="188" t="s">
        <v>18</v>
      </c>
      <c r="AV14" s="180" t="s">
        <v>19</v>
      </c>
      <c r="AW14" s="458" t="s">
        <v>22</v>
      </c>
      <c r="AX14" s="458" t="s">
        <v>23</v>
      </c>
      <c r="AY14" s="458" t="s">
        <v>24</v>
      </c>
      <c r="AZ14" s="458" t="s">
        <v>25</v>
      </c>
      <c r="BA14" s="459" t="s">
        <v>26</v>
      </c>
    </row>
    <row r="15" spans="2:53" ht="169.5" customHeight="1" thickBot="1">
      <c r="B15" s="81">
        <v>1</v>
      </c>
      <c r="C15" s="658" t="s">
        <v>826</v>
      </c>
      <c r="D15" s="658" t="s">
        <v>827</v>
      </c>
      <c r="E15" s="658" t="s">
        <v>828</v>
      </c>
      <c r="F15" s="658" t="s">
        <v>829</v>
      </c>
      <c r="G15" s="820">
        <v>7547352469</v>
      </c>
      <c r="H15" s="821">
        <f>G15/515000</f>
        <v>14655.053337864078</v>
      </c>
      <c r="I15" s="822">
        <v>0.65</v>
      </c>
      <c r="J15" s="823">
        <f>H15*I15</f>
        <v>9525.7846696116503</v>
      </c>
      <c r="K15" s="463" t="str">
        <f>IF(H15*I15&gt;0,"HABILITADO", "NO HABILITADO")</f>
        <v>HABILITADO</v>
      </c>
      <c r="L15" s="93"/>
      <c r="M15" s="330">
        <v>80101500</v>
      </c>
      <c r="N15" s="24" t="s">
        <v>30</v>
      </c>
      <c r="O15" s="12"/>
      <c r="P15" s="81">
        <v>1</v>
      </c>
      <c r="Q15" s="75"/>
      <c r="R15" s="44"/>
      <c r="S15" s="89"/>
      <c r="T15" s="88"/>
      <c r="U15" s="73"/>
      <c r="V15" s="102"/>
      <c r="W15" s="85"/>
      <c r="X15" s="96">
        <f>V15*W15</f>
        <v>0</v>
      </c>
      <c r="Y15" s="82"/>
      <c r="AA15" s="81">
        <v>1</v>
      </c>
      <c r="AB15" s="229" t="s">
        <v>830</v>
      </c>
      <c r="AC15" s="320" t="s">
        <v>831</v>
      </c>
      <c r="AD15" s="230" t="s">
        <v>832</v>
      </c>
      <c r="AE15" s="229" t="s">
        <v>833</v>
      </c>
      <c r="AF15" s="231" t="s">
        <v>834</v>
      </c>
      <c r="AG15" s="321">
        <v>9497.6200000000008</v>
      </c>
      <c r="AH15" s="233">
        <v>1</v>
      </c>
      <c r="AI15" s="232">
        <f>AG15*AH15</f>
        <v>9497.6200000000008</v>
      </c>
      <c r="AJ15" s="94"/>
      <c r="AL15" s="81">
        <v>1</v>
      </c>
      <c r="AM15" s="658" t="s">
        <v>826</v>
      </c>
      <c r="AN15" s="658" t="s">
        <v>827</v>
      </c>
      <c r="AO15" s="658" t="s">
        <v>828</v>
      </c>
      <c r="AP15" s="658" t="s">
        <v>829</v>
      </c>
      <c r="AQ15" s="820">
        <v>7547352469</v>
      </c>
      <c r="AR15" s="821">
        <v>16227.98</v>
      </c>
      <c r="AS15" s="822">
        <v>0.65</v>
      </c>
      <c r="AT15" s="823">
        <f>AR15*AS15</f>
        <v>10548.187</v>
      </c>
      <c r="AU15" s="463" t="str">
        <f>IF(AR15*AS15&gt;0,"HABILITADO", "NO HABILITADO")</f>
        <v>HABILITADO</v>
      </c>
      <c r="AV15" s="93"/>
      <c r="AW15" s="439">
        <v>37838</v>
      </c>
      <c r="AX15" s="439">
        <v>40439</v>
      </c>
      <c r="AY15" s="439">
        <v>37838</v>
      </c>
      <c r="AZ15" s="439">
        <v>40439</v>
      </c>
      <c r="BA15" s="824">
        <f>+(AZ15-AY15+1)/365</f>
        <v>7.1287671232876715</v>
      </c>
    </row>
    <row r="16" spans="2:53" ht="83.45" customHeight="1" thickBot="1">
      <c r="B16" s="81">
        <v>2</v>
      </c>
      <c r="C16" s="658" t="s">
        <v>835</v>
      </c>
      <c r="D16" s="658" t="s">
        <v>836</v>
      </c>
      <c r="E16" s="658" t="s">
        <v>837</v>
      </c>
      <c r="F16" s="658" t="s">
        <v>838</v>
      </c>
      <c r="G16" s="825">
        <v>8359414619</v>
      </c>
      <c r="H16" s="821">
        <f>G16/496900</f>
        <v>16823.13266049507</v>
      </c>
      <c r="I16" s="826">
        <v>0.65</v>
      </c>
      <c r="J16" s="823">
        <f t="shared" ref="J16:J18" si="0">J15+H16*I16</f>
        <v>20460.820898933445</v>
      </c>
      <c r="K16" s="463" t="str">
        <f t="shared" ref="K16:K18" si="1">IF(H16*I16&gt;0,"HABILITADO", "NO HABILITADO")</f>
        <v>HABILITADO</v>
      </c>
      <c r="L16" s="827"/>
      <c r="M16" s="330">
        <v>80101600</v>
      </c>
      <c r="N16" s="24" t="s">
        <v>30</v>
      </c>
      <c r="O16" s="12"/>
      <c r="P16" s="81">
        <v>2</v>
      </c>
      <c r="Q16" s="99"/>
      <c r="R16" s="88"/>
      <c r="S16" s="89"/>
      <c r="T16" s="88"/>
      <c r="U16" s="73"/>
      <c r="V16" s="102"/>
      <c r="W16" s="85"/>
      <c r="X16" s="96">
        <f>X15+V16*W16</f>
        <v>0</v>
      </c>
      <c r="Y16" s="82"/>
      <c r="AA16" s="81">
        <v>2</v>
      </c>
      <c r="AB16" s="87"/>
      <c r="AC16" s="88"/>
      <c r="AD16" s="89"/>
      <c r="AE16" s="88"/>
      <c r="AF16" s="90"/>
      <c r="AG16" s="86"/>
      <c r="AH16" s="85"/>
      <c r="AI16" s="232">
        <f t="shared" ref="AI16:AI68" si="2">AG16*AH16</f>
        <v>0</v>
      </c>
      <c r="AJ16" s="82"/>
      <c r="AL16" s="81">
        <v>2</v>
      </c>
      <c r="AM16" s="658" t="s">
        <v>835</v>
      </c>
      <c r="AN16" s="658" t="s">
        <v>836</v>
      </c>
      <c r="AO16" s="658" t="s">
        <v>837</v>
      </c>
      <c r="AP16" s="658" t="s">
        <v>838</v>
      </c>
      <c r="AQ16" s="825">
        <v>8359414619</v>
      </c>
      <c r="AR16" s="821">
        <v>1280.0899999999999</v>
      </c>
      <c r="AS16" s="826">
        <v>0.65</v>
      </c>
      <c r="AT16" s="823">
        <f t="shared" ref="AT16:AT18" si="3">AT15+AR16*AS16</f>
        <v>11380.245499999999</v>
      </c>
      <c r="AU16" s="463" t="str">
        <f t="shared" ref="AU16:AU18" si="4">IF(AR16*AS16&gt;0,"HABILITADO", "NO HABILITADO")</f>
        <v>HABILITADO</v>
      </c>
      <c r="AV16" s="545" t="s">
        <v>839</v>
      </c>
      <c r="AW16" s="439">
        <v>37736</v>
      </c>
      <c r="AX16" s="439">
        <v>39849</v>
      </c>
      <c r="AY16" s="439">
        <v>37736</v>
      </c>
      <c r="AZ16" s="439">
        <v>37837</v>
      </c>
      <c r="BA16" s="824">
        <f t="shared" ref="BA16:BA18" si="5">+(AZ16-AY16+1)/365</f>
        <v>0.27945205479452057</v>
      </c>
    </row>
    <row r="17" spans="2:53" ht="51" customHeight="1" thickBot="1">
      <c r="B17" s="81">
        <v>3</v>
      </c>
      <c r="C17" s="658" t="s">
        <v>840</v>
      </c>
      <c r="D17" s="658" t="s">
        <v>841</v>
      </c>
      <c r="E17" s="658" t="s">
        <v>842</v>
      </c>
      <c r="F17" s="658" t="s">
        <v>829</v>
      </c>
      <c r="G17" s="825">
        <v>3096470961</v>
      </c>
      <c r="H17" s="821">
        <f>G17/644350</f>
        <v>4805.5729975944751</v>
      </c>
      <c r="I17" s="826">
        <v>0.2</v>
      </c>
      <c r="J17" s="823">
        <f t="shared" si="0"/>
        <v>21421.935498452342</v>
      </c>
      <c r="K17" s="463" t="str">
        <f t="shared" si="1"/>
        <v>HABILITADO</v>
      </c>
      <c r="L17" s="827"/>
      <c r="M17" s="330">
        <v>81101500</v>
      </c>
      <c r="N17" s="24" t="s">
        <v>33</v>
      </c>
      <c r="O17" s="12"/>
      <c r="P17" s="81">
        <v>3</v>
      </c>
      <c r="Q17" s="87"/>
      <c r="R17" s="88"/>
      <c r="S17" s="89"/>
      <c r="T17" s="88"/>
      <c r="U17" s="90"/>
      <c r="V17" s="86"/>
      <c r="W17" s="85"/>
      <c r="X17" s="96">
        <f t="shared" ref="X17:X68" si="6">X16+V17*W17</f>
        <v>0</v>
      </c>
      <c r="Y17" s="82"/>
      <c r="AA17" s="81">
        <v>3</v>
      </c>
      <c r="AB17" s="87"/>
      <c r="AC17" s="88"/>
      <c r="AD17" s="89"/>
      <c r="AE17" s="88"/>
      <c r="AF17" s="90"/>
      <c r="AG17" s="86"/>
      <c r="AH17" s="85"/>
      <c r="AI17" s="232">
        <f t="shared" si="2"/>
        <v>0</v>
      </c>
      <c r="AJ17" s="82"/>
      <c r="AL17" s="81">
        <v>3</v>
      </c>
      <c r="AM17" s="658" t="s">
        <v>840</v>
      </c>
      <c r="AN17" s="658" t="s">
        <v>841</v>
      </c>
      <c r="AO17" s="658" t="s">
        <v>842</v>
      </c>
      <c r="AP17" s="658" t="s">
        <v>829</v>
      </c>
      <c r="AQ17" s="825">
        <v>3096470961</v>
      </c>
      <c r="AR17" s="821">
        <v>4961.8</v>
      </c>
      <c r="AS17" s="826">
        <v>0.2</v>
      </c>
      <c r="AT17" s="823">
        <f t="shared" si="3"/>
        <v>12372.6055</v>
      </c>
      <c r="AU17" s="463" t="str">
        <f t="shared" si="4"/>
        <v>HABILITADO</v>
      </c>
      <c r="AV17" s="827"/>
      <c r="AW17" s="439">
        <v>42124</v>
      </c>
      <c r="AX17" s="439">
        <v>42613</v>
      </c>
      <c r="AY17" s="439">
        <v>42124</v>
      </c>
      <c r="AZ17" s="439">
        <v>42369</v>
      </c>
      <c r="BA17" s="824">
        <f t="shared" si="5"/>
        <v>0.67397260273972603</v>
      </c>
    </row>
    <row r="18" spans="2:53" ht="56.1" customHeight="1" thickBot="1">
      <c r="B18" s="81">
        <v>4</v>
      </c>
      <c r="C18" s="658" t="s">
        <v>843</v>
      </c>
      <c r="D18" s="658" t="s">
        <v>844</v>
      </c>
      <c r="E18" s="658" t="s">
        <v>845</v>
      </c>
      <c r="F18" s="658" t="s">
        <v>829</v>
      </c>
      <c r="G18" s="825">
        <v>3431317563</v>
      </c>
      <c r="H18" s="821">
        <f>G18/737717</f>
        <v>4651.2654080087623</v>
      </c>
      <c r="I18" s="826">
        <v>0.33</v>
      </c>
      <c r="J18" s="823">
        <f t="shared" si="0"/>
        <v>22956.853083095233</v>
      </c>
      <c r="K18" s="463" t="str">
        <f t="shared" si="1"/>
        <v>HABILITADO</v>
      </c>
      <c r="L18" s="827"/>
      <c r="M18" s="330">
        <v>81101700</v>
      </c>
      <c r="N18" s="24" t="s">
        <v>35</v>
      </c>
      <c r="O18" s="12"/>
      <c r="P18" s="81">
        <v>4</v>
      </c>
      <c r="Q18" s="87"/>
      <c r="R18" s="88"/>
      <c r="S18" s="89"/>
      <c r="T18" s="88"/>
      <c r="U18" s="90"/>
      <c r="V18" s="86"/>
      <c r="W18" s="85"/>
      <c r="X18" s="96">
        <f t="shared" si="6"/>
        <v>0</v>
      </c>
      <c r="Y18" s="82"/>
      <c r="AA18" s="81">
        <v>4</v>
      </c>
      <c r="AB18" s="87"/>
      <c r="AC18" s="88"/>
      <c r="AD18" s="89"/>
      <c r="AE18" s="88"/>
      <c r="AF18" s="90"/>
      <c r="AG18" s="86"/>
      <c r="AH18" s="85"/>
      <c r="AI18" s="232">
        <f t="shared" si="2"/>
        <v>0</v>
      </c>
      <c r="AJ18" s="82"/>
      <c r="AL18" s="81">
        <v>4</v>
      </c>
      <c r="AM18" s="658" t="s">
        <v>843</v>
      </c>
      <c r="AN18" s="658" t="s">
        <v>844</v>
      </c>
      <c r="AO18" s="658" t="s">
        <v>845</v>
      </c>
      <c r="AP18" s="658" t="s">
        <v>829</v>
      </c>
      <c r="AQ18" s="825">
        <v>3431317563</v>
      </c>
      <c r="AR18" s="821">
        <v>4621.26</v>
      </c>
      <c r="AS18" s="826">
        <v>0.33</v>
      </c>
      <c r="AT18" s="823">
        <f t="shared" si="3"/>
        <v>13897.621299999999</v>
      </c>
      <c r="AU18" s="463" t="str">
        <f t="shared" si="4"/>
        <v>HABILITADO</v>
      </c>
      <c r="AV18" s="827"/>
      <c r="AW18" s="439">
        <v>42621</v>
      </c>
      <c r="AX18" s="439">
        <v>42978</v>
      </c>
      <c r="AY18" s="439">
        <v>42621</v>
      </c>
      <c r="AZ18" s="828">
        <v>42978</v>
      </c>
      <c r="BA18" s="824">
        <f t="shared" si="5"/>
        <v>0.98082191780821915</v>
      </c>
    </row>
    <row r="19" spans="2:53" ht="95.25" customHeight="1" thickBot="1">
      <c r="B19" s="81">
        <v>5</v>
      </c>
      <c r="C19" s="781"/>
      <c r="D19" s="658"/>
      <c r="E19" s="829"/>
      <c r="F19" s="658"/>
      <c r="G19" s="830"/>
      <c r="H19" s="823"/>
      <c r="I19" s="826"/>
      <c r="J19" s="823"/>
      <c r="K19" s="831"/>
      <c r="L19" s="832"/>
      <c r="M19" s="330">
        <v>83101800</v>
      </c>
      <c r="N19" s="24" t="s">
        <v>37</v>
      </c>
      <c r="O19" s="12"/>
      <c r="P19" s="81">
        <v>5</v>
      </c>
      <c r="Q19" s="87"/>
      <c r="R19" s="44"/>
      <c r="S19" s="72"/>
      <c r="T19" s="44"/>
      <c r="U19" s="73"/>
      <c r="V19" s="74"/>
      <c r="W19" s="85"/>
      <c r="X19" s="96">
        <f t="shared" si="6"/>
        <v>0</v>
      </c>
      <c r="Y19" s="82"/>
      <c r="AA19" s="81">
        <v>5</v>
      </c>
      <c r="AB19" s="87"/>
      <c r="AC19" s="44"/>
      <c r="AD19" s="72"/>
      <c r="AE19" s="44"/>
      <c r="AF19" s="73"/>
      <c r="AG19" s="74"/>
      <c r="AH19" s="85"/>
      <c r="AI19" s="232">
        <f t="shared" si="2"/>
        <v>0</v>
      </c>
      <c r="AJ19" s="52"/>
      <c r="AW19" s="621"/>
      <c r="AX19" s="621"/>
      <c r="AY19" s="621"/>
      <c r="AZ19" s="580" t="s">
        <v>846</v>
      </c>
      <c r="BA19" s="734">
        <f>SUM(BA15:BA18)</f>
        <v>9.0630136986301384</v>
      </c>
    </row>
    <row r="20" spans="2:53" ht="45.6" customHeight="1">
      <c r="B20" s="92">
        <v>6</v>
      </c>
      <c r="C20" s="93"/>
      <c r="D20" s="94"/>
      <c r="E20" s="95"/>
      <c r="F20" s="94"/>
      <c r="G20" s="79"/>
      <c r="H20" s="96"/>
      <c r="I20" s="97"/>
      <c r="J20" s="96"/>
      <c r="K20" s="96"/>
      <c r="L20" s="331"/>
      <c r="M20" s="105"/>
      <c r="N20" s="2"/>
      <c r="O20" s="12"/>
      <c r="P20" s="92">
        <v>6</v>
      </c>
      <c r="Q20" s="93"/>
      <c r="R20" s="94"/>
      <c r="S20" s="95"/>
      <c r="T20" s="94"/>
      <c r="U20" s="79"/>
      <c r="V20" s="96"/>
      <c r="W20" s="97"/>
      <c r="X20" s="96">
        <f t="shared" si="6"/>
        <v>0</v>
      </c>
      <c r="Y20" s="82"/>
      <c r="AA20" s="92">
        <v>6</v>
      </c>
      <c r="AB20" s="93"/>
      <c r="AC20" s="94"/>
      <c r="AD20" s="95"/>
      <c r="AE20" s="94"/>
      <c r="AF20" s="79"/>
      <c r="AG20" s="96"/>
      <c r="AH20" s="97"/>
      <c r="AI20" s="232">
        <f t="shared" si="2"/>
        <v>0</v>
      </c>
      <c r="AJ20" s="53"/>
    </row>
    <row r="21" spans="2:53" ht="46.5" customHeight="1">
      <c r="B21" s="92">
        <v>7</v>
      </c>
      <c r="C21" s="93"/>
      <c r="D21" s="94"/>
      <c r="E21" s="95"/>
      <c r="F21" s="94"/>
      <c r="G21" s="79"/>
      <c r="H21" s="96"/>
      <c r="I21" s="97"/>
      <c r="J21" s="96"/>
      <c r="K21" s="96"/>
      <c r="L21" s="93"/>
      <c r="M21" s="105"/>
      <c r="N21" s="2"/>
      <c r="O21" s="12"/>
      <c r="P21" s="92">
        <v>7</v>
      </c>
      <c r="Q21" s="93"/>
      <c r="R21" s="94"/>
      <c r="S21" s="95"/>
      <c r="T21" s="94"/>
      <c r="U21" s="79"/>
      <c r="V21" s="96"/>
      <c r="W21" s="97"/>
      <c r="X21" s="96">
        <f t="shared" si="6"/>
        <v>0</v>
      </c>
      <c r="Y21" s="82"/>
      <c r="AA21" s="92">
        <v>7</v>
      </c>
      <c r="AB21" s="93"/>
      <c r="AC21" s="94"/>
      <c r="AD21" s="95"/>
      <c r="AE21" s="94"/>
      <c r="AF21" s="79"/>
      <c r="AG21" s="96"/>
      <c r="AH21" s="97"/>
      <c r="AI21" s="232">
        <f t="shared" si="2"/>
        <v>0</v>
      </c>
      <c r="AJ21" s="51"/>
    </row>
    <row r="22" spans="2:53" ht="38.450000000000003" customHeight="1">
      <c r="B22" s="92">
        <v>8</v>
      </c>
      <c r="C22" s="93"/>
      <c r="D22" s="98"/>
      <c r="E22" s="95"/>
      <c r="F22" s="98"/>
      <c r="G22" s="79"/>
      <c r="H22" s="96"/>
      <c r="I22" s="97"/>
      <c r="J22" s="96"/>
      <c r="K22" s="96"/>
      <c r="L22" s="93"/>
      <c r="M22" s="105"/>
      <c r="N22" s="2"/>
      <c r="O22" s="12"/>
      <c r="P22" s="92">
        <v>8</v>
      </c>
      <c r="Q22" s="93"/>
      <c r="R22" s="98"/>
      <c r="S22" s="95"/>
      <c r="T22" s="98"/>
      <c r="U22" s="79"/>
      <c r="V22" s="96"/>
      <c r="W22" s="97"/>
      <c r="X22" s="96">
        <f t="shared" si="6"/>
        <v>0</v>
      </c>
      <c r="Y22" s="82"/>
      <c r="AA22" s="92">
        <v>8</v>
      </c>
      <c r="AB22" s="93"/>
      <c r="AC22" s="98"/>
      <c r="AD22" s="95"/>
      <c r="AE22" s="98"/>
      <c r="AF22" s="79"/>
      <c r="AG22" s="96"/>
      <c r="AH22" s="97"/>
      <c r="AI22" s="232">
        <f t="shared" si="2"/>
        <v>0</v>
      </c>
      <c r="AJ22" s="52"/>
    </row>
    <row r="23" spans="2:53" ht="53.45" customHeight="1">
      <c r="B23" s="92">
        <v>9</v>
      </c>
      <c r="C23" s="93"/>
      <c r="D23" s="98"/>
      <c r="E23" s="95"/>
      <c r="F23" s="94"/>
      <c r="G23" s="79"/>
      <c r="H23" s="96"/>
      <c r="I23" s="97"/>
      <c r="J23" s="96"/>
      <c r="K23" s="96"/>
      <c r="L23" s="93"/>
      <c r="M23" s="105"/>
      <c r="N23" s="2"/>
      <c r="O23" s="12"/>
      <c r="P23" s="92">
        <v>9</v>
      </c>
      <c r="Q23" s="93"/>
      <c r="R23" s="98"/>
      <c r="S23" s="95"/>
      <c r="T23" s="94"/>
      <c r="U23" s="79"/>
      <c r="V23" s="96"/>
      <c r="W23" s="97"/>
      <c r="X23" s="96">
        <f t="shared" si="6"/>
        <v>0</v>
      </c>
      <c r="Y23" s="82"/>
      <c r="AA23" s="92">
        <v>9</v>
      </c>
      <c r="AB23" s="93"/>
      <c r="AC23" s="98"/>
      <c r="AD23" s="95"/>
      <c r="AE23" s="94"/>
      <c r="AF23" s="79"/>
      <c r="AG23" s="96"/>
      <c r="AH23" s="97"/>
      <c r="AI23" s="232">
        <f t="shared" si="2"/>
        <v>0</v>
      </c>
      <c r="AJ23" s="53"/>
    </row>
    <row r="24" spans="2:53" ht="69" customHeight="1">
      <c r="B24" s="92">
        <v>10</v>
      </c>
      <c r="C24" s="93"/>
      <c r="D24" s="94"/>
      <c r="E24" s="95"/>
      <c r="F24" s="94"/>
      <c r="G24" s="79"/>
      <c r="H24" s="96"/>
      <c r="I24" s="97"/>
      <c r="J24" s="96"/>
      <c r="K24" s="96"/>
      <c r="L24" s="93"/>
      <c r="M24" s="106"/>
      <c r="N24" s="2"/>
      <c r="O24" s="12"/>
      <c r="P24" s="92">
        <v>10</v>
      </c>
      <c r="Q24" s="93"/>
      <c r="R24" s="94"/>
      <c r="S24" s="95"/>
      <c r="T24" s="94"/>
      <c r="U24" s="79"/>
      <c r="V24" s="96"/>
      <c r="W24" s="97"/>
      <c r="X24" s="96">
        <f t="shared" si="6"/>
        <v>0</v>
      </c>
      <c r="Y24" s="81"/>
      <c r="AA24" s="92">
        <v>10</v>
      </c>
      <c r="AB24" s="93"/>
      <c r="AC24" s="94"/>
      <c r="AD24" s="95"/>
      <c r="AE24" s="94"/>
      <c r="AF24" s="79"/>
      <c r="AG24" s="96"/>
      <c r="AH24" s="97"/>
      <c r="AI24" s="232">
        <f t="shared" si="2"/>
        <v>0</v>
      </c>
      <c r="AJ24" s="54"/>
    </row>
    <row r="25" spans="2:53" ht="57.6" customHeight="1">
      <c r="B25" s="92">
        <v>11</v>
      </c>
      <c r="C25" s="93"/>
      <c r="D25" s="94"/>
      <c r="E25" s="95"/>
      <c r="F25" s="94"/>
      <c r="G25" s="79"/>
      <c r="H25" s="96"/>
      <c r="I25" s="97"/>
      <c r="J25" s="96"/>
      <c r="K25" s="96"/>
      <c r="L25" s="93"/>
      <c r="M25" s="106"/>
      <c r="N25" s="2"/>
      <c r="O25" s="12"/>
      <c r="P25" s="92">
        <v>11</v>
      </c>
      <c r="Q25" s="93"/>
      <c r="R25" s="94"/>
      <c r="S25" s="95"/>
      <c r="T25" s="94"/>
      <c r="U25" s="79"/>
      <c r="V25" s="96"/>
      <c r="W25" s="97"/>
      <c r="X25" s="96">
        <f t="shared" si="6"/>
        <v>0</v>
      </c>
      <c r="Y25" s="81"/>
      <c r="AA25" s="92">
        <v>11</v>
      </c>
      <c r="AB25" s="93"/>
      <c r="AC25" s="94"/>
      <c r="AD25" s="95"/>
      <c r="AE25" s="94"/>
      <c r="AF25" s="79"/>
      <c r="AG25" s="96"/>
      <c r="AH25" s="97"/>
      <c r="AI25" s="232">
        <f t="shared" si="2"/>
        <v>0</v>
      </c>
      <c r="AJ25" s="55"/>
    </row>
    <row r="26" spans="2:53" ht="82.5" customHeight="1">
      <c r="B26" s="92">
        <v>12</v>
      </c>
      <c r="C26" s="93"/>
      <c r="D26" s="94"/>
      <c r="E26" s="95"/>
      <c r="F26" s="94"/>
      <c r="G26" s="79"/>
      <c r="H26" s="96"/>
      <c r="I26" s="97"/>
      <c r="J26" s="96"/>
      <c r="K26" s="96"/>
      <c r="L26" s="93"/>
      <c r="M26" s="106"/>
      <c r="N26" s="2"/>
      <c r="O26" s="12"/>
      <c r="P26" s="92">
        <v>12</v>
      </c>
      <c r="Q26" s="93"/>
      <c r="R26" s="94"/>
      <c r="S26" s="95"/>
      <c r="T26" s="94"/>
      <c r="U26" s="79"/>
      <c r="V26" s="96"/>
      <c r="W26" s="97"/>
      <c r="X26" s="96">
        <f t="shared" si="6"/>
        <v>0</v>
      </c>
      <c r="Y26" s="81"/>
      <c r="AA26" s="92">
        <v>12</v>
      </c>
      <c r="AB26" s="93"/>
      <c r="AC26" s="94"/>
      <c r="AD26" s="95"/>
      <c r="AE26" s="94"/>
      <c r="AF26" s="79"/>
      <c r="AG26" s="96"/>
      <c r="AH26" s="97"/>
      <c r="AI26" s="232">
        <f t="shared" si="2"/>
        <v>0</v>
      </c>
      <c r="AJ26" s="56"/>
    </row>
    <row r="27" spans="2:53" ht="69" customHeight="1">
      <c r="B27" s="92">
        <v>13</v>
      </c>
      <c r="C27" s="93"/>
      <c r="D27" s="98"/>
      <c r="E27" s="95"/>
      <c r="F27" s="94"/>
      <c r="G27" s="79"/>
      <c r="H27" s="96"/>
      <c r="I27" s="97"/>
      <c r="J27" s="96"/>
      <c r="K27" s="96"/>
      <c r="L27" s="93"/>
      <c r="M27" s="106"/>
      <c r="N27" s="2"/>
      <c r="O27" s="12"/>
      <c r="P27" s="92">
        <v>13</v>
      </c>
      <c r="Q27" s="93"/>
      <c r="R27" s="98"/>
      <c r="S27" s="95"/>
      <c r="T27" s="94"/>
      <c r="U27" s="79"/>
      <c r="V27" s="96"/>
      <c r="W27" s="97"/>
      <c r="X27" s="96">
        <f t="shared" si="6"/>
        <v>0</v>
      </c>
      <c r="Y27" s="81"/>
      <c r="AA27" s="92">
        <v>13</v>
      </c>
      <c r="AB27" s="93"/>
      <c r="AC27" s="98"/>
      <c r="AD27" s="95"/>
      <c r="AE27" s="94"/>
      <c r="AF27" s="79"/>
      <c r="AG27" s="96"/>
      <c r="AH27" s="97"/>
      <c r="AI27" s="232">
        <f t="shared" si="2"/>
        <v>0</v>
      </c>
      <c r="AJ27" s="54"/>
    </row>
    <row r="28" spans="2:53" ht="45.95" customHeight="1">
      <c r="B28" s="92">
        <v>14</v>
      </c>
      <c r="C28" s="93"/>
      <c r="D28" s="94"/>
      <c r="E28" s="95"/>
      <c r="F28" s="94"/>
      <c r="G28" s="79"/>
      <c r="H28" s="96"/>
      <c r="I28" s="97"/>
      <c r="J28" s="96"/>
      <c r="K28" s="96"/>
      <c r="L28" s="93"/>
      <c r="M28" s="106"/>
      <c r="N28" s="2"/>
      <c r="O28" s="12"/>
      <c r="P28" s="92">
        <v>14</v>
      </c>
      <c r="Q28" s="93"/>
      <c r="R28" s="94"/>
      <c r="S28" s="95"/>
      <c r="T28" s="94"/>
      <c r="U28" s="79"/>
      <c r="V28" s="96"/>
      <c r="W28" s="97"/>
      <c r="X28" s="96">
        <f t="shared" si="6"/>
        <v>0</v>
      </c>
      <c r="Y28" s="81"/>
      <c r="AA28" s="92">
        <v>14</v>
      </c>
      <c r="AB28" s="93"/>
      <c r="AC28" s="94"/>
      <c r="AD28" s="95"/>
      <c r="AE28" s="94"/>
      <c r="AF28" s="79"/>
      <c r="AG28" s="96"/>
      <c r="AH28" s="97"/>
      <c r="AI28" s="232">
        <f t="shared" si="2"/>
        <v>0</v>
      </c>
      <c r="AJ28" s="55"/>
    </row>
    <row r="29" spans="2:53" ht="45.95" customHeight="1">
      <c r="B29" s="92">
        <v>15</v>
      </c>
      <c r="C29" s="93"/>
      <c r="D29" s="94"/>
      <c r="E29" s="95"/>
      <c r="F29" s="94"/>
      <c r="G29" s="79"/>
      <c r="H29" s="96"/>
      <c r="I29" s="97"/>
      <c r="J29" s="96"/>
      <c r="K29" s="96"/>
      <c r="L29" s="93"/>
      <c r="M29" s="106"/>
      <c r="N29" s="2"/>
      <c r="O29" s="12"/>
      <c r="P29" s="92">
        <v>15</v>
      </c>
      <c r="Q29" s="93"/>
      <c r="R29" s="94"/>
      <c r="S29" s="95"/>
      <c r="T29" s="94"/>
      <c r="U29" s="79"/>
      <c r="V29" s="96"/>
      <c r="W29" s="97"/>
      <c r="X29" s="96">
        <f t="shared" si="6"/>
        <v>0</v>
      </c>
      <c r="Y29" s="81"/>
      <c r="AA29" s="92">
        <v>15</v>
      </c>
      <c r="AB29" s="93"/>
      <c r="AC29" s="94"/>
      <c r="AD29" s="95"/>
      <c r="AE29" s="94"/>
      <c r="AF29" s="79"/>
      <c r="AG29" s="96"/>
      <c r="AH29" s="97"/>
      <c r="AI29" s="232">
        <f t="shared" si="2"/>
        <v>0</v>
      </c>
      <c r="AJ29" s="56"/>
    </row>
    <row r="30" spans="2:53" ht="69" customHeight="1">
      <c r="B30" s="92">
        <v>16</v>
      </c>
      <c r="C30" s="93"/>
      <c r="D30" s="94"/>
      <c r="E30" s="95"/>
      <c r="F30" s="94"/>
      <c r="G30" s="79"/>
      <c r="H30" s="96"/>
      <c r="I30" s="97"/>
      <c r="J30" s="96"/>
      <c r="K30" s="96"/>
      <c r="L30" s="93"/>
      <c r="M30" s="106"/>
      <c r="N30" s="2"/>
      <c r="O30" s="12"/>
      <c r="P30" s="92">
        <v>16</v>
      </c>
      <c r="Q30" s="93"/>
      <c r="R30" s="94"/>
      <c r="S30" s="95"/>
      <c r="T30" s="94"/>
      <c r="U30" s="79"/>
      <c r="V30" s="96"/>
      <c r="W30" s="97"/>
      <c r="X30" s="96">
        <f t="shared" si="6"/>
        <v>0</v>
      </c>
      <c r="Y30" s="81"/>
      <c r="AA30" s="92">
        <v>16</v>
      </c>
      <c r="AB30" s="93"/>
      <c r="AC30" s="94"/>
      <c r="AD30" s="95"/>
      <c r="AE30" s="94"/>
      <c r="AF30" s="79"/>
      <c r="AG30" s="96"/>
      <c r="AH30" s="97"/>
      <c r="AI30" s="232">
        <f t="shared" si="2"/>
        <v>0</v>
      </c>
      <c r="AJ30" s="54"/>
    </row>
    <row r="31" spans="2:53" ht="34.5" customHeight="1">
      <c r="B31" s="81">
        <v>17</v>
      </c>
      <c r="C31" s="87"/>
      <c r="D31" s="44"/>
      <c r="E31" s="72"/>
      <c r="F31" s="44"/>
      <c r="G31" s="79"/>
      <c r="H31" s="74"/>
      <c r="I31" s="85"/>
      <c r="J31" s="86"/>
      <c r="K31" s="74"/>
      <c r="L31" s="81"/>
      <c r="M31" s="106"/>
      <c r="N31" s="2"/>
      <c r="O31" s="12"/>
      <c r="P31" s="81">
        <v>17</v>
      </c>
      <c r="Q31" s="87"/>
      <c r="R31" s="44"/>
      <c r="S31" s="72"/>
      <c r="T31" s="44"/>
      <c r="U31" s="79"/>
      <c r="V31" s="74"/>
      <c r="W31" s="85"/>
      <c r="X31" s="96">
        <f t="shared" si="6"/>
        <v>0</v>
      </c>
      <c r="Y31" s="81"/>
      <c r="AA31" s="81">
        <v>17</v>
      </c>
      <c r="AB31" s="87"/>
      <c r="AC31" s="44"/>
      <c r="AD31" s="72"/>
      <c r="AE31" s="44"/>
      <c r="AF31" s="79"/>
      <c r="AG31" s="74"/>
      <c r="AH31" s="85"/>
      <c r="AI31" s="232">
        <f t="shared" si="2"/>
        <v>0</v>
      </c>
      <c r="AJ31" s="55"/>
    </row>
    <row r="32" spans="2:53" ht="12.95">
      <c r="B32" s="81">
        <v>18</v>
      </c>
      <c r="C32" s="56"/>
      <c r="D32" s="56"/>
      <c r="E32" s="56"/>
      <c r="F32" s="56"/>
      <c r="G32" s="53"/>
      <c r="H32" s="56"/>
      <c r="I32" s="56"/>
      <c r="J32" s="86"/>
      <c r="K32" s="74"/>
      <c r="L32" s="56"/>
      <c r="M32" s="106"/>
      <c r="N32" s="2"/>
      <c r="O32" s="12"/>
      <c r="P32" s="81">
        <v>18</v>
      </c>
      <c r="Q32" s="56"/>
      <c r="R32" s="56"/>
      <c r="S32" s="56"/>
      <c r="T32" s="56"/>
      <c r="U32" s="53"/>
      <c r="V32" s="56"/>
      <c r="W32" s="56"/>
      <c r="X32" s="96">
        <f t="shared" si="6"/>
        <v>0</v>
      </c>
      <c r="Y32" s="81"/>
      <c r="AA32" s="81">
        <v>18</v>
      </c>
      <c r="AB32" s="56"/>
      <c r="AC32" s="56"/>
      <c r="AD32" s="56"/>
      <c r="AE32" s="56"/>
      <c r="AF32" s="53"/>
      <c r="AG32" s="56"/>
      <c r="AH32" s="56"/>
      <c r="AI32" s="232">
        <f t="shared" si="2"/>
        <v>0</v>
      </c>
      <c r="AJ32" s="56"/>
    </row>
    <row r="33" spans="2:36" ht="12.95">
      <c r="B33" s="81">
        <v>19</v>
      </c>
      <c r="C33" s="54"/>
      <c r="D33" s="54"/>
      <c r="E33" s="54"/>
      <c r="F33" s="54"/>
      <c r="G33" s="51"/>
      <c r="H33" s="54"/>
      <c r="I33" s="54"/>
      <c r="J33" s="86"/>
      <c r="K33" s="74"/>
      <c r="L33" s="54"/>
      <c r="M33" s="106"/>
      <c r="N33" s="2"/>
      <c r="O33" s="12"/>
      <c r="P33" s="81">
        <v>19</v>
      </c>
      <c r="Q33" s="54"/>
      <c r="R33" s="54"/>
      <c r="S33" s="54"/>
      <c r="T33" s="54"/>
      <c r="U33" s="51"/>
      <c r="V33" s="54"/>
      <c r="W33" s="54"/>
      <c r="X33" s="96">
        <f t="shared" si="6"/>
        <v>0</v>
      </c>
      <c r="Y33" s="81"/>
      <c r="AA33" s="81">
        <v>19</v>
      </c>
      <c r="AB33" s="54"/>
      <c r="AC33" s="54"/>
      <c r="AD33" s="54"/>
      <c r="AE33" s="54"/>
      <c r="AF33" s="51"/>
      <c r="AG33" s="54"/>
      <c r="AH33" s="54"/>
      <c r="AI33" s="232">
        <f t="shared" si="2"/>
        <v>0</v>
      </c>
      <c r="AJ33" s="54"/>
    </row>
    <row r="34" spans="2:36" ht="12.95">
      <c r="B34" s="81">
        <v>20</v>
      </c>
      <c r="C34" s="55"/>
      <c r="D34" s="55"/>
      <c r="E34" s="55"/>
      <c r="F34" s="55"/>
      <c r="G34" s="52"/>
      <c r="H34" s="55"/>
      <c r="I34" s="55"/>
      <c r="J34" s="86"/>
      <c r="K34" s="74"/>
      <c r="L34" s="55"/>
      <c r="M34" s="106"/>
      <c r="N34" s="2"/>
      <c r="O34" s="12"/>
      <c r="P34" s="81">
        <v>20</v>
      </c>
      <c r="Q34" s="55"/>
      <c r="R34" s="55"/>
      <c r="S34" s="55"/>
      <c r="T34" s="55"/>
      <c r="U34" s="52"/>
      <c r="V34" s="55"/>
      <c r="W34" s="55"/>
      <c r="X34" s="96">
        <f t="shared" si="6"/>
        <v>0</v>
      </c>
      <c r="Y34" s="81"/>
      <c r="AA34" s="81">
        <v>20</v>
      </c>
      <c r="AB34" s="55"/>
      <c r="AC34" s="55"/>
      <c r="AD34" s="55"/>
      <c r="AE34" s="55"/>
      <c r="AF34" s="52"/>
      <c r="AG34" s="55"/>
      <c r="AH34" s="55"/>
      <c r="AI34" s="232">
        <f t="shared" si="2"/>
        <v>0</v>
      </c>
      <c r="AJ34" s="55"/>
    </row>
    <row r="35" spans="2:36" ht="12.95">
      <c r="B35" s="81">
        <v>21</v>
      </c>
      <c r="C35" s="56"/>
      <c r="D35" s="56"/>
      <c r="E35" s="56"/>
      <c r="F35" s="56"/>
      <c r="G35" s="53"/>
      <c r="H35" s="56"/>
      <c r="I35" s="56"/>
      <c r="J35" s="86"/>
      <c r="K35" s="74"/>
      <c r="L35" s="56"/>
      <c r="M35" s="106"/>
      <c r="N35" s="2"/>
      <c r="O35" s="12"/>
      <c r="P35" s="81">
        <v>21</v>
      </c>
      <c r="Q35" s="56"/>
      <c r="R35" s="56"/>
      <c r="S35" s="56"/>
      <c r="T35" s="56"/>
      <c r="U35" s="53"/>
      <c r="V35" s="56"/>
      <c r="W35" s="56"/>
      <c r="X35" s="96">
        <f t="shared" si="6"/>
        <v>0</v>
      </c>
      <c r="Y35" s="81"/>
      <c r="AA35" s="81">
        <v>21</v>
      </c>
      <c r="AB35" s="56"/>
      <c r="AC35" s="56"/>
      <c r="AD35" s="56"/>
      <c r="AE35" s="56"/>
      <c r="AF35" s="53"/>
      <c r="AG35" s="56"/>
      <c r="AH35" s="56"/>
      <c r="AI35" s="232">
        <f t="shared" si="2"/>
        <v>0</v>
      </c>
      <c r="AJ35" s="56"/>
    </row>
    <row r="36" spans="2:36" ht="12.95">
      <c r="B36" s="81">
        <v>22</v>
      </c>
      <c r="C36" s="54"/>
      <c r="D36" s="54"/>
      <c r="E36" s="54"/>
      <c r="F36" s="54"/>
      <c r="G36" s="51"/>
      <c r="H36" s="54"/>
      <c r="I36" s="54"/>
      <c r="J36" s="86"/>
      <c r="K36" s="74"/>
      <c r="L36" s="54"/>
      <c r="M36" s="106"/>
      <c r="N36" s="2"/>
      <c r="O36" s="12"/>
      <c r="P36" s="81">
        <v>22</v>
      </c>
      <c r="Q36" s="54"/>
      <c r="R36" s="54"/>
      <c r="S36" s="54"/>
      <c r="T36" s="54"/>
      <c r="U36" s="51"/>
      <c r="V36" s="54"/>
      <c r="W36" s="54"/>
      <c r="X36" s="96">
        <f t="shared" si="6"/>
        <v>0</v>
      </c>
      <c r="Y36" s="81"/>
      <c r="AA36" s="81">
        <v>22</v>
      </c>
      <c r="AB36" s="54"/>
      <c r="AC36" s="54"/>
      <c r="AD36" s="54"/>
      <c r="AE36" s="54"/>
      <c r="AF36" s="51"/>
      <c r="AG36" s="54"/>
      <c r="AH36" s="54"/>
      <c r="AI36" s="232">
        <f t="shared" si="2"/>
        <v>0</v>
      </c>
      <c r="AJ36" s="54"/>
    </row>
    <row r="37" spans="2:36" ht="12.95">
      <c r="B37" s="81">
        <v>23</v>
      </c>
      <c r="C37" s="55"/>
      <c r="D37" s="55"/>
      <c r="E37" s="55"/>
      <c r="F37" s="55"/>
      <c r="G37" s="52"/>
      <c r="H37" s="55"/>
      <c r="I37" s="55"/>
      <c r="J37" s="86"/>
      <c r="K37" s="74"/>
      <c r="L37" s="55"/>
      <c r="M37" s="106"/>
      <c r="N37" s="2"/>
      <c r="O37" s="12"/>
      <c r="P37" s="81">
        <v>23</v>
      </c>
      <c r="Q37" s="55"/>
      <c r="R37" s="55"/>
      <c r="S37" s="55"/>
      <c r="T37" s="55"/>
      <c r="U37" s="52"/>
      <c r="V37" s="55"/>
      <c r="W37" s="55"/>
      <c r="X37" s="96">
        <f t="shared" si="6"/>
        <v>0</v>
      </c>
      <c r="Y37" s="81"/>
      <c r="AA37" s="81">
        <v>23</v>
      </c>
      <c r="AB37" s="55"/>
      <c r="AC37" s="55"/>
      <c r="AD37" s="55"/>
      <c r="AE37" s="55"/>
      <c r="AF37" s="52"/>
      <c r="AG37" s="55"/>
      <c r="AH37" s="55"/>
      <c r="AI37" s="232">
        <f t="shared" si="2"/>
        <v>0</v>
      </c>
      <c r="AJ37" s="55"/>
    </row>
    <row r="38" spans="2:36" ht="12.95">
      <c r="B38" s="81">
        <v>24</v>
      </c>
      <c r="C38" s="56"/>
      <c r="D38" s="56"/>
      <c r="E38" s="56"/>
      <c r="F38" s="56"/>
      <c r="G38" s="53"/>
      <c r="H38" s="56"/>
      <c r="I38" s="56"/>
      <c r="J38" s="86"/>
      <c r="K38" s="74"/>
      <c r="L38" s="56"/>
      <c r="M38" s="106"/>
      <c r="N38" s="2"/>
      <c r="O38" s="12"/>
      <c r="P38" s="81">
        <v>24</v>
      </c>
      <c r="Q38" s="56"/>
      <c r="R38" s="56"/>
      <c r="S38" s="56"/>
      <c r="T38" s="56"/>
      <c r="U38" s="53"/>
      <c r="V38" s="56"/>
      <c r="W38" s="56"/>
      <c r="X38" s="96">
        <f t="shared" si="6"/>
        <v>0</v>
      </c>
      <c r="Y38" s="81"/>
      <c r="AA38" s="81">
        <v>24</v>
      </c>
      <c r="AB38" s="56"/>
      <c r="AC38" s="56"/>
      <c r="AD38" s="56"/>
      <c r="AE38" s="56"/>
      <c r="AF38" s="53"/>
      <c r="AG38" s="56"/>
      <c r="AH38" s="56"/>
      <c r="AI38" s="232">
        <f t="shared" si="2"/>
        <v>0</v>
      </c>
      <c r="AJ38" s="56"/>
    </row>
    <row r="39" spans="2:36" ht="12.95">
      <c r="B39" s="81">
        <v>25</v>
      </c>
      <c r="C39" s="54"/>
      <c r="D39" s="54"/>
      <c r="E39" s="54"/>
      <c r="F39" s="54"/>
      <c r="G39" s="51"/>
      <c r="H39" s="54"/>
      <c r="I39" s="54"/>
      <c r="J39" s="86"/>
      <c r="K39" s="74"/>
      <c r="L39" s="54"/>
      <c r="M39" s="106"/>
      <c r="N39" s="2"/>
      <c r="O39" s="12"/>
      <c r="P39" s="81">
        <v>25</v>
      </c>
      <c r="Q39" s="54"/>
      <c r="R39" s="54"/>
      <c r="S39" s="54"/>
      <c r="T39" s="54"/>
      <c r="U39" s="51"/>
      <c r="V39" s="54"/>
      <c r="W39" s="54"/>
      <c r="X39" s="96">
        <f t="shared" si="6"/>
        <v>0</v>
      </c>
      <c r="Y39" s="81"/>
      <c r="AA39" s="81">
        <v>25</v>
      </c>
      <c r="AB39" s="54"/>
      <c r="AC39" s="54"/>
      <c r="AD39" s="54"/>
      <c r="AE39" s="54"/>
      <c r="AF39" s="51"/>
      <c r="AG39" s="54"/>
      <c r="AH39" s="54"/>
      <c r="AI39" s="232">
        <f t="shared" si="2"/>
        <v>0</v>
      </c>
      <c r="AJ39" s="54"/>
    </row>
    <row r="40" spans="2:36" ht="12.95">
      <c r="B40" s="81">
        <v>26</v>
      </c>
      <c r="C40" s="55"/>
      <c r="D40" s="55"/>
      <c r="E40" s="55"/>
      <c r="F40" s="55"/>
      <c r="G40" s="52"/>
      <c r="H40" s="55"/>
      <c r="I40" s="55"/>
      <c r="J40" s="86"/>
      <c r="K40" s="74"/>
      <c r="L40" s="55"/>
      <c r="M40" s="106"/>
      <c r="N40" s="2"/>
      <c r="O40" s="12"/>
      <c r="P40" s="81">
        <v>26</v>
      </c>
      <c r="Q40" s="55"/>
      <c r="R40" s="55"/>
      <c r="S40" s="55"/>
      <c r="T40" s="55"/>
      <c r="U40" s="52"/>
      <c r="V40" s="55"/>
      <c r="W40" s="55"/>
      <c r="X40" s="96">
        <f t="shared" si="6"/>
        <v>0</v>
      </c>
      <c r="Y40" s="81"/>
      <c r="AA40" s="81">
        <v>26</v>
      </c>
      <c r="AB40" s="55"/>
      <c r="AC40" s="55"/>
      <c r="AD40" s="55"/>
      <c r="AE40" s="55"/>
      <c r="AF40" s="52"/>
      <c r="AG40" s="55"/>
      <c r="AH40" s="55"/>
      <c r="AI40" s="232">
        <f t="shared" si="2"/>
        <v>0</v>
      </c>
      <c r="AJ40" s="55"/>
    </row>
    <row r="41" spans="2:36" ht="12.95">
      <c r="B41" s="81">
        <v>27</v>
      </c>
      <c r="C41" s="56"/>
      <c r="D41" s="56"/>
      <c r="E41" s="56"/>
      <c r="F41" s="56"/>
      <c r="G41" s="53"/>
      <c r="H41" s="56"/>
      <c r="I41" s="56"/>
      <c r="J41" s="86"/>
      <c r="K41" s="74"/>
      <c r="L41" s="56"/>
      <c r="M41" s="106"/>
      <c r="N41" s="2"/>
      <c r="O41" s="12"/>
      <c r="P41" s="81">
        <v>27</v>
      </c>
      <c r="Q41" s="56"/>
      <c r="R41" s="56"/>
      <c r="S41" s="56"/>
      <c r="T41" s="56"/>
      <c r="U41" s="53"/>
      <c r="V41" s="56"/>
      <c r="W41" s="56"/>
      <c r="X41" s="96">
        <f t="shared" si="6"/>
        <v>0</v>
      </c>
      <c r="Y41" s="81"/>
      <c r="AA41" s="81">
        <v>27</v>
      </c>
      <c r="AB41" s="56"/>
      <c r="AC41" s="56"/>
      <c r="AD41" s="56"/>
      <c r="AE41" s="56"/>
      <c r="AF41" s="53"/>
      <c r="AG41" s="56"/>
      <c r="AH41" s="56"/>
      <c r="AI41" s="232">
        <f t="shared" si="2"/>
        <v>0</v>
      </c>
      <c r="AJ41" s="56"/>
    </row>
    <row r="42" spans="2:36" ht="12.95">
      <c r="B42" s="81">
        <v>28</v>
      </c>
      <c r="C42" s="54"/>
      <c r="D42" s="54"/>
      <c r="E42" s="54"/>
      <c r="F42" s="54"/>
      <c r="G42" s="51"/>
      <c r="H42" s="54"/>
      <c r="I42" s="54"/>
      <c r="J42" s="86"/>
      <c r="K42" s="74"/>
      <c r="L42" s="54"/>
      <c r="M42" s="106"/>
      <c r="N42" s="2"/>
      <c r="O42" s="12"/>
      <c r="P42" s="81">
        <v>28</v>
      </c>
      <c r="Q42" s="54"/>
      <c r="R42" s="54"/>
      <c r="S42" s="54"/>
      <c r="T42" s="54"/>
      <c r="U42" s="51"/>
      <c r="V42" s="54"/>
      <c r="W42" s="54"/>
      <c r="X42" s="96">
        <f t="shared" si="6"/>
        <v>0</v>
      </c>
      <c r="Y42" s="81"/>
      <c r="AA42" s="81">
        <v>28</v>
      </c>
      <c r="AB42" s="54"/>
      <c r="AC42" s="54"/>
      <c r="AD42" s="54"/>
      <c r="AE42" s="54"/>
      <c r="AF42" s="51"/>
      <c r="AG42" s="54"/>
      <c r="AH42" s="54"/>
      <c r="AI42" s="232">
        <f t="shared" si="2"/>
        <v>0</v>
      </c>
      <c r="AJ42" s="54"/>
    </row>
    <row r="43" spans="2:36" ht="12.95">
      <c r="B43" s="81">
        <v>29</v>
      </c>
      <c r="C43" s="55"/>
      <c r="D43" s="55"/>
      <c r="E43" s="55"/>
      <c r="F43" s="55"/>
      <c r="G43" s="52"/>
      <c r="H43" s="55"/>
      <c r="I43" s="55"/>
      <c r="J43" s="86"/>
      <c r="K43" s="74"/>
      <c r="L43" s="55"/>
      <c r="M43" s="106"/>
      <c r="N43" s="2"/>
      <c r="O43" s="12"/>
      <c r="P43" s="81">
        <v>29</v>
      </c>
      <c r="Q43" s="55"/>
      <c r="R43" s="55"/>
      <c r="S43" s="55"/>
      <c r="T43" s="55"/>
      <c r="U43" s="52"/>
      <c r="V43" s="55"/>
      <c r="W43" s="55"/>
      <c r="X43" s="96">
        <f t="shared" si="6"/>
        <v>0</v>
      </c>
      <c r="Y43" s="81"/>
      <c r="AA43" s="81">
        <v>29</v>
      </c>
      <c r="AB43" s="55"/>
      <c r="AC43" s="55"/>
      <c r="AD43" s="55"/>
      <c r="AE43" s="55"/>
      <c r="AF43" s="52"/>
      <c r="AG43" s="55"/>
      <c r="AH43" s="55"/>
      <c r="AI43" s="232">
        <f t="shared" si="2"/>
        <v>0</v>
      </c>
      <c r="AJ43" s="55"/>
    </row>
    <row r="44" spans="2:36" ht="12.95">
      <c r="B44" s="81">
        <v>30</v>
      </c>
      <c r="C44" s="56"/>
      <c r="D44" s="56"/>
      <c r="E44" s="56"/>
      <c r="F44" s="56"/>
      <c r="G44" s="53"/>
      <c r="H44" s="56"/>
      <c r="I44" s="56"/>
      <c r="J44" s="86"/>
      <c r="K44" s="74"/>
      <c r="L44" s="56"/>
      <c r="M44" s="106"/>
      <c r="N44" s="2"/>
      <c r="O44" s="12"/>
      <c r="P44" s="81">
        <v>30</v>
      </c>
      <c r="Q44" s="56"/>
      <c r="R44" s="56"/>
      <c r="S44" s="56"/>
      <c r="T44" s="56"/>
      <c r="U44" s="53"/>
      <c r="V44" s="56"/>
      <c r="W44" s="56"/>
      <c r="X44" s="96">
        <f t="shared" si="6"/>
        <v>0</v>
      </c>
      <c r="Y44" s="81"/>
      <c r="AA44" s="81">
        <v>30</v>
      </c>
      <c r="AB44" s="56"/>
      <c r="AC44" s="56"/>
      <c r="AD44" s="56"/>
      <c r="AE44" s="56"/>
      <c r="AF44" s="53"/>
      <c r="AG44" s="56"/>
      <c r="AH44" s="56"/>
      <c r="AI44" s="232">
        <f t="shared" si="2"/>
        <v>0</v>
      </c>
      <c r="AJ44" s="56"/>
    </row>
    <row r="45" spans="2:36" ht="12.95">
      <c r="B45" s="81">
        <v>31</v>
      </c>
      <c r="C45" s="51"/>
      <c r="D45" s="51"/>
      <c r="E45" s="51"/>
      <c r="F45" s="51"/>
      <c r="G45" s="51"/>
      <c r="H45" s="51"/>
      <c r="I45" s="51"/>
      <c r="J45" s="86"/>
      <c r="K45" s="74"/>
      <c r="L45" s="51"/>
      <c r="M45" s="105"/>
      <c r="N45" s="2"/>
      <c r="O45" s="12"/>
      <c r="P45" s="81">
        <v>31</v>
      </c>
      <c r="Q45" s="51"/>
      <c r="R45" s="51"/>
      <c r="S45" s="51"/>
      <c r="T45" s="51"/>
      <c r="U45" s="51"/>
      <c r="V45" s="51"/>
      <c r="W45" s="51"/>
      <c r="X45" s="96">
        <f t="shared" si="6"/>
        <v>0</v>
      </c>
      <c r="Y45" s="82"/>
      <c r="AA45" s="81">
        <v>31</v>
      </c>
      <c r="AB45" s="51"/>
      <c r="AC45" s="51"/>
      <c r="AD45" s="51"/>
      <c r="AE45" s="51"/>
      <c r="AF45" s="51"/>
      <c r="AG45" s="51"/>
      <c r="AH45" s="51"/>
      <c r="AI45" s="232">
        <f t="shared" si="2"/>
        <v>0</v>
      </c>
      <c r="AJ45" s="51"/>
    </row>
    <row r="46" spans="2:36" ht="12.95">
      <c r="B46" s="81">
        <v>32</v>
      </c>
      <c r="C46" s="52"/>
      <c r="D46" s="52"/>
      <c r="E46" s="52"/>
      <c r="F46" s="52"/>
      <c r="G46" s="52"/>
      <c r="H46" s="52"/>
      <c r="I46" s="52"/>
      <c r="J46" s="86"/>
      <c r="K46" s="74"/>
      <c r="L46" s="52"/>
      <c r="M46" s="105"/>
      <c r="N46" s="2"/>
      <c r="O46" s="12"/>
      <c r="P46" s="81">
        <v>32</v>
      </c>
      <c r="Q46" s="52"/>
      <c r="R46" s="52"/>
      <c r="S46" s="52"/>
      <c r="T46" s="52"/>
      <c r="U46" s="52"/>
      <c r="V46" s="52"/>
      <c r="W46" s="52"/>
      <c r="X46" s="96">
        <f t="shared" si="6"/>
        <v>0</v>
      </c>
      <c r="Y46" s="82"/>
      <c r="AA46" s="81">
        <v>32</v>
      </c>
      <c r="AB46" s="52"/>
      <c r="AC46" s="52"/>
      <c r="AD46" s="52"/>
      <c r="AE46" s="52"/>
      <c r="AF46" s="52"/>
      <c r="AG46" s="52"/>
      <c r="AH46" s="52"/>
      <c r="AI46" s="232">
        <f t="shared" si="2"/>
        <v>0</v>
      </c>
      <c r="AJ46" s="52"/>
    </row>
    <row r="47" spans="2:36" ht="12.95">
      <c r="B47" s="81">
        <v>33</v>
      </c>
      <c r="C47" s="53"/>
      <c r="D47" s="53"/>
      <c r="E47" s="53"/>
      <c r="F47" s="53"/>
      <c r="G47" s="53"/>
      <c r="H47" s="53"/>
      <c r="I47" s="53"/>
      <c r="J47" s="86"/>
      <c r="K47" s="74"/>
      <c r="L47" s="53"/>
      <c r="M47" s="105"/>
      <c r="N47" s="2"/>
      <c r="O47" s="12"/>
      <c r="P47" s="81">
        <v>33</v>
      </c>
      <c r="Q47" s="53"/>
      <c r="R47" s="53"/>
      <c r="S47" s="53"/>
      <c r="T47" s="53"/>
      <c r="U47" s="53"/>
      <c r="V47" s="53"/>
      <c r="W47" s="53"/>
      <c r="X47" s="96">
        <f t="shared" si="6"/>
        <v>0</v>
      </c>
      <c r="Y47" s="82"/>
      <c r="AA47" s="81">
        <v>33</v>
      </c>
      <c r="AB47" s="53"/>
      <c r="AC47" s="53"/>
      <c r="AD47" s="53"/>
      <c r="AE47" s="53"/>
      <c r="AF47" s="53"/>
      <c r="AG47" s="53"/>
      <c r="AH47" s="53"/>
      <c r="AI47" s="232">
        <f t="shared" si="2"/>
        <v>0</v>
      </c>
      <c r="AJ47" s="53"/>
    </row>
    <row r="48" spans="2:36" ht="12.95">
      <c r="B48" s="81">
        <v>34</v>
      </c>
      <c r="C48" s="51"/>
      <c r="D48" s="51"/>
      <c r="E48" s="51"/>
      <c r="F48" s="51"/>
      <c r="G48" s="51"/>
      <c r="H48" s="51"/>
      <c r="I48" s="51"/>
      <c r="J48" s="86"/>
      <c r="K48" s="74"/>
      <c r="L48" s="51"/>
      <c r="M48" s="105"/>
      <c r="N48" s="2"/>
      <c r="O48" s="12"/>
      <c r="P48" s="81">
        <v>34</v>
      </c>
      <c r="Q48" s="51"/>
      <c r="R48" s="51"/>
      <c r="S48" s="51"/>
      <c r="T48" s="51"/>
      <c r="U48" s="51"/>
      <c r="V48" s="51"/>
      <c r="W48" s="51"/>
      <c r="X48" s="96">
        <f t="shared" si="6"/>
        <v>0</v>
      </c>
      <c r="Y48" s="82"/>
      <c r="AA48" s="81">
        <v>34</v>
      </c>
      <c r="AB48" s="51"/>
      <c r="AC48" s="51"/>
      <c r="AD48" s="51"/>
      <c r="AE48" s="51"/>
      <c r="AF48" s="51"/>
      <c r="AG48" s="51"/>
      <c r="AH48" s="51"/>
      <c r="AI48" s="232">
        <f t="shared" si="2"/>
        <v>0</v>
      </c>
      <c r="AJ48" s="51"/>
    </row>
    <row r="49" spans="1:36" ht="12.95">
      <c r="B49" s="81">
        <v>35</v>
      </c>
      <c r="C49" s="52"/>
      <c r="D49" s="52"/>
      <c r="E49" s="52"/>
      <c r="F49" s="52"/>
      <c r="G49" s="52"/>
      <c r="H49" s="52"/>
      <c r="I49" s="52"/>
      <c r="J49" s="86"/>
      <c r="K49" s="74"/>
      <c r="L49" s="52"/>
      <c r="M49" s="105"/>
      <c r="N49" s="2"/>
      <c r="O49" s="12"/>
      <c r="P49" s="81">
        <v>35</v>
      </c>
      <c r="Q49" s="52"/>
      <c r="R49" s="52"/>
      <c r="S49" s="52"/>
      <c r="T49" s="52"/>
      <c r="U49" s="52"/>
      <c r="V49" s="52"/>
      <c r="W49" s="52"/>
      <c r="X49" s="96">
        <f t="shared" si="6"/>
        <v>0</v>
      </c>
      <c r="Y49" s="82"/>
      <c r="AA49" s="81">
        <v>35</v>
      </c>
      <c r="AB49" s="52"/>
      <c r="AC49" s="52"/>
      <c r="AD49" s="52"/>
      <c r="AE49" s="52"/>
      <c r="AF49" s="52"/>
      <c r="AG49" s="52"/>
      <c r="AH49" s="52"/>
      <c r="AI49" s="232">
        <f t="shared" si="2"/>
        <v>0</v>
      </c>
      <c r="AJ49" s="52"/>
    </row>
    <row r="50" spans="1:36" ht="12.95">
      <c r="B50" s="81">
        <v>36</v>
      </c>
      <c r="C50" s="53"/>
      <c r="D50" s="53"/>
      <c r="E50" s="53"/>
      <c r="F50" s="53"/>
      <c r="G50" s="53"/>
      <c r="H50" s="53"/>
      <c r="I50" s="53"/>
      <c r="J50" s="86"/>
      <c r="K50" s="74"/>
      <c r="L50" s="53"/>
      <c r="M50" s="105"/>
      <c r="N50" s="2"/>
      <c r="O50" s="12"/>
      <c r="P50" s="81">
        <v>36</v>
      </c>
      <c r="Q50" s="53"/>
      <c r="R50" s="53"/>
      <c r="S50" s="53"/>
      <c r="T50" s="53"/>
      <c r="U50" s="53"/>
      <c r="V50" s="53"/>
      <c r="W50" s="53"/>
      <c r="X50" s="96">
        <f t="shared" si="6"/>
        <v>0</v>
      </c>
      <c r="Y50" s="82"/>
      <c r="AA50" s="81">
        <v>36</v>
      </c>
      <c r="AB50" s="53"/>
      <c r="AC50" s="53"/>
      <c r="AD50" s="53"/>
      <c r="AE50" s="53"/>
      <c r="AF50" s="53"/>
      <c r="AG50" s="53"/>
      <c r="AH50" s="53"/>
      <c r="AI50" s="232">
        <f t="shared" si="2"/>
        <v>0</v>
      </c>
      <c r="AJ50" s="53"/>
    </row>
    <row r="51" spans="1:36" s="13" customFormat="1">
      <c r="B51" s="81">
        <v>37</v>
      </c>
      <c r="C51" s="51"/>
      <c r="D51" s="66"/>
      <c r="E51" s="63"/>
      <c r="F51" s="66"/>
      <c r="G51" s="51"/>
      <c r="H51" s="69"/>
      <c r="I51" s="69"/>
      <c r="J51" s="86"/>
      <c r="K51" s="74"/>
      <c r="L51" s="60"/>
      <c r="M51" s="107"/>
      <c r="O51" s="14"/>
      <c r="P51" s="81">
        <v>37</v>
      </c>
      <c r="Q51" s="51"/>
      <c r="R51" s="66"/>
      <c r="S51" s="63"/>
      <c r="T51" s="66"/>
      <c r="U51" s="51"/>
      <c r="V51" s="69"/>
      <c r="W51" s="69"/>
      <c r="X51" s="96">
        <f t="shared" si="6"/>
        <v>0</v>
      </c>
      <c r="Y51" s="101"/>
      <c r="AA51" s="81">
        <v>37</v>
      </c>
      <c r="AB51" s="51"/>
      <c r="AC51" s="66"/>
      <c r="AD51" s="63"/>
      <c r="AE51" s="66"/>
      <c r="AF51" s="51"/>
      <c r="AG51" s="69"/>
      <c r="AH51" s="69"/>
      <c r="AI51" s="232">
        <f t="shared" si="2"/>
        <v>0</v>
      </c>
      <c r="AJ51" s="60"/>
    </row>
    <row r="52" spans="1:36" s="13" customFormat="1">
      <c r="B52" s="81">
        <v>38</v>
      </c>
      <c r="C52" s="52"/>
      <c r="D52" s="67"/>
      <c r="E52" s="64"/>
      <c r="F52" s="67"/>
      <c r="G52" s="52"/>
      <c r="H52" s="70"/>
      <c r="I52" s="70"/>
      <c r="J52" s="86"/>
      <c r="K52" s="74"/>
      <c r="L52" s="61"/>
      <c r="M52" s="107"/>
      <c r="O52" s="14"/>
      <c r="P52" s="81">
        <v>38</v>
      </c>
      <c r="Q52" s="52"/>
      <c r="R52" s="67"/>
      <c r="S52" s="64"/>
      <c r="T52" s="67"/>
      <c r="U52" s="52"/>
      <c r="V52" s="70"/>
      <c r="W52" s="70"/>
      <c r="X52" s="96">
        <f t="shared" si="6"/>
        <v>0</v>
      </c>
      <c r="Y52" s="101"/>
      <c r="AA52" s="81">
        <v>38</v>
      </c>
      <c r="AB52" s="52"/>
      <c r="AC52" s="67"/>
      <c r="AD52" s="64"/>
      <c r="AE52" s="67"/>
      <c r="AF52" s="52"/>
      <c r="AG52" s="70"/>
      <c r="AH52" s="70"/>
      <c r="AI52" s="232">
        <f t="shared" si="2"/>
        <v>0</v>
      </c>
      <c r="AJ52" s="61"/>
    </row>
    <row r="53" spans="1:36" s="13" customFormat="1">
      <c r="B53" s="81">
        <v>39</v>
      </c>
      <c r="C53" s="53"/>
      <c r="D53" s="68"/>
      <c r="E53" s="65"/>
      <c r="F53" s="68"/>
      <c r="G53" s="53"/>
      <c r="H53" s="71"/>
      <c r="I53" s="71"/>
      <c r="J53" s="86"/>
      <c r="K53" s="74"/>
      <c r="L53" s="62"/>
      <c r="M53" s="107"/>
      <c r="O53" s="14"/>
      <c r="P53" s="81">
        <v>39</v>
      </c>
      <c r="Q53" s="53"/>
      <c r="R53" s="68"/>
      <c r="S53" s="65"/>
      <c r="T53" s="68"/>
      <c r="U53" s="53"/>
      <c r="V53" s="71"/>
      <c r="W53" s="71"/>
      <c r="X53" s="96">
        <f t="shared" si="6"/>
        <v>0</v>
      </c>
      <c r="Y53" s="101"/>
      <c r="AA53" s="81">
        <v>39</v>
      </c>
      <c r="AB53" s="53"/>
      <c r="AC53" s="68"/>
      <c r="AD53" s="65"/>
      <c r="AE53" s="68"/>
      <c r="AF53" s="53"/>
      <c r="AG53" s="71"/>
      <c r="AH53" s="71"/>
      <c r="AI53" s="232">
        <f t="shared" si="2"/>
        <v>0</v>
      </c>
      <c r="AJ53" s="62"/>
    </row>
    <row r="54" spans="1:36" s="13" customFormat="1">
      <c r="B54" s="81">
        <v>40</v>
      </c>
      <c r="C54" s="51"/>
      <c r="D54" s="51"/>
      <c r="E54" s="63"/>
      <c r="F54" s="51"/>
      <c r="G54" s="51"/>
      <c r="H54" s="57"/>
      <c r="I54" s="57"/>
      <c r="J54" s="86"/>
      <c r="K54" s="74"/>
      <c r="L54" s="60"/>
      <c r="M54" s="107"/>
      <c r="O54" s="14"/>
      <c r="P54" s="81">
        <v>40</v>
      </c>
      <c r="Q54" s="51"/>
      <c r="R54" s="51"/>
      <c r="S54" s="63"/>
      <c r="T54" s="51"/>
      <c r="U54" s="51"/>
      <c r="V54" s="57"/>
      <c r="W54" s="57"/>
      <c r="X54" s="96">
        <f t="shared" si="6"/>
        <v>0</v>
      </c>
      <c r="Y54" s="101"/>
      <c r="AA54" s="81">
        <v>40</v>
      </c>
      <c r="AB54" s="51"/>
      <c r="AC54" s="51"/>
      <c r="AD54" s="63"/>
      <c r="AE54" s="51"/>
      <c r="AF54" s="51"/>
      <c r="AG54" s="57"/>
      <c r="AH54" s="57"/>
      <c r="AI54" s="232">
        <f t="shared" si="2"/>
        <v>0</v>
      </c>
      <c r="AJ54" s="60"/>
    </row>
    <row r="55" spans="1:36" s="13" customFormat="1">
      <c r="B55" s="81">
        <v>41</v>
      </c>
      <c r="C55" s="52"/>
      <c r="D55" s="52"/>
      <c r="E55" s="64"/>
      <c r="F55" s="52"/>
      <c r="G55" s="52"/>
      <c r="H55" s="58"/>
      <c r="I55" s="58"/>
      <c r="J55" s="86"/>
      <c r="K55" s="74"/>
      <c r="L55" s="61"/>
      <c r="M55" s="107"/>
      <c r="O55" s="14"/>
      <c r="P55" s="81">
        <v>41</v>
      </c>
      <c r="Q55" s="52"/>
      <c r="R55" s="52"/>
      <c r="S55" s="64"/>
      <c r="T55" s="52"/>
      <c r="U55" s="52"/>
      <c r="V55" s="58"/>
      <c r="W55" s="58"/>
      <c r="X55" s="96">
        <f t="shared" si="6"/>
        <v>0</v>
      </c>
      <c r="Y55" s="101"/>
      <c r="AA55" s="81">
        <v>41</v>
      </c>
      <c r="AB55" s="52"/>
      <c r="AC55" s="52"/>
      <c r="AD55" s="64"/>
      <c r="AE55" s="52"/>
      <c r="AF55" s="52"/>
      <c r="AG55" s="58"/>
      <c r="AH55" s="58"/>
      <c r="AI55" s="232">
        <f t="shared" si="2"/>
        <v>0</v>
      </c>
      <c r="AJ55" s="61"/>
    </row>
    <row r="56" spans="1:36" s="13" customFormat="1">
      <c r="B56" s="81">
        <v>42</v>
      </c>
      <c r="C56" s="53"/>
      <c r="D56" s="53"/>
      <c r="E56" s="65"/>
      <c r="F56" s="53"/>
      <c r="G56" s="53"/>
      <c r="H56" s="59"/>
      <c r="I56" s="59"/>
      <c r="J56" s="86"/>
      <c r="K56" s="74"/>
      <c r="L56" s="62"/>
      <c r="M56" s="107"/>
      <c r="O56" s="14"/>
      <c r="P56" s="81">
        <v>42</v>
      </c>
      <c r="Q56" s="53"/>
      <c r="R56" s="53"/>
      <c r="S56" s="65"/>
      <c r="T56" s="53"/>
      <c r="U56" s="53"/>
      <c r="V56" s="59"/>
      <c r="W56" s="59"/>
      <c r="X56" s="96">
        <f t="shared" si="6"/>
        <v>0</v>
      </c>
      <c r="Y56" s="101"/>
      <c r="AA56" s="81">
        <v>42</v>
      </c>
      <c r="AB56" s="53"/>
      <c r="AC56" s="53"/>
      <c r="AD56" s="65"/>
      <c r="AE56" s="53"/>
      <c r="AF56" s="53"/>
      <c r="AG56" s="59"/>
      <c r="AH56" s="59"/>
      <c r="AI56" s="232">
        <f t="shared" si="2"/>
        <v>0</v>
      </c>
      <c r="AJ56" s="62"/>
    </row>
    <row r="57" spans="1:36" s="13" customFormat="1">
      <c r="A57" s="852"/>
      <c r="B57" s="81">
        <v>43</v>
      </c>
      <c r="C57" s="51"/>
      <c r="D57" s="51"/>
      <c r="E57" s="51"/>
      <c r="F57" s="51"/>
      <c r="G57" s="51"/>
      <c r="H57" s="51"/>
      <c r="I57" s="51"/>
      <c r="J57" s="86"/>
      <c r="K57" s="74"/>
      <c r="L57" s="51"/>
      <c r="M57" s="105"/>
      <c r="O57" s="14"/>
      <c r="P57" s="81">
        <v>43</v>
      </c>
      <c r="Q57" s="51"/>
      <c r="R57" s="51"/>
      <c r="S57" s="51"/>
      <c r="T57" s="51"/>
      <c r="U57" s="51"/>
      <c r="V57" s="51"/>
      <c r="W57" s="51"/>
      <c r="X57" s="96">
        <f t="shared" si="6"/>
        <v>0</v>
      </c>
      <c r="Y57" s="82"/>
      <c r="AA57" s="81">
        <v>43</v>
      </c>
      <c r="AB57" s="51"/>
      <c r="AC57" s="51"/>
      <c r="AD57" s="51"/>
      <c r="AE57" s="51"/>
      <c r="AF57" s="51"/>
      <c r="AG57" s="51"/>
      <c r="AH57" s="51"/>
      <c r="AI57" s="232">
        <f t="shared" si="2"/>
        <v>0</v>
      </c>
      <c r="AJ57" s="51"/>
    </row>
    <row r="58" spans="1:36" s="13" customFormat="1">
      <c r="A58" s="853"/>
      <c r="B58" s="81">
        <v>44</v>
      </c>
      <c r="C58" s="52"/>
      <c r="D58" s="52"/>
      <c r="E58" s="52"/>
      <c r="F58" s="52"/>
      <c r="G58" s="52"/>
      <c r="H58" s="52"/>
      <c r="I58" s="52"/>
      <c r="J58" s="86"/>
      <c r="K58" s="74"/>
      <c r="L58" s="52"/>
      <c r="M58" s="105"/>
      <c r="O58" s="14"/>
      <c r="P58" s="81">
        <v>44</v>
      </c>
      <c r="Q58" s="52"/>
      <c r="R58" s="52"/>
      <c r="S58" s="52"/>
      <c r="T58" s="52"/>
      <c r="U58" s="52"/>
      <c r="V58" s="52"/>
      <c r="W58" s="52"/>
      <c r="X58" s="96">
        <f t="shared" si="6"/>
        <v>0</v>
      </c>
      <c r="Y58" s="82"/>
      <c r="AA58" s="81">
        <v>44</v>
      </c>
      <c r="AB58" s="52"/>
      <c r="AC58" s="52"/>
      <c r="AD58" s="52"/>
      <c r="AE58" s="52"/>
      <c r="AF58" s="52"/>
      <c r="AG58" s="52"/>
      <c r="AH58" s="52"/>
      <c r="AI58" s="232">
        <f t="shared" si="2"/>
        <v>0</v>
      </c>
      <c r="AJ58" s="52"/>
    </row>
    <row r="59" spans="1:36" s="13" customFormat="1">
      <c r="A59" s="854"/>
      <c r="B59" s="81">
        <v>45</v>
      </c>
      <c r="C59" s="53"/>
      <c r="D59" s="53"/>
      <c r="E59" s="53"/>
      <c r="F59" s="53"/>
      <c r="G59" s="53"/>
      <c r="H59" s="53"/>
      <c r="I59" s="53"/>
      <c r="J59" s="86"/>
      <c r="K59" s="74"/>
      <c r="L59" s="53"/>
      <c r="M59" s="105"/>
      <c r="O59" s="14"/>
      <c r="P59" s="81">
        <v>45</v>
      </c>
      <c r="Q59" s="53"/>
      <c r="R59" s="53"/>
      <c r="S59" s="53"/>
      <c r="T59" s="53"/>
      <c r="U59" s="53"/>
      <c r="V59" s="53"/>
      <c r="W59" s="53"/>
      <c r="X59" s="96">
        <f t="shared" si="6"/>
        <v>0</v>
      </c>
      <c r="Y59" s="82"/>
      <c r="AA59" s="81">
        <v>45</v>
      </c>
      <c r="AB59" s="53"/>
      <c r="AC59" s="53"/>
      <c r="AD59" s="53"/>
      <c r="AE59" s="53"/>
      <c r="AF59" s="53"/>
      <c r="AG59" s="53"/>
      <c r="AH59" s="53"/>
      <c r="AI59" s="232">
        <f t="shared" si="2"/>
        <v>0</v>
      </c>
      <c r="AJ59" s="53"/>
    </row>
    <row r="60" spans="1:36" s="13" customFormat="1">
      <c r="B60" s="81">
        <v>46</v>
      </c>
      <c r="C60" s="51"/>
      <c r="D60" s="51"/>
      <c r="E60" s="63"/>
      <c r="F60" s="51"/>
      <c r="G60" s="51"/>
      <c r="H60" s="57"/>
      <c r="I60" s="57"/>
      <c r="J60" s="86"/>
      <c r="K60" s="74"/>
      <c r="L60" s="60"/>
      <c r="M60" s="107"/>
      <c r="O60" s="14"/>
      <c r="P60" s="81">
        <v>46</v>
      </c>
      <c r="Q60" s="51"/>
      <c r="R60" s="51"/>
      <c r="S60" s="63"/>
      <c r="T60" s="51"/>
      <c r="U60" s="51"/>
      <c r="V60" s="57"/>
      <c r="W60" s="57"/>
      <c r="X60" s="96">
        <f t="shared" si="6"/>
        <v>0</v>
      </c>
      <c r="Y60" s="101"/>
      <c r="AA60" s="81">
        <v>46</v>
      </c>
      <c r="AB60" s="51"/>
      <c r="AC60" s="51"/>
      <c r="AD60" s="63"/>
      <c r="AE60" s="51"/>
      <c r="AF60" s="51"/>
      <c r="AG60" s="57"/>
      <c r="AH60" s="57"/>
      <c r="AI60" s="232">
        <f t="shared" si="2"/>
        <v>0</v>
      </c>
      <c r="AJ60" s="60"/>
    </row>
    <row r="61" spans="1:36" s="13" customFormat="1">
      <c r="B61" s="81">
        <v>47</v>
      </c>
      <c r="C61" s="52"/>
      <c r="D61" s="52"/>
      <c r="E61" s="64"/>
      <c r="F61" s="52"/>
      <c r="G61" s="52"/>
      <c r="H61" s="58"/>
      <c r="I61" s="58"/>
      <c r="J61" s="86"/>
      <c r="K61" s="74"/>
      <c r="L61" s="61"/>
      <c r="M61" s="107"/>
      <c r="O61" s="14"/>
      <c r="P61" s="81">
        <v>47</v>
      </c>
      <c r="Q61" s="52"/>
      <c r="R61" s="52"/>
      <c r="S61" s="64"/>
      <c r="T61" s="52"/>
      <c r="U61" s="52"/>
      <c r="V61" s="58"/>
      <c r="W61" s="58"/>
      <c r="X61" s="96">
        <f t="shared" si="6"/>
        <v>0</v>
      </c>
      <c r="Y61" s="101"/>
      <c r="AA61" s="81">
        <v>47</v>
      </c>
      <c r="AB61" s="52"/>
      <c r="AC61" s="52"/>
      <c r="AD61" s="64"/>
      <c r="AE61" s="52"/>
      <c r="AF61" s="52"/>
      <c r="AG61" s="58"/>
      <c r="AH61" s="58"/>
      <c r="AI61" s="232">
        <f t="shared" si="2"/>
        <v>0</v>
      </c>
      <c r="AJ61" s="61"/>
    </row>
    <row r="62" spans="1:36" s="13" customFormat="1">
      <c r="B62" s="81">
        <v>48</v>
      </c>
      <c r="C62" s="53"/>
      <c r="D62" s="53"/>
      <c r="E62" s="65"/>
      <c r="F62" s="53"/>
      <c r="G62" s="53"/>
      <c r="H62" s="59"/>
      <c r="I62" s="59"/>
      <c r="J62" s="86"/>
      <c r="K62" s="74"/>
      <c r="L62" s="62"/>
      <c r="M62" s="107"/>
      <c r="O62" s="14"/>
      <c r="P62" s="81">
        <v>48</v>
      </c>
      <c r="Q62" s="53"/>
      <c r="R62" s="53"/>
      <c r="S62" s="65"/>
      <c r="T62" s="53"/>
      <c r="U62" s="53"/>
      <c r="V62" s="59"/>
      <c r="W62" s="59"/>
      <c r="X62" s="96">
        <f t="shared" si="6"/>
        <v>0</v>
      </c>
      <c r="Y62" s="101"/>
      <c r="AA62" s="81">
        <v>48</v>
      </c>
      <c r="AB62" s="53"/>
      <c r="AC62" s="53"/>
      <c r="AD62" s="65"/>
      <c r="AE62" s="53"/>
      <c r="AF62" s="53"/>
      <c r="AG62" s="59"/>
      <c r="AH62" s="59"/>
      <c r="AI62" s="232">
        <f t="shared" si="2"/>
        <v>0</v>
      </c>
      <c r="AJ62" s="62"/>
    </row>
    <row r="63" spans="1:36" s="13" customFormat="1">
      <c r="B63" s="81">
        <v>49</v>
      </c>
      <c r="C63" s="51"/>
      <c r="D63" s="51"/>
      <c r="E63" s="63"/>
      <c r="F63" s="51"/>
      <c r="G63" s="51"/>
      <c r="H63" s="57"/>
      <c r="I63" s="57"/>
      <c r="J63" s="86"/>
      <c r="K63" s="74"/>
      <c r="L63" s="60"/>
      <c r="M63" s="107"/>
      <c r="O63" s="14"/>
      <c r="P63" s="81">
        <v>49</v>
      </c>
      <c r="Q63" s="51"/>
      <c r="R63" s="51"/>
      <c r="S63" s="63"/>
      <c r="T63" s="51"/>
      <c r="U63" s="51"/>
      <c r="V63" s="57"/>
      <c r="W63" s="57"/>
      <c r="X63" s="96">
        <f t="shared" si="6"/>
        <v>0</v>
      </c>
      <c r="Y63" s="101"/>
      <c r="AA63" s="81">
        <v>49</v>
      </c>
      <c r="AB63" s="51"/>
      <c r="AC63" s="51"/>
      <c r="AD63" s="63"/>
      <c r="AE63" s="51"/>
      <c r="AF63" s="51"/>
      <c r="AG63" s="57"/>
      <c r="AH63" s="57"/>
      <c r="AI63" s="232">
        <f t="shared" si="2"/>
        <v>0</v>
      </c>
      <c r="AJ63" s="60"/>
    </row>
    <row r="64" spans="1:36" s="13" customFormat="1">
      <c r="B64" s="81">
        <v>50</v>
      </c>
      <c r="C64" s="52"/>
      <c r="D64" s="52"/>
      <c r="E64" s="64"/>
      <c r="F64" s="52"/>
      <c r="G64" s="52"/>
      <c r="H64" s="58"/>
      <c r="I64" s="58"/>
      <c r="J64" s="86"/>
      <c r="K64" s="74"/>
      <c r="L64" s="61"/>
      <c r="M64" s="107"/>
      <c r="O64" s="14"/>
      <c r="P64" s="81">
        <v>50</v>
      </c>
      <c r="Q64" s="52"/>
      <c r="R64" s="52"/>
      <c r="S64" s="64"/>
      <c r="T64" s="52"/>
      <c r="U64" s="52"/>
      <c r="V64" s="58"/>
      <c r="W64" s="58"/>
      <c r="X64" s="96">
        <f t="shared" si="6"/>
        <v>0</v>
      </c>
      <c r="Y64" s="101"/>
      <c r="AA64" s="81">
        <v>50</v>
      </c>
      <c r="AB64" s="52"/>
      <c r="AC64" s="52"/>
      <c r="AD64" s="64"/>
      <c r="AE64" s="52"/>
      <c r="AF64" s="52"/>
      <c r="AG64" s="58"/>
      <c r="AH64" s="58"/>
      <c r="AI64" s="232">
        <f t="shared" si="2"/>
        <v>0</v>
      </c>
      <c r="AJ64" s="61"/>
    </row>
    <row r="65" spans="1:36" s="13" customFormat="1">
      <c r="B65" s="81">
        <v>51</v>
      </c>
      <c r="C65" s="53"/>
      <c r="D65" s="53"/>
      <c r="E65" s="65"/>
      <c r="F65" s="53"/>
      <c r="G65" s="53"/>
      <c r="H65" s="59"/>
      <c r="I65" s="59"/>
      <c r="J65" s="86"/>
      <c r="K65" s="74"/>
      <c r="L65" s="62"/>
      <c r="M65" s="107"/>
      <c r="O65" s="14"/>
      <c r="P65" s="81">
        <v>51</v>
      </c>
      <c r="Q65" s="53"/>
      <c r="R65" s="53"/>
      <c r="S65" s="65"/>
      <c r="T65" s="53"/>
      <c r="U65" s="53"/>
      <c r="V65" s="59"/>
      <c r="W65" s="59"/>
      <c r="X65" s="96">
        <f t="shared" si="6"/>
        <v>0</v>
      </c>
      <c r="Y65" s="101"/>
      <c r="AA65" s="81">
        <v>51</v>
      </c>
      <c r="AB65" s="53"/>
      <c r="AC65" s="53"/>
      <c r="AD65" s="65"/>
      <c r="AE65" s="53"/>
      <c r="AF65" s="53"/>
      <c r="AG65" s="59"/>
      <c r="AH65" s="59"/>
      <c r="AI65" s="232">
        <f t="shared" si="2"/>
        <v>0</v>
      </c>
      <c r="AJ65" s="62"/>
    </row>
    <row r="66" spans="1:36" s="13" customFormat="1">
      <c r="B66" s="81">
        <v>52</v>
      </c>
      <c r="C66" s="51"/>
      <c r="D66" s="51"/>
      <c r="E66" s="63"/>
      <c r="F66" s="51"/>
      <c r="G66" s="51"/>
      <c r="H66" s="57"/>
      <c r="I66" s="57"/>
      <c r="J66" s="86"/>
      <c r="K66" s="74"/>
      <c r="L66" s="60"/>
      <c r="M66" s="107"/>
      <c r="O66" s="14"/>
      <c r="P66" s="81">
        <v>52</v>
      </c>
      <c r="Q66" s="51"/>
      <c r="R66" s="51"/>
      <c r="S66" s="63"/>
      <c r="T66" s="51"/>
      <c r="U66" s="51"/>
      <c r="V66" s="57"/>
      <c r="W66" s="57"/>
      <c r="X66" s="96">
        <f t="shared" si="6"/>
        <v>0</v>
      </c>
      <c r="Y66" s="101"/>
      <c r="AA66" s="81">
        <v>52</v>
      </c>
      <c r="AB66" s="51"/>
      <c r="AC66" s="51"/>
      <c r="AD66" s="63"/>
      <c r="AE66" s="51"/>
      <c r="AF66" s="51"/>
      <c r="AG66" s="57"/>
      <c r="AH66" s="57"/>
      <c r="AI66" s="232">
        <f t="shared" si="2"/>
        <v>0</v>
      </c>
      <c r="AJ66" s="60"/>
    </row>
    <row r="67" spans="1:36" s="13" customFormat="1">
      <c r="B67" s="81">
        <v>53</v>
      </c>
      <c r="C67" s="52"/>
      <c r="D67" s="52"/>
      <c r="E67" s="64"/>
      <c r="F67" s="52"/>
      <c r="G67" s="52"/>
      <c r="H67" s="58"/>
      <c r="I67" s="58"/>
      <c r="J67" s="86"/>
      <c r="K67" s="74"/>
      <c r="L67" s="61"/>
      <c r="M67" s="107"/>
      <c r="O67" s="14"/>
      <c r="P67" s="81">
        <v>53</v>
      </c>
      <c r="Q67" s="52"/>
      <c r="R67" s="52"/>
      <c r="S67" s="64"/>
      <c r="T67" s="52"/>
      <c r="U67" s="52"/>
      <c r="V67" s="58"/>
      <c r="W67" s="58"/>
      <c r="X67" s="96">
        <f t="shared" si="6"/>
        <v>0</v>
      </c>
      <c r="Y67" s="101"/>
      <c r="AA67" s="81">
        <v>53</v>
      </c>
      <c r="AB67" s="52"/>
      <c r="AC67" s="52"/>
      <c r="AD67" s="64"/>
      <c r="AE67" s="52"/>
      <c r="AF67" s="52"/>
      <c r="AG67" s="58"/>
      <c r="AH67" s="58"/>
      <c r="AI67" s="232">
        <f t="shared" si="2"/>
        <v>0</v>
      </c>
      <c r="AJ67" s="61"/>
    </row>
    <row r="68" spans="1:36" s="13" customFormat="1">
      <c r="B68" s="81">
        <v>54</v>
      </c>
      <c r="C68" s="53"/>
      <c r="D68" s="53"/>
      <c r="E68" s="65"/>
      <c r="F68" s="53"/>
      <c r="G68" s="53"/>
      <c r="H68" s="59"/>
      <c r="I68" s="59"/>
      <c r="J68" s="86"/>
      <c r="K68" s="74"/>
      <c r="L68" s="62"/>
      <c r="M68" s="107"/>
      <c r="O68" s="14"/>
      <c r="P68" s="81">
        <v>54</v>
      </c>
      <c r="Q68" s="53"/>
      <c r="R68" s="53"/>
      <c r="S68" s="65"/>
      <c r="T68" s="53"/>
      <c r="U68" s="53"/>
      <c r="V68" s="59"/>
      <c r="W68" s="59"/>
      <c r="X68" s="96">
        <f t="shared" si="6"/>
        <v>0</v>
      </c>
      <c r="Y68" s="101"/>
      <c r="AA68" s="81">
        <v>54</v>
      </c>
      <c r="AB68" s="53"/>
      <c r="AC68" s="53"/>
      <c r="AD68" s="65"/>
      <c r="AE68" s="53"/>
      <c r="AF68" s="53"/>
      <c r="AG68" s="59"/>
      <c r="AH68" s="59"/>
      <c r="AI68" s="232">
        <f t="shared" si="2"/>
        <v>0</v>
      </c>
      <c r="AJ68" s="62"/>
    </row>
    <row r="69" spans="1:36" s="13" customFormat="1" ht="23.1">
      <c r="B69" s="855" t="s">
        <v>53</v>
      </c>
      <c r="C69" s="856"/>
      <c r="D69" s="856"/>
      <c r="E69" s="856"/>
      <c r="F69" s="856"/>
      <c r="G69" s="857"/>
      <c r="H69" s="25"/>
      <c r="I69" s="25"/>
      <c r="J69" s="25"/>
      <c r="K69" s="25"/>
      <c r="L69" s="16"/>
      <c r="M69" s="108"/>
      <c r="O69" s="14"/>
      <c r="P69" s="855" t="s">
        <v>53</v>
      </c>
      <c r="Q69" s="856"/>
      <c r="R69" s="856"/>
      <c r="S69" s="856"/>
      <c r="T69" s="856"/>
      <c r="U69" s="857"/>
      <c r="V69" s="25">
        <f>SUM(V15:V68)</f>
        <v>0</v>
      </c>
      <c r="W69" s="25"/>
      <c r="X69" s="137">
        <f>IF(MAX(X15:X68)&gt;=H7*0.5,MAX(X15:X68),0)</f>
        <v>0</v>
      </c>
      <c r="Y69" s="16"/>
      <c r="AA69" s="855" t="s">
        <v>53</v>
      </c>
      <c r="AB69" s="856"/>
      <c r="AC69" s="856"/>
      <c r="AD69" s="856"/>
      <c r="AE69" s="856"/>
      <c r="AF69" s="857"/>
      <c r="AG69" s="25">
        <f>SUM(AG15:AG68)</f>
        <v>9497.6200000000008</v>
      </c>
      <c r="AH69" s="25"/>
      <c r="AI69" s="138">
        <f>IF(MAX(AI15:AI68)&gt;=H7*0.5,MAX(AI15:AI68),0)</f>
        <v>9497.6200000000008</v>
      </c>
      <c r="AJ69" s="16"/>
    </row>
    <row r="70" spans="1:36" s="13" customFormat="1" ht="18">
      <c r="B70" s="109"/>
      <c r="C70" s="109"/>
      <c r="D70" s="109"/>
      <c r="E70" s="109"/>
      <c r="F70" s="109"/>
      <c r="G70" s="109"/>
      <c r="H70" s="110"/>
      <c r="I70" s="110"/>
      <c r="J70" s="110"/>
      <c r="K70" s="110"/>
      <c r="L70" s="108"/>
      <c r="M70" s="108"/>
      <c r="O70" s="14"/>
      <c r="P70" s="109"/>
      <c r="Q70" s="109"/>
      <c r="R70" s="109"/>
      <c r="S70" s="109"/>
      <c r="T70" s="109"/>
      <c r="U70" s="109"/>
      <c r="V70" s="110"/>
      <c r="W70" s="110"/>
      <c r="X70" s="110"/>
      <c r="Y70" s="108"/>
      <c r="AA70" s="109"/>
      <c r="AB70" s="109"/>
      <c r="AC70" s="109"/>
      <c r="AD70" s="109"/>
      <c r="AE70" s="109"/>
      <c r="AF70" s="109"/>
      <c r="AG70" s="110"/>
      <c r="AH70" s="110"/>
      <c r="AI70" s="110"/>
      <c r="AJ70" s="108"/>
    </row>
    <row r="71" spans="1:36" s="13" customFormat="1" ht="18">
      <c r="B71" s="109"/>
      <c r="C71" s="109"/>
      <c r="D71" s="109"/>
      <c r="E71" s="109"/>
      <c r="F71" s="109"/>
      <c r="G71" s="109"/>
      <c r="H71" s="110"/>
      <c r="I71" s="110"/>
      <c r="J71" s="110"/>
      <c r="K71" s="110"/>
      <c r="L71" s="108"/>
      <c r="M71" s="108"/>
      <c r="O71" s="14"/>
      <c r="P71" s="109"/>
      <c r="Q71" s="109"/>
      <c r="R71" s="109"/>
      <c r="S71" s="109"/>
      <c r="T71" s="109"/>
      <c r="U71" s="109"/>
      <c r="V71" s="110"/>
      <c r="W71" s="110"/>
      <c r="X71" s="110"/>
      <c r="Y71" s="108"/>
      <c r="AA71" s="109"/>
      <c r="AB71" s="109"/>
      <c r="AC71" s="109"/>
      <c r="AD71" s="109"/>
      <c r="AE71" s="109"/>
      <c r="AF71" s="109"/>
      <c r="AG71" s="110"/>
      <c r="AH71" s="110"/>
      <c r="AI71" s="110"/>
      <c r="AJ71" s="108"/>
    </row>
    <row r="72" spans="1:36" s="111" customFormat="1" ht="18">
      <c r="B72" s="112"/>
      <c r="C72" s="112"/>
      <c r="D72" s="112"/>
      <c r="E72" s="112"/>
      <c r="F72" s="112"/>
      <c r="G72" s="112"/>
      <c r="H72" s="113"/>
      <c r="I72" s="113"/>
      <c r="J72" s="113"/>
      <c r="K72" s="113"/>
      <c r="L72" s="114"/>
      <c r="M72" s="114"/>
      <c r="O72" s="115"/>
      <c r="P72" s="112"/>
      <c r="Q72" s="112"/>
      <c r="R72" s="112"/>
      <c r="S72" s="112"/>
      <c r="T72" s="112"/>
      <c r="U72" s="112"/>
      <c r="V72" s="113"/>
      <c r="W72" s="113"/>
      <c r="X72" s="113"/>
      <c r="Y72" s="114"/>
      <c r="AA72" s="112"/>
      <c r="AB72" s="112"/>
      <c r="AC72" s="112"/>
      <c r="AD72" s="112"/>
      <c r="AE72" s="112"/>
      <c r="AF72" s="112"/>
      <c r="AG72" s="113"/>
      <c r="AH72" s="113"/>
      <c r="AI72" s="113"/>
      <c r="AJ72" s="114"/>
    </row>
    <row r="73" spans="1:36" s="13" customFormat="1">
      <c r="B73" s="17"/>
      <c r="C73" s="18"/>
      <c r="D73" s="18"/>
      <c r="E73" s="19"/>
      <c r="F73" s="18"/>
      <c r="G73" s="18"/>
      <c r="H73" s="18"/>
      <c r="I73" s="18"/>
      <c r="J73" s="18"/>
      <c r="K73" s="18"/>
      <c r="L73" s="20"/>
      <c r="M73" s="20"/>
      <c r="N73" s="20"/>
      <c r="O73" s="14"/>
    </row>
    <row r="74" spans="1:36">
      <c r="M74" s="9"/>
      <c r="N74" s="2"/>
      <c r="O74" s="10"/>
    </row>
    <row r="75" spans="1:36">
      <c r="M75" s="9"/>
      <c r="N75" s="2"/>
      <c r="O75" s="10"/>
    </row>
    <row r="76" spans="1:36" ht="14.45" customHeight="1">
      <c r="C76" s="39"/>
      <c r="D76" s="840" t="s">
        <v>54</v>
      </c>
      <c r="E76" s="840"/>
      <c r="F76" s="840"/>
      <c r="G76" s="840"/>
      <c r="H76" s="840"/>
      <c r="I76" s="840"/>
      <c r="J76" s="840"/>
      <c r="K76" s="840"/>
      <c r="L76" s="840"/>
      <c r="M76" s="840"/>
      <c r="N76" s="840"/>
      <c r="O76" s="840"/>
      <c r="P76" s="39"/>
      <c r="Q76" s="765"/>
      <c r="R76" s="765"/>
      <c r="S76" s="765"/>
    </row>
    <row r="77" spans="1:36" ht="47.1" customHeight="1">
      <c r="C77" s="39"/>
      <c r="D77" s="840"/>
      <c r="E77" s="840"/>
      <c r="F77" s="840"/>
      <c r="G77" s="840"/>
      <c r="H77" s="840"/>
      <c r="I77" s="840"/>
      <c r="J77" s="840"/>
      <c r="K77" s="840"/>
      <c r="L77" s="840"/>
      <c r="M77" s="840"/>
      <c r="N77" s="840"/>
      <c r="O77" s="840"/>
      <c r="P77" s="39"/>
      <c r="Q77" s="765"/>
      <c r="R77" s="765"/>
      <c r="S77" s="765"/>
    </row>
    <row r="78" spans="1:36" ht="14.45">
      <c r="C78" s="39"/>
      <c r="D78" s="39"/>
      <c r="E78" s="39"/>
      <c r="F78" s="39"/>
      <c r="G78" s="39"/>
      <c r="H78" s="40"/>
      <c r="I78" s="40"/>
      <c r="J78" s="40"/>
      <c r="K78" s="40"/>
      <c r="L78" s="39"/>
      <c r="M78" s="39"/>
      <c r="N78" s="41"/>
      <c r="O78" s="42"/>
      <c r="P78" s="39"/>
      <c r="Q78" s="765"/>
      <c r="R78" s="765"/>
      <c r="S78" s="765"/>
    </row>
    <row r="79" spans="1:36" ht="12.95">
      <c r="A79" s="39"/>
      <c r="B79" s="39"/>
      <c r="C79" s="858" t="s">
        <v>55</v>
      </c>
      <c r="D79" s="858"/>
      <c r="E79" s="861" t="str">
        <f>H5</f>
        <v>CONSORCIO INTER-FAZ</v>
      </c>
      <c r="F79" s="861"/>
      <c r="G79" s="861"/>
      <c r="H79" s="861"/>
      <c r="I79" s="861"/>
      <c r="J79" s="42"/>
      <c r="M79" s="9"/>
      <c r="N79" s="2"/>
      <c r="O79" s="10"/>
    </row>
    <row r="80" spans="1:36" ht="12.95">
      <c r="A80" s="39"/>
      <c r="B80" s="39"/>
      <c r="C80" s="858" t="s">
        <v>56</v>
      </c>
      <c r="D80" s="858"/>
      <c r="E80" s="887" t="s">
        <v>847</v>
      </c>
      <c r="F80" s="887"/>
      <c r="G80" s="887"/>
      <c r="H80" s="887"/>
      <c r="I80" s="887"/>
      <c r="J80" s="42"/>
      <c r="M80" s="9"/>
      <c r="N80" s="2"/>
      <c r="O80" s="10"/>
    </row>
    <row r="81" spans="1:26" ht="12.95">
      <c r="A81" s="39"/>
      <c r="B81" s="39"/>
      <c r="C81" s="858" t="s">
        <v>58</v>
      </c>
      <c r="D81" s="858"/>
      <c r="E81" s="869" t="s">
        <v>59</v>
      </c>
      <c r="F81" s="869"/>
      <c r="G81" s="869"/>
      <c r="H81" s="869"/>
      <c r="I81" s="869"/>
      <c r="J81" s="42"/>
      <c r="M81" s="9"/>
      <c r="N81" s="2"/>
      <c r="O81" s="10"/>
    </row>
    <row r="82" spans="1:26">
      <c r="A82" s="39"/>
      <c r="B82" s="39"/>
      <c r="C82" s="39"/>
      <c r="D82" s="39"/>
      <c r="E82" s="39"/>
      <c r="F82" s="39"/>
      <c r="G82" s="40"/>
      <c r="H82" s="39"/>
      <c r="I82" s="41"/>
      <c r="J82" s="42"/>
      <c r="M82" s="9"/>
      <c r="N82" s="2"/>
      <c r="O82" s="10"/>
    </row>
    <row r="83" spans="1:26" ht="12.95">
      <c r="A83" s="39"/>
      <c r="B83" s="39"/>
      <c r="C83" s="870" t="s">
        <v>60</v>
      </c>
      <c r="D83" s="870"/>
      <c r="E83" s="870"/>
      <c r="F83" s="870"/>
      <c r="G83" s="870"/>
      <c r="H83" s="870"/>
      <c r="I83" s="870"/>
      <c r="J83" s="870"/>
      <c r="M83" s="9"/>
      <c r="N83" s="183"/>
      <c r="O83" s="184"/>
      <c r="P83" s="183"/>
      <c r="Q83" s="183"/>
      <c r="R83" s="183"/>
      <c r="S83" s="183"/>
      <c r="T83" s="183"/>
      <c r="U83" s="183"/>
      <c r="V83" s="183"/>
    </row>
    <row r="84" spans="1:26" ht="12.95">
      <c r="A84" s="39"/>
      <c r="B84" s="39"/>
      <c r="C84" s="770"/>
      <c r="D84" s="870" t="s">
        <v>61</v>
      </c>
      <c r="E84" s="870"/>
      <c r="F84" s="870"/>
      <c r="G84" s="870"/>
      <c r="H84" s="870"/>
      <c r="I84" s="770"/>
      <c r="J84" s="770"/>
      <c r="M84" s="9"/>
      <c r="N84" s="183"/>
      <c r="O84" s="184"/>
      <c r="P84" s="183"/>
      <c r="Q84" s="183"/>
      <c r="R84" s="183"/>
      <c r="S84" s="183"/>
      <c r="T84" s="183"/>
      <c r="U84" s="183"/>
      <c r="V84" s="183"/>
    </row>
    <row r="85" spans="1:26" ht="12.95" customHeight="1" thickBot="1">
      <c r="A85" s="39"/>
      <c r="B85" s="39"/>
      <c r="C85" s="880"/>
      <c r="D85" s="880"/>
      <c r="E85" s="770"/>
      <c r="F85" s="770"/>
      <c r="G85" s="770"/>
      <c r="H85" s="770"/>
      <c r="I85" s="770"/>
      <c r="J85" s="770"/>
      <c r="M85" s="9"/>
      <c r="N85" s="183"/>
      <c r="O85" s="185"/>
      <c r="P85" s="185"/>
      <c r="Q85" s="185"/>
      <c r="R85" s="185"/>
      <c r="S85" s="185"/>
      <c r="T85" s="185"/>
      <c r="U85" s="185"/>
      <c r="V85" s="185"/>
    </row>
    <row r="86" spans="1:26" ht="23.45" thickBot="1">
      <c r="A86" s="39"/>
      <c r="B86" s="39"/>
      <c r="C86" s="871" t="s">
        <v>62</v>
      </c>
      <c r="D86" s="872"/>
      <c r="E86" s="872"/>
      <c r="F86" s="872"/>
      <c r="G86" s="872"/>
      <c r="H86" s="872"/>
      <c r="I86" s="872"/>
      <c r="J86" s="872"/>
      <c r="K86" s="873"/>
      <c r="M86" s="9"/>
      <c r="N86" s="874" t="s">
        <v>63</v>
      </c>
      <c r="O86" s="875"/>
      <c r="P86" s="875"/>
      <c r="Q86" s="875"/>
      <c r="R86" s="875"/>
      <c r="S86" s="875"/>
      <c r="T86" s="875"/>
      <c r="U86" s="875"/>
      <c r="V86" s="876"/>
    </row>
    <row r="87" spans="1:26" ht="26.45" thickBot="1">
      <c r="A87" s="39"/>
      <c r="C87" s="180" t="s">
        <v>64</v>
      </c>
      <c r="D87" s="180" t="s">
        <v>11</v>
      </c>
      <c r="E87" s="180" t="s">
        <v>65</v>
      </c>
      <c r="F87" s="180" t="s">
        <v>66</v>
      </c>
      <c r="G87" s="180" t="s">
        <v>67</v>
      </c>
      <c r="H87" s="180" t="s">
        <v>68</v>
      </c>
      <c r="I87" s="189" t="s">
        <v>69</v>
      </c>
      <c r="J87" s="190" t="s">
        <v>70</v>
      </c>
      <c r="K87" s="181" t="s">
        <v>19</v>
      </c>
      <c r="L87" s="39"/>
      <c r="N87" s="180" t="s">
        <v>64</v>
      </c>
      <c r="O87" s="180" t="s">
        <v>11</v>
      </c>
      <c r="P87" s="180" t="s">
        <v>65</v>
      </c>
      <c r="Q87" s="180" t="s">
        <v>66</v>
      </c>
      <c r="R87" s="180" t="s">
        <v>67</v>
      </c>
      <c r="S87" s="180" t="s">
        <v>68</v>
      </c>
      <c r="T87" s="189" t="s">
        <v>69</v>
      </c>
      <c r="U87" s="190" t="s">
        <v>70</v>
      </c>
      <c r="V87" s="181" t="s">
        <v>19</v>
      </c>
      <c r="Y87" s="147" t="s">
        <v>71</v>
      </c>
      <c r="Z87" s="148" t="s">
        <v>72</v>
      </c>
    </row>
    <row r="88" spans="1:26" ht="111" customHeight="1">
      <c r="A88" s="116"/>
      <c r="B88" s="15">
        <v>1</v>
      </c>
      <c r="C88" s="94" t="s">
        <v>848</v>
      </c>
      <c r="D88" s="94" t="s">
        <v>849</v>
      </c>
      <c r="E88" s="94" t="s">
        <v>850</v>
      </c>
      <c r="F88" s="636" t="s">
        <v>851</v>
      </c>
      <c r="G88" s="251">
        <v>42700</v>
      </c>
      <c r="H88" s="251">
        <v>42899</v>
      </c>
      <c r="I88" s="237">
        <f t="shared" ref="I88:I89" si="7">H88-G88+1</f>
        <v>200</v>
      </c>
      <c r="J88" s="638">
        <v>0</v>
      </c>
      <c r="K88" s="224" t="s">
        <v>852</v>
      </c>
      <c r="L88" s="116"/>
      <c r="M88" s="129">
        <v>1</v>
      </c>
      <c r="N88" s="93" t="s">
        <v>816</v>
      </c>
      <c r="O88" s="93" t="s">
        <v>853</v>
      </c>
      <c r="P88" s="93" t="s">
        <v>649</v>
      </c>
      <c r="Q88" s="93" t="s">
        <v>649</v>
      </c>
      <c r="R88" s="157">
        <v>37656</v>
      </c>
      <c r="S88" s="157">
        <v>40609</v>
      </c>
      <c r="T88" s="637">
        <f>S88-R88+1</f>
        <v>2954</v>
      </c>
      <c r="U88" s="638" t="s">
        <v>854</v>
      </c>
      <c r="V88" s="224" t="s">
        <v>855</v>
      </c>
      <c r="Y88" s="149" t="s">
        <v>76</v>
      </c>
      <c r="Z88" s="150">
        <v>4</v>
      </c>
    </row>
    <row r="89" spans="1:26" ht="57.6">
      <c r="A89" s="116"/>
      <c r="B89" s="15">
        <v>2</v>
      </c>
      <c r="C89" s="44" t="s">
        <v>856</v>
      </c>
      <c r="D89" s="44" t="s">
        <v>857</v>
      </c>
      <c r="E89" s="44" t="s">
        <v>858</v>
      </c>
      <c r="F89" s="43" t="s">
        <v>859</v>
      </c>
      <c r="G89" s="16">
        <v>41437</v>
      </c>
      <c r="H89" s="16">
        <v>41710</v>
      </c>
      <c r="I89" s="237">
        <f t="shared" si="7"/>
        <v>274</v>
      </c>
      <c r="J89" s="46">
        <v>0</v>
      </c>
      <c r="K89" s="224" t="s">
        <v>860</v>
      </c>
      <c r="L89" s="116"/>
      <c r="M89" s="158">
        <v>2</v>
      </c>
      <c r="N89" s="156"/>
      <c r="O89" s="156"/>
      <c r="P89" s="156"/>
      <c r="Q89" s="139"/>
      <c r="R89" s="157"/>
      <c r="S89" s="157"/>
      <c r="T89" s="45">
        <f t="shared" ref="T89:T99" si="8">S89-R89</f>
        <v>0</v>
      </c>
      <c r="U89" s="46">
        <v>0</v>
      </c>
      <c r="V89" s="139"/>
      <c r="Y89" s="151" t="s">
        <v>81</v>
      </c>
      <c r="Z89" s="877">
        <v>1</v>
      </c>
    </row>
    <row r="90" spans="1:26" ht="34.5">
      <c r="A90" s="116"/>
      <c r="B90" s="15">
        <v>3</v>
      </c>
      <c r="C90" s="229" t="s">
        <v>816</v>
      </c>
      <c r="D90" s="229" t="s">
        <v>853</v>
      </c>
      <c r="E90" s="229" t="s">
        <v>816</v>
      </c>
      <c r="F90" s="229" t="s">
        <v>861</v>
      </c>
      <c r="G90" s="236">
        <v>37656</v>
      </c>
      <c r="H90" s="236">
        <v>40609</v>
      </c>
      <c r="I90" s="237">
        <f>H90-G90+1</f>
        <v>2954</v>
      </c>
      <c r="J90" s="238">
        <f>I90/30</f>
        <v>98.466666666666669</v>
      </c>
      <c r="K90" s="239"/>
      <c r="L90" s="116"/>
      <c r="M90" s="129">
        <v>3</v>
      </c>
      <c r="N90" s="131"/>
      <c r="O90" s="130"/>
      <c r="P90" s="131"/>
      <c r="Q90" s="132"/>
      <c r="R90" s="133"/>
      <c r="S90" s="133"/>
      <c r="T90" s="45">
        <f t="shared" si="8"/>
        <v>0</v>
      </c>
      <c r="U90" s="46">
        <f t="shared" ref="U90:U99" si="9">+T90/30</f>
        <v>0</v>
      </c>
      <c r="V90" s="136"/>
      <c r="Y90" s="154" t="s">
        <v>84</v>
      </c>
      <c r="Z90" s="878"/>
    </row>
    <row r="91" spans="1:26">
      <c r="A91" s="116"/>
      <c r="B91" s="15">
        <v>4</v>
      </c>
      <c r="C91" s="47"/>
      <c r="D91" s="47"/>
      <c r="E91" s="47"/>
      <c r="F91" s="47"/>
      <c r="G91" s="16"/>
      <c r="H91" s="16"/>
      <c r="I91" s="45">
        <f t="shared" ref="I91:I99" si="10">H91-G91</f>
        <v>0</v>
      </c>
      <c r="J91" s="46">
        <f t="shared" ref="J91:J99" si="11">+I91/30</f>
        <v>0</v>
      </c>
      <c r="K91" s="136"/>
      <c r="L91" s="116"/>
      <c r="M91" s="129">
        <v>4</v>
      </c>
      <c r="N91" s="134"/>
      <c r="O91" s="134"/>
      <c r="P91" s="134"/>
      <c r="Q91" s="134"/>
      <c r="R91" s="133"/>
      <c r="S91" s="133"/>
      <c r="T91" s="45">
        <f t="shared" si="8"/>
        <v>0</v>
      </c>
      <c r="U91" s="46">
        <f t="shared" si="9"/>
        <v>0</v>
      </c>
      <c r="V91" s="136"/>
      <c r="Y91" s="154" t="s">
        <v>87</v>
      </c>
      <c r="Z91" s="878"/>
    </row>
    <row r="92" spans="1:26">
      <c r="A92" s="116"/>
      <c r="B92" s="15">
        <v>5</v>
      </c>
      <c r="C92" s="47"/>
      <c r="D92" s="47"/>
      <c r="E92" s="47"/>
      <c r="F92" s="47"/>
      <c r="G92" s="16"/>
      <c r="H92" s="16"/>
      <c r="I92" s="45">
        <f t="shared" si="10"/>
        <v>0</v>
      </c>
      <c r="J92" s="46">
        <f t="shared" si="11"/>
        <v>0</v>
      </c>
      <c r="K92" s="136"/>
      <c r="L92" s="116"/>
      <c r="M92" s="129">
        <v>5</v>
      </c>
      <c r="N92" s="134"/>
      <c r="O92" s="134"/>
      <c r="P92" s="134"/>
      <c r="Q92" s="134"/>
      <c r="R92" s="133"/>
      <c r="S92" s="133"/>
      <c r="T92" s="45">
        <f t="shared" si="8"/>
        <v>0</v>
      </c>
      <c r="U92" s="46">
        <f t="shared" si="9"/>
        <v>0</v>
      </c>
      <c r="V92" s="136"/>
      <c r="Y92" s="152" t="s">
        <v>91</v>
      </c>
      <c r="Z92" s="878"/>
    </row>
    <row r="93" spans="1:26">
      <c r="A93" s="116"/>
      <c r="B93" s="15">
        <v>6</v>
      </c>
      <c r="C93" s="47"/>
      <c r="D93" s="47"/>
      <c r="E93" s="47"/>
      <c r="F93" s="47"/>
      <c r="G93" s="16"/>
      <c r="H93" s="16"/>
      <c r="I93" s="45">
        <f t="shared" si="10"/>
        <v>0</v>
      </c>
      <c r="J93" s="46">
        <f t="shared" si="11"/>
        <v>0</v>
      </c>
      <c r="K93" s="136"/>
      <c r="L93" s="116"/>
      <c r="M93" s="129">
        <v>6</v>
      </c>
      <c r="N93" s="134"/>
      <c r="O93" s="134"/>
      <c r="P93" s="134"/>
      <c r="Q93" s="134"/>
      <c r="R93" s="133"/>
      <c r="S93" s="133"/>
      <c r="T93" s="45">
        <f t="shared" si="8"/>
        <v>0</v>
      </c>
      <c r="U93" s="46">
        <f t="shared" si="9"/>
        <v>0</v>
      </c>
      <c r="V93" s="136"/>
      <c r="Y93" s="154" t="s">
        <v>94</v>
      </c>
      <c r="Z93" s="878"/>
    </row>
    <row r="94" spans="1:26">
      <c r="A94" s="116"/>
      <c r="B94" s="15">
        <v>7</v>
      </c>
      <c r="C94" s="47"/>
      <c r="D94" s="47"/>
      <c r="E94" s="47"/>
      <c r="F94" s="47"/>
      <c r="G94" s="16"/>
      <c r="H94" s="16"/>
      <c r="I94" s="45">
        <f t="shared" si="10"/>
        <v>0</v>
      </c>
      <c r="J94" s="46">
        <f t="shared" si="11"/>
        <v>0</v>
      </c>
      <c r="K94" s="136"/>
      <c r="L94" s="116"/>
      <c r="M94" s="129">
        <v>7</v>
      </c>
      <c r="N94" s="134"/>
      <c r="O94" s="134"/>
      <c r="P94" s="134"/>
      <c r="Q94" s="134"/>
      <c r="R94" s="133"/>
      <c r="S94" s="133"/>
      <c r="T94" s="45">
        <f t="shared" si="8"/>
        <v>0</v>
      </c>
      <c r="U94" s="46">
        <f t="shared" si="9"/>
        <v>0</v>
      </c>
      <c r="V94" s="136"/>
      <c r="Y94" s="154" t="s">
        <v>98</v>
      </c>
      <c r="Z94" s="878"/>
    </row>
    <row r="95" spans="1:26" ht="24.95" customHeight="1">
      <c r="A95" s="116"/>
      <c r="B95" s="15">
        <v>8</v>
      </c>
      <c r="C95" s="47"/>
      <c r="D95" s="47"/>
      <c r="E95" s="47"/>
      <c r="F95" s="47"/>
      <c r="G95" s="16"/>
      <c r="H95" s="16"/>
      <c r="I95" s="45">
        <f t="shared" si="10"/>
        <v>0</v>
      </c>
      <c r="J95" s="46">
        <f t="shared" si="11"/>
        <v>0</v>
      </c>
      <c r="K95" s="136"/>
      <c r="L95" s="116"/>
      <c r="M95" s="129">
        <v>8</v>
      </c>
      <c r="N95" s="134"/>
      <c r="O95" s="134"/>
      <c r="P95" s="134"/>
      <c r="Q95" s="134"/>
      <c r="R95" s="133"/>
      <c r="S95" s="133"/>
      <c r="T95" s="45">
        <f t="shared" si="8"/>
        <v>0</v>
      </c>
      <c r="U95" s="46">
        <f t="shared" si="9"/>
        <v>0</v>
      </c>
      <c r="V95" s="136"/>
      <c r="Y95" s="154" t="s">
        <v>101</v>
      </c>
      <c r="Z95" s="878"/>
    </row>
    <row r="96" spans="1:26" ht="30" customHeight="1" thickBot="1">
      <c r="A96" s="116"/>
      <c r="B96" s="15">
        <v>9</v>
      </c>
      <c r="C96" s="47"/>
      <c r="D96" s="47"/>
      <c r="E96" s="47"/>
      <c r="F96" s="47"/>
      <c r="G96" s="16"/>
      <c r="H96" s="16"/>
      <c r="I96" s="45">
        <f t="shared" si="10"/>
        <v>0</v>
      </c>
      <c r="J96" s="46">
        <f t="shared" si="11"/>
        <v>0</v>
      </c>
      <c r="K96" s="136"/>
      <c r="L96" s="116"/>
      <c r="M96" s="129">
        <v>9</v>
      </c>
      <c r="N96" s="134"/>
      <c r="O96" s="134"/>
      <c r="P96" s="134"/>
      <c r="Q96" s="134"/>
      <c r="R96" s="133"/>
      <c r="S96" s="133"/>
      <c r="T96" s="45">
        <f t="shared" si="8"/>
        <v>0</v>
      </c>
      <c r="U96" s="46">
        <f t="shared" si="9"/>
        <v>0</v>
      </c>
      <c r="V96" s="136"/>
      <c r="Y96" s="153" t="s">
        <v>102</v>
      </c>
      <c r="Z96" s="879"/>
    </row>
    <row r="97" spans="1:28">
      <c r="A97" s="116"/>
      <c r="B97" s="15">
        <v>10</v>
      </c>
      <c r="C97" s="47"/>
      <c r="D97" s="47"/>
      <c r="E97" s="47"/>
      <c r="F97" s="47"/>
      <c r="G97" s="16"/>
      <c r="H97" s="16"/>
      <c r="I97" s="45">
        <f t="shared" si="10"/>
        <v>0</v>
      </c>
      <c r="J97" s="46">
        <f t="shared" si="11"/>
        <v>0</v>
      </c>
      <c r="K97" s="136"/>
      <c r="L97" s="116"/>
      <c r="M97" s="129">
        <v>10</v>
      </c>
      <c r="N97" s="134"/>
      <c r="O97" s="134"/>
      <c r="P97" s="134"/>
      <c r="Q97" s="134"/>
      <c r="R97" s="133"/>
      <c r="S97" s="133"/>
      <c r="T97" s="45">
        <f t="shared" si="8"/>
        <v>0</v>
      </c>
      <c r="U97" s="46">
        <f t="shared" si="9"/>
        <v>0</v>
      </c>
      <c r="V97" s="136"/>
    </row>
    <row r="98" spans="1:28">
      <c r="A98" s="116"/>
      <c r="B98" s="15">
        <v>11</v>
      </c>
      <c r="C98" s="47"/>
      <c r="D98" s="47"/>
      <c r="E98" s="47"/>
      <c r="F98" s="47"/>
      <c r="G98" s="16"/>
      <c r="H98" s="16"/>
      <c r="I98" s="45">
        <f t="shared" si="10"/>
        <v>0</v>
      </c>
      <c r="J98" s="46">
        <f t="shared" si="11"/>
        <v>0</v>
      </c>
      <c r="K98" s="136"/>
      <c r="L98" s="116"/>
      <c r="M98" s="129">
        <v>11</v>
      </c>
      <c r="N98" s="134"/>
      <c r="O98" s="134"/>
      <c r="P98" s="134"/>
      <c r="Q98" s="134"/>
      <c r="R98" s="133"/>
      <c r="S98" s="133"/>
      <c r="T98" s="45">
        <f t="shared" si="8"/>
        <v>0</v>
      </c>
      <c r="U98" s="46">
        <f t="shared" si="9"/>
        <v>0</v>
      </c>
      <c r="V98" s="136"/>
    </row>
    <row r="99" spans="1:28">
      <c r="A99" s="116"/>
      <c r="B99" s="15">
        <v>12</v>
      </c>
      <c r="C99" s="47"/>
      <c r="D99" s="47"/>
      <c r="E99" s="47"/>
      <c r="F99" s="47"/>
      <c r="G99" s="16"/>
      <c r="H99" s="16"/>
      <c r="I99" s="45">
        <f t="shared" si="10"/>
        <v>0</v>
      </c>
      <c r="J99" s="46">
        <f t="shared" si="11"/>
        <v>0</v>
      </c>
      <c r="K99" s="136"/>
      <c r="L99" s="116"/>
      <c r="M99" s="129">
        <v>12</v>
      </c>
      <c r="N99" s="134"/>
      <c r="O99" s="134"/>
      <c r="P99" s="134"/>
      <c r="Q99" s="134"/>
      <c r="R99" s="133"/>
      <c r="S99" s="133"/>
      <c r="T99" s="45">
        <f t="shared" si="8"/>
        <v>0</v>
      </c>
      <c r="U99" s="46">
        <f t="shared" si="9"/>
        <v>0</v>
      </c>
      <c r="V99" s="136"/>
    </row>
    <row r="100" spans="1:28" ht="14.45" thickBot="1">
      <c r="A100" s="39"/>
      <c r="C100" s="881" t="s">
        <v>103</v>
      </c>
      <c r="D100" s="882"/>
      <c r="E100" s="882"/>
      <c r="F100" s="882"/>
      <c r="G100" s="882"/>
      <c r="H100" s="883"/>
      <c r="I100" s="48">
        <f>SUM(I88:I99)</f>
        <v>3428</v>
      </c>
      <c r="J100" s="49">
        <f>SUM(J88:J99)</f>
        <v>98.466666666666669</v>
      </c>
      <c r="K100" s="136"/>
      <c r="L100" s="39"/>
      <c r="M100" s="135"/>
      <c r="N100" s="884" t="s">
        <v>103</v>
      </c>
      <c r="O100" s="885"/>
      <c r="P100" s="885"/>
      <c r="Q100" s="885"/>
      <c r="R100" s="885"/>
      <c r="S100" s="886"/>
      <c r="T100" s="48">
        <f>SUM(T88:T99)</f>
        <v>2954</v>
      </c>
      <c r="U100" s="49">
        <f>SUM(U88:U99)</f>
        <v>0</v>
      </c>
      <c r="V100" s="136"/>
    </row>
    <row r="101" spans="1:28" ht="13.5" thickBot="1">
      <c r="M101" s="9"/>
      <c r="N101" s="2"/>
      <c r="O101" s="10"/>
      <c r="AB101" s="155" t="s">
        <v>19</v>
      </c>
    </row>
    <row r="102" spans="1:28" ht="24.95" customHeight="1" thickBot="1">
      <c r="J102" s="117" t="str">
        <f>IF(J100&gt;=36,"HABILITADO","NO HABILITADO")</f>
        <v>HABILITADO</v>
      </c>
      <c r="M102" s="9"/>
      <c r="N102" s="2"/>
      <c r="O102" s="10"/>
      <c r="T102" s="768" t="s">
        <v>104</v>
      </c>
      <c r="U102" s="769">
        <f>IF(U100&gt;24,15,IF(U100&gt;=18,10,IF(U100&gt;=12,8,0)))</f>
        <v>0</v>
      </c>
      <c r="Y102" s="768" t="s">
        <v>104</v>
      </c>
      <c r="Z102" s="769">
        <v>1</v>
      </c>
      <c r="AB102" s="191"/>
    </row>
    <row r="103" spans="1:28">
      <c r="M103" s="9"/>
      <c r="N103" s="2"/>
      <c r="O103" s="10"/>
    </row>
    <row r="104" spans="1:28">
      <c r="M104" s="9"/>
      <c r="N104" s="2"/>
      <c r="O104" s="10"/>
    </row>
    <row r="105" spans="1:28">
      <c r="M105" s="9"/>
      <c r="N105" s="2"/>
      <c r="O105" s="10"/>
    </row>
    <row r="106" spans="1:28">
      <c r="M106" s="9"/>
      <c r="N106" s="2"/>
      <c r="O106" s="10"/>
    </row>
    <row r="107" spans="1:28" ht="12.95" thickBot="1">
      <c r="M107" s="9"/>
      <c r="N107" s="2"/>
      <c r="O107" s="10"/>
    </row>
    <row r="108" spans="1:28" ht="13.5" thickBot="1">
      <c r="A108" s="39"/>
      <c r="B108" s="39"/>
      <c r="C108" s="858" t="s">
        <v>56</v>
      </c>
      <c r="D108" s="858"/>
      <c r="E108" s="887" t="s">
        <v>862</v>
      </c>
      <c r="F108" s="887"/>
      <c r="G108" s="887"/>
      <c r="H108" s="887"/>
      <c r="I108" s="887"/>
      <c r="J108" s="42"/>
      <c r="K108" s="186"/>
      <c r="M108" s="9"/>
      <c r="N108" s="2"/>
      <c r="O108" s="10"/>
    </row>
    <row r="109" spans="1:28" ht="12.95">
      <c r="A109" s="39"/>
      <c r="B109" s="39"/>
      <c r="C109" s="858" t="s">
        <v>58</v>
      </c>
      <c r="D109" s="858"/>
      <c r="E109" s="869" t="s">
        <v>107</v>
      </c>
      <c r="F109" s="869"/>
      <c r="G109" s="869"/>
      <c r="H109" s="869"/>
      <c r="I109" s="869"/>
      <c r="J109" s="42"/>
      <c r="M109" s="9"/>
      <c r="N109" s="2"/>
      <c r="O109" s="10"/>
    </row>
    <row r="110" spans="1:28">
      <c r="A110" s="39"/>
      <c r="B110" s="39"/>
      <c r="C110" s="39"/>
      <c r="D110" s="39"/>
      <c r="E110" s="39"/>
      <c r="F110" s="39"/>
      <c r="G110" s="40"/>
      <c r="H110" s="39"/>
      <c r="I110" s="41"/>
      <c r="J110" s="42"/>
      <c r="M110" s="9"/>
      <c r="N110" s="2"/>
      <c r="O110" s="10"/>
    </row>
    <row r="111" spans="1:28" ht="12.95">
      <c r="A111" s="39"/>
      <c r="B111" s="39"/>
      <c r="C111" s="870" t="s">
        <v>108</v>
      </c>
      <c r="D111" s="870"/>
      <c r="E111" s="870"/>
      <c r="F111" s="870"/>
      <c r="G111" s="870"/>
      <c r="H111" s="870"/>
      <c r="I111" s="870"/>
      <c r="J111" s="870"/>
      <c r="M111" s="9"/>
      <c r="N111" s="2"/>
      <c r="O111" s="10"/>
    </row>
    <row r="112" spans="1:28" ht="12.95">
      <c r="A112" s="39"/>
      <c r="B112" s="39"/>
      <c r="C112" s="770"/>
      <c r="D112" s="870" t="s">
        <v>109</v>
      </c>
      <c r="E112" s="870"/>
      <c r="F112" s="870"/>
      <c r="G112" s="870"/>
      <c r="H112" s="870"/>
      <c r="I112" s="770"/>
      <c r="J112" s="770"/>
      <c r="M112" s="9"/>
      <c r="N112" s="2"/>
      <c r="O112" s="10"/>
    </row>
    <row r="113" spans="1:26" ht="12.95" customHeight="1" thickBot="1">
      <c r="A113" s="39"/>
      <c r="B113" s="39"/>
      <c r="C113" s="880"/>
      <c r="D113" s="880"/>
      <c r="E113" s="770"/>
      <c r="F113" s="770"/>
      <c r="G113" s="770"/>
      <c r="H113" s="770"/>
      <c r="I113" s="770"/>
      <c r="J113" s="770"/>
      <c r="M113" s="9"/>
      <c r="N113" s="2"/>
      <c r="O113" s="10"/>
    </row>
    <row r="114" spans="1:26" ht="23.45" thickBot="1">
      <c r="A114" s="39"/>
      <c r="B114" s="39"/>
      <c r="C114" s="871" t="s">
        <v>110</v>
      </c>
      <c r="D114" s="872"/>
      <c r="E114" s="872"/>
      <c r="F114" s="872"/>
      <c r="G114" s="872"/>
      <c r="H114" s="872"/>
      <c r="I114" s="872"/>
      <c r="J114" s="872"/>
      <c r="K114" s="873"/>
      <c r="M114" s="9"/>
      <c r="N114" s="874" t="s">
        <v>111</v>
      </c>
      <c r="O114" s="875"/>
      <c r="P114" s="875"/>
      <c r="Q114" s="875"/>
      <c r="R114" s="875"/>
      <c r="S114" s="875"/>
      <c r="T114" s="875"/>
      <c r="U114" s="875"/>
      <c r="V114" s="876"/>
    </row>
    <row r="115" spans="1:26" ht="28.5" thickBot="1">
      <c r="A115" s="39"/>
      <c r="B115" s="39"/>
      <c r="C115" s="178" t="s">
        <v>64</v>
      </c>
      <c r="D115" s="178" t="s">
        <v>11</v>
      </c>
      <c r="E115" s="178" t="s">
        <v>65</v>
      </c>
      <c r="F115" s="179" t="s">
        <v>66</v>
      </c>
      <c r="G115" s="179" t="s">
        <v>67</v>
      </c>
      <c r="H115" s="179" t="s">
        <v>68</v>
      </c>
      <c r="I115" s="118" t="s">
        <v>69</v>
      </c>
      <c r="J115" s="119" t="s">
        <v>70</v>
      </c>
      <c r="K115" s="177" t="s">
        <v>19</v>
      </c>
      <c r="M115" s="39"/>
      <c r="N115" s="178" t="s">
        <v>64</v>
      </c>
      <c r="O115" s="178" t="s">
        <v>11</v>
      </c>
      <c r="P115" s="178" t="s">
        <v>65</v>
      </c>
      <c r="Q115" s="179" t="s">
        <v>66</v>
      </c>
      <c r="R115" s="179" t="s">
        <v>67</v>
      </c>
      <c r="S115" s="179" t="s">
        <v>68</v>
      </c>
      <c r="T115" s="118" t="s">
        <v>69</v>
      </c>
      <c r="U115" s="119" t="s">
        <v>70</v>
      </c>
      <c r="V115" s="177" t="s">
        <v>19</v>
      </c>
      <c r="Y115" s="140" t="s">
        <v>113</v>
      </c>
      <c r="Z115" s="141" t="s">
        <v>72</v>
      </c>
    </row>
    <row r="116" spans="1:26" ht="92.1">
      <c r="A116" s="116"/>
      <c r="B116" s="120">
        <v>1</v>
      </c>
      <c r="C116" s="242" t="s">
        <v>863</v>
      </c>
      <c r="D116" s="242" t="s">
        <v>864</v>
      </c>
      <c r="E116" s="242" t="s">
        <v>786</v>
      </c>
      <c r="F116" s="242" t="s">
        <v>865</v>
      </c>
      <c r="G116" s="236">
        <v>42842</v>
      </c>
      <c r="H116" s="236">
        <v>43217</v>
      </c>
      <c r="I116" s="314">
        <f>H116-G116+1</f>
        <v>376</v>
      </c>
      <c r="J116" s="315">
        <f>I116/30</f>
        <v>12.533333333333333</v>
      </c>
      <c r="K116" s="239"/>
      <c r="M116" s="632">
        <v>1</v>
      </c>
      <c r="N116" s="373" t="s">
        <v>866</v>
      </c>
      <c r="O116" s="373" t="s">
        <v>867</v>
      </c>
      <c r="P116" s="373" t="s">
        <v>868</v>
      </c>
      <c r="Q116" s="373" t="s">
        <v>869</v>
      </c>
      <c r="R116" s="251">
        <v>43329</v>
      </c>
      <c r="S116" s="251">
        <v>43880</v>
      </c>
      <c r="T116" s="633">
        <f>S116-R116+1</f>
        <v>552</v>
      </c>
      <c r="U116" s="634">
        <f>T116/30</f>
        <v>18.399999999999999</v>
      </c>
      <c r="V116" s="635"/>
      <c r="Y116" s="142" t="s">
        <v>118</v>
      </c>
      <c r="Z116" s="143">
        <v>2</v>
      </c>
    </row>
    <row r="117" spans="1:26" ht="114.95">
      <c r="A117" s="116"/>
      <c r="B117" s="120">
        <v>2</v>
      </c>
      <c r="C117" s="121" t="s">
        <v>859</v>
      </c>
      <c r="D117" s="121" t="s">
        <v>870</v>
      </c>
      <c r="E117" s="122" t="s">
        <v>871</v>
      </c>
      <c r="F117" s="123" t="s">
        <v>872</v>
      </c>
      <c r="G117" s="236">
        <v>41974</v>
      </c>
      <c r="H117" s="236">
        <v>42216</v>
      </c>
      <c r="I117" s="314">
        <f t="shared" ref="I117:I120" si="12">H117-G117+1</f>
        <v>243</v>
      </c>
      <c r="J117" s="244">
        <f t="shared" ref="J117:J127" si="13">+I117/30</f>
        <v>8.1</v>
      </c>
      <c r="K117" s="136"/>
      <c r="M117" s="120">
        <v>2</v>
      </c>
      <c r="N117" s="121"/>
      <c r="O117" s="121"/>
      <c r="P117" s="122"/>
      <c r="Q117" s="123"/>
      <c r="R117" s="16"/>
      <c r="S117" s="16"/>
      <c r="T117" s="243">
        <f t="shared" ref="T117:T127" si="14">S117-R117</f>
        <v>0</v>
      </c>
      <c r="U117" s="244">
        <f t="shared" ref="U117:U127" si="15">+T117/30</f>
        <v>0</v>
      </c>
      <c r="V117" s="139"/>
      <c r="Y117" s="144" t="s">
        <v>119</v>
      </c>
      <c r="Z117" s="862">
        <v>1</v>
      </c>
    </row>
    <row r="118" spans="1:26" ht="84.95" customHeight="1">
      <c r="A118" s="116"/>
      <c r="B118" s="120">
        <v>3</v>
      </c>
      <c r="C118" s="121" t="s">
        <v>859</v>
      </c>
      <c r="D118" s="121" t="s">
        <v>870</v>
      </c>
      <c r="E118" s="122" t="s">
        <v>871</v>
      </c>
      <c r="F118" s="123" t="s">
        <v>872</v>
      </c>
      <c r="G118" s="236">
        <v>41913</v>
      </c>
      <c r="H118" s="236">
        <v>41973</v>
      </c>
      <c r="I118" s="314">
        <f t="shared" si="12"/>
        <v>61</v>
      </c>
      <c r="J118" s="244">
        <f t="shared" si="13"/>
        <v>2.0333333333333332</v>
      </c>
      <c r="K118" s="136"/>
      <c r="M118" s="120">
        <v>3</v>
      </c>
      <c r="N118" s="121"/>
      <c r="O118" s="121"/>
      <c r="P118" s="122"/>
      <c r="Q118" s="123"/>
      <c r="R118" s="16"/>
      <c r="S118" s="16"/>
      <c r="T118" s="243">
        <f t="shared" si="14"/>
        <v>0</v>
      </c>
      <c r="U118" s="244">
        <f t="shared" si="15"/>
        <v>0</v>
      </c>
      <c r="V118" s="136"/>
      <c r="Y118" s="145" t="s">
        <v>120</v>
      </c>
      <c r="Z118" s="863"/>
    </row>
    <row r="119" spans="1:26" ht="92.45" customHeight="1">
      <c r="A119" s="116"/>
      <c r="B119" s="120">
        <v>4</v>
      </c>
      <c r="C119" s="121" t="s">
        <v>859</v>
      </c>
      <c r="D119" s="121" t="s">
        <v>870</v>
      </c>
      <c r="E119" s="122" t="s">
        <v>871</v>
      </c>
      <c r="F119" s="123" t="s">
        <v>872</v>
      </c>
      <c r="G119" s="236">
        <v>41365</v>
      </c>
      <c r="H119" s="236">
        <v>41912</v>
      </c>
      <c r="I119" s="314">
        <f t="shared" si="12"/>
        <v>548</v>
      </c>
      <c r="J119" s="244">
        <f t="shared" si="13"/>
        <v>18.266666666666666</v>
      </c>
      <c r="K119" s="136"/>
      <c r="M119" s="120">
        <v>4</v>
      </c>
      <c r="N119" s="126"/>
      <c r="O119" s="126"/>
      <c r="P119" s="126"/>
      <c r="Q119" s="126"/>
      <c r="R119" s="16"/>
      <c r="S119" s="16"/>
      <c r="T119" s="243">
        <f t="shared" si="14"/>
        <v>0</v>
      </c>
      <c r="U119" s="244">
        <f t="shared" si="15"/>
        <v>0</v>
      </c>
      <c r="V119" s="136"/>
      <c r="Y119" s="145" t="s">
        <v>121</v>
      </c>
      <c r="Z119" s="863"/>
    </row>
    <row r="120" spans="1:26" ht="114.95">
      <c r="A120" s="116"/>
      <c r="B120" s="120">
        <v>5</v>
      </c>
      <c r="C120" s="126" t="s">
        <v>859</v>
      </c>
      <c r="D120" s="126" t="s">
        <v>870</v>
      </c>
      <c r="E120" s="121" t="s">
        <v>873</v>
      </c>
      <c r="F120" s="316" t="s">
        <v>872</v>
      </c>
      <c r="G120" s="236">
        <v>41091</v>
      </c>
      <c r="H120" s="236">
        <v>41364</v>
      </c>
      <c r="I120" s="314">
        <f t="shared" si="12"/>
        <v>274</v>
      </c>
      <c r="J120" s="244">
        <f t="shared" si="13"/>
        <v>9.1333333333333329</v>
      </c>
      <c r="K120" s="136"/>
      <c r="M120" s="120">
        <v>5</v>
      </c>
      <c r="N120" s="126"/>
      <c r="O120" s="126"/>
      <c r="P120" s="126"/>
      <c r="Q120" s="126"/>
      <c r="R120" s="16"/>
      <c r="S120" s="16"/>
      <c r="T120" s="243">
        <f t="shared" si="14"/>
        <v>0</v>
      </c>
      <c r="U120" s="244">
        <f t="shared" si="15"/>
        <v>0</v>
      </c>
      <c r="V120" s="136"/>
      <c r="Y120" s="145" t="s">
        <v>122</v>
      </c>
      <c r="Z120" s="863"/>
    </row>
    <row r="121" spans="1:26" ht="27.95">
      <c r="A121" s="116"/>
      <c r="B121" s="120">
        <v>6</v>
      </c>
      <c r="C121" s="126"/>
      <c r="D121" s="126"/>
      <c r="E121" s="126"/>
      <c r="F121" s="126"/>
      <c r="G121" s="236"/>
      <c r="H121" s="236"/>
      <c r="I121" s="243">
        <f t="shared" ref="I121:I127" si="16">H121-G121</f>
        <v>0</v>
      </c>
      <c r="J121" s="244">
        <f t="shared" si="13"/>
        <v>0</v>
      </c>
      <c r="K121" s="136"/>
      <c r="M121" s="120">
        <v>6</v>
      </c>
      <c r="N121" s="126"/>
      <c r="O121" s="126"/>
      <c r="P121" s="126"/>
      <c r="Q121" s="126"/>
      <c r="R121" s="16"/>
      <c r="S121" s="16"/>
      <c r="T121" s="243">
        <f t="shared" si="14"/>
        <v>0</v>
      </c>
      <c r="U121" s="244">
        <f t="shared" si="15"/>
        <v>0</v>
      </c>
      <c r="V121" s="136"/>
      <c r="Y121" s="145" t="s">
        <v>123</v>
      </c>
      <c r="Z121" s="863"/>
    </row>
    <row r="122" spans="1:26" ht="27.95">
      <c r="A122" s="116"/>
      <c r="B122" s="120">
        <v>7</v>
      </c>
      <c r="C122" s="126"/>
      <c r="D122" s="126"/>
      <c r="E122" s="126"/>
      <c r="F122" s="126"/>
      <c r="G122" s="236"/>
      <c r="H122" s="236"/>
      <c r="I122" s="243">
        <f t="shared" si="16"/>
        <v>0</v>
      </c>
      <c r="J122" s="244">
        <f t="shared" si="13"/>
        <v>0</v>
      </c>
      <c r="K122" s="136"/>
      <c r="M122" s="120">
        <v>7</v>
      </c>
      <c r="N122" s="126"/>
      <c r="O122" s="126"/>
      <c r="P122" s="126"/>
      <c r="Q122" s="126"/>
      <c r="R122" s="16"/>
      <c r="S122" s="16"/>
      <c r="T122" s="243">
        <f t="shared" si="14"/>
        <v>0</v>
      </c>
      <c r="U122" s="244">
        <f t="shared" si="15"/>
        <v>0</v>
      </c>
      <c r="V122" s="136"/>
      <c r="Y122" s="145" t="s">
        <v>124</v>
      </c>
      <c r="Z122" s="863"/>
    </row>
    <row r="123" spans="1:26" ht="14.1">
      <c r="A123" s="116"/>
      <c r="B123" s="120">
        <v>8</v>
      </c>
      <c r="C123" s="126"/>
      <c r="D123" s="126"/>
      <c r="E123" s="126"/>
      <c r="F123" s="126"/>
      <c r="G123" s="236"/>
      <c r="H123" s="236"/>
      <c r="I123" s="243">
        <f t="shared" si="16"/>
        <v>0</v>
      </c>
      <c r="J123" s="244">
        <f t="shared" si="13"/>
        <v>0</v>
      </c>
      <c r="K123" s="136"/>
      <c r="M123" s="120">
        <v>8</v>
      </c>
      <c r="N123" s="126"/>
      <c r="O123" s="126"/>
      <c r="P123" s="126"/>
      <c r="Q123" s="126"/>
      <c r="R123" s="16"/>
      <c r="S123" s="16"/>
      <c r="T123" s="243">
        <f t="shared" si="14"/>
        <v>0</v>
      </c>
      <c r="U123" s="244">
        <f t="shared" si="15"/>
        <v>0</v>
      </c>
      <c r="V123" s="136"/>
      <c r="Y123" s="145" t="s">
        <v>125</v>
      </c>
      <c r="Z123" s="863"/>
    </row>
    <row r="124" spans="1:26" ht="27.95">
      <c r="A124" s="116"/>
      <c r="B124" s="120">
        <v>9</v>
      </c>
      <c r="C124" s="126"/>
      <c r="D124" s="126"/>
      <c r="E124" s="126"/>
      <c r="F124" s="126"/>
      <c r="G124" s="236"/>
      <c r="H124" s="236"/>
      <c r="I124" s="243">
        <f t="shared" si="16"/>
        <v>0</v>
      </c>
      <c r="J124" s="244">
        <f t="shared" si="13"/>
        <v>0</v>
      </c>
      <c r="K124" s="136"/>
      <c r="M124" s="120">
        <v>9</v>
      </c>
      <c r="N124" s="126"/>
      <c r="O124" s="126"/>
      <c r="P124" s="126"/>
      <c r="Q124" s="126"/>
      <c r="R124" s="16"/>
      <c r="S124" s="16"/>
      <c r="T124" s="243">
        <f t="shared" si="14"/>
        <v>0</v>
      </c>
      <c r="U124" s="244">
        <f t="shared" si="15"/>
        <v>0</v>
      </c>
      <c r="V124" s="136"/>
      <c r="Y124" s="146" t="s">
        <v>126</v>
      </c>
      <c r="Z124" s="864"/>
    </row>
    <row r="125" spans="1:26">
      <c r="A125" s="116"/>
      <c r="B125" s="120">
        <v>10</v>
      </c>
      <c r="C125" s="126"/>
      <c r="D125" s="126"/>
      <c r="E125" s="126"/>
      <c r="F125" s="126"/>
      <c r="G125" s="16"/>
      <c r="H125" s="16"/>
      <c r="I125" s="124">
        <f t="shared" si="16"/>
        <v>0</v>
      </c>
      <c r="J125" s="125">
        <f t="shared" si="13"/>
        <v>0</v>
      </c>
      <c r="K125" s="136"/>
      <c r="M125" s="120">
        <v>10</v>
      </c>
      <c r="N125" s="126"/>
      <c r="O125" s="126"/>
      <c r="P125" s="126"/>
      <c r="Q125" s="126"/>
      <c r="R125" s="16"/>
      <c r="S125" s="16"/>
      <c r="T125" s="243">
        <f t="shared" si="14"/>
        <v>0</v>
      </c>
      <c r="U125" s="244">
        <f t="shared" si="15"/>
        <v>0</v>
      </c>
      <c r="V125" s="136"/>
    </row>
    <row r="126" spans="1:26">
      <c r="A126" s="116"/>
      <c r="B126" s="120">
        <v>11</v>
      </c>
      <c r="C126" s="126"/>
      <c r="D126" s="126"/>
      <c r="E126" s="126"/>
      <c r="F126" s="126"/>
      <c r="G126" s="16"/>
      <c r="H126" s="16"/>
      <c r="I126" s="124">
        <f t="shared" si="16"/>
        <v>0</v>
      </c>
      <c r="J126" s="125">
        <f t="shared" si="13"/>
        <v>0</v>
      </c>
      <c r="K126" s="136"/>
      <c r="M126" s="120">
        <v>11</v>
      </c>
      <c r="N126" s="126"/>
      <c r="O126" s="126"/>
      <c r="P126" s="126"/>
      <c r="Q126" s="126"/>
      <c r="R126" s="16"/>
      <c r="S126" s="16"/>
      <c r="T126" s="243">
        <f t="shared" si="14"/>
        <v>0</v>
      </c>
      <c r="U126" s="244">
        <f t="shared" si="15"/>
        <v>0</v>
      </c>
      <c r="V126" s="136"/>
    </row>
    <row r="127" spans="1:26">
      <c r="A127" s="116"/>
      <c r="B127" s="120">
        <v>12</v>
      </c>
      <c r="C127" s="126"/>
      <c r="D127" s="126"/>
      <c r="E127" s="126"/>
      <c r="F127" s="126"/>
      <c r="G127" s="16"/>
      <c r="H127" s="16"/>
      <c r="I127" s="124">
        <f t="shared" si="16"/>
        <v>0</v>
      </c>
      <c r="J127" s="125">
        <f t="shared" si="13"/>
        <v>0</v>
      </c>
      <c r="K127" s="136"/>
      <c r="M127" s="120">
        <v>12</v>
      </c>
      <c r="N127" s="126"/>
      <c r="O127" s="126"/>
      <c r="P127" s="126"/>
      <c r="Q127" s="126"/>
      <c r="R127" s="16"/>
      <c r="S127" s="16"/>
      <c r="T127" s="243">
        <f t="shared" si="14"/>
        <v>0</v>
      </c>
      <c r="U127" s="244">
        <f t="shared" si="15"/>
        <v>0</v>
      </c>
      <c r="V127" s="136"/>
    </row>
    <row r="128" spans="1:26" ht="14.45" thickBot="1">
      <c r="A128" s="39"/>
      <c r="B128" s="39"/>
      <c r="C128" s="865" t="s">
        <v>103</v>
      </c>
      <c r="D128" s="866"/>
      <c r="E128" s="866"/>
      <c r="F128" s="866"/>
      <c r="G128" s="866"/>
      <c r="H128" s="867"/>
      <c r="I128" s="127">
        <f>SUM(I116:I127)</f>
        <v>1502</v>
      </c>
      <c r="J128" s="128">
        <f>SUM(J116:J127)</f>
        <v>50.066666666666663</v>
      </c>
      <c r="K128" s="136"/>
      <c r="M128" s="39"/>
      <c r="N128" s="865" t="s">
        <v>103</v>
      </c>
      <c r="O128" s="866"/>
      <c r="P128" s="866"/>
      <c r="Q128" s="866"/>
      <c r="R128" s="866"/>
      <c r="S128" s="867"/>
      <c r="T128" s="317">
        <f>SUM(T116:T127)</f>
        <v>552</v>
      </c>
      <c r="U128" s="318">
        <f>SUM(U116:U127)</f>
        <v>18.399999999999999</v>
      </c>
      <c r="V128" s="136"/>
    </row>
    <row r="129" spans="10:28" ht="13.5" thickBot="1">
      <c r="M129" s="9"/>
      <c r="N129" s="2"/>
      <c r="O129" s="10"/>
      <c r="AB129" s="155" t="s">
        <v>19</v>
      </c>
    </row>
    <row r="130" spans="10:28" ht="20.45" thickBot="1">
      <c r="J130" s="117" t="str">
        <f>IF(J128&gt;=36,"HABILITADO","NO HABILITADO")</f>
        <v>HABILITADO</v>
      </c>
      <c r="M130" s="9"/>
      <c r="N130" s="2"/>
      <c r="O130" s="10"/>
      <c r="T130" s="768" t="s">
        <v>104</v>
      </c>
      <c r="U130" s="769">
        <f>IF(U128&gt;12,13,IF(U128&gt;6,8,0))</f>
        <v>13</v>
      </c>
      <c r="Y130" s="768" t="s">
        <v>104</v>
      </c>
      <c r="Z130" s="769">
        <v>0</v>
      </c>
      <c r="AB130" s="191"/>
    </row>
    <row r="131" spans="10:28">
      <c r="M131" s="9"/>
      <c r="N131" s="2"/>
      <c r="O131" s="10"/>
    </row>
    <row r="132" spans="10:28">
      <c r="M132" s="9"/>
      <c r="N132" s="2"/>
      <c r="O132" s="10"/>
    </row>
    <row r="133" spans="10:28">
      <c r="M133" s="9"/>
      <c r="N133" s="2"/>
      <c r="O133" s="10"/>
    </row>
    <row r="134" spans="10:28">
      <c r="M134" s="9"/>
      <c r="N134" s="2"/>
      <c r="O134" s="10"/>
    </row>
    <row r="135" spans="10:28">
      <c r="M135" s="9"/>
      <c r="N135" s="2"/>
      <c r="O135" s="10"/>
    </row>
    <row r="136" spans="10:28">
      <c r="M136" s="9"/>
      <c r="N136" s="2"/>
      <c r="O136" s="10"/>
    </row>
  </sheetData>
  <mergeCells count="44">
    <mergeCell ref="C128:H128"/>
    <mergeCell ref="N128:S128"/>
    <mergeCell ref="C2:O3"/>
    <mergeCell ref="C109:D109"/>
    <mergeCell ref="E109:I109"/>
    <mergeCell ref="C111:J111"/>
    <mergeCell ref="D112:H112"/>
    <mergeCell ref="C113:D113"/>
    <mergeCell ref="P69:U69"/>
    <mergeCell ref="H6:N6"/>
    <mergeCell ref="C11:H11"/>
    <mergeCell ref="C13:L13"/>
    <mergeCell ref="C81:D81"/>
    <mergeCell ref="E81:I81"/>
    <mergeCell ref="C83:J83"/>
    <mergeCell ref="Q13:Y13"/>
    <mergeCell ref="Z117:Z124"/>
    <mergeCell ref="D84:H84"/>
    <mergeCell ref="C85:D85"/>
    <mergeCell ref="Z89:Z96"/>
    <mergeCell ref="C100:H100"/>
    <mergeCell ref="N100:S100"/>
    <mergeCell ref="C108:D108"/>
    <mergeCell ref="E108:I108"/>
    <mergeCell ref="C86:K86"/>
    <mergeCell ref="N86:V86"/>
    <mergeCell ref="C114:K114"/>
    <mergeCell ref="N114:V114"/>
    <mergeCell ref="D76:O77"/>
    <mergeCell ref="C79:D79"/>
    <mergeCell ref="E79:I79"/>
    <mergeCell ref="C80:D80"/>
    <mergeCell ref="E80:I80"/>
    <mergeCell ref="C5:F5"/>
    <mergeCell ref="H5:M5"/>
    <mergeCell ref="C6:F6"/>
    <mergeCell ref="C7:F7"/>
    <mergeCell ref="AA69:AF69"/>
    <mergeCell ref="B69:G69"/>
    <mergeCell ref="AM13:AV13"/>
    <mergeCell ref="AU11:AV11"/>
    <mergeCell ref="K11:L11"/>
    <mergeCell ref="AB13:AJ13"/>
    <mergeCell ref="A57:A59"/>
  </mergeCells>
  <conditionalFormatting sqref="K20:K68">
    <cfRule type="containsText" dxfId="59" priority="52" operator="containsText" text="NO HABILITADO">
      <formula>NOT(ISERROR(SEARCH("NO HABILITADO",K20)))</formula>
    </cfRule>
  </conditionalFormatting>
  <conditionalFormatting sqref="K20:K69">
    <cfRule type="containsText" dxfId="58" priority="50" operator="containsText" text="NO">
      <formula>NOT(ISERROR(SEARCH("NO",K20)))</formula>
    </cfRule>
    <cfRule type="containsText" dxfId="57" priority="51" operator="containsText" text="HABILITADO">
      <formula>NOT(ISERROR(SEARCH("HABILITADO",K20)))</formula>
    </cfRule>
  </conditionalFormatting>
  <conditionalFormatting sqref="J102">
    <cfRule type="cellIs" dxfId="56" priority="48" operator="equal">
      <formula>"HABILITADO"</formula>
    </cfRule>
    <cfRule type="containsText" dxfId="55" priority="49" operator="containsText" text="NO">
      <formula>NOT(ISERROR(SEARCH("NO",J102)))</formula>
    </cfRule>
  </conditionalFormatting>
  <conditionalFormatting sqref="J130">
    <cfRule type="cellIs" dxfId="54" priority="46" operator="equal">
      <formula>"HABILITADO"</formula>
    </cfRule>
    <cfRule type="containsText" dxfId="53" priority="47" operator="containsText" text="NO">
      <formula>NOT(ISERROR(SEARCH("NO",J130)))</formula>
    </cfRule>
  </conditionalFormatting>
  <conditionalFormatting sqref="K19">
    <cfRule type="containsText" dxfId="52" priority="39" operator="containsText" text="NO HABILITADO">
      <formula>NOT(ISERROR(SEARCH("NO HABILITADO",K19)))</formula>
    </cfRule>
  </conditionalFormatting>
  <conditionalFormatting sqref="K19">
    <cfRule type="containsText" dxfId="51" priority="37" operator="containsText" text="NO">
      <formula>NOT(ISERROR(SEARCH("NO",K19)))</formula>
    </cfRule>
    <cfRule type="containsText" dxfId="50" priority="38" operator="containsText" text="HABILITADO">
      <formula>NOT(ISERROR(SEARCH("HABILITADO",K19)))</formula>
    </cfRule>
  </conditionalFormatting>
  <conditionalFormatting sqref="K15:K18">
    <cfRule type="containsText" dxfId="49" priority="27" operator="containsText" text="NO HABILITADO">
      <formula>NOT(ISERROR(SEARCH(("NO HABILITADO"),(K15))))</formula>
    </cfRule>
  </conditionalFormatting>
  <conditionalFormatting sqref="K15:K18">
    <cfRule type="containsText" dxfId="48" priority="28" operator="containsText" text="NO HABILITADO">
      <formula>NOT(ISERROR(SEARCH(("NO HABILITADO"),(K15))))</formula>
    </cfRule>
  </conditionalFormatting>
  <conditionalFormatting sqref="K15:K18">
    <cfRule type="containsText" dxfId="47" priority="29" operator="containsText" text="NO">
      <formula>NOT(ISERROR(SEARCH(("NO"),(K15))))</formula>
    </cfRule>
  </conditionalFormatting>
  <conditionalFormatting sqref="K15:K18">
    <cfRule type="containsText" dxfId="46" priority="30" operator="containsText" text="HABILITADO">
      <formula>NOT(ISERROR(SEARCH(("HABILITADO"),(K15))))</formula>
    </cfRule>
  </conditionalFormatting>
  <conditionalFormatting sqref="AU15:AU18">
    <cfRule type="containsText" dxfId="45" priority="23" operator="containsText" text="NO HABILITADO">
      <formula>NOT(ISERROR(SEARCH(("NO HABILITADO"),(AU15))))</formula>
    </cfRule>
  </conditionalFormatting>
  <conditionalFormatting sqref="AU15:AU18">
    <cfRule type="containsText" dxfId="44" priority="24" operator="containsText" text="NO HABILITADO">
      <formula>NOT(ISERROR(SEARCH(("NO HABILITADO"),(AU15))))</formula>
    </cfRule>
  </conditionalFormatting>
  <conditionalFormatting sqref="AU15:AU18">
    <cfRule type="containsText" dxfId="43" priority="25" operator="containsText" text="NO">
      <formula>NOT(ISERROR(SEARCH(("NO"),(AU15))))</formula>
    </cfRule>
  </conditionalFormatting>
  <conditionalFormatting sqref="AU15:AU18">
    <cfRule type="containsText" dxfId="42" priority="26" operator="containsText" text="HABILITADO">
      <formula>NOT(ISERROR(SEARCH(("HABILITADO"),(AU15))))</formula>
    </cfRule>
  </conditionalFormatting>
  <conditionalFormatting sqref="AW15:AX15">
    <cfRule type="containsText" dxfId="41" priority="5" operator="containsText" text="NO HABILITADO">
      <formula>NOT(ISERROR(SEARCH(("NO HABILITADO"),(AW15))))</formula>
    </cfRule>
  </conditionalFormatting>
  <conditionalFormatting sqref="AW15:AX18">
    <cfRule type="containsText" dxfId="40" priority="6" operator="containsText" text="NO HABILITADO">
      <formula>NOT(ISERROR(SEARCH(("NO HABILITADO"),(AW15))))</formula>
    </cfRule>
  </conditionalFormatting>
  <conditionalFormatting sqref="AW15:AX18">
    <cfRule type="containsText" dxfId="39" priority="7" operator="containsText" text="NO">
      <formula>NOT(ISERROR(SEARCH(("NO"),(AW15))))</formula>
    </cfRule>
  </conditionalFormatting>
  <conditionalFormatting sqref="AW15:AX18">
    <cfRule type="containsText" dxfId="38" priority="8" operator="containsText" text="HABILITADO">
      <formula>NOT(ISERROR(SEARCH(("HABILITADO"),(AW15))))</formula>
    </cfRule>
  </conditionalFormatting>
  <conditionalFormatting sqref="AY15:AZ15">
    <cfRule type="containsText" dxfId="37" priority="9" operator="containsText" text="NO HABILITADO">
      <formula>NOT(ISERROR(SEARCH(("NO HABILITADO"),(AY15))))</formula>
    </cfRule>
  </conditionalFormatting>
  <conditionalFormatting sqref="AY15:AZ15">
    <cfRule type="containsText" dxfId="36" priority="10" operator="containsText" text="NO HABILITADO">
      <formula>NOT(ISERROR(SEARCH(("NO HABILITADO"),(AY15))))</formula>
    </cfRule>
  </conditionalFormatting>
  <conditionalFormatting sqref="AY15:AZ15">
    <cfRule type="containsText" dxfId="35" priority="11" operator="containsText" text="NO">
      <formula>NOT(ISERROR(SEARCH(("NO"),(AY15))))</formula>
    </cfRule>
  </conditionalFormatting>
  <conditionalFormatting sqref="AY15:AZ15">
    <cfRule type="containsText" dxfId="34" priority="12" operator="containsText" text="HABILITADO">
      <formula>NOT(ISERROR(SEARCH(("HABILITADO"),(AY15))))</formula>
    </cfRule>
  </conditionalFormatting>
  <conditionalFormatting sqref="AY16">
    <cfRule type="containsText" dxfId="33" priority="13" operator="containsText" text="NO HABILITADO">
      <formula>NOT(ISERROR(SEARCH(("NO HABILITADO"),(AY16))))</formula>
    </cfRule>
  </conditionalFormatting>
  <conditionalFormatting sqref="AY16">
    <cfRule type="containsText" dxfId="32" priority="14" operator="containsText" text="NO">
      <formula>NOT(ISERROR(SEARCH(("NO"),(AY16))))</formula>
    </cfRule>
  </conditionalFormatting>
  <conditionalFormatting sqref="AY16">
    <cfRule type="containsText" dxfId="31" priority="15" operator="containsText" text="HABILITADO">
      <formula>NOT(ISERROR(SEARCH(("HABILITADO"),(AY16))))</formula>
    </cfRule>
  </conditionalFormatting>
  <conditionalFormatting sqref="AZ16">
    <cfRule type="containsText" dxfId="30" priority="16" operator="containsText" text="NO HABILITADO">
      <formula>NOT(ISERROR(SEARCH(("NO HABILITADO"),(AZ16))))</formula>
    </cfRule>
  </conditionalFormatting>
  <conditionalFormatting sqref="AZ16">
    <cfRule type="containsText" dxfId="29" priority="17" operator="containsText" text="NO HABILITADO">
      <formula>NOT(ISERROR(SEARCH(("NO HABILITADO"),(AZ16))))</formula>
    </cfRule>
  </conditionalFormatting>
  <conditionalFormatting sqref="AZ16">
    <cfRule type="containsText" dxfId="28" priority="18" operator="containsText" text="NO">
      <formula>NOT(ISERROR(SEARCH(("NO"),(AZ16))))</formula>
    </cfRule>
  </conditionalFormatting>
  <conditionalFormatting sqref="AZ16">
    <cfRule type="containsText" dxfId="27" priority="19" operator="containsText" text="HABILITADO">
      <formula>NOT(ISERROR(SEARCH(("HABILITADO"),(AZ16))))</formula>
    </cfRule>
  </conditionalFormatting>
  <conditionalFormatting sqref="AY17:AZ18">
    <cfRule type="containsText" dxfId="26" priority="20" operator="containsText" text="NO HABILITADO">
      <formula>NOT(ISERROR(SEARCH(("NO HABILITADO"),(AY17))))</formula>
    </cfRule>
  </conditionalFormatting>
  <conditionalFormatting sqref="AY17:AZ18">
    <cfRule type="containsText" dxfId="25" priority="21" operator="containsText" text="NO">
      <formula>NOT(ISERROR(SEARCH(("NO"),(AY17))))</formula>
    </cfRule>
  </conditionalFormatting>
  <conditionalFormatting sqref="AY17:AZ18">
    <cfRule type="containsText" dxfId="24" priority="22" operator="containsText" text="HABILITADO">
      <formula>NOT(ISERROR(SEARCH(("HABILITADO"),(AY17))))</formula>
    </cfRule>
  </conditionalFormatting>
  <conditionalFormatting sqref="AU11:AV11">
    <cfRule type="containsText" dxfId="23" priority="3" operator="containsText" text="NO">
      <formula>NOT(ISERROR(SEARCH(("NO"),(AU11))))</formula>
    </cfRule>
  </conditionalFormatting>
  <conditionalFormatting sqref="AU11:AV11">
    <cfRule type="containsText" dxfId="22" priority="4" operator="containsText" text="CUENTA CON MÁS DE 5 AÑOS">
      <formula>NOT(ISERROR(SEARCH(("CUENTA CON MÁS DE 5 AÑOS"),(AU11))))</formula>
    </cfRule>
  </conditionalFormatting>
  <conditionalFormatting sqref="K11:L11">
    <cfRule type="containsText" dxfId="21" priority="1" operator="containsText" text="NO">
      <formula>NOT(ISERROR(SEARCH(("NO"),(K11))))</formula>
    </cfRule>
  </conditionalFormatting>
  <conditionalFormatting sqref="K11:L11">
    <cfRule type="containsText" dxfId="20" priority="2" operator="containsText" text="CUENTA CON MÁS DE 5 AÑOS">
      <formula>NOT(ISERROR(SEARCH(("CUENTA CON MÁS DE 5 AÑOS"),(K11))))</formula>
    </cfRule>
  </conditionalFormatting>
  <pageMargins left="0.7" right="0.7" top="0.75" bottom="0.75" header="0.3" footer="0.3"/>
  <pageSetup orientation="portrait" horizontalDpi="90" verticalDpi="9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9"/>
  </sheetPr>
  <dimension ref="A1:BB136"/>
  <sheetViews>
    <sheetView topLeftCell="AD1" zoomScale="19" zoomScaleNormal="10" workbookViewId="0">
      <selection activeCell="BB16" sqref="BB16"/>
    </sheetView>
  </sheetViews>
  <sheetFormatPr defaultColWidth="10.85546875" defaultRowHeight="12.6"/>
  <cols>
    <col min="1" max="1" width="10.85546875" style="2"/>
    <col min="2" max="2" width="3.42578125" style="2" customWidth="1"/>
    <col min="3" max="3" width="45.5703125" style="2" customWidth="1"/>
    <col min="4" max="4" width="25.28515625" style="2" customWidth="1"/>
    <col min="5" max="5" width="23.85546875" style="7" customWidth="1"/>
    <col min="6" max="6" width="28.42578125" style="2" customWidth="1"/>
    <col min="7" max="7" width="15.85546875" style="2" customWidth="1"/>
    <col min="8" max="8" width="24.42578125" style="2" customWidth="1"/>
    <col min="9" max="9" width="19.140625" style="2" customWidth="1"/>
    <col min="10" max="10" width="27.28515625" style="2" customWidth="1"/>
    <col min="11" max="11" width="23.140625" style="2" customWidth="1"/>
    <col min="12" max="12" width="45.28515625" style="9" customWidth="1"/>
    <col min="13" max="13" width="14.85546875" style="2" customWidth="1"/>
    <col min="14" max="14" width="13.140625" style="10" customWidth="1"/>
    <col min="15" max="15" width="10.85546875" style="2"/>
    <col min="16" max="16" width="48.85546875" style="2" customWidth="1"/>
    <col min="17" max="17" width="28" style="2" customWidth="1"/>
    <col min="18" max="18" width="22.5703125" style="2" customWidth="1"/>
    <col min="19" max="19" width="23.5703125" style="2" customWidth="1"/>
    <col min="20" max="20" width="28.140625" style="2" customWidth="1"/>
    <col min="21" max="21" width="20.140625" style="2" customWidth="1"/>
    <col min="22" max="22" width="17.85546875" style="2" customWidth="1"/>
    <col min="23" max="23" width="17.7109375" style="2" customWidth="1"/>
    <col min="24" max="24" width="20.28515625" style="2" customWidth="1"/>
    <col min="25" max="25" width="33" style="2" customWidth="1"/>
    <col min="26" max="26" width="10.85546875" style="2" bestFit="1" customWidth="1"/>
    <col min="27" max="27" width="44" style="2" customWidth="1"/>
    <col min="28" max="28" width="36.28515625" style="2" customWidth="1"/>
    <col min="29" max="29" width="27.140625" style="2" customWidth="1"/>
    <col min="30" max="30" width="29.5703125" style="2" customWidth="1"/>
    <col min="31" max="31" width="31.85546875" style="2" customWidth="1"/>
    <col min="32" max="32" width="23.140625" style="2" customWidth="1"/>
    <col min="33" max="33" width="22.7109375" style="2" customWidth="1"/>
    <col min="34" max="34" width="19.7109375" style="2" customWidth="1"/>
    <col min="35" max="35" width="23.140625" style="2" customWidth="1"/>
    <col min="36" max="36" width="32.5703125" style="2" customWidth="1"/>
    <col min="37" max="38" width="10.85546875" style="2"/>
    <col min="39" max="39" width="10.85546875" style="2" bestFit="1" customWidth="1"/>
    <col min="40" max="43" width="10.85546875" style="2"/>
    <col min="44" max="44" width="19.140625" style="2" bestFit="1" customWidth="1"/>
    <col min="45" max="47" width="10.85546875" style="2" bestFit="1" customWidth="1"/>
    <col min="48" max="48" width="10.85546875" style="2"/>
    <col min="49" max="49" width="36.28515625" style="2" customWidth="1"/>
    <col min="50" max="53" width="18.5703125" style="2" bestFit="1" customWidth="1"/>
    <col min="54" max="54" width="10.85546875" style="2" bestFit="1" customWidth="1"/>
    <col min="55" max="16384" width="10.85546875" style="2"/>
  </cols>
  <sheetData>
    <row r="1" spans="2:54">
      <c r="M1" s="9"/>
      <c r="N1" s="2"/>
      <c r="O1" s="10"/>
    </row>
    <row r="2" spans="2:54">
      <c r="C2" s="840" t="s">
        <v>0</v>
      </c>
      <c r="D2" s="840"/>
      <c r="E2" s="840"/>
      <c r="F2" s="840"/>
      <c r="G2" s="840"/>
      <c r="H2" s="840"/>
      <c r="I2" s="840"/>
      <c r="J2" s="840"/>
      <c r="K2" s="840"/>
      <c r="L2" s="840"/>
      <c r="M2" s="840"/>
      <c r="N2" s="840"/>
      <c r="O2" s="840"/>
    </row>
    <row r="3" spans="2:54" ht="51" customHeight="1">
      <c r="C3" s="840"/>
      <c r="D3" s="840"/>
      <c r="E3" s="840"/>
      <c r="F3" s="840"/>
      <c r="G3" s="840"/>
      <c r="H3" s="840"/>
      <c r="I3" s="840"/>
      <c r="J3" s="840"/>
      <c r="K3" s="840"/>
      <c r="L3" s="840"/>
      <c r="M3" s="840"/>
      <c r="N3" s="840"/>
      <c r="O3" s="840"/>
    </row>
    <row r="5" spans="2:54" ht="15.6">
      <c r="C5" s="849" t="s">
        <v>1</v>
      </c>
      <c r="D5" s="849"/>
      <c r="E5" s="849"/>
      <c r="F5" s="849"/>
      <c r="G5" s="774"/>
      <c r="H5" s="896" t="s">
        <v>874</v>
      </c>
      <c r="I5" s="896"/>
      <c r="J5" s="896"/>
      <c r="K5" s="896"/>
      <c r="L5" s="896"/>
      <c r="M5" s="896"/>
      <c r="N5" s="3"/>
    </row>
    <row r="6" spans="2:54" ht="13.5" thickBot="1">
      <c r="C6" s="851"/>
      <c r="D6" s="851"/>
      <c r="E6" s="851"/>
      <c r="F6" s="851"/>
      <c r="G6" s="775"/>
      <c r="H6" s="841"/>
      <c r="I6" s="841"/>
      <c r="J6" s="841"/>
      <c r="K6" s="841"/>
      <c r="L6" s="842"/>
      <c r="M6" s="842"/>
      <c r="N6" s="842"/>
      <c r="O6" s="4"/>
    </row>
    <row r="7" spans="2:54" ht="13.5" thickBot="1">
      <c r="C7" s="849" t="s">
        <v>3</v>
      </c>
      <c r="D7" s="849"/>
      <c r="E7" s="849"/>
      <c r="F7" s="849"/>
      <c r="G7" s="774"/>
      <c r="H7" s="50">
        <v>1453.2903282399354</v>
      </c>
      <c r="I7" s="103"/>
      <c r="J7" s="103"/>
      <c r="K7" s="103"/>
      <c r="L7" s="5"/>
      <c r="M7" s="5"/>
      <c r="N7" s="5"/>
      <c r="O7" s="4"/>
    </row>
    <row r="8" spans="2:54" ht="12.95">
      <c r="C8" s="774" t="s">
        <v>4</v>
      </c>
      <c r="D8" s="774"/>
      <c r="E8" s="774"/>
      <c r="F8" s="774"/>
      <c r="G8" s="774"/>
      <c r="H8" s="335">
        <f>H7*0.3</f>
        <v>435.98709847198063</v>
      </c>
      <c r="I8" s="103"/>
      <c r="J8" s="168"/>
      <c r="K8" s="168"/>
      <c r="L8" s="6"/>
      <c r="M8" s="6"/>
      <c r="N8" s="6"/>
      <c r="O8" s="4"/>
    </row>
    <row r="9" spans="2:54" ht="15.95">
      <c r="C9" s="4" t="s">
        <v>5</v>
      </c>
      <c r="H9" s="8"/>
      <c r="I9" s="8"/>
      <c r="J9" s="8"/>
      <c r="K9" s="8"/>
      <c r="M9" s="9"/>
      <c r="N9" s="2"/>
      <c r="O9" s="10"/>
    </row>
    <row r="10" spans="2:54" ht="15.95">
      <c r="C10" s="4"/>
      <c r="H10" s="8"/>
      <c r="I10" s="8"/>
      <c r="J10" s="8"/>
      <c r="K10" s="8"/>
      <c r="M10" s="9"/>
      <c r="N10" s="2"/>
      <c r="O10" s="10"/>
    </row>
    <row r="11" spans="2:54" ht="63" customHeight="1">
      <c r="C11" s="833" t="s">
        <v>6</v>
      </c>
      <c r="D11" s="833"/>
      <c r="E11" s="833"/>
      <c r="F11" s="833"/>
      <c r="G11" s="833"/>
      <c r="H11" s="833"/>
      <c r="I11" s="8"/>
      <c r="J11" s="8"/>
      <c r="K11" s="835" t="str">
        <f>IF(BB20&gt;=5,"HABILITA: CUENTA CON MÁS DE 5 AÑOS","NO HABILITA POR TIEMPO")</f>
        <v>HABILITA: CUENTA CON MÁS DE 5 AÑOS</v>
      </c>
      <c r="L11" s="836"/>
      <c r="M11" s="9"/>
      <c r="N11" s="2"/>
      <c r="O11" s="10"/>
      <c r="AV11" s="835" t="str">
        <f>IF(BB20&gt;=5,"HABILITA: CUENTA CON MÁS DE 5 AÑOS","NO HABILITA POR TIEMPO")</f>
        <v>HABILITA: CUENTA CON MÁS DE 5 AÑOS</v>
      </c>
      <c r="AW11" s="836"/>
    </row>
    <row r="12" spans="2:54" ht="12.95" thickBot="1">
      <c r="M12" s="9"/>
      <c r="N12" s="2"/>
      <c r="O12" s="10"/>
    </row>
    <row r="13" spans="2:54" ht="23.45" thickBot="1">
      <c r="C13" s="843" t="s">
        <v>7</v>
      </c>
      <c r="D13" s="844"/>
      <c r="E13" s="844"/>
      <c r="F13" s="844"/>
      <c r="G13" s="844"/>
      <c r="H13" s="844"/>
      <c r="I13" s="844"/>
      <c r="J13" s="844"/>
      <c r="K13" s="844"/>
      <c r="L13" s="845"/>
      <c r="M13" s="336"/>
      <c r="N13" s="2"/>
      <c r="O13" s="10"/>
      <c r="Q13" s="846" t="s">
        <v>8</v>
      </c>
      <c r="R13" s="847"/>
      <c r="S13" s="847"/>
      <c r="T13" s="847"/>
      <c r="U13" s="847"/>
      <c r="V13" s="847"/>
      <c r="W13" s="847"/>
      <c r="X13" s="847"/>
      <c r="Y13" s="848"/>
      <c r="AB13" s="846" t="s">
        <v>9</v>
      </c>
      <c r="AC13" s="847"/>
      <c r="AD13" s="847"/>
      <c r="AE13" s="847"/>
      <c r="AF13" s="847"/>
      <c r="AG13" s="847"/>
      <c r="AH13" s="847"/>
      <c r="AI13" s="847"/>
      <c r="AJ13" s="848"/>
      <c r="AN13" s="843" t="s">
        <v>7</v>
      </c>
      <c r="AO13" s="844"/>
      <c r="AP13" s="844"/>
      <c r="AQ13" s="844"/>
      <c r="AR13" s="844"/>
      <c r="AS13" s="844"/>
      <c r="AT13" s="844"/>
      <c r="AU13" s="844"/>
      <c r="AV13" s="844"/>
      <c r="AW13" s="845"/>
    </row>
    <row r="14" spans="2:54" ht="54.6" customHeight="1" thickBot="1">
      <c r="C14" s="180" t="s">
        <v>10</v>
      </c>
      <c r="D14" s="180" t="s">
        <v>11</v>
      </c>
      <c r="E14" s="180" t="s">
        <v>12</v>
      </c>
      <c r="F14" s="187" t="s">
        <v>13</v>
      </c>
      <c r="G14" s="187" t="s">
        <v>14</v>
      </c>
      <c r="H14" s="187" t="s">
        <v>15</v>
      </c>
      <c r="I14" s="187" t="s">
        <v>16</v>
      </c>
      <c r="J14" s="188" t="s">
        <v>17</v>
      </c>
      <c r="K14" s="188" t="s">
        <v>18</v>
      </c>
      <c r="L14" s="180" t="s">
        <v>19</v>
      </c>
      <c r="M14" s="21" t="s">
        <v>20</v>
      </c>
      <c r="N14" s="22" t="s">
        <v>21</v>
      </c>
      <c r="O14" s="12"/>
      <c r="Q14" s="175" t="s">
        <v>10</v>
      </c>
      <c r="R14" s="175" t="s">
        <v>11</v>
      </c>
      <c r="S14" s="175" t="s">
        <v>12</v>
      </c>
      <c r="T14" s="176" t="s">
        <v>13</v>
      </c>
      <c r="U14" s="176" t="s">
        <v>14</v>
      </c>
      <c r="V14" s="176" t="s">
        <v>15</v>
      </c>
      <c r="W14" s="176" t="s">
        <v>16</v>
      </c>
      <c r="X14" s="11" t="s">
        <v>17</v>
      </c>
      <c r="Y14" s="175" t="s">
        <v>19</v>
      </c>
      <c r="AB14" s="175" t="s">
        <v>10</v>
      </c>
      <c r="AC14" s="175" t="s">
        <v>11</v>
      </c>
      <c r="AD14" s="175" t="s">
        <v>12</v>
      </c>
      <c r="AE14" s="176" t="s">
        <v>13</v>
      </c>
      <c r="AF14" s="176" t="s">
        <v>14</v>
      </c>
      <c r="AG14" s="176" t="s">
        <v>15</v>
      </c>
      <c r="AH14" s="176" t="s">
        <v>16</v>
      </c>
      <c r="AI14" s="11" t="s">
        <v>17</v>
      </c>
      <c r="AJ14" s="175" t="s">
        <v>19</v>
      </c>
      <c r="AN14" s="180" t="s">
        <v>10</v>
      </c>
      <c r="AO14" s="180" t="s">
        <v>11</v>
      </c>
      <c r="AP14" s="180" t="s">
        <v>12</v>
      </c>
      <c r="AQ14" s="187" t="s">
        <v>13</v>
      </c>
      <c r="AR14" s="187" t="s">
        <v>14</v>
      </c>
      <c r="AS14" s="187" t="s">
        <v>15</v>
      </c>
      <c r="AT14" s="187" t="s">
        <v>16</v>
      </c>
      <c r="AU14" s="188" t="s">
        <v>17</v>
      </c>
      <c r="AV14" s="188" t="s">
        <v>18</v>
      </c>
      <c r="AW14" s="180" t="s">
        <v>19</v>
      </c>
      <c r="AX14" s="588" t="s">
        <v>22</v>
      </c>
      <c r="AY14" s="588" t="s">
        <v>23</v>
      </c>
      <c r="AZ14" s="588" t="s">
        <v>24</v>
      </c>
      <c r="BA14" s="588" t="s">
        <v>25</v>
      </c>
      <c r="BB14" s="589" t="s">
        <v>26</v>
      </c>
    </row>
    <row r="15" spans="2:54" ht="91.5" customHeight="1" thickBot="1">
      <c r="B15" s="461">
        <v>1</v>
      </c>
      <c r="C15" s="387" t="s">
        <v>875</v>
      </c>
      <c r="D15" s="411" t="s">
        <v>876</v>
      </c>
      <c r="E15" s="389" t="s">
        <v>877</v>
      </c>
      <c r="F15" s="361" t="s">
        <v>878</v>
      </c>
      <c r="G15" s="590">
        <v>1661382604</v>
      </c>
      <c r="H15" s="398">
        <v>2818.29</v>
      </c>
      <c r="I15" s="391">
        <v>0</v>
      </c>
      <c r="J15" s="86">
        <f>H15*I15</f>
        <v>0</v>
      </c>
      <c r="K15" s="463" t="str">
        <f>IF(H15*I15&gt;0,"HABILITADO", "NO HABILITADO")</f>
        <v>NO HABILITADO</v>
      </c>
      <c r="L15" s="591" t="s">
        <v>879</v>
      </c>
      <c r="M15" s="23">
        <v>80101500</v>
      </c>
      <c r="N15" s="24" t="s">
        <v>30</v>
      </c>
      <c r="O15" s="12"/>
      <c r="P15" s="461">
        <v>1</v>
      </c>
      <c r="Q15" s="75" t="s">
        <v>880</v>
      </c>
      <c r="R15" s="44" t="s">
        <v>881</v>
      </c>
      <c r="S15" s="89" t="s">
        <v>882</v>
      </c>
      <c r="T15" s="88" t="s">
        <v>883</v>
      </c>
      <c r="U15" s="73" t="s">
        <v>884</v>
      </c>
      <c r="V15" s="102">
        <v>244.78</v>
      </c>
      <c r="W15" s="85">
        <v>1</v>
      </c>
      <c r="X15" s="74">
        <f>V15*W15</f>
        <v>244.78</v>
      </c>
      <c r="Y15" s="227"/>
      <c r="AA15" s="81">
        <v>1</v>
      </c>
      <c r="AB15" s="75"/>
      <c r="AC15" s="43"/>
      <c r="AD15" s="89"/>
      <c r="AE15" s="88"/>
      <c r="AF15" s="73"/>
      <c r="AG15" s="100"/>
      <c r="AH15" s="85"/>
      <c r="AI15" s="74">
        <f>AG15*AH15</f>
        <v>0</v>
      </c>
      <c r="AJ15" s="228"/>
      <c r="AM15" s="461">
        <v>1</v>
      </c>
      <c r="AN15" s="387" t="s">
        <v>875</v>
      </c>
      <c r="AO15" s="411" t="s">
        <v>876</v>
      </c>
      <c r="AP15" s="389" t="s">
        <v>877</v>
      </c>
      <c r="AQ15" s="361" t="s">
        <v>878</v>
      </c>
      <c r="AR15" s="590">
        <v>1661382604</v>
      </c>
      <c r="AS15" s="398">
        <v>2818.29</v>
      </c>
      <c r="AT15" s="391">
        <v>0</v>
      </c>
      <c r="AU15" s="86">
        <f>AS15*AT15</f>
        <v>0</v>
      </c>
      <c r="AV15" s="463" t="str">
        <f>IF(AS15*AT15&gt;0,"HABILITADO", "NO HABILITADO")</f>
        <v>NO HABILITADO</v>
      </c>
      <c r="AW15" s="591" t="s">
        <v>879</v>
      </c>
      <c r="AX15" s="592">
        <v>41356</v>
      </c>
      <c r="AY15" s="592">
        <v>43182</v>
      </c>
      <c r="AZ15" s="592"/>
      <c r="BA15" s="592"/>
      <c r="BB15" s="593">
        <f>+(BA15-AZ15)/365</f>
        <v>0</v>
      </c>
    </row>
    <row r="16" spans="2:54" ht="83.45" customHeight="1" thickBot="1">
      <c r="B16" s="461">
        <v>2</v>
      </c>
      <c r="C16" s="387" t="s">
        <v>885</v>
      </c>
      <c r="D16" s="388" t="s">
        <v>886</v>
      </c>
      <c r="E16" s="389" t="s">
        <v>887</v>
      </c>
      <c r="F16" s="388" t="s">
        <v>888</v>
      </c>
      <c r="G16" s="400">
        <v>1095479000</v>
      </c>
      <c r="H16" s="392">
        <v>1588.91</v>
      </c>
      <c r="I16" s="391">
        <v>1</v>
      </c>
      <c r="J16" s="86">
        <f>J15+H16*I16</f>
        <v>1588.91</v>
      </c>
      <c r="K16" s="463" t="str">
        <f>IF(H16*I16&gt;0,"HABILITADO", "NO HABILITADO")</f>
        <v>HABILITADO</v>
      </c>
      <c r="L16" s="227"/>
      <c r="M16" s="23">
        <v>80101600</v>
      </c>
      <c r="N16" s="24" t="s">
        <v>30</v>
      </c>
      <c r="O16" s="12"/>
      <c r="P16" s="461">
        <v>2</v>
      </c>
      <c r="Q16" s="99" t="s">
        <v>889</v>
      </c>
      <c r="R16" s="88" t="s">
        <v>890</v>
      </c>
      <c r="S16" s="89" t="s">
        <v>891</v>
      </c>
      <c r="T16" s="88" t="s">
        <v>892</v>
      </c>
      <c r="U16" s="73" t="s">
        <v>893</v>
      </c>
      <c r="V16" s="102">
        <v>663.64</v>
      </c>
      <c r="W16" s="85">
        <v>1</v>
      </c>
      <c r="X16" s="74">
        <f>X15+V16*W16</f>
        <v>908.42</v>
      </c>
      <c r="Y16" s="227"/>
      <c r="AA16" s="81">
        <v>2</v>
      </c>
      <c r="AB16" s="87"/>
      <c r="AC16" s="88"/>
      <c r="AD16" s="89"/>
      <c r="AE16" s="88"/>
      <c r="AF16" s="90"/>
      <c r="AG16" s="86"/>
      <c r="AH16" s="85"/>
      <c r="AI16" s="74">
        <f>AI15+AG16*AH16</f>
        <v>0</v>
      </c>
      <c r="AJ16" s="208"/>
      <c r="AM16" s="461">
        <v>2</v>
      </c>
      <c r="AN16" s="387" t="s">
        <v>885</v>
      </c>
      <c r="AO16" s="388" t="s">
        <v>886</v>
      </c>
      <c r="AP16" s="389" t="s">
        <v>887</v>
      </c>
      <c r="AQ16" s="388" t="s">
        <v>888</v>
      </c>
      <c r="AR16" s="400">
        <v>1095479000</v>
      </c>
      <c r="AS16" s="392">
        <v>1588.91</v>
      </c>
      <c r="AT16" s="391">
        <v>1</v>
      </c>
      <c r="AU16" s="86">
        <f>AU15+AS16*AT16</f>
        <v>1588.91</v>
      </c>
      <c r="AV16" s="463" t="str">
        <f t="shared" ref="AV16:AV19" si="0">IF(AS16*AT16&gt;0,"HABILITADO", "NO HABILITADO")</f>
        <v>HABILITADO</v>
      </c>
      <c r="AW16" s="227"/>
      <c r="AX16" s="592">
        <v>40679</v>
      </c>
      <c r="AY16" s="592">
        <v>42506</v>
      </c>
      <c r="AZ16" s="592">
        <v>40679</v>
      </c>
      <c r="BA16" s="592">
        <v>42506</v>
      </c>
      <c r="BB16" s="593">
        <f>+(BA16-AZ16+1)/365</f>
        <v>5.0082191780821921</v>
      </c>
    </row>
    <row r="17" spans="2:54" ht="88.5" customHeight="1" thickBot="1">
      <c r="B17" s="461">
        <v>3</v>
      </c>
      <c r="C17" s="387" t="s">
        <v>894</v>
      </c>
      <c r="D17" s="388" t="s">
        <v>895</v>
      </c>
      <c r="E17" s="389" t="s">
        <v>896</v>
      </c>
      <c r="F17" s="388" t="s">
        <v>897</v>
      </c>
      <c r="G17" s="400">
        <v>239976100</v>
      </c>
      <c r="H17" s="392">
        <v>325.29000000000002</v>
      </c>
      <c r="I17" s="391">
        <v>1</v>
      </c>
      <c r="J17" s="86">
        <f>J16+H17*I17</f>
        <v>1914.2</v>
      </c>
      <c r="K17" s="463" t="str">
        <f>IF(H17*I17&gt;0,"HABILITADO", "NO HABILITADO")</f>
        <v>HABILITADO</v>
      </c>
      <c r="L17" s="227"/>
      <c r="M17" s="23">
        <v>81101500</v>
      </c>
      <c r="N17" s="24" t="s">
        <v>33</v>
      </c>
      <c r="O17" s="12"/>
      <c r="P17" s="461">
        <v>3</v>
      </c>
      <c r="Q17" s="87" t="s">
        <v>898</v>
      </c>
      <c r="R17" s="88" t="s">
        <v>148</v>
      </c>
      <c r="S17" s="89" t="s">
        <v>899</v>
      </c>
      <c r="T17" s="88" t="s">
        <v>883</v>
      </c>
      <c r="U17" s="90" t="s">
        <v>900</v>
      </c>
      <c r="V17" s="86">
        <v>127.4</v>
      </c>
      <c r="W17" s="85">
        <v>1</v>
      </c>
      <c r="X17" s="74">
        <f t="shared" ref="X17:X68" si="1">X16+V17*W17</f>
        <v>1035.82</v>
      </c>
      <c r="Y17" s="227"/>
      <c r="AA17" s="81">
        <v>3</v>
      </c>
      <c r="AB17" s="87"/>
      <c r="AC17" s="88"/>
      <c r="AD17" s="89"/>
      <c r="AE17" s="88"/>
      <c r="AF17" s="90"/>
      <c r="AG17" s="86"/>
      <c r="AH17" s="85"/>
      <c r="AI17" s="74">
        <f t="shared" ref="AI17:AI68" si="2">AI16+AG17*AH17</f>
        <v>0</v>
      </c>
      <c r="AJ17" s="209"/>
      <c r="AM17" s="461">
        <v>3</v>
      </c>
      <c r="AN17" s="387" t="s">
        <v>894</v>
      </c>
      <c r="AO17" s="388" t="s">
        <v>895</v>
      </c>
      <c r="AP17" s="389" t="s">
        <v>896</v>
      </c>
      <c r="AQ17" s="388" t="s">
        <v>897</v>
      </c>
      <c r="AR17" s="400">
        <v>239976100</v>
      </c>
      <c r="AS17" s="392">
        <v>325.29000000000002</v>
      </c>
      <c r="AT17" s="391">
        <v>1</v>
      </c>
      <c r="AU17" s="86">
        <f t="shared" ref="AU17:AU19" si="3">AU16+AS17*AT17</f>
        <v>1914.2</v>
      </c>
      <c r="AV17" s="463" t="str">
        <f t="shared" si="0"/>
        <v>HABILITADO</v>
      </c>
      <c r="AW17" s="227"/>
      <c r="AX17" s="594">
        <v>42692</v>
      </c>
      <c r="AY17" s="592">
        <v>42833</v>
      </c>
      <c r="AZ17" s="594">
        <v>42692</v>
      </c>
      <c r="BA17" s="592">
        <v>42833</v>
      </c>
      <c r="BB17" s="593">
        <f>+(BA17-AZ17+1)/365</f>
        <v>0.38904109589041097</v>
      </c>
    </row>
    <row r="18" spans="2:54" ht="56.1" customHeight="1" thickBot="1">
      <c r="B18" s="461">
        <v>4</v>
      </c>
      <c r="C18" s="387" t="s">
        <v>901</v>
      </c>
      <c r="D18" s="388" t="s">
        <v>902</v>
      </c>
      <c r="E18" s="389" t="s">
        <v>903</v>
      </c>
      <c r="F18" s="388" t="s">
        <v>904</v>
      </c>
      <c r="G18" s="400">
        <v>627150068</v>
      </c>
      <c r="H18" s="392">
        <v>802.76</v>
      </c>
      <c r="I18" s="391">
        <v>1</v>
      </c>
      <c r="J18" s="86">
        <f>J17+H18*I18</f>
        <v>2716.96</v>
      </c>
      <c r="K18" s="463" t="str">
        <f>IF(H18*I18&gt;0,"HABILITADO", "NO HABILITADO")</f>
        <v>HABILITADO</v>
      </c>
      <c r="L18" s="227"/>
      <c r="M18" s="23">
        <v>81101700</v>
      </c>
      <c r="N18" s="24" t="s">
        <v>35</v>
      </c>
      <c r="O18" s="12"/>
      <c r="P18" s="461">
        <v>4</v>
      </c>
      <c r="Q18" s="87" t="s">
        <v>905</v>
      </c>
      <c r="R18" s="88" t="s">
        <v>906</v>
      </c>
      <c r="S18" s="89" t="s">
        <v>907</v>
      </c>
      <c r="T18" s="88" t="s">
        <v>897</v>
      </c>
      <c r="U18" s="90" t="s">
        <v>908</v>
      </c>
      <c r="V18" s="86">
        <v>202.04</v>
      </c>
      <c r="W18" s="85">
        <v>1</v>
      </c>
      <c r="X18" s="74">
        <f t="shared" si="1"/>
        <v>1237.8599999999999</v>
      </c>
      <c r="Y18" s="227"/>
      <c r="AA18" s="81">
        <v>4</v>
      </c>
      <c r="AB18" s="87"/>
      <c r="AC18" s="88"/>
      <c r="AD18" s="89"/>
      <c r="AE18" s="88"/>
      <c r="AF18" s="90"/>
      <c r="AG18" s="86"/>
      <c r="AH18" s="85"/>
      <c r="AI18" s="74">
        <f t="shared" si="2"/>
        <v>0</v>
      </c>
      <c r="AJ18" s="228"/>
      <c r="AM18" s="461">
        <v>4</v>
      </c>
      <c r="AN18" s="387" t="s">
        <v>901</v>
      </c>
      <c r="AO18" s="388" t="s">
        <v>902</v>
      </c>
      <c r="AP18" s="765" t="s">
        <v>903</v>
      </c>
      <c r="AQ18" s="388" t="s">
        <v>904</v>
      </c>
      <c r="AR18" s="400">
        <v>627150068</v>
      </c>
      <c r="AS18" s="392">
        <v>802.76</v>
      </c>
      <c r="AT18" s="391">
        <v>1</v>
      </c>
      <c r="AU18" s="86">
        <f t="shared" si="3"/>
        <v>2716.96</v>
      </c>
      <c r="AV18" s="463" t="str">
        <f t="shared" si="0"/>
        <v>HABILITADO</v>
      </c>
      <c r="AW18" s="227"/>
      <c r="AX18" s="592">
        <v>42989</v>
      </c>
      <c r="AY18" s="592">
        <v>43243</v>
      </c>
      <c r="AZ18" s="592">
        <v>42989</v>
      </c>
      <c r="BA18" s="592">
        <v>43243</v>
      </c>
      <c r="BB18" s="593">
        <f>+(BA18-AZ18+1)/365</f>
        <v>0.69863013698630139</v>
      </c>
    </row>
    <row r="19" spans="2:54" ht="60.6" customHeight="1" thickBot="1">
      <c r="B19" s="461">
        <v>5</v>
      </c>
      <c r="C19" s="387" t="s">
        <v>909</v>
      </c>
      <c r="D19" s="361" t="s">
        <v>910</v>
      </c>
      <c r="E19" s="396" t="s">
        <v>911</v>
      </c>
      <c r="F19" s="361" t="s">
        <v>912</v>
      </c>
      <c r="G19" s="397">
        <v>4313429221.4700003</v>
      </c>
      <c r="H19" s="398">
        <v>8082.22</v>
      </c>
      <c r="I19" s="391">
        <v>0.5</v>
      </c>
      <c r="J19" s="86">
        <f>J18+H19*I19</f>
        <v>6758.07</v>
      </c>
      <c r="K19" s="463" t="str">
        <f>IF(H19*I19&gt;0,"HABILITADO", "NO HABILITADO")</f>
        <v>HABILITADO</v>
      </c>
      <c r="L19" s="227"/>
      <c r="M19" s="23">
        <v>83101800</v>
      </c>
      <c r="N19" s="24" t="s">
        <v>37</v>
      </c>
      <c r="O19" s="12"/>
      <c r="P19" s="81">
        <v>5</v>
      </c>
      <c r="Q19" s="87"/>
      <c r="R19" s="44"/>
      <c r="S19" s="72"/>
      <c r="T19" s="44"/>
      <c r="U19" s="73"/>
      <c r="V19" s="74"/>
      <c r="W19" s="85"/>
      <c r="X19" s="74">
        <f t="shared" si="1"/>
        <v>1237.8599999999999</v>
      </c>
      <c r="Y19" s="227"/>
      <c r="AA19" s="81">
        <v>5</v>
      </c>
      <c r="AB19" s="87"/>
      <c r="AC19" s="44"/>
      <c r="AD19" s="72"/>
      <c r="AE19" s="44"/>
      <c r="AF19" s="73"/>
      <c r="AG19" s="74"/>
      <c r="AH19" s="85"/>
      <c r="AI19" s="74">
        <f t="shared" si="2"/>
        <v>0</v>
      </c>
      <c r="AJ19" s="208"/>
      <c r="AM19" s="461">
        <v>5</v>
      </c>
      <c r="AN19" s="387" t="s">
        <v>909</v>
      </c>
      <c r="AO19" s="361" t="s">
        <v>910</v>
      </c>
      <c r="AP19" s="765" t="s">
        <v>911</v>
      </c>
      <c r="AQ19" s="361" t="s">
        <v>912</v>
      </c>
      <c r="AR19" s="397">
        <v>4313429221.4700003</v>
      </c>
      <c r="AS19" s="398">
        <v>8082.22</v>
      </c>
      <c r="AT19" s="391">
        <v>0.5</v>
      </c>
      <c r="AU19" s="86">
        <f t="shared" si="3"/>
        <v>6758.07</v>
      </c>
      <c r="AV19" s="463" t="str">
        <f t="shared" si="0"/>
        <v>HABILITADO</v>
      </c>
      <c r="AW19" s="227"/>
      <c r="AX19" s="594">
        <v>43033</v>
      </c>
      <c r="AY19" s="592">
        <v>43585</v>
      </c>
      <c r="AZ19" s="592">
        <v>43244</v>
      </c>
      <c r="BA19" s="592">
        <v>43585</v>
      </c>
      <c r="BB19" s="593">
        <f>+(BA19-AZ19+1)/365</f>
        <v>0.93698630136986305</v>
      </c>
    </row>
    <row r="20" spans="2:54" ht="45.6" customHeight="1">
      <c r="B20" s="81">
        <v>6</v>
      </c>
      <c r="C20" s="130"/>
      <c r="D20" s="44"/>
      <c r="E20" s="72"/>
      <c r="F20" s="44"/>
      <c r="G20" s="79"/>
      <c r="H20" s="74"/>
      <c r="I20" s="97"/>
      <c r="J20" s="74"/>
      <c r="K20" s="74"/>
      <c r="L20" s="130"/>
      <c r="M20" s="346"/>
      <c r="N20" s="2"/>
      <c r="O20" s="12"/>
      <c r="P20" s="81">
        <v>6</v>
      </c>
      <c r="Q20" s="130"/>
      <c r="R20" s="44"/>
      <c r="S20" s="72"/>
      <c r="T20" s="44"/>
      <c r="U20" s="79"/>
      <c r="V20" s="74"/>
      <c r="W20" s="97"/>
      <c r="X20" s="74">
        <f t="shared" si="1"/>
        <v>1237.8599999999999</v>
      </c>
      <c r="Y20" s="227"/>
      <c r="AA20" s="81">
        <v>6</v>
      </c>
      <c r="AB20" s="130"/>
      <c r="AC20" s="44"/>
      <c r="AD20" s="72"/>
      <c r="AE20" s="44"/>
      <c r="AF20" s="79"/>
      <c r="AG20" s="74"/>
      <c r="AH20" s="97"/>
      <c r="AI20" s="74">
        <f t="shared" si="2"/>
        <v>0</v>
      </c>
      <c r="AJ20" s="209"/>
      <c r="AX20" s="595"/>
      <c r="AY20" s="595"/>
      <c r="AZ20" s="595"/>
      <c r="BA20" s="596" t="s">
        <v>52</v>
      </c>
      <c r="BB20" s="597">
        <f>SUM(BB15:BB19)</f>
        <v>7.0328767123287674</v>
      </c>
    </row>
    <row r="21" spans="2:54" ht="46.5" customHeight="1">
      <c r="B21" s="81">
        <v>7</v>
      </c>
      <c r="C21" s="130"/>
      <c r="D21" s="44"/>
      <c r="E21" s="72"/>
      <c r="F21" s="44"/>
      <c r="G21" s="79"/>
      <c r="H21" s="74"/>
      <c r="I21" s="97"/>
      <c r="J21" s="74"/>
      <c r="K21" s="74"/>
      <c r="L21" s="130"/>
      <c r="M21" s="346"/>
      <c r="N21" s="2"/>
      <c r="O21" s="12"/>
      <c r="P21" s="81">
        <v>7</v>
      </c>
      <c r="Q21" s="130"/>
      <c r="R21" s="44"/>
      <c r="S21" s="72"/>
      <c r="T21" s="44"/>
      <c r="U21" s="79"/>
      <c r="V21" s="74"/>
      <c r="W21" s="97"/>
      <c r="X21" s="74">
        <f t="shared" si="1"/>
        <v>1237.8599999999999</v>
      </c>
      <c r="Y21" s="227"/>
      <c r="AA21" s="81">
        <v>7</v>
      </c>
      <c r="AB21" s="130"/>
      <c r="AC21" s="44"/>
      <c r="AD21" s="72"/>
      <c r="AE21" s="44"/>
      <c r="AF21" s="79"/>
      <c r="AG21" s="74"/>
      <c r="AH21" s="97"/>
      <c r="AI21" s="74">
        <f t="shared" si="2"/>
        <v>0</v>
      </c>
      <c r="AJ21" s="228"/>
      <c r="AX21" s="595"/>
      <c r="AY21" s="595"/>
      <c r="AZ21" s="595"/>
      <c r="BA21" s="595"/>
      <c r="BB21" s="598"/>
    </row>
    <row r="22" spans="2:54" ht="38.450000000000003" customHeight="1">
      <c r="B22" s="81">
        <v>8</v>
      </c>
      <c r="C22" s="130"/>
      <c r="D22" s="43"/>
      <c r="E22" s="72"/>
      <c r="F22" s="43"/>
      <c r="G22" s="79"/>
      <c r="H22" s="74"/>
      <c r="I22" s="97"/>
      <c r="J22" s="74"/>
      <c r="K22" s="74"/>
      <c r="L22" s="130"/>
      <c r="M22" s="346"/>
      <c r="N22" s="2"/>
      <c r="O22" s="12"/>
      <c r="P22" s="81">
        <v>8</v>
      </c>
      <c r="Q22" s="130"/>
      <c r="R22" s="43"/>
      <c r="S22" s="72"/>
      <c r="T22" s="43"/>
      <c r="U22" s="79"/>
      <c r="V22" s="74"/>
      <c r="W22" s="97"/>
      <c r="X22" s="74">
        <f t="shared" si="1"/>
        <v>1237.8599999999999</v>
      </c>
      <c r="Y22" s="227"/>
      <c r="AA22" s="81">
        <v>8</v>
      </c>
      <c r="AB22" s="130"/>
      <c r="AC22" s="43"/>
      <c r="AD22" s="72"/>
      <c r="AE22" s="43"/>
      <c r="AF22" s="79"/>
      <c r="AG22" s="74"/>
      <c r="AH22" s="97"/>
      <c r="AI22" s="74">
        <f t="shared" si="2"/>
        <v>0</v>
      </c>
      <c r="AJ22" s="208"/>
      <c r="AX22" s="595"/>
      <c r="AY22" s="595"/>
      <c r="AZ22" s="595"/>
      <c r="BA22" s="595"/>
      <c r="BB22" s="598"/>
    </row>
    <row r="23" spans="2:54" ht="53.45" customHeight="1">
      <c r="B23" s="81">
        <v>9</v>
      </c>
      <c r="C23" s="130"/>
      <c r="D23" s="43"/>
      <c r="E23" s="72"/>
      <c r="F23" s="44"/>
      <c r="G23" s="79"/>
      <c r="H23" s="74"/>
      <c r="I23" s="97"/>
      <c r="J23" s="74"/>
      <c r="K23" s="74"/>
      <c r="L23" s="130"/>
      <c r="M23" s="346"/>
      <c r="N23" s="2"/>
      <c r="O23" s="12"/>
      <c r="P23" s="81">
        <v>9</v>
      </c>
      <c r="Q23" s="130"/>
      <c r="R23" s="43"/>
      <c r="S23" s="72"/>
      <c r="T23" s="44"/>
      <c r="U23" s="79"/>
      <c r="V23" s="74"/>
      <c r="W23" s="97"/>
      <c r="X23" s="74">
        <f t="shared" si="1"/>
        <v>1237.8599999999999</v>
      </c>
      <c r="Y23" s="227"/>
      <c r="AA23" s="81">
        <v>9</v>
      </c>
      <c r="AB23" s="130"/>
      <c r="AC23" s="43"/>
      <c r="AD23" s="72"/>
      <c r="AE23" s="44"/>
      <c r="AF23" s="79"/>
      <c r="AG23" s="74"/>
      <c r="AH23" s="97"/>
      <c r="AI23" s="74">
        <f t="shared" si="2"/>
        <v>0</v>
      </c>
      <c r="AJ23" s="209"/>
      <c r="AX23" s="595"/>
      <c r="AY23" s="595"/>
      <c r="AZ23" s="595"/>
      <c r="BA23" s="595"/>
      <c r="BB23" s="598"/>
    </row>
    <row r="24" spans="2:54" ht="69" customHeight="1">
      <c r="B24" s="81">
        <v>10</v>
      </c>
      <c r="C24" s="130"/>
      <c r="D24" s="44"/>
      <c r="E24" s="72"/>
      <c r="F24" s="44"/>
      <c r="G24" s="79"/>
      <c r="H24" s="74"/>
      <c r="I24" s="97"/>
      <c r="J24" s="74"/>
      <c r="K24" s="74"/>
      <c r="L24" s="130"/>
      <c r="M24" s="347"/>
      <c r="N24" s="2"/>
      <c r="O24" s="12"/>
      <c r="P24" s="81">
        <v>10</v>
      </c>
      <c r="Q24" s="130"/>
      <c r="R24" s="44"/>
      <c r="S24" s="72"/>
      <c r="T24" s="44"/>
      <c r="U24" s="79"/>
      <c r="V24" s="74"/>
      <c r="W24" s="97"/>
      <c r="X24" s="74">
        <f t="shared" si="1"/>
        <v>1237.8599999999999</v>
      </c>
      <c r="Y24" s="81"/>
      <c r="AA24" s="81">
        <v>10</v>
      </c>
      <c r="AB24" s="130"/>
      <c r="AC24" s="44"/>
      <c r="AD24" s="72"/>
      <c r="AE24" s="44"/>
      <c r="AF24" s="79"/>
      <c r="AG24" s="74"/>
      <c r="AH24" s="97"/>
      <c r="AI24" s="74">
        <f t="shared" si="2"/>
        <v>0</v>
      </c>
      <c r="AJ24" s="54"/>
      <c r="AX24" s="595"/>
      <c r="AY24" s="595"/>
      <c r="AZ24" s="595"/>
      <c r="BA24" s="595"/>
      <c r="BB24" s="598"/>
    </row>
    <row r="25" spans="2:54" ht="57.6" customHeight="1">
      <c r="B25" s="81">
        <v>11</v>
      </c>
      <c r="C25" s="130"/>
      <c r="D25" s="44"/>
      <c r="E25" s="72"/>
      <c r="F25" s="44"/>
      <c r="G25" s="79"/>
      <c r="H25" s="74"/>
      <c r="I25" s="97"/>
      <c r="J25" s="74"/>
      <c r="K25" s="74"/>
      <c r="L25" s="130"/>
      <c r="M25" s="347"/>
      <c r="N25" s="2"/>
      <c r="O25" s="12"/>
      <c r="P25" s="81">
        <v>11</v>
      </c>
      <c r="Q25" s="130"/>
      <c r="R25" s="44"/>
      <c r="S25" s="72"/>
      <c r="T25" s="44"/>
      <c r="U25" s="79"/>
      <c r="V25" s="74"/>
      <c r="W25" s="97"/>
      <c r="X25" s="74">
        <f t="shared" si="1"/>
        <v>1237.8599999999999</v>
      </c>
      <c r="Y25" s="81"/>
      <c r="AA25" s="81">
        <v>11</v>
      </c>
      <c r="AB25" s="130"/>
      <c r="AC25" s="44"/>
      <c r="AD25" s="72"/>
      <c r="AE25" s="44"/>
      <c r="AF25" s="79"/>
      <c r="AG25" s="74"/>
      <c r="AH25" s="97"/>
      <c r="AI25" s="74">
        <f t="shared" si="2"/>
        <v>0</v>
      </c>
      <c r="AJ25" s="55"/>
      <c r="AX25" s="595"/>
      <c r="AY25" s="595"/>
      <c r="AZ25" s="595"/>
      <c r="BA25" s="595"/>
      <c r="BB25" s="598"/>
    </row>
    <row r="26" spans="2:54" ht="82.5" customHeight="1">
      <c r="B26" s="81">
        <v>12</v>
      </c>
      <c r="C26" s="130"/>
      <c r="D26" s="44"/>
      <c r="E26" s="72"/>
      <c r="F26" s="44"/>
      <c r="G26" s="79"/>
      <c r="H26" s="74"/>
      <c r="I26" s="97"/>
      <c r="J26" s="74"/>
      <c r="K26" s="74"/>
      <c r="L26" s="130"/>
      <c r="M26" s="347"/>
      <c r="N26" s="2"/>
      <c r="O26" s="12"/>
      <c r="P26" s="81">
        <v>12</v>
      </c>
      <c r="Q26" s="130"/>
      <c r="R26" s="44"/>
      <c r="S26" s="72"/>
      <c r="T26" s="44"/>
      <c r="U26" s="79"/>
      <c r="V26" s="74"/>
      <c r="W26" s="97"/>
      <c r="X26" s="74">
        <f t="shared" si="1"/>
        <v>1237.8599999999999</v>
      </c>
      <c r="Y26" s="81"/>
      <c r="AA26" s="81">
        <v>12</v>
      </c>
      <c r="AB26" s="130"/>
      <c r="AC26" s="44"/>
      <c r="AD26" s="72"/>
      <c r="AE26" s="44"/>
      <c r="AF26" s="79"/>
      <c r="AG26" s="74"/>
      <c r="AH26" s="97"/>
      <c r="AI26" s="74">
        <f t="shared" si="2"/>
        <v>0</v>
      </c>
      <c r="AJ26" s="56"/>
      <c r="AX26" s="595"/>
      <c r="AY26" s="595"/>
      <c r="AZ26" s="595"/>
      <c r="BA26" s="595"/>
      <c r="BB26" s="598"/>
    </row>
    <row r="27" spans="2:54" ht="69" customHeight="1">
      <c r="B27" s="81">
        <v>13</v>
      </c>
      <c r="C27" s="130"/>
      <c r="D27" s="43"/>
      <c r="E27" s="72"/>
      <c r="F27" s="44"/>
      <c r="G27" s="79"/>
      <c r="H27" s="74"/>
      <c r="I27" s="97"/>
      <c r="J27" s="74"/>
      <c r="K27" s="74"/>
      <c r="L27" s="130"/>
      <c r="M27" s="347"/>
      <c r="N27" s="2"/>
      <c r="O27" s="12"/>
      <c r="P27" s="81">
        <v>13</v>
      </c>
      <c r="Q27" s="130"/>
      <c r="R27" s="43"/>
      <c r="S27" s="72"/>
      <c r="T27" s="44"/>
      <c r="U27" s="79"/>
      <c r="V27" s="74"/>
      <c r="W27" s="97"/>
      <c r="X27" s="74">
        <f t="shared" si="1"/>
        <v>1237.8599999999999</v>
      </c>
      <c r="Y27" s="81"/>
      <c r="AA27" s="81">
        <v>13</v>
      </c>
      <c r="AB27" s="130"/>
      <c r="AC27" s="43"/>
      <c r="AD27" s="72"/>
      <c r="AE27" s="44"/>
      <c r="AF27" s="79"/>
      <c r="AG27" s="74"/>
      <c r="AH27" s="97"/>
      <c r="AI27" s="74">
        <f t="shared" si="2"/>
        <v>0</v>
      </c>
      <c r="AJ27" s="54"/>
      <c r="AX27" s="595"/>
      <c r="AY27" s="595"/>
      <c r="AZ27" s="595"/>
      <c r="BA27" s="595"/>
      <c r="BB27" s="598"/>
    </row>
    <row r="28" spans="2:54" ht="45.95" customHeight="1">
      <c r="B28" s="81">
        <v>14</v>
      </c>
      <c r="C28" s="130"/>
      <c r="D28" s="44"/>
      <c r="E28" s="72"/>
      <c r="F28" s="44"/>
      <c r="G28" s="79"/>
      <c r="H28" s="74"/>
      <c r="I28" s="97"/>
      <c r="J28" s="74"/>
      <c r="K28" s="74"/>
      <c r="L28" s="130"/>
      <c r="M28" s="347"/>
      <c r="N28" s="2"/>
      <c r="O28" s="12"/>
      <c r="P28" s="81">
        <v>14</v>
      </c>
      <c r="Q28" s="130"/>
      <c r="R28" s="44"/>
      <c r="S28" s="72"/>
      <c r="T28" s="44"/>
      <c r="U28" s="79"/>
      <c r="V28" s="74"/>
      <c r="W28" s="97"/>
      <c r="X28" s="74">
        <f t="shared" si="1"/>
        <v>1237.8599999999999</v>
      </c>
      <c r="Y28" s="81"/>
      <c r="AA28" s="81">
        <v>14</v>
      </c>
      <c r="AB28" s="130"/>
      <c r="AC28" s="44"/>
      <c r="AD28" s="72"/>
      <c r="AE28" s="44"/>
      <c r="AF28" s="79"/>
      <c r="AG28" s="74"/>
      <c r="AH28" s="97"/>
      <c r="AI28" s="74">
        <f t="shared" si="2"/>
        <v>0</v>
      </c>
      <c r="AJ28" s="55"/>
      <c r="AX28" s="595"/>
      <c r="AY28" s="595"/>
      <c r="AZ28" s="595"/>
      <c r="BA28" s="595"/>
      <c r="BB28" s="598"/>
    </row>
    <row r="29" spans="2:54" ht="45.95" customHeight="1">
      <c r="B29" s="81">
        <v>15</v>
      </c>
      <c r="C29" s="130"/>
      <c r="D29" s="44"/>
      <c r="E29" s="72"/>
      <c r="F29" s="44"/>
      <c r="G29" s="79"/>
      <c r="H29" s="74"/>
      <c r="I29" s="97"/>
      <c r="J29" s="74"/>
      <c r="K29" s="74"/>
      <c r="L29" s="130"/>
      <c r="M29" s="347"/>
      <c r="N29" s="2"/>
      <c r="O29" s="12"/>
      <c r="P29" s="81">
        <v>15</v>
      </c>
      <c r="Q29" s="130"/>
      <c r="R29" s="44"/>
      <c r="S29" s="72"/>
      <c r="T29" s="44"/>
      <c r="U29" s="79"/>
      <c r="V29" s="74"/>
      <c r="W29" s="97"/>
      <c r="X29" s="74">
        <f t="shared" si="1"/>
        <v>1237.8599999999999</v>
      </c>
      <c r="Y29" s="81"/>
      <c r="AA29" s="81">
        <v>15</v>
      </c>
      <c r="AB29" s="130"/>
      <c r="AC29" s="44"/>
      <c r="AD29" s="72"/>
      <c r="AE29" s="44"/>
      <c r="AF29" s="79"/>
      <c r="AG29" s="74"/>
      <c r="AH29" s="97"/>
      <c r="AI29" s="74">
        <f t="shared" si="2"/>
        <v>0</v>
      </c>
      <c r="AJ29" s="56"/>
      <c r="AX29" s="595"/>
      <c r="AY29" s="595"/>
      <c r="AZ29" s="595"/>
      <c r="BA29" s="595"/>
      <c r="BB29" s="598"/>
    </row>
    <row r="30" spans="2:54" ht="69" customHeight="1">
      <c r="B30" s="81">
        <v>16</v>
      </c>
      <c r="C30" s="130"/>
      <c r="D30" s="44"/>
      <c r="E30" s="72"/>
      <c r="F30" s="44"/>
      <c r="G30" s="79"/>
      <c r="H30" s="74"/>
      <c r="I30" s="97"/>
      <c r="J30" s="74"/>
      <c r="K30" s="74"/>
      <c r="L30" s="130"/>
      <c r="M30" s="347"/>
      <c r="N30" s="2"/>
      <c r="O30" s="12"/>
      <c r="P30" s="81">
        <v>16</v>
      </c>
      <c r="Q30" s="130"/>
      <c r="R30" s="44"/>
      <c r="S30" s="72"/>
      <c r="T30" s="44"/>
      <c r="U30" s="79"/>
      <c r="V30" s="74"/>
      <c r="W30" s="97"/>
      <c r="X30" s="74">
        <f t="shared" si="1"/>
        <v>1237.8599999999999</v>
      </c>
      <c r="Y30" s="81"/>
      <c r="AA30" s="81">
        <v>16</v>
      </c>
      <c r="AB30" s="130"/>
      <c r="AC30" s="44"/>
      <c r="AD30" s="72"/>
      <c r="AE30" s="44"/>
      <c r="AF30" s="79"/>
      <c r="AG30" s="74"/>
      <c r="AH30" s="97"/>
      <c r="AI30" s="74">
        <f t="shared" si="2"/>
        <v>0</v>
      </c>
      <c r="AJ30" s="54"/>
      <c r="AX30" s="595"/>
      <c r="AY30" s="595"/>
      <c r="AZ30" s="595"/>
      <c r="BA30" s="595"/>
      <c r="BB30" s="598"/>
    </row>
    <row r="31" spans="2:54" ht="34.5" customHeight="1">
      <c r="B31" s="81">
        <v>17</v>
      </c>
      <c r="C31" s="87"/>
      <c r="D31" s="44"/>
      <c r="E31" s="72"/>
      <c r="F31" s="44"/>
      <c r="G31" s="79"/>
      <c r="H31" s="74"/>
      <c r="I31" s="85"/>
      <c r="J31" s="86"/>
      <c r="K31" s="86"/>
      <c r="L31" s="81"/>
      <c r="M31" s="347"/>
      <c r="N31" s="2"/>
      <c r="O31" s="12"/>
      <c r="P31" s="81">
        <v>17</v>
      </c>
      <c r="Q31" s="87"/>
      <c r="R31" s="44"/>
      <c r="S31" s="72"/>
      <c r="T31" s="44"/>
      <c r="U31" s="79"/>
      <c r="V31" s="74"/>
      <c r="W31" s="85"/>
      <c r="X31" s="74">
        <f t="shared" si="1"/>
        <v>1237.8599999999999</v>
      </c>
      <c r="Y31" s="81"/>
      <c r="AA31" s="81">
        <v>17</v>
      </c>
      <c r="AB31" s="87"/>
      <c r="AC31" s="44"/>
      <c r="AD31" s="72"/>
      <c r="AE31" s="44"/>
      <c r="AF31" s="79"/>
      <c r="AG31" s="74"/>
      <c r="AH31" s="85"/>
      <c r="AI31" s="74">
        <f t="shared" si="2"/>
        <v>0</v>
      </c>
      <c r="AJ31" s="55"/>
      <c r="AX31" s="595"/>
      <c r="AY31" s="595"/>
      <c r="AZ31" s="595"/>
      <c r="BA31" s="595"/>
      <c r="BB31" s="598"/>
    </row>
    <row r="32" spans="2:54" ht="14.45">
      <c r="B32" s="81">
        <v>18</v>
      </c>
      <c r="C32" s="56"/>
      <c r="D32" s="56"/>
      <c r="E32" s="56"/>
      <c r="F32" s="56"/>
      <c r="G32" s="209"/>
      <c r="H32" s="56"/>
      <c r="I32" s="56"/>
      <c r="J32" s="86"/>
      <c r="K32" s="86"/>
      <c r="L32" s="56"/>
      <c r="M32" s="347"/>
      <c r="N32" s="2"/>
      <c r="O32" s="12"/>
      <c r="P32" s="81">
        <v>18</v>
      </c>
      <c r="Q32" s="56"/>
      <c r="R32" s="56"/>
      <c r="S32" s="56"/>
      <c r="T32" s="56"/>
      <c r="U32" s="209"/>
      <c r="V32" s="56"/>
      <c r="W32" s="56"/>
      <c r="X32" s="74">
        <f t="shared" si="1"/>
        <v>1237.8599999999999</v>
      </c>
      <c r="Y32" s="81"/>
      <c r="AA32" s="81">
        <v>18</v>
      </c>
      <c r="AB32" s="56"/>
      <c r="AC32" s="56"/>
      <c r="AD32" s="56"/>
      <c r="AE32" s="56"/>
      <c r="AF32" s="209"/>
      <c r="AG32" s="56"/>
      <c r="AH32" s="56"/>
      <c r="AI32" s="74">
        <f t="shared" si="2"/>
        <v>0</v>
      </c>
      <c r="AJ32" s="56"/>
      <c r="AX32" s="765"/>
      <c r="AY32" s="765"/>
      <c r="AZ32" s="765"/>
    </row>
    <row r="33" spans="2:36" ht="12.95">
      <c r="B33" s="81">
        <v>19</v>
      </c>
      <c r="C33" s="54"/>
      <c r="D33" s="54"/>
      <c r="E33" s="54"/>
      <c r="F33" s="54"/>
      <c r="G33" s="228"/>
      <c r="H33" s="54"/>
      <c r="I33" s="54"/>
      <c r="J33" s="86"/>
      <c r="K33" s="86"/>
      <c r="L33" s="54"/>
      <c r="M33" s="347"/>
      <c r="N33" s="2"/>
      <c r="O33" s="12"/>
      <c r="P33" s="81">
        <v>19</v>
      </c>
      <c r="Q33" s="54"/>
      <c r="R33" s="54"/>
      <c r="S33" s="54"/>
      <c r="T33" s="54"/>
      <c r="U33" s="228"/>
      <c r="V33" s="54"/>
      <c r="W33" s="54"/>
      <c r="X33" s="74">
        <f t="shared" si="1"/>
        <v>1237.8599999999999</v>
      </c>
      <c r="Y33" s="81"/>
      <c r="AA33" s="81">
        <v>19</v>
      </c>
      <c r="AB33" s="54"/>
      <c r="AC33" s="54"/>
      <c r="AD33" s="54"/>
      <c r="AE33" s="54"/>
      <c r="AF33" s="228"/>
      <c r="AG33" s="54"/>
      <c r="AH33" s="54"/>
      <c r="AI33" s="74">
        <f t="shared" si="2"/>
        <v>0</v>
      </c>
      <c r="AJ33" s="54"/>
    </row>
    <row r="34" spans="2:36" ht="12.95">
      <c r="B34" s="81">
        <v>20</v>
      </c>
      <c r="C34" s="55"/>
      <c r="D34" s="55"/>
      <c r="E34" s="55"/>
      <c r="F34" s="55"/>
      <c r="G34" s="208"/>
      <c r="H34" s="55"/>
      <c r="I34" s="55"/>
      <c r="J34" s="86"/>
      <c r="K34" s="86"/>
      <c r="L34" s="55"/>
      <c r="M34" s="347"/>
      <c r="N34" s="2"/>
      <c r="O34" s="12"/>
      <c r="P34" s="81">
        <v>20</v>
      </c>
      <c r="Q34" s="55"/>
      <c r="R34" s="55"/>
      <c r="S34" s="55"/>
      <c r="T34" s="55"/>
      <c r="U34" s="208"/>
      <c r="V34" s="55"/>
      <c r="W34" s="55"/>
      <c r="X34" s="74">
        <f t="shared" si="1"/>
        <v>1237.8599999999999</v>
      </c>
      <c r="Y34" s="81"/>
      <c r="AA34" s="81">
        <v>20</v>
      </c>
      <c r="AB34" s="55"/>
      <c r="AC34" s="55"/>
      <c r="AD34" s="55"/>
      <c r="AE34" s="55"/>
      <c r="AF34" s="208"/>
      <c r="AG34" s="55"/>
      <c r="AH34" s="55"/>
      <c r="AI34" s="74">
        <f t="shared" si="2"/>
        <v>0</v>
      </c>
      <c r="AJ34" s="55"/>
    </row>
    <row r="35" spans="2:36" ht="12.95">
      <c r="B35" s="81">
        <v>21</v>
      </c>
      <c r="C35" s="56"/>
      <c r="D35" s="56"/>
      <c r="E35" s="56"/>
      <c r="F35" s="56"/>
      <c r="G35" s="209"/>
      <c r="H35" s="56"/>
      <c r="I35" s="56"/>
      <c r="J35" s="86"/>
      <c r="K35" s="86"/>
      <c r="L35" s="56"/>
      <c r="M35" s="347"/>
      <c r="N35" s="2"/>
      <c r="O35" s="12"/>
      <c r="P35" s="81">
        <v>21</v>
      </c>
      <c r="Q35" s="56"/>
      <c r="R35" s="56"/>
      <c r="S35" s="56"/>
      <c r="T35" s="56"/>
      <c r="U35" s="209"/>
      <c r="V35" s="56"/>
      <c r="W35" s="56"/>
      <c r="X35" s="74">
        <f t="shared" si="1"/>
        <v>1237.8599999999999</v>
      </c>
      <c r="Y35" s="81"/>
      <c r="AA35" s="81">
        <v>21</v>
      </c>
      <c r="AB35" s="56"/>
      <c r="AC35" s="56"/>
      <c r="AD35" s="56"/>
      <c r="AE35" s="56"/>
      <c r="AF35" s="209"/>
      <c r="AG35" s="56"/>
      <c r="AH35" s="56"/>
      <c r="AI35" s="74">
        <f t="shared" si="2"/>
        <v>0</v>
      </c>
      <c r="AJ35" s="56"/>
    </row>
    <row r="36" spans="2:36" ht="12.95">
      <c r="B36" s="81">
        <v>22</v>
      </c>
      <c r="C36" s="54"/>
      <c r="D36" s="54"/>
      <c r="E36" s="54"/>
      <c r="F36" s="54"/>
      <c r="G36" s="228"/>
      <c r="H36" s="54"/>
      <c r="I36" s="54"/>
      <c r="J36" s="86"/>
      <c r="K36" s="86"/>
      <c r="L36" s="54"/>
      <c r="M36" s="347"/>
      <c r="N36" s="2"/>
      <c r="O36" s="12"/>
      <c r="P36" s="81">
        <v>22</v>
      </c>
      <c r="Q36" s="54"/>
      <c r="R36" s="54"/>
      <c r="S36" s="54"/>
      <c r="T36" s="54"/>
      <c r="U36" s="228"/>
      <c r="V36" s="54"/>
      <c r="W36" s="54"/>
      <c r="X36" s="74">
        <f t="shared" si="1"/>
        <v>1237.8599999999999</v>
      </c>
      <c r="Y36" s="81"/>
      <c r="AA36" s="81">
        <v>22</v>
      </c>
      <c r="AB36" s="54"/>
      <c r="AC36" s="54"/>
      <c r="AD36" s="54"/>
      <c r="AE36" s="54"/>
      <c r="AF36" s="228"/>
      <c r="AG36" s="54"/>
      <c r="AH36" s="54"/>
      <c r="AI36" s="74">
        <f t="shared" si="2"/>
        <v>0</v>
      </c>
      <c r="AJ36" s="54"/>
    </row>
    <row r="37" spans="2:36" ht="12.95">
      <c r="B37" s="81">
        <v>23</v>
      </c>
      <c r="C37" s="55"/>
      <c r="D37" s="55"/>
      <c r="E37" s="55"/>
      <c r="F37" s="55"/>
      <c r="G37" s="208"/>
      <c r="H37" s="55"/>
      <c r="I37" s="55"/>
      <c r="J37" s="86"/>
      <c r="K37" s="86"/>
      <c r="L37" s="55"/>
      <c r="M37" s="347"/>
      <c r="N37" s="2"/>
      <c r="O37" s="12"/>
      <c r="P37" s="81">
        <v>23</v>
      </c>
      <c r="Q37" s="55"/>
      <c r="R37" s="55"/>
      <c r="S37" s="55"/>
      <c r="T37" s="55"/>
      <c r="U37" s="208"/>
      <c r="V37" s="55"/>
      <c r="W37" s="55"/>
      <c r="X37" s="74">
        <f t="shared" si="1"/>
        <v>1237.8599999999999</v>
      </c>
      <c r="Y37" s="81"/>
      <c r="AA37" s="81">
        <v>23</v>
      </c>
      <c r="AB37" s="55"/>
      <c r="AC37" s="55"/>
      <c r="AD37" s="55"/>
      <c r="AE37" s="55"/>
      <c r="AF37" s="208"/>
      <c r="AG37" s="55"/>
      <c r="AH37" s="55"/>
      <c r="AI37" s="74">
        <f t="shared" si="2"/>
        <v>0</v>
      </c>
      <c r="AJ37" s="55"/>
    </row>
    <row r="38" spans="2:36" ht="12.95">
      <c r="B38" s="81">
        <v>24</v>
      </c>
      <c r="C38" s="56"/>
      <c r="D38" s="56"/>
      <c r="E38" s="56"/>
      <c r="F38" s="56"/>
      <c r="G38" s="209"/>
      <c r="H38" s="56"/>
      <c r="I38" s="56"/>
      <c r="J38" s="86"/>
      <c r="K38" s="86"/>
      <c r="L38" s="56"/>
      <c r="M38" s="347"/>
      <c r="N38" s="2"/>
      <c r="O38" s="12"/>
      <c r="P38" s="81">
        <v>24</v>
      </c>
      <c r="Q38" s="56"/>
      <c r="R38" s="56"/>
      <c r="S38" s="56"/>
      <c r="T38" s="56"/>
      <c r="U38" s="209"/>
      <c r="V38" s="56"/>
      <c r="W38" s="56"/>
      <c r="X38" s="74">
        <f t="shared" si="1"/>
        <v>1237.8599999999999</v>
      </c>
      <c r="Y38" s="81"/>
      <c r="AA38" s="81">
        <v>24</v>
      </c>
      <c r="AB38" s="56"/>
      <c r="AC38" s="56"/>
      <c r="AD38" s="56"/>
      <c r="AE38" s="56"/>
      <c r="AF38" s="209"/>
      <c r="AG38" s="56"/>
      <c r="AH38" s="56"/>
      <c r="AI38" s="74">
        <f t="shared" si="2"/>
        <v>0</v>
      </c>
      <c r="AJ38" s="56"/>
    </row>
    <row r="39" spans="2:36" ht="12.95">
      <c r="B39" s="81">
        <v>25</v>
      </c>
      <c r="C39" s="54"/>
      <c r="D39" s="54"/>
      <c r="E39" s="54"/>
      <c r="F39" s="54"/>
      <c r="G39" s="228"/>
      <c r="H39" s="54"/>
      <c r="I39" s="54"/>
      <c r="J39" s="86"/>
      <c r="K39" s="86"/>
      <c r="L39" s="54"/>
      <c r="M39" s="347"/>
      <c r="N39" s="2"/>
      <c r="O39" s="12"/>
      <c r="P39" s="81">
        <v>25</v>
      </c>
      <c r="Q39" s="54"/>
      <c r="R39" s="54"/>
      <c r="S39" s="54"/>
      <c r="T39" s="54"/>
      <c r="U39" s="228"/>
      <c r="V39" s="54"/>
      <c r="W39" s="54"/>
      <c r="X39" s="74">
        <f t="shared" si="1"/>
        <v>1237.8599999999999</v>
      </c>
      <c r="Y39" s="81"/>
      <c r="AA39" s="81">
        <v>25</v>
      </c>
      <c r="AB39" s="54"/>
      <c r="AC39" s="54"/>
      <c r="AD39" s="54"/>
      <c r="AE39" s="54"/>
      <c r="AF39" s="228"/>
      <c r="AG39" s="54"/>
      <c r="AH39" s="54"/>
      <c r="AI39" s="74">
        <f t="shared" si="2"/>
        <v>0</v>
      </c>
      <c r="AJ39" s="54"/>
    </row>
    <row r="40" spans="2:36" ht="12.95">
      <c r="B40" s="81">
        <v>26</v>
      </c>
      <c r="C40" s="55"/>
      <c r="D40" s="55"/>
      <c r="E40" s="55"/>
      <c r="F40" s="55"/>
      <c r="G40" s="208"/>
      <c r="H40" s="55"/>
      <c r="I40" s="55"/>
      <c r="J40" s="86"/>
      <c r="K40" s="86"/>
      <c r="L40" s="55"/>
      <c r="M40" s="347"/>
      <c r="N40" s="2"/>
      <c r="O40" s="12"/>
      <c r="P40" s="81">
        <v>26</v>
      </c>
      <c r="Q40" s="55"/>
      <c r="R40" s="55"/>
      <c r="S40" s="55"/>
      <c r="T40" s="55"/>
      <c r="U40" s="208"/>
      <c r="V40" s="55"/>
      <c r="W40" s="55"/>
      <c r="X40" s="74">
        <f t="shared" si="1"/>
        <v>1237.8599999999999</v>
      </c>
      <c r="Y40" s="81"/>
      <c r="AA40" s="81">
        <v>26</v>
      </c>
      <c r="AB40" s="55"/>
      <c r="AC40" s="55"/>
      <c r="AD40" s="55"/>
      <c r="AE40" s="55"/>
      <c r="AF40" s="208"/>
      <c r="AG40" s="55"/>
      <c r="AH40" s="55"/>
      <c r="AI40" s="74">
        <f t="shared" si="2"/>
        <v>0</v>
      </c>
      <c r="AJ40" s="55"/>
    </row>
    <row r="41" spans="2:36" ht="12.95">
      <c r="B41" s="81">
        <v>27</v>
      </c>
      <c r="C41" s="56"/>
      <c r="D41" s="56"/>
      <c r="E41" s="56"/>
      <c r="F41" s="56"/>
      <c r="G41" s="209"/>
      <c r="H41" s="56"/>
      <c r="I41" s="56"/>
      <c r="J41" s="86"/>
      <c r="K41" s="86"/>
      <c r="L41" s="56"/>
      <c r="M41" s="347"/>
      <c r="N41" s="2"/>
      <c r="O41" s="12"/>
      <c r="P41" s="81">
        <v>27</v>
      </c>
      <c r="Q41" s="56"/>
      <c r="R41" s="56"/>
      <c r="S41" s="56"/>
      <c r="T41" s="56"/>
      <c r="U41" s="209"/>
      <c r="V41" s="56"/>
      <c r="W41" s="56"/>
      <c r="X41" s="74">
        <f t="shared" si="1"/>
        <v>1237.8599999999999</v>
      </c>
      <c r="Y41" s="81"/>
      <c r="AA41" s="81">
        <v>27</v>
      </c>
      <c r="AB41" s="56"/>
      <c r="AC41" s="56"/>
      <c r="AD41" s="56"/>
      <c r="AE41" s="56"/>
      <c r="AF41" s="209"/>
      <c r="AG41" s="56"/>
      <c r="AH41" s="56"/>
      <c r="AI41" s="74">
        <f t="shared" si="2"/>
        <v>0</v>
      </c>
      <c r="AJ41" s="56"/>
    </row>
    <row r="42" spans="2:36" ht="12.95">
      <c r="B42" s="81">
        <v>28</v>
      </c>
      <c r="C42" s="54"/>
      <c r="D42" s="54"/>
      <c r="E42" s="54"/>
      <c r="F42" s="54"/>
      <c r="G42" s="228"/>
      <c r="H42" s="54"/>
      <c r="I42" s="54"/>
      <c r="J42" s="86"/>
      <c r="K42" s="86"/>
      <c r="L42" s="54"/>
      <c r="M42" s="347"/>
      <c r="N42" s="2"/>
      <c r="O42" s="12"/>
      <c r="P42" s="81">
        <v>28</v>
      </c>
      <c r="Q42" s="54"/>
      <c r="R42" s="54"/>
      <c r="S42" s="54"/>
      <c r="T42" s="54"/>
      <c r="U42" s="228"/>
      <c r="V42" s="54"/>
      <c r="W42" s="54"/>
      <c r="X42" s="74">
        <f t="shared" si="1"/>
        <v>1237.8599999999999</v>
      </c>
      <c r="Y42" s="81"/>
      <c r="AA42" s="81">
        <v>28</v>
      </c>
      <c r="AB42" s="54"/>
      <c r="AC42" s="54"/>
      <c r="AD42" s="54"/>
      <c r="AE42" s="54"/>
      <c r="AF42" s="228"/>
      <c r="AG42" s="54"/>
      <c r="AH42" s="54"/>
      <c r="AI42" s="74">
        <f t="shared" si="2"/>
        <v>0</v>
      </c>
      <c r="AJ42" s="54"/>
    </row>
    <row r="43" spans="2:36" ht="12.95">
      <c r="B43" s="81">
        <v>29</v>
      </c>
      <c r="C43" s="55"/>
      <c r="D43" s="55"/>
      <c r="E43" s="55"/>
      <c r="F43" s="55"/>
      <c r="G43" s="208"/>
      <c r="H43" s="55"/>
      <c r="I43" s="55"/>
      <c r="J43" s="86"/>
      <c r="K43" s="86"/>
      <c r="L43" s="55"/>
      <c r="M43" s="347"/>
      <c r="N43" s="2"/>
      <c r="O43" s="12"/>
      <c r="P43" s="81">
        <v>29</v>
      </c>
      <c r="Q43" s="55"/>
      <c r="R43" s="55"/>
      <c r="S43" s="55"/>
      <c r="T43" s="55"/>
      <c r="U43" s="208"/>
      <c r="V43" s="55"/>
      <c r="W43" s="55"/>
      <c r="X43" s="74">
        <f t="shared" si="1"/>
        <v>1237.8599999999999</v>
      </c>
      <c r="Y43" s="81"/>
      <c r="AA43" s="81">
        <v>29</v>
      </c>
      <c r="AB43" s="55"/>
      <c r="AC43" s="55"/>
      <c r="AD43" s="55"/>
      <c r="AE43" s="55"/>
      <c r="AF43" s="208"/>
      <c r="AG43" s="55"/>
      <c r="AH43" s="55"/>
      <c r="AI43" s="74">
        <f t="shared" si="2"/>
        <v>0</v>
      </c>
      <c r="AJ43" s="55"/>
    </row>
    <row r="44" spans="2:36" ht="12.95">
      <c r="B44" s="81">
        <v>30</v>
      </c>
      <c r="C44" s="56"/>
      <c r="D44" s="56"/>
      <c r="E44" s="56"/>
      <c r="F44" s="56"/>
      <c r="G44" s="209"/>
      <c r="H44" s="56"/>
      <c r="I44" s="56"/>
      <c r="J44" s="86"/>
      <c r="K44" s="86"/>
      <c r="L44" s="56"/>
      <c r="M44" s="347"/>
      <c r="N44" s="2"/>
      <c r="O44" s="12"/>
      <c r="P44" s="81">
        <v>30</v>
      </c>
      <c r="Q44" s="56"/>
      <c r="R44" s="56"/>
      <c r="S44" s="56"/>
      <c r="T44" s="56"/>
      <c r="U44" s="209"/>
      <c r="V44" s="56"/>
      <c r="W44" s="56"/>
      <c r="X44" s="74">
        <f t="shared" si="1"/>
        <v>1237.8599999999999</v>
      </c>
      <c r="Y44" s="81"/>
      <c r="AA44" s="81">
        <v>30</v>
      </c>
      <c r="AB44" s="56"/>
      <c r="AC44" s="56"/>
      <c r="AD44" s="56"/>
      <c r="AE44" s="56"/>
      <c r="AF44" s="209"/>
      <c r="AG44" s="56"/>
      <c r="AH44" s="56"/>
      <c r="AI44" s="74">
        <f t="shared" si="2"/>
        <v>0</v>
      </c>
      <c r="AJ44" s="56"/>
    </row>
    <row r="45" spans="2:36" ht="12.95">
      <c r="B45" s="81">
        <v>31</v>
      </c>
      <c r="C45" s="228"/>
      <c r="D45" s="228"/>
      <c r="E45" s="228"/>
      <c r="F45" s="228"/>
      <c r="G45" s="228"/>
      <c r="H45" s="228"/>
      <c r="I45" s="228"/>
      <c r="J45" s="86"/>
      <c r="K45" s="86"/>
      <c r="L45" s="228"/>
      <c r="M45" s="346"/>
      <c r="N45" s="2"/>
      <c r="O45" s="12"/>
      <c r="P45" s="81">
        <v>31</v>
      </c>
      <c r="Q45" s="228"/>
      <c r="R45" s="228"/>
      <c r="S45" s="228"/>
      <c r="T45" s="228"/>
      <c r="U45" s="228"/>
      <c r="V45" s="228"/>
      <c r="W45" s="228"/>
      <c r="X45" s="74">
        <f t="shared" si="1"/>
        <v>1237.8599999999999</v>
      </c>
      <c r="Y45" s="227"/>
      <c r="AA45" s="81">
        <v>31</v>
      </c>
      <c r="AB45" s="228"/>
      <c r="AC45" s="228"/>
      <c r="AD45" s="228"/>
      <c r="AE45" s="228"/>
      <c r="AF45" s="228"/>
      <c r="AG45" s="228"/>
      <c r="AH45" s="228"/>
      <c r="AI45" s="74">
        <f t="shared" si="2"/>
        <v>0</v>
      </c>
      <c r="AJ45" s="228"/>
    </row>
    <row r="46" spans="2:36" ht="12.95">
      <c r="B46" s="81">
        <v>32</v>
      </c>
      <c r="C46" s="208"/>
      <c r="D46" s="208"/>
      <c r="E46" s="208"/>
      <c r="F46" s="208"/>
      <c r="G46" s="208"/>
      <c r="H46" s="208"/>
      <c r="I46" s="208"/>
      <c r="J46" s="86"/>
      <c r="K46" s="86"/>
      <c r="L46" s="208"/>
      <c r="M46" s="346"/>
      <c r="N46" s="2"/>
      <c r="O46" s="12"/>
      <c r="P46" s="81">
        <v>32</v>
      </c>
      <c r="Q46" s="208"/>
      <c r="R46" s="208"/>
      <c r="S46" s="208"/>
      <c r="T46" s="208"/>
      <c r="U46" s="208"/>
      <c r="V46" s="208"/>
      <c r="W46" s="208"/>
      <c r="X46" s="74">
        <f t="shared" si="1"/>
        <v>1237.8599999999999</v>
      </c>
      <c r="Y46" s="227"/>
      <c r="AA46" s="81">
        <v>32</v>
      </c>
      <c r="AB46" s="208"/>
      <c r="AC46" s="208"/>
      <c r="AD46" s="208"/>
      <c r="AE46" s="208"/>
      <c r="AF46" s="208"/>
      <c r="AG46" s="208"/>
      <c r="AH46" s="208"/>
      <c r="AI46" s="74">
        <f t="shared" si="2"/>
        <v>0</v>
      </c>
      <c r="AJ46" s="208"/>
    </row>
    <row r="47" spans="2:36" ht="12.95">
      <c r="B47" s="81">
        <v>33</v>
      </c>
      <c r="C47" s="209"/>
      <c r="D47" s="209"/>
      <c r="E47" s="209"/>
      <c r="F47" s="209"/>
      <c r="G47" s="209"/>
      <c r="H47" s="209"/>
      <c r="I47" s="209"/>
      <c r="J47" s="86"/>
      <c r="K47" s="86"/>
      <c r="L47" s="209"/>
      <c r="M47" s="346"/>
      <c r="N47" s="2"/>
      <c r="O47" s="12"/>
      <c r="P47" s="81">
        <v>33</v>
      </c>
      <c r="Q47" s="209"/>
      <c r="R47" s="209"/>
      <c r="S47" s="209"/>
      <c r="T47" s="209"/>
      <c r="U47" s="209"/>
      <c r="V47" s="209"/>
      <c r="W47" s="209"/>
      <c r="X47" s="74">
        <f t="shared" si="1"/>
        <v>1237.8599999999999</v>
      </c>
      <c r="Y47" s="227"/>
      <c r="AA47" s="81">
        <v>33</v>
      </c>
      <c r="AB47" s="209"/>
      <c r="AC47" s="209"/>
      <c r="AD47" s="209"/>
      <c r="AE47" s="209"/>
      <c r="AF47" s="209"/>
      <c r="AG47" s="209"/>
      <c r="AH47" s="209"/>
      <c r="AI47" s="74">
        <f t="shared" si="2"/>
        <v>0</v>
      </c>
      <c r="AJ47" s="209"/>
    </row>
    <row r="48" spans="2:36" ht="12.95">
      <c r="B48" s="81">
        <v>34</v>
      </c>
      <c r="C48" s="228"/>
      <c r="D48" s="228"/>
      <c r="E48" s="228"/>
      <c r="F48" s="228"/>
      <c r="G48" s="228"/>
      <c r="H48" s="228"/>
      <c r="I48" s="228"/>
      <c r="J48" s="86"/>
      <c r="K48" s="86"/>
      <c r="L48" s="228"/>
      <c r="M48" s="346"/>
      <c r="N48" s="2"/>
      <c r="O48" s="12"/>
      <c r="P48" s="81">
        <v>34</v>
      </c>
      <c r="Q48" s="228"/>
      <c r="R48" s="228"/>
      <c r="S48" s="228"/>
      <c r="T48" s="228"/>
      <c r="U48" s="228"/>
      <c r="V48" s="228"/>
      <c r="W48" s="228"/>
      <c r="X48" s="74">
        <f t="shared" si="1"/>
        <v>1237.8599999999999</v>
      </c>
      <c r="Y48" s="227"/>
      <c r="AA48" s="81">
        <v>34</v>
      </c>
      <c r="AB48" s="228"/>
      <c r="AC48" s="228"/>
      <c r="AD48" s="228"/>
      <c r="AE48" s="228"/>
      <c r="AF48" s="228"/>
      <c r="AG48" s="228"/>
      <c r="AH48" s="228"/>
      <c r="AI48" s="74">
        <f t="shared" si="2"/>
        <v>0</v>
      </c>
      <c r="AJ48" s="228"/>
    </row>
    <row r="49" spans="1:36" ht="12.95">
      <c r="B49" s="81">
        <v>35</v>
      </c>
      <c r="C49" s="208"/>
      <c r="D49" s="208"/>
      <c r="E49" s="208"/>
      <c r="F49" s="208"/>
      <c r="G49" s="208"/>
      <c r="H49" s="208"/>
      <c r="I49" s="208"/>
      <c r="J49" s="86"/>
      <c r="K49" s="86"/>
      <c r="L49" s="208"/>
      <c r="M49" s="346"/>
      <c r="N49" s="2"/>
      <c r="O49" s="12"/>
      <c r="P49" s="81">
        <v>35</v>
      </c>
      <c r="Q49" s="208"/>
      <c r="R49" s="208"/>
      <c r="S49" s="208"/>
      <c r="T49" s="208"/>
      <c r="U49" s="208"/>
      <c r="V49" s="208"/>
      <c r="W49" s="208"/>
      <c r="X49" s="74">
        <f t="shared" si="1"/>
        <v>1237.8599999999999</v>
      </c>
      <c r="Y49" s="227"/>
      <c r="AA49" s="81">
        <v>35</v>
      </c>
      <c r="AB49" s="208"/>
      <c r="AC49" s="208"/>
      <c r="AD49" s="208"/>
      <c r="AE49" s="208"/>
      <c r="AF49" s="208"/>
      <c r="AG49" s="208"/>
      <c r="AH49" s="208"/>
      <c r="AI49" s="74">
        <f t="shared" si="2"/>
        <v>0</v>
      </c>
      <c r="AJ49" s="208"/>
    </row>
    <row r="50" spans="1:36" ht="12.95">
      <c r="B50" s="81">
        <v>36</v>
      </c>
      <c r="C50" s="209"/>
      <c r="D50" s="209"/>
      <c r="E50" s="209"/>
      <c r="F50" s="209"/>
      <c r="G50" s="209"/>
      <c r="H50" s="209"/>
      <c r="I50" s="209"/>
      <c r="J50" s="86"/>
      <c r="K50" s="86"/>
      <c r="L50" s="209"/>
      <c r="M50" s="346"/>
      <c r="N50" s="2"/>
      <c r="O50" s="12"/>
      <c r="P50" s="81">
        <v>36</v>
      </c>
      <c r="Q50" s="209"/>
      <c r="R50" s="209"/>
      <c r="S50" s="209"/>
      <c r="T50" s="209"/>
      <c r="U50" s="209"/>
      <c r="V50" s="209"/>
      <c r="W50" s="209"/>
      <c r="X50" s="74">
        <f t="shared" si="1"/>
        <v>1237.8599999999999</v>
      </c>
      <c r="Y50" s="227"/>
      <c r="AA50" s="81">
        <v>36</v>
      </c>
      <c r="AB50" s="209"/>
      <c r="AC50" s="209"/>
      <c r="AD50" s="209"/>
      <c r="AE50" s="209"/>
      <c r="AF50" s="209"/>
      <c r="AG50" s="209"/>
      <c r="AH50" s="209"/>
      <c r="AI50" s="74">
        <f t="shared" si="2"/>
        <v>0</v>
      </c>
      <c r="AJ50" s="209"/>
    </row>
    <row r="51" spans="1:36" s="13" customFormat="1">
      <c r="B51" s="81">
        <v>37</v>
      </c>
      <c r="C51" s="228"/>
      <c r="D51" s="66"/>
      <c r="E51" s="63"/>
      <c r="F51" s="66"/>
      <c r="G51" s="228"/>
      <c r="H51" s="69"/>
      <c r="I51" s="69"/>
      <c r="J51" s="86"/>
      <c r="K51" s="86"/>
      <c r="L51" s="60"/>
      <c r="M51" s="107"/>
      <c r="O51" s="14"/>
      <c r="P51" s="81">
        <v>37</v>
      </c>
      <c r="Q51" s="228"/>
      <c r="R51" s="66"/>
      <c r="S51" s="63"/>
      <c r="T51" s="66"/>
      <c r="U51" s="228"/>
      <c r="V51" s="69"/>
      <c r="W51" s="69"/>
      <c r="X51" s="74">
        <f t="shared" si="1"/>
        <v>1237.8599999999999</v>
      </c>
      <c r="Y51" s="101"/>
      <c r="AA51" s="81">
        <v>37</v>
      </c>
      <c r="AB51" s="228"/>
      <c r="AC51" s="66"/>
      <c r="AD51" s="63"/>
      <c r="AE51" s="66"/>
      <c r="AF51" s="228"/>
      <c r="AG51" s="69"/>
      <c r="AH51" s="69"/>
      <c r="AI51" s="74">
        <f t="shared" si="2"/>
        <v>0</v>
      </c>
      <c r="AJ51" s="60"/>
    </row>
    <row r="52" spans="1:36" s="13" customFormat="1">
      <c r="B52" s="81">
        <v>38</v>
      </c>
      <c r="C52" s="208"/>
      <c r="D52" s="67"/>
      <c r="E52" s="64"/>
      <c r="F52" s="67"/>
      <c r="G52" s="208"/>
      <c r="H52" s="70"/>
      <c r="I52" s="70"/>
      <c r="J52" s="86"/>
      <c r="K52" s="86"/>
      <c r="L52" s="61"/>
      <c r="M52" s="107"/>
      <c r="O52" s="14"/>
      <c r="P52" s="81">
        <v>38</v>
      </c>
      <c r="Q52" s="208"/>
      <c r="R52" s="67"/>
      <c r="S52" s="64"/>
      <c r="T52" s="67"/>
      <c r="U52" s="208"/>
      <c r="V52" s="70"/>
      <c r="W52" s="70"/>
      <c r="X52" s="74">
        <f t="shared" si="1"/>
        <v>1237.8599999999999</v>
      </c>
      <c r="Y52" s="101"/>
      <c r="AA52" s="81">
        <v>38</v>
      </c>
      <c r="AB52" s="208"/>
      <c r="AC52" s="67"/>
      <c r="AD52" s="64"/>
      <c r="AE52" s="67"/>
      <c r="AF52" s="208"/>
      <c r="AG52" s="70"/>
      <c r="AH52" s="70"/>
      <c r="AI52" s="74">
        <f t="shared" si="2"/>
        <v>0</v>
      </c>
      <c r="AJ52" s="61"/>
    </row>
    <row r="53" spans="1:36" s="13" customFormat="1">
      <c r="B53" s="81">
        <v>39</v>
      </c>
      <c r="C53" s="209"/>
      <c r="D53" s="68"/>
      <c r="E53" s="65"/>
      <c r="F53" s="68"/>
      <c r="G53" s="209"/>
      <c r="H53" s="71"/>
      <c r="I53" s="71"/>
      <c r="J53" s="86"/>
      <c r="K53" s="86"/>
      <c r="L53" s="62"/>
      <c r="M53" s="107"/>
      <c r="O53" s="14"/>
      <c r="P53" s="81">
        <v>39</v>
      </c>
      <c r="Q53" s="209"/>
      <c r="R53" s="68"/>
      <c r="S53" s="65"/>
      <c r="T53" s="68"/>
      <c r="U53" s="209"/>
      <c r="V53" s="71"/>
      <c r="W53" s="71"/>
      <c r="X53" s="74">
        <f t="shared" si="1"/>
        <v>1237.8599999999999</v>
      </c>
      <c r="Y53" s="101"/>
      <c r="AA53" s="81">
        <v>39</v>
      </c>
      <c r="AB53" s="209"/>
      <c r="AC53" s="68"/>
      <c r="AD53" s="65"/>
      <c r="AE53" s="68"/>
      <c r="AF53" s="209"/>
      <c r="AG53" s="71"/>
      <c r="AH53" s="71"/>
      <c r="AI53" s="74">
        <f t="shared" si="2"/>
        <v>0</v>
      </c>
      <c r="AJ53" s="62"/>
    </row>
    <row r="54" spans="1:36" s="13" customFormat="1">
      <c r="B54" s="81">
        <v>40</v>
      </c>
      <c r="C54" s="228"/>
      <c r="D54" s="228"/>
      <c r="E54" s="63"/>
      <c r="F54" s="228"/>
      <c r="G54" s="228"/>
      <c r="H54" s="57"/>
      <c r="I54" s="57"/>
      <c r="J54" s="86"/>
      <c r="K54" s="86"/>
      <c r="L54" s="60"/>
      <c r="M54" s="107"/>
      <c r="O54" s="14"/>
      <c r="P54" s="81">
        <v>40</v>
      </c>
      <c r="Q54" s="228"/>
      <c r="R54" s="228"/>
      <c r="S54" s="63"/>
      <c r="T54" s="228"/>
      <c r="U54" s="228"/>
      <c r="V54" s="57"/>
      <c r="W54" s="57"/>
      <c r="X54" s="74">
        <f t="shared" si="1"/>
        <v>1237.8599999999999</v>
      </c>
      <c r="Y54" s="101"/>
      <c r="AA54" s="81">
        <v>40</v>
      </c>
      <c r="AB54" s="228"/>
      <c r="AC54" s="228"/>
      <c r="AD54" s="63"/>
      <c r="AE54" s="228"/>
      <c r="AF54" s="228"/>
      <c r="AG54" s="57"/>
      <c r="AH54" s="57"/>
      <c r="AI54" s="74">
        <f t="shared" si="2"/>
        <v>0</v>
      </c>
      <c r="AJ54" s="60"/>
    </row>
    <row r="55" spans="1:36" s="13" customFormat="1">
      <c r="B55" s="81">
        <v>41</v>
      </c>
      <c r="C55" s="208"/>
      <c r="D55" s="208"/>
      <c r="E55" s="64"/>
      <c r="F55" s="208"/>
      <c r="G55" s="208"/>
      <c r="H55" s="58"/>
      <c r="I55" s="58"/>
      <c r="J55" s="86"/>
      <c r="K55" s="86"/>
      <c r="L55" s="61"/>
      <c r="M55" s="107"/>
      <c r="O55" s="14"/>
      <c r="P55" s="81">
        <v>41</v>
      </c>
      <c r="Q55" s="208"/>
      <c r="R55" s="208"/>
      <c r="S55" s="64"/>
      <c r="T55" s="208"/>
      <c r="U55" s="208"/>
      <c r="V55" s="58"/>
      <c r="W55" s="58"/>
      <c r="X55" s="74">
        <f t="shared" si="1"/>
        <v>1237.8599999999999</v>
      </c>
      <c r="Y55" s="101"/>
      <c r="AA55" s="81">
        <v>41</v>
      </c>
      <c r="AB55" s="208"/>
      <c r="AC55" s="208"/>
      <c r="AD55" s="64"/>
      <c r="AE55" s="208"/>
      <c r="AF55" s="208"/>
      <c r="AG55" s="58"/>
      <c r="AH55" s="58"/>
      <c r="AI55" s="74">
        <f t="shared" si="2"/>
        <v>0</v>
      </c>
      <c r="AJ55" s="61"/>
    </row>
    <row r="56" spans="1:36" s="13" customFormat="1">
      <c r="B56" s="81">
        <v>42</v>
      </c>
      <c r="C56" s="209"/>
      <c r="D56" s="209"/>
      <c r="E56" s="65"/>
      <c r="F56" s="209"/>
      <c r="G56" s="209"/>
      <c r="H56" s="59"/>
      <c r="I56" s="59"/>
      <c r="J56" s="86"/>
      <c r="K56" s="86"/>
      <c r="L56" s="62"/>
      <c r="M56" s="107"/>
      <c r="O56" s="14"/>
      <c r="P56" s="81">
        <v>42</v>
      </c>
      <c r="Q56" s="209"/>
      <c r="R56" s="209"/>
      <c r="S56" s="65"/>
      <c r="T56" s="209"/>
      <c r="U56" s="209"/>
      <c r="V56" s="59"/>
      <c r="W56" s="59"/>
      <c r="X56" s="74">
        <f t="shared" si="1"/>
        <v>1237.8599999999999</v>
      </c>
      <c r="Y56" s="101"/>
      <c r="AA56" s="81">
        <v>42</v>
      </c>
      <c r="AB56" s="209"/>
      <c r="AC56" s="209"/>
      <c r="AD56" s="65"/>
      <c r="AE56" s="209"/>
      <c r="AF56" s="209"/>
      <c r="AG56" s="59"/>
      <c r="AH56" s="59"/>
      <c r="AI56" s="74">
        <f t="shared" si="2"/>
        <v>0</v>
      </c>
      <c r="AJ56" s="62"/>
    </row>
    <row r="57" spans="1:36" s="13" customFormat="1">
      <c r="A57" s="852"/>
      <c r="B57" s="81">
        <v>43</v>
      </c>
      <c r="C57" s="228"/>
      <c r="D57" s="228"/>
      <c r="E57" s="228"/>
      <c r="F57" s="228"/>
      <c r="G57" s="228"/>
      <c r="H57" s="228"/>
      <c r="I57" s="228"/>
      <c r="J57" s="86"/>
      <c r="K57" s="86"/>
      <c r="L57" s="228"/>
      <c r="M57" s="346"/>
      <c r="O57" s="14"/>
      <c r="P57" s="81">
        <v>43</v>
      </c>
      <c r="Q57" s="228"/>
      <c r="R57" s="228"/>
      <c r="S57" s="228"/>
      <c r="T57" s="228"/>
      <c r="U57" s="228"/>
      <c r="V57" s="228"/>
      <c r="W57" s="228"/>
      <c r="X57" s="74">
        <f t="shared" si="1"/>
        <v>1237.8599999999999</v>
      </c>
      <c r="Y57" s="227"/>
      <c r="AA57" s="81">
        <v>43</v>
      </c>
      <c r="AB57" s="228"/>
      <c r="AC57" s="228"/>
      <c r="AD57" s="228"/>
      <c r="AE57" s="228"/>
      <c r="AF57" s="228"/>
      <c r="AG57" s="228"/>
      <c r="AH57" s="228"/>
      <c r="AI57" s="74">
        <f t="shared" si="2"/>
        <v>0</v>
      </c>
      <c r="AJ57" s="228"/>
    </row>
    <row r="58" spans="1:36" s="13" customFormat="1">
      <c r="A58" s="853"/>
      <c r="B58" s="81">
        <v>44</v>
      </c>
      <c r="C58" s="208"/>
      <c r="D58" s="208"/>
      <c r="E58" s="208"/>
      <c r="F58" s="208"/>
      <c r="G58" s="208"/>
      <c r="H58" s="208"/>
      <c r="I58" s="208"/>
      <c r="J58" s="86"/>
      <c r="K58" s="86"/>
      <c r="L58" s="208"/>
      <c r="M58" s="346"/>
      <c r="O58" s="14"/>
      <c r="P58" s="81">
        <v>44</v>
      </c>
      <c r="Q58" s="208"/>
      <c r="R58" s="208"/>
      <c r="S58" s="208"/>
      <c r="T58" s="208"/>
      <c r="U58" s="208"/>
      <c r="V58" s="208"/>
      <c r="W58" s="208"/>
      <c r="X58" s="74">
        <f t="shared" si="1"/>
        <v>1237.8599999999999</v>
      </c>
      <c r="Y58" s="227"/>
      <c r="AA58" s="81">
        <v>44</v>
      </c>
      <c r="AB58" s="208"/>
      <c r="AC58" s="208"/>
      <c r="AD58" s="208"/>
      <c r="AE58" s="208"/>
      <c r="AF58" s="208"/>
      <c r="AG58" s="208"/>
      <c r="AH58" s="208"/>
      <c r="AI58" s="74">
        <f t="shared" si="2"/>
        <v>0</v>
      </c>
      <c r="AJ58" s="208"/>
    </row>
    <row r="59" spans="1:36" s="13" customFormat="1">
      <c r="A59" s="854"/>
      <c r="B59" s="81">
        <v>45</v>
      </c>
      <c r="C59" s="209"/>
      <c r="D59" s="209"/>
      <c r="E59" s="209"/>
      <c r="F59" s="209"/>
      <c r="G59" s="209"/>
      <c r="H59" s="209"/>
      <c r="I59" s="209"/>
      <c r="J59" s="86"/>
      <c r="K59" s="86"/>
      <c r="L59" s="209"/>
      <c r="M59" s="346"/>
      <c r="O59" s="14"/>
      <c r="P59" s="81">
        <v>45</v>
      </c>
      <c r="Q59" s="209"/>
      <c r="R59" s="209"/>
      <c r="S59" s="209"/>
      <c r="T59" s="209"/>
      <c r="U59" s="209"/>
      <c r="V59" s="209"/>
      <c r="W59" s="209"/>
      <c r="X59" s="74">
        <f t="shared" si="1"/>
        <v>1237.8599999999999</v>
      </c>
      <c r="Y59" s="227"/>
      <c r="AA59" s="81">
        <v>45</v>
      </c>
      <c r="AB59" s="209"/>
      <c r="AC59" s="209"/>
      <c r="AD59" s="209"/>
      <c r="AE59" s="209"/>
      <c r="AF59" s="209"/>
      <c r="AG59" s="209"/>
      <c r="AH59" s="209"/>
      <c r="AI59" s="74">
        <f t="shared" si="2"/>
        <v>0</v>
      </c>
      <c r="AJ59" s="209"/>
    </row>
    <row r="60" spans="1:36" s="13" customFormat="1">
      <c r="B60" s="81">
        <v>46</v>
      </c>
      <c r="C60" s="228"/>
      <c r="D60" s="228"/>
      <c r="E60" s="63"/>
      <c r="F60" s="228"/>
      <c r="G60" s="228"/>
      <c r="H60" s="57"/>
      <c r="I60" s="57"/>
      <c r="J60" s="86"/>
      <c r="K60" s="86"/>
      <c r="L60" s="60"/>
      <c r="M60" s="107"/>
      <c r="O60" s="14"/>
      <c r="P60" s="81">
        <v>46</v>
      </c>
      <c r="Q60" s="228"/>
      <c r="R60" s="228"/>
      <c r="S60" s="63"/>
      <c r="T60" s="228"/>
      <c r="U60" s="228"/>
      <c r="V60" s="57"/>
      <c r="W60" s="57"/>
      <c r="X60" s="74">
        <f t="shared" si="1"/>
        <v>1237.8599999999999</v>
      </c>
      <c r="Y60" s="101"/>
      <c r="AA60" s="81">
        <v>46</v>
      </c>
      <c r="AB60" s="228"/>
      <c r="AC60" s="228"/>
      <c r="AD60" s="63"/>
      <c r="AE60" s="228"/>
      <c r="AF60" s="228"/>
      <c r="AG60" s="57"/>
      <c r="AH60" s="57"/>
      <c r="AI60" s="74">
        <f t="shared" si="2"/>
        <v>0</v>
      </c>
      <c r="AJ60" s="60"/>
    </row>
    <row r="61" spans="1:36" s="13" customFormat="1">
      <c r="B61" s="81">
        <v>47</v>
      </c>
      <c r="C61" s="208"/>
      <c r="D61" s="208"/>
      <c r="E61" s="64"/>
      <c r="F61" s="208"/>
      <c r="G61" s="208"/>
      <c r="H61" s="58"/>
      <c r="I61" s="58"/>
      <c r="J61" s="86"/>
      <c r="K61" s="86"/>
      <c r="L61" s="61"/>
      <c r="M61" s="107"/>
      <c r="O61" s="14"/>
      <c r="P61" s="81">
        <v>47</v>
      </c>
      <c r="Q61" s="208"/>
      <c r="R61" s="208"/>
      <c r="S61" s="64"/>
      <c r="T61" s="208"/>
      <c r="U61" s="208"/>
      <c r="V61" s="58"/>
      <c r="W61" s="58"/>
      <c r="X61" s="74">
        <f t="shared" si="1"/>
        <v>1237.8599999999999</v>
      </c>
      <c r="Y61" s="101"/>
      <c r="AA61" s="81">
        <v>47</v>
      </c>
      <c r="AB61" s="208"/>
      <c r="AC61" s="208"/>
      <c r="AD61" s="64"/>
      <c r="AE61" s="208"/>
      <c r="AF61" s="208"/>
      <c r="AG61" s="58"/>
      <c r="AH61" s="58"/>
      <c r="AI61" s="74">
        <f t="shared" si="2"/>
        <v>0</v>
      </c>
      <c r="AJ61" s="61"/>
    </row>
    <row r="62" spans="1:36" s="13" customFormat="1">
      <c r="B62" s="81">
        <v>48</v>
      </c>
      <c r="C62" s="209"/>
      <c r="D62" s="209"/>
      <c r="E62" s="65"/>
      <c r="F62" s="209"/>
      <c r="G62" s="209"/>
      <c r="H62" s="59"/>
      <c r="I62" s="59"/>
      <c r="J62" s="86"/>
      <c r="K62" s="86"/>
      <c r="L62" s="62"/>
      <c r="M62" s="107"/>
      <c r="O62" s="14"/>
      <c r="P62" s="81">
        <v>48</v>
      </c>
      <c r="Q62" s="209"/>
      <c r="R62" s="209"/>
      <c r="S62" s="65"/>
      <c r="T62" s="209"/>
      <c r="U62" s="209"/>
      <c r="V62" s="59"/>
      <c r="W62" s="59"/>
      <c r="X62" s="74">
        <f t="shared" si="1"/>
        <v>1237.8599999999999</v>
      </c>
      <c r="Y62" s="101"/>
      <c r="AA62" s="81">
        <v>48</v>
      </c>
      <c r="AB62" s="209"/>
      <c r="AC62" s="209"/>
      <c r="AD62" s="65"/>
      <c r="AE62" s="209"/>
      <c r="AF62" s="209"/>
      <c r="AG62" s="59"/>
      <c r="AH62" s="59"/>
      <c r="AI62" s="74">
        <f t="shared" si="2"/>
        <v>0</v>
      </c>
      <c r="AJ62" s="62"/>
    </row>
    <row r="63" spans="1:36" s="13" customFormat="1">
      <c r="B63" s="81">
        <v>49</v>
      </c>
      <c r="C63" s="228"/>
      <c r="D63" s="228"/>
      <c r="E63" s="63"/>
      <c r="F63" s="228"/>
      <c r="G63" s="228"/>
      <c r="H63" s="57"/>
      <c r="I63" s="57"/>
      <c r="J63" s="86"/>
      <c r="K63" s="86"/>
      <c r="L63" s="60"/>
      <c r="M63" s="107"/>
      <c r="O63" s="14"/>
      <c r="P63" s="81">
        <v>49</v>
      </c>
      <c r="Q63" s="228"/>
      <c r="R63" s="228"/>
      <c r="S63" s="63"/>
      <c r="T63" s="228"/>
      <c r="U63" s="228"/>
      <c r="V63" s="57"/>
      <c r="W63" s="57"/>
      <c r="X63" s="74">
        <f t="shared" si="1"/>
        <v>1237.8599999999999</v>
      </c>
      <c r="Y63" s="101"/>
      <c r="AA63" s="81">
        <v>49</v>
      </c>
      <c r="AB63" s="228"/>
      <c r="AC63" s="228"/>
      <c r="AD63" s="63"/>
      <c r="AE63" s="228"/>
      <c r="AF63" s="228"/>
      <c r="AG63" s="57"/>
      <c r="AH63" s="57"/>
      <c r="AI63" s="74">
        <f t="shared" si="2"/>
        <v>0</v>
      </c>
      <c r="AJ63" s="60"/>
    </row>
    <row r="64" spans="1:36" s="13" customFormat="1">
      <c r="B64" s="81">
        <v>50</v>
      </c>
      <c r="C64" s="208"/>
      <c r="D64" s="208"/>
      <c r="E64" s="64"/>
      <c r="F64" s="208"/>
      <c r="G64" s="208"/>
      <c r="H64" s="58"/>
      <c r="I64" s="58"/>
      <c r="J64" s="86"/>
      <c r="K64" s="86"/>
      <c r="L64" s="61"/>
      <c r="M64" s="107"/>
      <c r="O64" s="14"/>
      <c r="P64" s="81">
        <v>50</v>
      </c>
      <c r="Q64" s="208"/>
      <c r="R64" s="208"/>
      <c r="S64" s="64"/>
      <c r="T64" s="208"/>
      <c r="U64" s="208"/>
      <c r="V64" s="58"/>
      <c r="W64" s="58"/>
      <c r="X64" s="74">
        <f t="shared" si="1"/>
        <v>1237.8599999999999</v>
      </c>
      <c r="Y64" s="101"/>
      <c r="AA64" s="81">
        <v>50</v>
      </c>
      <c r="AB64" s="208"/>
      <c r="AC64" s="208"/>
      <c r="AD64" s="64"/>
      <c r="AE64" s="208"/>
      <c r="AF64" s="208"/>
      <c r="AG64" s="58"/>
      <c r="AH64" s="58"/>
      <c r="AI64" s="74">
        <f t="shared" si="2"/>
        <v>0</v>
      </c>
      <c r="AJ64" s="61"/>
    </row>
    <row r="65" spans="1:36" s="13" customFormat="1">
      <c r="B65" s="81">
        <v>51</v>
      </c>
      <c r="C65" s="209"/>
      <c r="D65" s="209"/>
      <c r="E65" s="65"/>
      <c r="F65" s="209"/>
      <c r="G65" s="209"/>
      <c r="H65" s="59"/>
      <c r="I65" s="59"/>
      <c r="J65" s="86"/>
      <c r="K65" s="86"/>
      <c r="L65" s="62"/>
      <c r="M65" s="107"/>
      <c r="O65" s="14"/>
      <c r="P65" s="81">
        <v>51</v>
      </c>
      <c r="Q65" s="209"/>
      <c r="R65" s="209"/>
      <c r="S65" s="65"/>
      <c r="T65" s="209"/>
      <c r="U65" s="209"/>
      <c r="V65" s="59"/>
      <c r="W65" s="59"/>
      <c r="X65" s="74">
        <f t="shared" si="1"/>
        <v>1237.8599999999999</v>
      </c>
      <c r="Y65" s="101"/>
      <c r="AA65" s="81">
        <v>51</v>
      </c>
      <c r="AB65" s="209"/>
      <c r="AC65" s="209"/>
      <c r="AD65" s="65"/>
      <c r="AE65" s="209"/>
      <c r="AF65" s="209"/>
      <c r="AG65" s="59"/>
      <c r="AH65" s="59"/>
      <c r="AI65" s="74">
        <f t="shared" si="2"/>
        <v>0</v>
      </c>
      <c r="AJ65" s="62"/>
    </row>
    <row r="66" spans="1:36" s="13" customFormat="1">
      <c r="B66" s="81">
        <v>52</v>
      </c>
      <c r="C66" s="228"/>
      <c r="D66" s="228"/>
      <c r="E66" s="63"/>
      <c r="F66" s="228"/>
      <c r="G66" s="228"/>
      <c r="H66" s="57"/>
      <c r="I66" s="57"/>
      <c r="J66" s="86"/>
      <c r="K66" s="86"/>
      <c r="L66" s="60"/>
      <c r="M66" s="107"/>
      <c r="O66" s="14"/>
      <c r="P66" s="81">
        <v>52</v>
      </c>
      <c r="Q66" s="228"/>
      <c r="R66" s="228"/>
      <c r="S66" s="63"/>
      <c r="T66" s="228"/>
      <c r="U66" s="228"/>
      <c r="V66" s="57"/>
      <c r="W66" s="57"/>
      <c r="X66" s="74">
        <f t="shared" si="1"/>
        <v>1237.8599999999999</v>
      </c>
      <c r="Y66" s="101"/>
      <c r="AA66" s="81">
        <v>52</v>
      </c>
      <c r="AB66" s="228"/>
      <c r="AC66" s="228"/>
      <c r="AD66" s="63"/>
      <c r="AE66" s="228"/>
      <c r="AF66" s="228"/>
      <c r="AG66" s="57"/>
      <c r="AH66" s="57"/>
      <c r="AI66" s="74">
        <f t="shared" si="2"/>
        <v>0</v>
      </c>
      <c r="AJ66" s="60"/>
    </row>
    <row r="67" spans="1:36" s="13" customFormat="1">
      <c r="B67" s="81">
        <v>53</v>
      </c>
      <c r="C67" s="208"/>
      <c r="D67" s="208"/>
      <c r="E67" s="64"/>
      <c r="F67" s="208"/>
      <c r="G67" s="208"/>
      <c r="H67" s="58"/>
      <c r="I67" s="58"/>
      <c r="J67" s="86"/>
      <c r="K67" s="86"/>
      <c r="L67" s="61"/>
      <c r="M67" s="107"/>
      <c r="O67" s="14"/>
      <c r="P67" s="81">
        <v>53</v>
      </c>
      <c r="Q67" s="208"/>
      <c r="R67" s="208"/>
      <c r="S67" s="64"/>
      <c r="T67" s="208"/>
      <c r="U67" s="208"/>
      <c r="V67" s="58"/>
      <c r="W67" s="58"/>
      <c r="X67" s="74">
        <f t="shared" si="1"/>
        <v>1237.8599999999999</v>
      </c>
      <c r="Y67" s="101"/>
      <c r="AA67" s="81">
        <v>53</v>
      </c>
      <c r="AB67" s="208"/>
      <c r="AC67" s="208"/>
      <c r="AD67" s="64"/>
      <c r="AE67" s="208"/>
      <c r="AF67" s="208"/>
      <c r="AG67" s="58"/>
      <c r="AH67" s="58"/>
      <c r="AI67" s="74">
        <f t="shared" si="2"/>
        <v>0</v>
      </c>
      <c r="AJ67" s="61"/>
    </row>
    <row r="68" spans="1:36" s="13" customFormat="1">
      <c r="B68" s="81">
        <v>54</v>
      </c>
      <c r="C68" s="209"/>
      <c r="D68" s="209"/>
      <c r="E68" s="65"/>
      <c r="F68" s="209"/>
      <c r="G68" s="209"/>
      <c r="H68" s="59"/>
      <c r="I68" s="59"/>
      <c r="J68" s="86"/>
      <c r="K68" s="86"/>
      <c r="L68" s="62"/>
      <c r="M68" s="107"/>
      <c r="O68" s="14"/>
      <c r="P68" s="81">
        <v>54</v>
      </c>
      <c r="Q68" s="209"/>
      <c r="R68" s="209"/>
      <c r="S68" s="65"/>
      <c r="T68" s="209"/>
      <c r="U68" s="209"/>
      <c r="V68" s="59"/>
      <c r="W68" s="59"/>
      <c r="X68" s="74">
        <f t="shared" si="1"/>
        <v>1237.8599999999999</v>
      </c>
      <c r="Y68" s="101"/>
      <c r="AA68" s="81">
        <v>54</v>
      </c>
      <c r="AB68" s="209"/>
      <c r="AC68" s="209"/>
      <c r="AD68" s="65"/>
      <c r="AE68" s="209"/>
      <c r="AF68" s="209"/>
      <c r="AG68" s="59"/>
      <c r="AH68" s="59"/>
      <c r="AI68" s="74">
        <f t="shared" si="2"/>
        <v>0</v>
      </c>
      <c r="AJ68" s="62"/>
    </row>
    <row r="69" spans="1:36" s="13" customFormat="1" ht="23.1">
      <c r="B69" s="855" t="s">
        <v>53</v>
      </c>
      <c r="C69" s="856"/>
      <c r="D69" s="856"/>
      <c r="E69" s="856"/>
      <c r="F69" s="856"/>
      <c r="G69" s="857"/>
      <c r="H69" s="25"/>
      <c r="I69" s="25"/>
      <c r="J69" s="25"/>
      <c r="K69" s="25"/>
      <c r="L69" s="16"/>
      <c r="M69" s="20"/>
      <c r="O69" s="14"/>
      <c r="P69" s="855" t="s">
        <v>53</v>
      </c>
      <c r="Q69" s="856"/>
      <c r="R69" s="856"/>
      <c r="S69" s="856"/>
      <c r="T69" s="856"/>
      <c r="U69" s="857"/>
      <c r="V69" s="25">
        <f>SUM(V15:V68)</f>
        <v>1237.8599999999999</v>
      </c>
      <c r="W69" s="25"/>
      <c r="X69" s="137">
        <f>IF(MAX(X15:X68)&gt;=H7*0.5,MAX(X15:X68),0)</f>
        <v>1237.8599999999999</v>
      </c>
      <c r="Y69" s="16"/>
      <c r="AA69" s="855" t="s">
        <v>53</v>
      </c>
      <c r="AB69" s="856"/>
      <c r="AC69" s="856"/>
      <c r="AD69" s="856"/>
      <c r="AE69" s="856"/>
      <c r="AF69" s="857"/>
      <c r="AG69" s="25">
        <f>SUM(AG15:AG68)</f>
        <v>0</v>
      </c>
      <c r="AH69" s="25"/>
      <c r="AI69" s="138">
        <f>IF(MAX(AI15:AI68)&gt;=H7*0.5,MAX(AI15:AI68),0)</f>
        <v>0</v>
      </c>
      <c r="AJ69" s="16"/>
    </row>
    <row r="70" spans="1:36" s="13" customFormat="1" ht="18">
      <c r="B70" s="355"/>
      <c r="C70" s="355"/>
      <c r="D70" s="355"/>
      <c r="E70" s="355"/>
      <c r="F70" s="355"/>
      <c r="G70" s="355"/>
      <c r="H70" s="110"/>
      <c r="I70" s="110"/>
      <c r="J70" s="110"/>
      <c r="K70" s="110"/>
      <c r="L70" s="20"/>
      <c r="M70" s="20"/>
      <c r="O70" s="14"/>
      <c r="P70" s="355"/>
      <c r="Q70" s="355"/>
      <c r="R70" s="355"/>
      <c r="S70" s="355"/>
      <c r="T70" s="355"/>
      <c r="U70" s="355"/>
      <c r="V70" s="110"/>
      <c r="W70" s="110"/>
      <c r="X70" s="110"/>
      <c r="Y70" s="20"/>
      <c r="AA70" s="355"/>
      <c r="AB70" s="355"/>
      <c r="AC70" s="355"/>
      <c r="AD70" s="355"/>
      <c r="AE70" s="355"/>
      <c r="AF70" s="355"/>
      <c r="AG70" s="110"/>
      <c r="AH70" s="110"/>
      <c r="AI70" s="110"/>
      <c r="AJ70" s="20"/>
    </row>
    <row r="71" spans="1:36" s="13" customFormat="1" ht="18">
      <c r="B71" s="355"/>
      <c r="C71" s="355"/>
      <c r="D71" s="355"/>
      <c r="E71" s="355"/>
      <c r="F71" s="355"/>
      <c r="G71" s="355"/>
      <c r="H71" s="110"/>
      <c r="I71" s="110"/>
      <c r="J71" s="110"/>
      <c r="K71" s="110"/>
      <c r="L71" s="20"/>
      <c r="M71" s="20"/>
      <c r="O71" s="14"/>
      <c r="P71" s="355"/>
      <c r="Q71" s="355"/>
      <c r="R71" s="355"/>
      <c r="S71" s="355"/>
      <c r="T71" s="355"/>
      <c r="U71" s="355"/>
      <c r="V71" s="110"/>
      <c r="W71" s="110"/>
      <c r="X71" s="110"/>
      <c r="Y71" s="20"/>
      <c r="AA71" s="355"/>
      <c r="AB71" s="355"/>
      <c r="AC71" s="355"/>
      <c r="AD71" s="355"/>
      <c r="AE71" s="355"/>
      <c r="AF71" s="355"/>
      <c r="AG71" s="110"/>
      <c r="AH71" s="110"/>
      <c r="AI71" s="110"/>
      <c r="AJ71" s="20"/>
    </row>
    <row r="72" spans="1:36" s="111" customFormat="1" ht="18">
      <c r="B72" s="112"/>
      <c r="C72" s="112"/>
      <c r="D72" s="112"/>
      <c r="E72" s="112"/>
      <c r="F72" s="112"/>
      <c r="G72" s="112"/>
      <c r="H72" s="113"/>
      <c r="I72" s="113"/>
      <c r="J72" s="113"/>
      <c r="K72" s="113"/>
      <c r="L72" s="114"/>
      <c r="M72" s="114"/>
      <c r="O72" s="115"/>
      <c r="P72" s="112"/>
      <c r="Q72" s="112"/>
      <c r="R72" s="112"/>
      <c r="S72" s="112"/>
      <c r="T72" s="112"/>
      <c r="U72" s="112"/>
      <c r="V72" s="113"/>
      <c r="W72" s="113"/>
      <c r="X72" s="113"/>
      <c r="Y72" s="114"/>
      <c r="AA72" s="112"/>
      <c r="AB72" s="112"/>
      <c r="AC72" s="112"/>
      <c r="AD72" s="112"/>
      <c r="AE72" s="112"/>
      <c r="AF72" s="112"/>
      <c r="AG72" s="113"/>
      <c r="AH72" s="113"/>
      <c r="AI72" s="113"/>
      <c r="AJ72" s="114"/>
    </row>
    <row r="73" spans="1:36" s="13" customFormat="1">
      <c r="B73" s="17"/>
      <c r="C73" s="18"/>
      <c r="D73" s="18"/>
      <c r="E73" s="19"/>
      <c r="F73" s="18"/>
      <c r="G73" s="18"/>
      <c r="H73" s="18"/>
      <c r="I73" s="18"/>
      <c r="J73" s="18"/>
      <c r="K73" s="18"/>
      <c r="L73" s="20"/>
      <c r="M73" s="20"/>
      <c r="N73" s="20"/>
      <c r="O73" s="14"/>
    </row>
    <row r="74" spans="1:36">
      <c r="M74" s="9"/>
      <c r="N74" s="2"/>
      <c r="O74" s="10"/>
    </row>
    <row r="75" spans="1:36">
      <c r="M75" s="9"/>
      <c r="N75" s="2"/>
      <c r="O75" s="10"/>
    </row>
    <row r="76" spans="1:36" ht="14.45" customHeight="1">
      <c r="C76" s="39"/>
      <c r="D76" s="840" t="s">
        <v>54</v>
      </c>
      <c r="E76" s="840"/>
      <c r="F76" s="840"/>
      <c r="G76" s="840"/>
      <c r="H76" s="840"/>
      <c r="I76" s="840"/>
      <c r="J76" s="840"/>
      <c r="K76" s="840"/>
      <c r="L76" s="840"/>
      <c r="M76" s="840"/>
      <c r="N76" s="840"/>
      <c r="O76" s="840"/>
      <c r="P76" s="39"/>
      <c r="Q76" s="765"/>
      <c r="R76" s="765"/>
      <c r="S76" s="765"/>
    </row>
    <row r="77" spans="1:36" ht="47.1" customHeight="1">
      <c r="C77" s="39"/>
      <c r="D77" s="840"/>
      <c r="E77" s="840"/>
      <c r="F77" s="840"/>
      <c r="G77" s="840"/>
      <c r="H77" s="840"/>
      <c r="I77" s="840"/>
      <c r="J77" s="840"/>
      <c r="K77" s="840"/>
      <c r="L77" s="840"/>
      <c r="M77" s="840"/>
      <c r="N77" s="840"/>
      <c r="O77" s="840"/>
      <c r="P77" s="39"/>
      <c r="Q77" s="765"/>
      <c r="R77" s="765"/>
      <c r="S77" s="765"/>
    </row>
    <row r="78" spans="1:36" ht="14.45">
      <c r="C78" s="39"/>
      <c r="D78" s="39"/>
      <c r="E78" s="39"/>
      <c r="F78" s="39"/>
      <c r="G78" s="39"/>
      <c r="H78" s="40"/>
      <c r="I78" s="40"/>
      <c r="J78" s="40"/>
      <c r="K78" s="40"/>
      <c r="L78" s="39"/>
      <c r="M78" s="39"/>
      <c r="N78" s="41"/>
      <c r="O78" s="42"/>
      <c r="P78" s="39"/>
      <c r="Q78" s="765"/>
      <c r="R78" s="765"/>
      <c r="S78" s="765"/>
    </row>
    <row r="79" spans="1:36" ht="14.45">
      <c r="A79" s="39"/>
      <c r="B79" s="39"/>
      <c r="C79" s="858" t="s">
        <v>55</v>
      </c>
      <c r="D79" s="834"/>
      <c r="E79" s="907" t="str">
        <f>H5</f>
        <v>CONSORCIO FAZNI INTEGRAL</v>
      </c>
      <c r="F79" s="908"/>
      <c r="G79" s="908"/>
      <c r="H79" s="908"/>
      <c r="I79" s="908"/>
      <c r="J79" s="42"/>
      <c r="K79" s="39"/>
      <c r="M79" s="9"/>
      <c r="N79" s="2"/>
      <c r="O79" s="10"/>
    </row>
    <row r="80" spans="1:36" ht="14.45">
      <c r="A80" s="39"/>
      <c r="B80" s="39"/>
      <c r="C80" s="858" t="s">
        <v>56</v>
      </c>
      <c r="D80" s="834"/>
      <c r="E80" s="917" t="s">
        <v>913</v>
      </c>
      <c r="F80" s="894"/>
      <c r="G80" s="894"/>
      <c r="H80" s="894"/>
      <c r="I80" s="894"/>
      <c r="J80" s="42"/>
      <c r="K80" s="39"/>
      <c r="M80" s="9"/>
      <c r="N80" s="2"/>
      <c r="O80" s="10"/>
    </row>
    <row r="81" spans="1:26" ht="14.45">
      <c r="A81" s="39"/>
      <c r="B81" s="39"/>
      <c r="C81" s="858" t="s">
        <v>58</v>
      </c>
      <c r="D81" s="834"/>
      <c r="E81" s="918" t="s">
        <v>59</v>
      </c>
      <c r="F81" s="894"/>
      <c r="G81" s="894"/>
      <c r="H81" s="894"/>
      <c r="I81" s="894"/>
      <c r="J81" s="42"/>
      <c r="K81" s="39"/>
      <c r="M81" s="9"/>
      <c r="N81" s="2"/>
      <c r="O81" s="10"/>
    </row>
    <row r="82" spans="1:26">
      <c r="A82" s="39"/>
      <c r="B82" s="39"/>
      <c r="C82" s="39"/>
      <c r="D82" s="39"/>
      <c r="E82" s="39"/>
      <c r="F82" s="39"/>
      <c r="G82" s="40"/>
      <c r="H82" s="39"/>
      <c r="I82" s="41"/>
      <c r="J82" s="42"/>
      <c r="K82" s="39"/>
      <c r="M82" s="9"/>
      <c r="N82" s="2"/>
      <c r="O82" s="10"/>
    </row>
    <row r="83" spans="1:26" ht="14.45">
      <c r="A83" s="39"/>
      <c r="B83" s="39"/>
      <c r="C83" s="870" t="s">
        <v>60</v>
      </c>
      <c r="D83" s="834"/>
      <c r="E83" s="834"/>
      <c r="F83" s="834"/>
      <c r="G83" s="834"/>
      <c r="H83" s="834"/>
      <c r="I83" s="834"/>
      <c r="J83" s="834"/>
      <c r="K83" s="39"/>
      <c r="M83" s="9"/>
      <c r="N83" s="2"/>
      <c r="O83" s="10"/>
    </row>
    <row r="84" spans="1:26" ht="14.45">
      <c r="A84" s="39"/>
      <c r="B84" s="39"/>
      <c r="C84" s="770"/>
      <c r="D84" s="870" t="s">
        <v>61</v>
      </c>
      <c r="E84" s="834"/>
      <c r="F84" s="834"/>
      <c r="G84" s="834"/>
      <c r="H84" s="834"/>
      <c r="I84" s="770"/>
      <c r="J84" s="770"/>
      <c r="K84" s="39"/>
      <c r="M84" s="9"/>
      <c r="N84" s="2"/>
      <c r="O84" s="10"/>
    </row>
    <row r="85" spans="1:26" ht="42.95" customHeight="1" thickBot="1">
      <c r="A85" s="39"/>
      <c r="B85" s="39"/>
      <c r="C85" s="880"/>
      <c r="D85" s="834"/>
      <c r="E85" s="770"/>
      <c r="F85" s="770"/>
      <c r="G85" s="770"/>
      <c r="H85" s="770"/>
      <c r="I85" s="770"/>
      <c r="J85" s="770"/>
      <c r="K85" s="39"/>
      <c r="M85" s="9"/>
      <c r="N85" s="2"/>
      <c r="O85" s="366"/>
      <c r="P85" s="366"/>
      <c r="Q85" s="366"/>
      <c r="R85" s="366"/>
      <c r="S85" s="366"/>
      <c r="T85" s="366"/>
      <c r="U85" s="366"/>
      <c r="V85" s="366"/>
    </row>
    <row r="86" spans="1:26" ht="23.45" thickBot="1">
      <c r="A86" s="39"/>
      <c r="B86" s="39"/>
      <c r="C86" s="919" t="s">
        <v>62</v>
      </c>
      <c r="D86" s="838"/>
      <c r="E86" s="838"/>
      <c r="F86" s="838"/>
      <c r="G86" s="838"/>
      <c r="H86" s="838"/>
      <c r="I86" s="838"/>
      <c r="J86" s="838"/>
      <c r="K86" s="839"/>
      <c r="M86" s="9"/>
      <c r="N86" s="874" t="s">
        <v>63</v>
      </c>
      <c r="O86" s="875"/>
      <c r="P86" s="875"/>
      <c r="Q86" s="875"/>
      <c r="R86" s="875"/>
      <c r="S86" s="875"/>
      <c r="T86" s="875"/>
      <c r="U86" s="875"/>
      <c r="V86" s="876"/>
    </row>
    <row r="87" spans="1:26" ht="65.45" thickBot="1">
      <c r="A87" s="39"/>
      <c r="B87" s="39"/>
      <c r="C87" s="606" t="s">
        <v>64</v>
      </c>
      <c r="D87" s="606" t="s">
        <v>11</v>
      </c>
      <c r="E87" s="606" t="s">
        <v>65</v>
      </c>
      <c r="F87" s="606" t="s">
        <v>66</v>
      </c>
      <c r="G87" s="606" t="s">
        <v>67</v>
      </c>
      <c r="H87" s="606" t="s">
        <v>68</v>
      </c>
      <c r="I87" s="639" t="s">
        <v>69</v>
      </c>
      <c r="J87" s="640" t="s">
        <v>70</v>
      </c>
      <c r="K87" s="641" t="s">
        <v>19</v>
      </c>
      <c r="L87" s="39"/>
      <c r="N87" s="180" t="s">
        <v>64</v>
      </c>
      <c r="O87" s="180" t="s">
        <v>11</v>
      </c>
      <c r="P87" s="180" t="s">
        <v>65</v>
      </c>
      <c r="Q87" s="180" t="s">
        <v>66</v>
      </c>
      <c r="R87" s="180" t="s">
        <v>67</v>
      </c>
      <c r="S87" s="180" t="s">
        <v>68</v>
      </c>
      <c r="T87" s="189" t="s">
        <v>69</v>
      </c>
      <c r="U87" s="190" t="s">
        <v>70</v>
      </c>
      <c r="V87" s="181" t="s">
        <v>19</v>
      </c>
      <c r="Y87" s="147" t="s">
        <v>71</v>
      </c>
      <c r="Z87" s="148" t="s">
        <v>72</v>
      </c>
    </row>
    <row r="88" spans="1:26" ht="83.1" customHeight="1" thickBot="1">
      <c r="A88" s="116"/>
      <c r="B88" s="642">
        <v>1</v>
      </c>
      <c r="C88" s="411" t="s">
        <v>914</v>
      </c>
      <c r="D88" s="411" t="s">
        <v>915</v>
      </c>
      <c r="E88" s="411" t="s">
        <v>916</v>
      </c>
      <c r="F88" s="361" t="s">
        <v>917</v>
      </c>
      <c r="G88" s="439">
        <v>40545</v>
      </c>
      <c r="H88" s="439">
        <v>42735</v>
      </c>
      <c r="I88" s="643">
        <f>H88-G88+1</f>
        <v>2191</v>
      </c>
      <c r="J88" s="644">
        <f>+I88/30</f>
        <v>73.033333333333331</v>
      </c>
      <c r="K88" s="645"/>
      <c r="L88" s="116"/>
      <c r="M88" s="129">
        <v>1</v>
      </c>
      <c r="N88" s="130" t="s">
        <v>914</v>
      </c>
      <c r="O88" s="131" t="s">
        <v>918</v>
      </c>
      <c r="P88" s="130" t="s">
        <v>916</v>
      </c>
      <c r="Q88" s="130" t="s">
        <v>917</v>
      </c>
      <c r="R88" s="16">
        <v>42736</v>
      </c>
      <c r="S88" s="16">
        <v>43945</v>
      </c>
      <c r="T88" s="45">
        <f>S88-R88+1</f>
        <v>1210</v>
      </c>
      <c r="U88" s="46">
        <f>+T88/30</f>
        <v>40.333333333333336</v>
      </c>
      <c r="V88" s="136"/>
      <c r="Y88" s="149" t="s">
        <v>76</v>
      </c>
      <c r="Z88" s="150">
        <v>4</v>
      </c>
    </row>
    <row r="89" spans="1:26" ht="123.6" customHeight="1">
      <c r="A89" s="116"/>
      <c r="B89" s="642">
        <v>2</v>
      </c>
      <c r="C89" s="646"/>
      <c r="D89" s="646"/>
      <c r="E89" s="646"/>
      <c r="F89" s="647"/>
      <c r="G89" s="648"/>
      <c r="H89" s="648"/>
      <c r="I89" s="443">
        <f t="shared" ref="I89:I99" si="4">H89-G89</f>
        <v>0</v>
      </c>
      <c r="J89" s="444">
        <f t="shared" ref="J89:J99" si="5">+I89/30</f>
        <v>0</v>
      </c>
      <c r="K89" s="649"/>
      <c r="L89" s="116"/>
      <c r="M89" s="129">
        <v>2</v>
      </c>
      <c r="N89" s="131"/>
      <c r="O89" s="131"/>
      <c r="P89" s="131"/>
      <c r="Q89" s="132"/>
      <c r="R89" s="133"/>
      <c r="S89" s="133"/>
      <c r="T89" s="45">
        <f t="shared" ref="T89:T99" si="6">S89-R89</f>
        <v>0</v>
      </c>
      <c r="U89" s="46">
        <v>0</v>
      </c>
      <c r="V89" s="132"/>
      <c r="Y89" s="151" t="s">
        <v>81</v>
      </c>
      <c r="Z89" s="877">
        <v>1</v>
      </c>
    </row>
    <row r="90" spans="1:26" ht="99.95" customHeight="1">
      <c r="A90" s="116"/>
      <c r="B90" s="642">
        <v>3</v>
      </c>
      <c r="C90" s="442"/>
      <c r="D90" s="442"/>
      <c r="E90" s="442"/>
      <c r="F90" s="442"/>
      <c r="G90" s="439"/>
      <c r="H90" s="439"/>
      <c r="I90" s="443">
        <f t="shared" si="4"/>
        <v>0</v>
      </c>
      <c r="J90" s="444">
        <f t="shared" si="5"/>
        <v>0</v>
      </c>
      <c r="K90" s="650"/>
      <c r="L90" s="116"/>
      <c r="M90" s="129">
        <v>3</v>
      </c>
      <c r="N90" s="131"/>
      <c r="O90" s="130"/>
      <c r="P90" s="131"/>
      <c r="Q90" s="132"/>
      <c r="R90" s="133"/>
      <c r="S90" s="133"/>
      <c r="T90" s="45">
        <f t="shared" si="6"/>
        <v>0</v>
      </c>
      <c r="U90" s="46">
        <f t="shared" ref="U90:U99" si="7">+T90/30</f>
        <v>0</v>
      </c>
      <c r="V90" s="136"/>
      <c r="Y90" s="154" t="s">
        <v>84</v>
      </c>
      <c r="Z90" s="878"/>
    </row>
    <row r="91" spans="1:26" ht="62.1" customHeight="1">
      <c r="A91" s="116"/>
      <c r="B91" s="642">
        <v>4</v>
      </c>
      <c r="C91" s="442"/>
      <c r="D91" s="442"/>
      <c r="E91" s="442"/>
      <c r="F91" s="442"/>
      <c r="G91" s="439"/>
      <c r="H91" s="439"/>
      <c r="I91" s="443">
        <f t="shared" si="4"/>
        <v>0</v>
      </c>
      <c r="J91" s="444">
        <f t="shared" si="5"/>
        <v>0</v>
      </c>
      <c r="K91" s="650"/>
      <c r="L91" s="116"/>
      <c r="M91" s="129">
        <v>4</v>
      </c>
      <c r="N91" s="134"/>
      <c r="O91" s="134"/>
      <c r="P91" s="134"/>
      <c r="Q91" s="134"/>
      <c r="R91" s="133"/>
      <c r="S91" s="133"/>
      <c r="T91" s="45">
        <f t="shared" si="6"/>
        <v>0</v>
      </c>
      <c r="U91" s="46">
        <f t="shared" si="7"/>
        <v>0</v>
      </c>
      <c r="V91" s="136"/>
      <c r="Y91" s="154" t="s">
        <v>87</v>
      </c>
      <c r="Z91" s="878"/>
    </row>
    <row r="92" spans="1:26" ht="50.1" customHeight="1">
      <c r="A92" s="116"/>
      <c r="B92" s="642">
        <v>5</v>
      </c>
      <c r="C92" s="442"/>
      <c r="D92" s="442"/>
      <c r="E92" s="442"/>
      <c r="F92" s="442"/>
      <c r="G92" s="439"/>
      <c r="H92" s="439"/>
      <c r="I92" s="443">
        <f t="shared" si="4"/>
        <v>0</v>
      </c>
      <c r="J92" s="444">
        <f t="shared" si="5"/>
        <v>0</v>
      </c>
      <c r="K92" s="650"/>
      <c r="L92" s="116"/>
      <c r="M92" s="129">
        <v>5</v>
      </c>
      <c r="N92" s="134"/>
      <c r="O92" s="134"/>
      <c r="P92" s="134"/>
      <c r="Q92" s="134"/>
      <c r="R92" s="133"/>
      <c r="S92" s="133"/>
      <c r="T92" s="45">
        <f t="shared" si="6"/>
        <v>0</v>
      </c>
      <c r="U92" s="46">
        <f t="shared" si="7"/>
        <v>0</v>
      </c>
      <c r="V92" s="136"/>
      <c r="Y92" s="152" t="s">
        <v>91</v>
      </c>
      <c r="Z92" s="878"/>
    </row>
    <row r="93" spans="1:26" ht="20.100000000000001">
      <c r="A93" s="116"/>
      <c r="B93" s="642">
        <v>6</v>
      </c>
      <c r="C93" s="442"/>
      <c r="D93" s="442"/>
      <c r="E93" s="442"/>
      <c r="F93" s="442"/>
      <c r="G93" s="439"/>
      <c r="H93" s="439"/>
      <c r="I93" s="443">
        <f t="shared" si="4"/>
        <v>0</v>
      </c>
      <c r="J93" s="444">
        <f t="shared" si="5"/>
        <v>0</v>
      </c>
      <c r="K93" s="650"/>
      <c r="L93" s="116"/>
      <c r="M93" s="129">
        <v>6</v>
      </c>
      <c r="N93" s="134"/>
      <c r="O93" s="134"/>
      <c r="P93" s="134"/>
      <c r="Q93" s="134"/>
      <c r="R93" s="133"/>
      <c r="S93" s="133"/>
      <c r="T93" s="45">
        <f t="shared" si="6"/>
        <v>0</v>
      </c>
      <c r="U93" s="46">
        <f t="shared" si="7"/>
        <v>0</v>
      </c>
      <c r="V93" s="136"/>
      <c r="Y93" s="154" t="s">
        <v>94</v>
      </c>
      <c r="Z93" s="878"/>
    </row>
    <row r="94" spans="1:26" ht="20.100000000000001">
      <c r="A94" s="116"/>
      <c r="B94" s="642">
        <v>7</v>
      </c>
      <c r="C94" s="442"/>
      <c r="D94" s="442"/>
      <c r="E94" s="442"/>
      <c r="F94" s="442"/>
      <c r="G94" s="439"/>
      <c r="H94" s="439"/>
      <c r="I94" s="443">
        <f t="shared" si="4"/>
        <v>0</v>
      </c>
      <c r="J94" s="444">
        <f t="shared" si="5"/>
        <v>0</v>
      </c>
      <c r="K94" s="650"/>
      <c r="L94" s="116"/>
      <c r="M94" s="129">
        <v>7</v>
      </c>
      <c r="N94" s="134"/>
      <c r="O94" s="134"/>
      <c r="P94" s="134"/>
      <c r="Q94" s="134"/>
      <c r="R94" s="133"/>
      <c r="S94" s="133"/>
      <c r="T94" s="45">
        <f t="shared" si="6"/>
        <v>0</v>
      </c>
      <c r="U94" s="46">
        <f t="shared" si="7"/>
        <v>0</v>
      </c>
      <c r="V94" s="136"/>
      <c r="Y94" s="154" t="s">
        <v>98</v>
      </c>
      <c r="Z94" s="878"/>
    </row>
    <row r="95" spans="1:26" ht="24.95" customHeight="1">
      <c r="A95" s="116"/>
      <c r="B95" s="642">
        <v>8</v>
      </c>
      <c r="C95" s="442"/>
      <c r="D95" s="442"/>
      <c r="E95" s="442"/>
      <c r="F95" s="442"/>
      <c r="G95" s="439"/>
      <c r="H95" s="439"/>
      <c r="I95" s="443">
        <f t="shared" si="4"/>
        <v>0</v>
      </c>
      <c r="J95" s="444">
        <f t="shared" si="5"/>
        <v>0</v>
      </c>
      <c r="K95" s="650"/>
      <c r="L95" s="116"/>
      <c r="M95" s="129">
        <v>8</v>
      </c>
      <c r="N95" s="134"/>
      <c r="O95" s="134"/>
      <c r="P95" s="134"/>
      <c r="Q95" s="134"/>
      <c r="R95" s="133"/>
      <c r="S95" s="133"/>
      <c r="T95" s="45">
        <f t="shared" si="6"/>
        <v>0</v>
      </c>
      <c r="U95" s="46">
        <f t="shared" si="7"/>
        <v>0</v>
      </c>
      <c r="V95" s="136"/>
      <c r="Y95" s="154" t="s">
        <v>101</v>
      </c>
      <c r="Z95" s="878"/>
    </row>
    <row r="96" spans="1:26" ht="30" customHeight="1" thickBot="1">
      <c r="A96" s="116"/>
      <c r="B96" s="642">
        <v>9</v>
      </c>
      <c r="C96" s="442"/>
      <c r="D96" s="442"/>
      <c r="E96" s="442"/>
      <c r="F96" s="442"/>
      <c r="G96" s="439"/>
      <c r="H96" s="439"/>
      <c r="I96" s="443">
        <f t="shared" si="4"/>
        <v>0</v>
      </c>
      <c r="J96" s="444">
        <f t="shared" si="5"/>
        <v>0</v>
      </c>
      <c r="K96" s="650"/>
      <c r="L96" s="116"/>
      <c r="M96" s="129">
        <v>9</v>
      </c>
      <c r="N96" s="134"/>
      <c r="O96" s="134"/>
      <c r="P96" s="134"/>
      <c r="Q96" s="134"/>
      <c r="R96" s="133"/>
      <c r="S96" s="133"/>
      <c r="T96" s="45">
        <f t="shared" si="6"/>
        <v>0</v>
      </c>
      <c r="U96" s="46">
        <f t="shared" si="7"/>
        <v>0</v>
      </c>
      <c r="V96" s="136"/>
      <c r="Y96" s="153" t="s">
        <v>102</v>
      </c>
      <c r="Z96" s="879"/>
    </row>
    <row r="97" spans="1:28">
      <c r="A97" s="116"/>
      <c r="B97" s="642">
        <v>10</v>
      </c>
      <c r="C97" s="442"/>
      <c r="D97" s="442"/>
      <c r="E97" s="442"/>
      <c r="F97" s="442"/>
      <c r="G97" s="439"/>
      <c r="H97" s="439"/>
      <c r="I97" s="443">
        <f t="shared" si="4"/>
        <v>0</v>
      </c>
      <c r="J97" s="444">
        <f t="shared" si="5"/>
        <v>0</v>
      </c>
      <c r="K97" s="650"/>
      <c r="L97" s="116"/>
      <c r="M97" s="129">
        <v>10</v>
      </c>
      <c r="N97" s="134"/>
      <c r="O97" s="134"/>
      <c r="P97" s="134"/>
      <c r="Q97" s="134"/>
      <c r="R97" s="133"/>
      <c r="S97" s="133"/>
      <c r="T97" s="45">
        <f t="shared" si="6"/>
        <v>0</v>
      </c>
      <c r="U97" s="46">
        <f t="shared" si="7"/>
        <v>0</v>
      </c>
      <c r="V97" s="136"/>
    </row>
    <row r="98" spans="1:28">
      <c r="A98" s="116"/>
      <c r="B98" s="642">
        <v>11</v>
      </c>
      <c r="C98" s="442"/>
      <c r="D98" s="442"/>
      <c r="E98" s="442"/>
      <c r="F98" s="442"/>
      <c r="G98" s="439"/>
      <c r="H98" s="439"/>
      <c r="I98" s="443">
        <f t="shared" si="4"/>
        <v>0</v>
      </c>
      <c r="J98" s="444">
        <f t="shared" si="5"/>
        <v>0</v>
      </c>
      <c r="K98" s="650"/>
      <c r="L98" s="116"/>
      <c r="M98" s="129">
        <v>11</v>
      </c>
      <c r="N98" s="134"/>
      <c r="O98" s="134"/>
      <c r="P98" s="134"/>
      <c r="Q98" s="134"/>
      <c r="R98" s="133"/>
      <c r="S98" s="133"/>
      <c r="T98" s="45">
        <f t="shared" si="6"/>
        <v>0</v>
      </c>
      <c r="U98" s="46">
        <f t="shared" si="7"/>
        <v>0</v>
      </c>
      <c r="V98" s="136"/>
    </row>
    <row r="99" spans="1:28">
      <c r="A99" s="116"/>
      <c r="B99" s="15">
        <v>12</v>
      </c>
      <c r="C99" s="47"/>
      <c r="D99" s="47"/>
      <c r="E99" s="47"/>
      <c r="F99" s="47"/>
      <c r="G99" s="16"/>
      <c r="H99" s="16"/>
      <c r="I99" s="45">
        <f t="shared" si="4"/>
        <v>0</v>
      </c>
      <c r="J99" s="46">
        <f t="shared" si="5"/>
        <v>0</v>
      </c>
      <c r="K99" s="136"/>
      <c r="L99" s="116"/>
      <c r="M99" s="129">
        <v>12</v>
      </c>
      <c r="N99" s="134"/>
      <c r="O99" s="134"/>
      <c r="P99" s="134"/>
      <c r="Q99" s="134"/>
      <c r="R99" s="133"/>
      <c r="S99" s="133"/>
      <c r="T99" s="45">
        <f t="shared" si="6"/>
        <v>0</v>
      </c>
      <c r="U99" s="46">
        <f t="shared" si="7"/>
        <v>0</v>
      </c>
      <c r="V99" s="136"/>
    </row>
    <row r="100" spans="1:28" ht="14.45" thickBot="1">
      <c r="A100" s="39"/>
      <c r="C100" s="881" t="s">
        <v>103</v>
      </c>
      <c r="D100" s="882"/>
      <c r="E100" s="882"/>
      <c r="F100" s="882"/>
      <c r="G100" s="882"/>
      <c r="H100" s="883"/>
      <c r="I100" s="48">
        <f>SUM(I88:I99)</f>
        <v>2191</v>
      </c>
      <c r="J100" s="49">
        <f>SUM(J88:J99)</f>
        <v>73.033333333333331</v>
      </c>
      <c r="K100" s="136"/>
      <c r="L100" s="39"/>
      <c r="M100" s="135"/>
      <c r="N100" s="884" t="s">
        <v>103</v>
      </c>
      <c r="O100" s="885"/>
      <c r="P100" s="885"/>
      <c r="Q100" s="885"/>
      <c r="R100" s="885"/>
      <c r="S100" s="886"/>
      <c r="T100" s="48">
        <f>SUM(T88:T99)</f>
        <v>1210</v>
      </c>
      <c r="U100" s="49">
        <f>SUM(U88:U99)</f>
        <v>40.333333333333336</v>
      </c>
      <c r="V100" s="136"/>
    </row>
    <row r="101" spans="1:28" ht="13.5" thickBot="1">
      <c r="M101" s="9"/>
      <c r="N101" s="2"/>
      <c r="O101" s="10"/>
      <c r="AB101" s="155" t="s">
        <v>19</v>
      </c>
    </row>
    <row r="102" spans="1:28" ht="56.45" customHeight="1" thickBot="1">
      <c r="J102" s="117" t="str">
        <f>IF(J100&gt;=36,"HABILITADO","NO HABILITADO")</f>
        <v>HABILITADO</v>
      </c>
      <c r="M102" s="9"/>
      <c r="N102" s="2"/>
      <c r="O102" s="10"/>
      <c r="T102" s="768" t="s">
        <v>104</v>
      </c>
      <c r="U102" s="769">
        <f>IF(U100&gt;24,15,IF(U100&gt;=18,10,IF(U100&gt;=12,8,0)))</f>
        <v>15</v>
      </c>
      <c r="Y102" s="768" t="s">
        <v>104</v>
      </c>
      <c r="Z102" s="769">
        <v>1</v>
      </c>
      <c r="AB102" s="618" t="s">
        <v>919</v>
      </c>
    </row>
    <row r="103" spans="1:28">
      <c r="M103" s="9"/>
      <c r="N103" s="2"/>
      <c r="O103" s="10"/>
    </row>
    <row r="104" spans="1:28">
      <c r="M104" s="9"/>
      <c r="N104" s="2"/>
      <c r="O104" s="10"/>
    </row>
    <row r="105" spans="1:28">
      <c r="M105" s="9"/>
      <c r="N105" s="2"/>
      <c r="O105" s="10"/>
    </row>
    <row r="106" spans="1:28">
      <c r="M106" s="9"/>
      <c r="N106" s="2"/>
      <c r="O106" s="10"/>
    </row>
    <row r="107" spans="1:28">
      <c r="M107" s="9"/>
      <c r="N107" s="2"/>
      <c r="O107" s="10"/>
    </row>
    <row r="108" spans="1:28">
      <c r="A108" s="39"/>
      <c r="M108" s="9"/>
      <c r="N108" s="2"/>
      <c r="O108" s="10"/>
    </row>
    <row r="109" spans="1:28" ht="14.45">
      <c r="A109" s="39"/>
      <c r="B109" s="39"/>
      <c r="C109" s="858" t="s">
        <v>56</v>
      </c>
      <c r="D109" s="834"/>
      <c r="E109" s="917" t="s">
        <v>920</v>
      </c>
      <c r="F109" s="894"/>
      <c r="G109" s="894"/>
      <c r="H109" s="894"/>
      <c r="I109" s="894"/>
      <c r="J109" s="42"/>
      <c r="K109" s="39"/>
      <c r="M109" s="9"/>
      <c r="N109" s="2"/>
      <c r="O109" s="10"/>
    </row>
    <row r="110" spans="1:28" ht="14.45">
      <c r="A110" s="39"/>
      <c r="B110" s="39"/>
      <c r="C110" s="767" t="s">
        <v>58</v>
      </c>
      <c r="D110" s="765"/>
      <c r="E110" s="39" t="s">
        <v>921</v>
      </c>
      <c r="F110" s="39"/>
      <c r="G110" s="40"/>
      <c r="H110" s="39"/>
      <c r="I110" s="41"/>
      <c r="J110" s="42"/>
      <c r="K110" s="39"/>
      <c r="M110" s="9"/>
      <c r="N110" s="2"/>
      <c r="O110" s="10"/>
    </row>
    <row r="111" spans="1:28" ht="14.45">
      <c r="A111" s="39"/>
      <c r="B111" s="39"/>
      <c r="C111" s="770"/>
      <c r="D111" s="765"/>
      <c r="E111" s="765"/>
      <c r="F111" s="765"/>
      <c r="G111" s="765"/>
      <c r="H111" s="765"/>
      <c r="I111" s="765"/>
      <c r="J111" s="765"/>
      <c r="K111" s="39"/>
      <c r="M111" s="9"/>
      <c r="N111" s="2"/>
      <c r="O111" s="10"/>
    </row>
    <row r="112" spans="1:28" ht="14.45">
      <c r="A112" s="39"/>
      <c r="B112" s="39"/>
      <c r="C112" s="770"/>
      <c r="D112" s="770" t="s">
        <v>109</v>
      </c>
      <c r="E112" s="765"/>
      <c r="F112" s="765"/>
      <c r="G112" s="765"/>
      <c r="H112" s="765"/>
      <c r="I112" s="770"/>
      <c r="J112" s="770"/>
      <c r="K112" s="39"/>
      <c r="M112" s="9"/>
      <c r="N112" s="2"/>
      <c r="O112" s="10"/>
    </row>
    <row r="113" spans="1:26" ht="30" customHeight="1" thickBot="1">
      <c r="A113" s="39"/>
      <c r="B113" s="39"/>
      <c r="C113" s="766"/>
      <c r="D113" s="765"/>
      <c r="E113" s="770"/>
      <c r="F113" s="770"/>
      <c r="G113" s="770"/>
      <c r="H113" s="770"/>
      <c r="I113" s="770"/>
      <c r="J113" s="770"/>
      <c r="K113" s="39"/>
      <c r="M113" s="9"/>
      <c r="N113" s="2"/>
      <c r="O113" s="10"/>
    </row>
    <row r="114" spans="1:26" ht="23.45" thickBot="1">
      <c r="A114" s="39"/>
      <c r="B114" s="39"/>
      <c r="C114" s="919" t="s">
        <v>110</v>
      </c>
      <c r="D114" s="920"/>
      <c r="E114" s="920"/>
      <c r="F114" s="920"/>
      <c r="G114" s="920"/>
      <c r="H114" s="920"/>
      <c r="I114" s="920"/>
      <c r="J114" s="920"/>
      <c r="K114" s="921"/>
      <c r="M114" s="9"/>
      <c r="N114" s="874" t="s">
        <v>111</v>
      </c>
      <c r="O114" s="875"/>
      <c r="P114" s="875"/>
      <c r="Q114" s="875"/>
      <c r="R114" s="875"/>
      <c r="S114" s="875"/>
      <c r="T114" s="875"/>
      <c r="U114" s="875"/>
      <c r="V114" s="876"/>
    </row>
    <row r="115" spans="1:26" ht="65.45" thickBot="1">
      <c r="A115" s="39"/>
      <c r="B115" s="39"/>
      <c r="C115" s="651" t="s">
        <v>64</v>
      </c>
      <c r="D115" s="651" t="s">
        <v>11</v>
      </c>
      <c r="E115" s="651" t="s">
        <v>65</v>
      </c>
      <c r="F115" s="652" t="s">
        <v>66</v>
      </c>
      <c r="G115" s="652" t="s">
        <v>67</v>
      </c>
      <c r="H115" s="652" t="s">
        <v>68</v>
      </c>
      <c r="I115" s="653" t="s">
        <v>69</v>
      </c>
      <c r="J115" s="654" t="s">
        <v>70</v>
      </c>
      <c r="K115" s="655" t="s">
        <v>19</v>
      </c>
      <c r="M115" s="39"/>
      <c r="N115" s="178" t="s">
        <v>64</v>
      </c>
      <c r="O115" s="178" t="s">
        <v>11</v>
      </c>
      <c r="P115" s="178" t="s">
        <v>65</v>
      </c>
      <c r="Q115" s="179" t="s">
        <v>66</v>
      </c>
      <c r="R115" s="179" t="s">
        <v>67</v>
      </c>
      <c r="S115" s="179" t="s">
        <v>68</v>
      </c>
      <c r="T115" s="118" t="s">
        <v>69</v>
      </c>
      <c r="U115" s="119" t="s">
        <v>70</v>
      </c>
      <c r="V115" s="177" t="s">
        <v>19</v>
      </c>
      <c r="Y115" s="140" t="s">
        <v>113</v>
      </c>
      <c r="Z115" s="141" t="s">
        <v>72</v>
      </c>
    </row>
    <row r="116" spans="1:26" ht="56.45" customHeight="1" thickBot="1">
      <c r="A116" s="116"/>
      <c r="B116" s="642">
        <v>1</v>
      </c>
      <c r="C116" s="658" t="s">
        <v>922</v>
      </c>
      <c r="D116" s="658" t="s">
        <v>923</v>
      </c>
      <c r="E116" s="658" t="s">
        <v>924</v>
      </c>
      <c r="F116" s="659"/>
      <c r="G116" s="660">
        <v>34880</v>
      </c>
      <c r="H116" s="660">
        <v>36130</v>
      </c>
      <c r="I116" s="661">
        <f>H116-G116+1</f>
        <v>1251</v>
      </c>
      <c r="J116" s="662">
        <f t="shared" ref="J116:J126" si="8">+I116/30</f>
        <v>41.7</v>
      </c>
      <c r="K116" s="663"/>
      <c r="M116" s="120">
        <v>1</v>
      </c>
      <c r="N116" s="121"/>
      <c r="O116" s="121"/>
      <c r="P116" s="122"/>
      <c r="Q116" s="123"/>
      <c r="R116" s="16"/>
      <c r="S116" s="16"/>
      <c r="T116" s="124">
        <f t="shared" ref="T116:T127" si="9">S116-R116</f>
        <v>0</v>
      </c>
      <c r="U116" s="125">
        <f t="shared" ref="U116:U127" si="10">+T116/30</f>
        <v>0</v>
      </c>
      <c r="V116" s="136"/>
      <c r="Y116" s="142" t="s">
        <v>118</v>
      </c>
      <c r="Z116" s="143">
        <v>2</v>
      </c>
    </row>
    <row r="117" spans="1:26" ht="42">
      <c r="A117" s="116"/>
      <c r="B117" s="642">
        <v>2</v>
      </c>
      <c r="C117" s="657" t="s">
        <v>925</v>
      </c>
      <c r="D117" s="658" t="s">
        <v>923</v>
      </c>
      <c r="E117" s="658" t="s">
        <v>924</v>
      </c>
      <c r="F117" s="659"/>
      <c r="G117" s="660">
        <v>36131</v>
      </c>
      <c r="H117" s="660">
        <v>36342</v>
      </c>
      <c r="I117" s="661">
        <f>H117-G117+1</f>
        <v>212</v>
      </c>
      <c r="J117" s="662">
        <f t="shared" si="8"/>
        <v>7.0666666666666664</v>
      </c>
      <c r="K117" s="663"/>
      <c r="M117" s="120">
        <v>2</v>
      </c>
      <c r="N117" s="121"/>
      <c r="O117" s="121"/>
      <c r="P117" s="122"/>
      <c r="Q117" s="123"/>
      <c r="R117" s="16"/>
      <c r="S117" s="16"/>
      <c r="T117" s="124">
        <f t="shared" si="9"/>
        <v>0</v>
      </c>
      <c r="U117" s="125">
        <f t="shared" si="10"/>
        <v>0</v>
      </c>
      <c r="V117" s="139"/>
      <c r="Y117" s="144" t="s">
        <v>119</v>
      </c>
      <c r="Z117" s="862">
        <v>1</v>
      </c>
    </row>
    <row r="118" spans="1:26" ht="42">
      <c r="A118" s="116"/>
      <c r="B118" s="642">
        <v>3</v>
      </c>
      <c r="C118" s="411"/>
      <c r="D118" s="411"/>
      <c r="E118" s="361"/>
      <c r="F118" s="656"/>
      <c r="G118" s="439"/>
      <c r="H118" s="439"/>
      <c r="I118" s="443">
        <f t="shared" ref="I118:I126" si="11">H118-G118</f>
        <v>0</v>
      </c>
      <c r="J118" s="444">
        <f t="shared" si="8"/>
        <v>0</v>
      </c>
      <c r="K118" s="650"/>
      <c r="M118" s="120">
        <v>3</v>
      </c>
      <c r="N118" s="121"/>
      <c r="O118" s="121"/>
      <c r="P118" s="122"/>
      <c r="Q118" s="123"/>
      <c r="R118" s="16"/>
      <c r="S118" s="16"/>
      <c r="T118" s="124">
        <f t="shared" si="9"/>
        <v>0</v>
      </c>
      <c r="U118" s="125">
        <f t="shared" si="10"/>
        <v>0</v>
      </c>
      <c r="V118" s="136"/>
      <c r="Y118" s="145" t="s">
        <v>120</v>
      </c>
      <c r="Z118" s="863"/>
    </row>
    <row r="119" spans="1:26" ht="42" customHeight="1">
      <c r="A119" s="116"/>
      <c r="B119" s="642">
        <v>4</v>
      </c>
      <c r="C119" s="411"/>
      <c r="D119" s="411"/>
      <c r="E119" s="361"/>
      <c r="F119" s="656"/>
      <c r="G119" s="439"/>
      <c r="H119" s="439"/>
      <c r="I119" s="443">
        <f t="shared" si="11"/>
        <v>0</v>
      </c>
      <c r="J119" s="444">
        <f t="shared" si="8"/>
        <v>0</v>
      </c>
      <c r="K119" s="650"/>
      <c r="M119" s="120">
        <v>4</v>
      </c>
      <c r="N119" s="126"/>
      <c r="O119" s="126"/>
      <c r="P119" s="126"/>
      <c r="Q119" s="126"/>
      <c r="R119" s="16"/>
      <c r="S119" s="16"/>
      <c r="T119" s="124">
        <f t="shared" si="9"/>
        <v>0</v>
      </c>
      <c r="U119" s="125">
        <f t="shared" si="10"/>
        <v>0</v>
      </c>
      <c r="V119" s="136"/>
      <c r="Y119" s="145" t="s">
        <v>121</v>
      </c>
      <c r="Z119" s="863"/>
    </row>
    <row r="120" spans="1:26" ht="42">
      <c r="A120" s="116"/>
      <c r="B120" s="642">
        <v>5</v>
      </c>
      <c r="C120" s="442"/>
      <c r="D120" s="442"/>
      <c r="E120" s="442"/>
      <c r="F120" s="442"/>
      <c r="G120" s="439"/>
      <c r="H120" s="439"/>
      <c r="I120" s="443">
        <f t="shared" si="11"/>
        <v>0</v>
      </c>
      <c r="J120" s="444">
        <f t="shared" si="8"/>
        <v>0</v>
      </c>
      <c r="K120" s="650"/>
      <c r="M120" s="120">
        <v>5</v>
      </c>
      <c r="N120" s="126"/>
      <c r="O120" s="126"/>
      <c r="P120" s="126"/>
      <c r="Q120" s="126"/>
      <c r="R120" s="16"/>
      <c r="S120" s="16"/>
      <c r="T120" s="124">
        <f t="shared" si="9"/>
        <v>0</v>
      </c>
      <c r="U120" s="125">
        <f t="shared" si="10"/>
        <v>0</v>
      </c>
      <c r="V120" s="136"/>
      <c r="Y120" s="145" t="s">
        <v>122</v>
      </c>
      <c r="Z120" s="863"/>
    </row>
    <row r="121" spans="1:26" ht="42" customHeight="1">
      <c r="A121" s="116"/>
      <c r="B121" s="642">
        <v>6</v>
      </c>
      <c r="C121" s="442"/>
      <c r="D121" s="442"/>
      <c r="E121" s="442"/>
      <c r="F121" s="442"/>
      <c r="G121" s="439"/>
      <c r="H121" s="439"/>
      <c r="I121" s="443">
        <f t="shared" si="11"/>
        <v>0</v>
      </c>
      <c r="J121" s="444">
        <f t="shared" si="8"/>
        <v>0</v>
      </c>
      <c r="K121" s="650"/>
      <c r="M121" s="120">
        <v>6</v>
      </c>
      <c r="N121" s="126"/>
      <c r="O121" s="126"/>
      <c r="P121" s="126"/>
      <c r="Q121" s="126"/>
      <c r="R121" s="16"/>
      <c r="S121" s="16"/>
      <c r="T121" s="124">
        <f t="shared" si="9"/>
        <v>0</v>
      </c>
      <c r="U121" s="125">
        <f t="shared" si="10"/>
        <v>0</v>
      </c>
      <c r="V121" s="136"/>
      <c r="Y121" s="145" t="s">
        <v>123</v>
      </c>
      <c r="Z121" s="863"/>
    </row>
    <row r="122" spans="1:26" ht="42">
      <c r="A122" s="116"/>
      <c r="B122" s="642">
        <v>7</v>
      </c>
      <c r="C122" s="442"/>
      <c r="D122" s="442"/>
      <c r="E122" s="442"/>
      <c r="F122" s="442"/>
      <c r="G122" s="439"/>
      <c r="H122" s="439"/>
      <c r="I122" s="443">
        <f t="shared" si="11"/>
        <v>0</v>
      </c>
      <c r="J122" s="444">
        <f t="shared" si="8"/>
        <v>0</v>
      </c>
      <c r="K122" s="650"/>
      <c r="M122" s="120">
        <v>7</v>
      </c>
      <c r="N122" s="126"/>
      <c r="O122" s="126"/>
      <c r="P122" s="126"/>
      <c r="Q122" s="126"/>
      <c r="R122" s="16"/>
      <c r="S122" s="16"/>
      <c r="T122" s="124">
        <f t="shared" si="9"/>
        <v>0</v>
      </c>
      <c r="U122" s="125">
        <f t="shared" si="10"/>
        <v>0</v>
      </c>
      <c r="V122" s="136"/>
      <c r="Y122" s="145" t="s">
        <v>124</v>
      </c>
      <c r="Z122" s="863"/>
    </row>
    <row r="123" spans="1:26" ht="27.95">
      <c r="A123" s="116"/>
      <c r="B123" s="642">
        <v>8</v>
      </c>
      <c r="C123" s="442"/>
      <c r="D123" s="442"/>
      <c r="E123" s="442"/>
      <c r="F123" s="442"/>
      <c r="G123" s="439"/>
      <c r="H123" s="439"/>
      <c r="I123" s="443">
        <f t="shared" si="11"/>
        <v>0</v>
      </c>
      <c r="J123" s="444">
        <f t="shared" si="8"/>
        <v>0</v>
      </c>
      <c r="K123" s="650"/>
      <c r="M123" s="120">
        <v>8</v>
      </c>
      <c r="N123" s="126"/>
      <c r="O123" s="126"/>
      <c r="P123" s="126"/>
      <c r="Q123" s="126"/>
      <c r="R123" s="16"/>
      <c r="S123" s="16"/>
      <c r="T123" s="124">
        <f t="shared" si="9"/>
        <v>0</v>
      </c>
      <c r="U123" s="125">
        <f t="shared" si="10"/>
        <v>0</v>
      </c>
      <c r="V123" s="136"/>
      <c r="Y123" s="145" t="s">
        <v>125</v>
      </c>
      <c r="Z123" s="863"/>
    </row>
    <row r="124" spans="1:26" ht="42.6" customHeight="1" thickBot="1">
      <c r="A124" s="116"/>
      <c r="B124" s="642">
        <v>9</v>
      </c>
      <c r="C124" s="442"/>
      <c r="D124" s="442"/>
      <c r="E124" s="442"/>
      <c r="F124" s="442"/>
      <c r="G124" s="439"/>
      <c r="H124" s="439"/>
      <c r="I124" s="443">
        <f t="shared" si="11"/>
        <v>0</v>
      </c>
      <c r="J124" s="444">
        <f t="shared" si="8"/>
        <v>0</v>
      </c>
      <c r="K124" s="650"/>
      <c r="M124" s="120">
        <v>9</v>
      </c>
      <c r="N124" s="126"/>
      <c r="O124" s="126"/>
      <c r="P124" s="126"/>
      <c r="Q124" s="126"/>
      <c r="R124" s="16"/>
      <c r="S124" s="16"/>
      <c r="T124" s="124">
        <f t="shared" si="9"/>
        <v>0</v>
      </c>
      <c r="U124" s="125">
        <f t="shared" si="10"/>
        <v>0</v>
      </c>
      <c r="V124" s="136"/>
      <c r="Y124" s="146" t="s">
        <v>126</v>
      </c>
      <c r="Z124" s="864"/>
    </row>
    <row r="125" spans="1:26">
      <c r="A125" s="116"/>
      <c r="B125" s="642">
        <v>10</v>
      </c>
      <c r="C125" s="442"/>
      <c r="D125" s="442"/>
      <c r="E125" s="442"/>
      <c r="F125" s="442"/>
      <c r="G125" s="439"/>
      <c r="H125" s="439"/>
      <c r="I125" s="443">
        <f t="shared" si="11"/>
        <v>0</v>
      </c>
      <c r="J125" s="444">
        <f t="shared" si="8"/>
        <v>0</v>
      </c>
      <c r="K125" s="650"/>
      <c r="M125" s="120">
        <v>10</v>
      </c>
      <c r="N125" s="126"/>
      <c r="O125" s="126"/>
      <c r="P125" s="126"/>
      <c r="Q125" s="126"/>
      <c r="R125" s="16"/>
      <c r="S125" s="16"/>
      <c r="T125" s="124">
        <f t="shared" si="9"/>
        <v>0</v>
      </c>
      <c r="U125" s="125">
        <f t="shared" si="10"/>
        <v>0</v>
      </c>
      <c r="V125" s="136"/>
    </row>
    <row r="126" spans="1:26">
      <c r="A126" s="116"/>
      <c r="B126" s="642">
        <v>11</v>
      </c>
      <c r="C126" s="442"/>
      <c r="D126" s="442"/>
      <c r="E126" s="442"/>
      <c r="F126" s="442"/>
      <c r="G126" s="439"/>
      <c r="H126" s="439"/>
      <c r="I126" s="443">
        <f t="shared" si="11"/>
        <v>0</v>
      </c>
      <c r="J126" s="444">
        <f t="shared" si="8"/>
        <v>0</v>
      </c>
      <c r="K126" s="650"/>
      <c r="M126" s="120">
        <v>11</v>
      </c>
      <c r="N126" s="126"/>
      <c r="O126" s="126"/>
      <c r="P126" s="126"/>
      <c r="Q126" s="126"/>
      <c r="R126" s="16"/>
      <c r="S126" s="16"/>
      <c r="T126" s="124">
        <f t="shared" si="9"/>
        <v>0</v>
      </c>
      <c r="U126" s="125">
        <f t="shared" si="10"/>
        <v>0</v>
      </c>
      <c r="V126" s="136"/>
    </row>
    <row r="127" spans="1:26">
      <c r="A127" s="116"/>
      <c r="B127" s="120">
        <v>11</v>
      </c>
      <c r="C127" s="126"/>
      <c r="D127" s="126"/>
      <c r="E127" s="126"/>
      <c r="F127" s="126"/>
      <c r="G127" s="16"/>
      <c r="H127" s="16"/>
      <c r="I127" s="124">
        <f t="shared" ref="I127:I128" si="12">H127-G127</f>
        <v>0</v>
      </c>
      <c r="J127" s="125">
        <f t="shared" ref="J127:J128" si="13">+I127/30</f>
        <v>0</v>
      </c>
      <c r="K127" s="136"/>
      <c r="M127" s="120">
        <v>12</v>
      </c>
      <c r="N127" s="126"/>
      <c r="O127" s="126"/>
      <c r="P127" s="126"/>
      <c r="Q127" s="126"/>
      <c r="R127" s="16"/>
      <c r="S127" s="16"/>
      <c r="T127" s="124">
        <f t="shared" si="9"/>
        <v>0</v>
      </c>
      <c r="U127" s="125">
        <f t="shared" si="10"/>
        <v>0</v>
      </c>
      <c r="V127" s="136"/>
    </row>
    <row r="128" spans="1:26" ht="14.45" thickBot="1">
      <c r="A128" s="39"/>
      <c r="B128" s="120">
        <v>12</v>
      </c>
      <c r="C128" s="126"/>
      <c r="D128" s="126"/>
      <c r="E128" s="126"/>
      <c r="F128" s="126"/>
      <c r="G128" s="16"/>
      <c r="H128" s="16"/>
      <c r="I128" s="124">
        <f t="shared" si="12"/>
        <v>0</v>
      </c>
      <c r="J128" s="125">
        <f t="shared" si="13"/>
        <v>0</v>
      </c>
      <c r="K128" s="136"/>
      <c r="M128" s="39"/>
      <c r="N128" s="865" t="s">
        <v>103</v>
      </c>
      <c r="O128" s="866"/>
      <c r="P128" s="866"/>
      <c r="Q128" s="866"/>
      <c r="R128" s="866"/>
      <c r="S128" s="867"/>
      <c r="T128" s="127">
        <f>SUM(T116:T127)</f>
        <v>0</v>
      </c>
      <c r="U128" s="128">
        <f>SUM(U116:U127)</f>
        <v>0</v>
      </c>
      <c r="V128" s="136"/>
    </row>
    <row r="129" spans="2:28" ht="14.45" thickBot="1">
      <c r="B129" s="39"/>
      <c r="C129" s="771" t="s">
        <v>103</v>
      </c>
      <c r="D129" s="772"/>
      <c r="E129" s="772"/>
      <c r="F129" s="772"/>
      <c r="G129" s="772"/>
      <c r="H129" s="773"/>
      <c r="I129" s="127">
        <f>SUM(I117:I128)</f>
        <v>212</v>
      </c>
      <c r="J129" s="128">
        <f>SUM(J116:J128)</f>
        <v>48.766666666666666</v>
      </c>
      <c r="K129" s="136"/>
      <c r="M129" s="9"/>
      <c r="N129" s="2"/>
      <c r="O129" s="10"/>
      <c r="AB129" s="155" t="s">
        <v>19</v>
      </c>
    </row>
    <row r="130" spans="2:28" ht="20.45" thickBot="1">
      <c r="M130" s="9"/>
      <c r="N130" s="2"/>
      <c r="O130" s="10"/>
      <c r="T130" s="768" t="s">
        <v>104</v>
      </c>
      <c r="U130" s="769">
        <f>IF(U128&gt;12,13,IF(U128&gt;6,8,0))</f>
        <v>0</v>
      </c>
      <c r="Y130" s="768" t="s">
        <v>104</v>
      </c>
      <c r="Z130" s="769">
        <v>0</v>
      </c>
      <c r="AB130" s="191"/>
    </row>
    <row r="131" spans="2:28" ht="18.600000000000001" thickBot="1">
      <c r="J131" s="117" t="str">
        <f>IF(J129&gt;=36,"HABILITADO","NO HABILITADO")</f>
        <v>HABILITADO</v>
      </c>
      <c r="M131" s="9"/>
      <c r="N131" s="2"/>
      <c r="O131" s="10"/>
    </row>
    <row r="132" spans="2:28">
      <c r="M132" s="9"/>
      <c r="N132" s="2"/>
      <c r="O132" s="10"/>
    </row>
    <row r="133" spans="2:28">
      <c r="M133" s="9"/>
      <c r="N133" s="2"/>
      <c r="O133" s="10"/>
    </row>
    <row r="134" spans="2:28">
      <c r="M134" s="9"/>
      <c r="N134" s="2"/>
      <c r="O134" s="10"/>
    </row>
    <row r="135" spans="2:28">
      <c r="M135" s="9"/>
      <c r="N135" s="2"/>
      <c r="O135" s="10"/>
    </row>
    <row r="136" spans="2:28">
      <c r="M136" s="9"/>
      <c r="N136" s="2"/>
      <c r="O136" s="10"/>
    </row>
  </sheetData>
  <mergeCells count="38">
    <mergeCell ref="AV11:AW11"/>
    <mergeCell ref="AN13:AW13"/>
    <mergeCell ref="N128:S128"/>
    <mergeCell ref="C2:O3"/>
    <mergeCell ref="P69:U69"/>
    <mergeCell ref="H6:N6"/>
    <mergeCell ref="C11:H11"/>
    <mergeCell ref="C13:L13"/>
    <mergeCell ref="C81:D81"/>
    <mergeCell ref="E81:I81"/>
    <mergeCell ref="C83:J83"/>
    <mergeCell ref="Q13:Y13"/>
    <mergeCell ref="Z117:Z124"/>
    <mergeCell ref="D84:H84"/>
    <mergeCell ref="C85:D85"/>
    <mergeCell ref="Z89:Z96"/>
    <mergeCell ref="C114:K114"/>
    <mergeCell ref="N114:V114"/>
    <mergeCell ref="AA69:AF69"/>
    <mergeCell ref="D76:O77"/>
    <mergeCell ref="C79:D79"/>
    <mergeCell ref="E79:I79"/>
    <mergeCell ref="C80:D80"/>
    <mergeCell ref="E80:I80"/>
    <mergeCell ref="B69:G69"/>
    <mergeCell ref="C100:H100"/>
    <mergeCell ref="N100:S100"/>
    <mergeCell ref="C109:D109"/>
    <mergeCell ref="E109:I109"/>
    <mergeCell ref="C86:K86"/>
    <mergeCell ref="N86:V86"/>
    <mergeCell ref="AB13:AJ13"/>
    <mergeCell ref="A57:A59"/>
    <mergeCell ref="C5:F5"/>
    <mergeCell ref="H5:M5"/>
    <mergeCell ref="C6:F6"/>
    <mergeCell ref="C7:F7"/>
    <mergeCell ref="K11:L11"/>
  </mergeCells>
  <conditionalFormatting sqref="J131">
    <cfRule type="cellIs" dxfId="19" priority="18" operator="equal">
      <formula>"HABILITADO"</formula>
    </cfRule>
    <cfRule type="containsText" dxfId="18" priority="19" operator="containsText" text="NO">
      <formula>NOT(ISERROR(SEARCH("NO",J131)))</formula>
    </cfRule>
  </conditionalFormatting>
  <conditionalFormatting sqref="K20:K68">
    <cfRule type="containsText" dxfId="17" priority="17" operator="containsText" text="NO HABILITADO">
      <formula>NOT(ISERROR(SEARCH("NO HABILITADO",K20)))</formula>
    </cfRule>
  </conditionalFormatting>
  <conditionalFormatting sqref="K20:K69">
    <cfRule type="containsText" dxfId="16" priority="15" operator="containsText" text="NO">
      <formula>NOT(ISERROR(SEARCH("NO",K20)))</formula>
    </cfRule>
    <cfRule type="containsText" dxfId="15" priority="16" operator="containsText" text="HABILITADO">
      <formula>NOT(ISERROR(SEARCH("HABILITADO",K20)))</formula>
    </cfRule>
  </conditionalFormatting>
  <conditionalFormatting sqref="AV15:AV19">
    <cfRule type="containsText" dxfId="14" priority="11" operator="containsText" text="NO HABILITADO">
      <formula>NOT(ISERROR(SEARCH(("NO HABILITADO"),(AV15))))</formula>
    </cfRule>
  </conditionalFormatting>
  <conditionalFormatting sqref="AV15:AV19">
    <cfRule type="containsText" dxfId="13" priority="12" operator="containsText" text="NO HABILITADO">
      <formula>NOT(ISERROR(SEARCH(("NO HABILITADO"),(AV15))))</formula>
    </cfRule>
  </conditionalFormatting>
  <conditionalFormatting sqref="AV15:AV19">
    <cfRule type="containsText" dxfId="12" priority="13" operator="containsText" text="NO">
      <formula>NOT(ISERROR(SEARCH(("NO"),(AV15))))</formula>
    </cfRule>
  </conditionalFormatting>
  <conditionalFormatting sqref="AV15:AV19">
    <cfRule type="containsText" dxfId="11" priority="14" operator="containsText" text="HABILITADO">
      <formula>NOT(ISERROR(SEARCH(("HABILITADO"),(AV15))))</formula>
    </cfRule>
  </conditionalFormatting>
  <conditionalFormatting sqref="AV11:AW11">
    <cfRule type="containsText" dxfId="10" priority="9" operator="containsText" text="NO">
      <formula>NOT(ISERROR(SEARCH(("NO"),(AV11))))</formula>
    </cfRule>
  </conditionalFormatting>
  <conditionalFormatting sqref="AV11:AW11">
    <cfRule type="containsText" dxfId="9" priority="10" operator="containsText" text="CUENTA CON MÁS DE 5 AÑOS">
      <formula>NOT(ISERROR(SEARCH(("CUENTA CON MÁS DE 5 AÑOS"),(AV11))))</formula>
    </cfRule>
  </conditionalFormatting>
  <conditionalFormatting sqref="K11:L11">
    <cfRule type="containsText" dxfId="8" priority="7" operator="containsText" text="NO">
      <formula>NOT(ISERROR(SEARCH(("NO"),(K11))))</formula>
    </cfRule>
  </conditionalFormatting>
  <conditionalFormatting sqref="K11:L11">
    <cfRule type="containsText" dxfId="7" priority="8" operator="containsText" text="CUENTA CON MÁS DE 5 AÑOS">
      <formula>NOT(ISERROR(SEARCH(("CUENTA CON MÁS DE 5 AÑOS"),(K11))))</formula>
    </cfRule>
  </conditionalFormatting>
  <conditionalFormatting sqref="K15:K19">
    <cfRule type="containsText" dxfId="6" priority="3" operator="containsText" text="NO HABILITADO">
      <formula>NOT(ISERROR(SEARCH(("NO HABILITADO"),(K15))))</formula>
    </cfRule>
  </conditionalFormatting>
  <conditionalFormatting sqref="K15:K19">
    <cfRule type="containsText" dxfId="5" priority="4" operator="containsText" text="NO HABILITADO">
      <formula>NOT(ISERROR(SEARCH(("NO HABILITADO"),(K15))))</formula>
    </cfRule>
  </conditionalFormatting>
  <conditionalFormatting sqref="K15:K19">
    <cfRule type="containsText" dxfId="4" priority="5" operator="containsText" text="NO">
      <formula>NOT(ISERROR(SEARCH(("NO"),(K15))))</formula>
    </cfRule>
  </conditionalFormatting>
  <conditionalFormatting sqref="K15:K19">
    <cfRule type="containsText" dxfId="3" priority="6" operator="containsText" text="HABILITADO">
      <formula>NOT(ISERROR(SEARCH(("HABILITADO"),(K15))))</formula>
    </cfRule>
  </conditionalFormatting>
  <conditionalFormatting sqref="J102">
    <cfRule type="cellIs" dxfId="2" priority="1" operator="equal">
      <formula>"HABILITADO"</formula>
    </cfRule>
    <cfRule type="containsText" dxfId="1" priority="2" operator="containsText" text="NO">
      <formula>NOT(ISERROR(SEARCH("NO",J102)))</formula>
    </cfRule>
  </conditionalFormatting>
  <pageMargins left="0.7" right="0.7" top="0.75" bottom="0.75" header="0.3" footer="0.3"/>
  <pageSetup orientation="portrait" horizontalDpi="90" verticalDpi="9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L41"/>
  <sheetViews>
    <sheetView topLeftCell="A2" zoomScale="47" workbookViewId="0">
      <selection activeCell="G45" sqref="G45"/>
    </sheetView>
  </sheetViews>
  <sheetFormatPr defaultColWidth="9.140625" defaultRowHeight="14.45"/>
  <cols>
    <col min="2" max="2" width="49.85546875" customWidth="1"/>
    <col min="3" max="3" width="13.85546875" customWidth="1"/>
    <col min="4" max="4" width="17.140625" customWidth="1"/>
    <col min="5" max="5" width="19.42578125" customWidth="1"/>
    <col min="6" max="6" width="14.85546875" customWidth="1"/>
    <col min="7" max="7" width="47.85546875" customWidth="1"/>
    <col min="8" max="8" width="43.5703125" customWidth="1"/>
    <col min="9" max="10" width="32.42578125" customWidth="1"/>
    <col min="11" max="11" width="42.5703125" customWidth="1"/>
    <col min="12" max="12" width="29.42578125" customWidth="1"/>
  </cols>
  <sheetData>
    <row r="1" spans="2:7" ht="15" thickBot="1">
      <c r="B1" s="765"/>
      <c r="C1" s="765"/>
      <c r="D1" s="765"/>
      <c r="E1" s="765"/>
      <c r="F1" s="765"/>
      <c r="G1" s="765"/>
    </row>
    <row r="2" spans="2:7" ht="31.5" thickBot="1">
      <c r="B2" s="169" t="s">
        <v>926</v>
      </c>
      <c r="C2" s="170" t="s">
        <v>927</v>
      </c>
      <c r="D2" s="170" t="s">
        <v>928</v>
      </c>
      <c r="E2" s="170" t="s">
        <v>929</v>
      </c>
      <c r="F2" s="171" t="s">
        <v>930</v>
      </c>
      <c r="G2" s="172" t="s">
        <v>931</v>
      </c>
    </row>
    <row r="3" spans="2:7">
      <c r="B3" s="375" t="str">
        <f>'Oferente 1'!H5</f>
        <v>HYV Ingenieros Asociados SAS</v>
      </c>
      <c r="C3" s="376">
        <f>'Oferente 1'!H7*0.5</f>
        <v>480.83739176102148</v>
      </c>
      <c r="D3" s="377">
        <f>'Oferente 1'!X69+'Oferente 1'!AI69</f>
        <v>0</v>
      </c>
      <c r="E3" s="377">
        <f>'Oferente 1'!X69</f>
        <v>0</v>
      </c>
      <c r="F3" s="378">
        <f>IF(C3&gt;0,D3/C3,0)</f>
        <v>0</v>
      </c>
      <c r="G3" s="379">
        <f>IF(C3&gt;0,E3/C3,0)</f>
        <v>0</v>
      </c>
    </row>
    <row r="4" spans="2:7">
      <c r="B4" s="28" t="str">
        <f>'Oferente 2'!H5</f>
        <v>CONSORCIO PROISES</v>
      </c>
      <c r="C4" s="173">
        <f>'Oferente 2'!H7*0.5</f>
        <v>536.40171541906329</v>
      </c>
      <c r="D4" s="26">
        <f>'Oferente 2'!X69+'Oferente 2'!AI69</f>
        <v>23883.356</v>
      </c>
      <c r="E4" s="26">
        <f>'Oferente 2'!X69</f>
        <v>1039.325</v>
      </c>
      <c r="F4" s="27">
        <f t="shared" ref="F4:F18" si="0">IF(C4&gt;0,D4/C4,0)</f>
        <v>44.525129792586796</v>
      </c>
      <c r="G4" s="29">
        <f t="shared" ref="G4:G18" si="1">IF(C4&gt;0,E4/C4,0)</f>
        <v>1.9375870175732537</v>
      </c>
    </row>
    <row r="5" spans="2:7" hidden="1">
      <c r="B5" s="28"/>
      <c r="C5" s="173"/>
      <c r="D5" s="26"/>
      <c r="E5" s="26"/>
      <c r="F5" s="27">
        <f t="shared" si="0"/>
        <v>0</v>
      </c>
      <c r="G5" s="29">
        <f t="shared" si="1"/>
        <v>0</v>
      </c>
    </row>
    <row r="6" spans="2:7" hidden="1">
      <c r="B6" s="31"/>
      <c r="C6" s="173"/>
      <c r="D6" s="26"/>
      <c r="E6" s="26"/>
      <c r="F6" s="27">
        <f t="shared" si="0"/>
        <v>0</v>
      </c>
      <c r="G6" s="29">
        <f t="shared" si="1"/>
        <v>0</v>
      </c>
    </row>
    <row r="7" spans="2:7" hidden="1">
      <c r="B7" s="28"/>
      <c r="C7" s="173"/>
      <c r="D7" s="26"/>
      <c r="E7" s="26"/>
      <c r="F7" s="27">
        <f t="shared" si="0"/>
        <v>0</v>
      </c>
      <c r="G7" s="29">
        <f t="shared" si="1"/>
        <v>0</v>
      </c>
    </row>
    <row r="8" spans="2:7" hidden="1">
      <c r="B8" s="28"/>
      <c r="C8" s="173"/>
      <c r="D8" s="26"/>
      <c r="E8" s="26"/>
      <c r="F8" s="27">
        <f t="shared" si="0"/>
        <v>0</v>
      </c>
      <c r="G8" s="29">
        <f t="shared" si="1"/>
        <v>0</v>
      </c>
    </row>
    <row r="9" spans="2:7">
      <c r="B9" s="31" t="str">
        <f>'Oferente 7'!H5</f>
        <v>SEGEN INGENIERIA S.A.S.</v>
      </c>
      <c r="C9" s="173">
        <f>'Oferente 7'!H7*0.5</f>
        <v>726.64516411996772</v>
      </c>
      <c r="D9" s="26">
        <f>'Oferente 7'!X69+'Oferente 7'!AI69</f>
        <v>4118.7098647997518</v>
      </c>
      <c r="E9" s="26">
        <f>'Oferente 7'!X69</f>
        <v>993.67336479975211</v>
      </c>
      <c r="F9" s="27">
        <f t="shared" si="0"/>
        <v>5.6681170785576995</v>
      </c>
      <c r="G9" s="29">
        <f t="shared" si="1"/>
        <v>1.3674808749373284</v>
      </c>
    </row>
    <row r="10" spans="2:7">
      <c r="B10" s="581" t="str">
        <f>'Oferente 8'!H5</f>
        <v>DESARROLLADORA DE PROYECTOS SAS</v>
      </c>
      <c r="C10" s="582">
        <f>'Oferente 8'!H7*0.5</f>
        <v>726.64516411996772</v>
      </c>
      <c r="D10" s="583">
        <f>'Oferente 8'!X69+'Oferente 8'!AI69</f>
        <v>0</v>
      </c>
      <c r="E10" s="583">
        <f>'Oferente 8'!X69</f>
        <v>0</v>
      </c>
      <c r="F10" s="378">
        <f t="shared" si="0"/>
        <v>0</v>
      </c>
      <c r="G10" s="379">
        <f t="shared" si="1"/>
        <v>0</v>
      </c>
    </row>
    <row r="11" spans="2:7">
      <c r="B11" s="581" t="str">
        <f>'Oferente 9'!H5</f>
        <v xml:space="preserve">PRAN CONSTRUCCIONES SAS						</v>
      </c>
      <c r="C11" s="582">
        <f>'Oferente 9'!H7*0.5</f>
        <v>726.64516411996772</v>
      </c>
      <c r="D11" s="583">
        <f>'Oferente 9'!X69+'Oferente 9'!AI69</f>
        <v>0</v>
      </c>
      <c r="E11" s="583">
        <f>'Oferente 9'!X69</f>
        <v>0</v>
      </c>
      <c r="F11" s="378">
        <f t="shared" si="0"/>
        <v>0</v>
      </c>
      <c r="G11" s="379">
        <f t="shared" si="1"/>
        <v>0</v>
      </c>
    </row>
    <row r="12" spans="2:7" hidden="1">
      <c r="B12" s="31"/>
      <c r="C12" s="173"/>
      <c r="D12" s="26"/>
      <c r="E12" s="26"/>
      <c r="F12" s="27">
        <f t="shared" si="0"/>
        <v>0</v>
      </c>
      <c r="G12" s="29">
        <f t="shared" si="1"/>
        <v>0</v>
      </c>
    </row>
    <row r="13" spans="2:7">
      <c r="B13" s="672" t="str">
        <f>'Oferente 11'!H5</f>
        <v>CONSORCIO SOLAR ZNI</v>
      </c>
      <c r="C13" s="673">
        <f>'Oferente 11'!H7*0.5</f>
        <v>726.64516411996772</v>
      </c>
      <c r="D13" s="674">
        <f>'Oferente 11'!X69+'Oferente 11'!AJ69</f>
        <v>0</v>
      </c>
      <c r="E13" s="674">
        <f>'Oferente 11'!X69</f>
        <v>0</v>
      </c>
      <c r="F13" s="675">
        <f t="shared" si="0"/>
        <v>0</v>
      </c>
      <c r="G13" s="676">
        <f t="shared" si="1"/>
        <v>0</v>
      </c>
    </row>
    <row r="14" spans="2:7">
      <c r="B14" s="672" t="str">
        <f>'Oferente 12'!H5</f>
        <v>INTERFAZNI E&amp;P</v>
      </c>
      <c r="C14" s="673">
        <f>'Oferente 12'!H7*0.5</f>
        <v>726.64516411996772</v>
      </c>
      <c r="D14" s="674">
        <f>'Oferente 12'!X69+'Oferente 12'!AI69</f>
        <v>64955.294999999998</v>
      </c>
      <c r="E14" s="674">
        <f>'Oferente 12'!X69</f>
        <v>0</v>
      </c>
      <c r="F14" s="675">
        <f t="shared" si="0"/>
        <v>89.390665771053008</v>
      </c>
      <c r="G14" s="676">
        <f t="shared" si="1"/>
        <v>0</v>
      </c>
    </row>
    <row r="15" spans="2:7">
      <c r="B15" s="375" t="str">
        <f>'Oferente 13'!H5</f>
        <v>CONSORCIO MINMINAS JM-P&amp;P-SOL</v>
      </c>
      <c r="C15" s="582">
        <f>'Oferente 13'!H7*0.5</f>
        <v>526.02348135059913</v>
      </c>
      <c r="D15" s="583">
        <f>'Oferente 13'!X69+'Oferente 13'!AI69</f>
        <v>0</v>
      </c>
      <c r="E15" s="583">
        <f>'Oferente 13'!X69</f>
        <v>0</v>
      </c>
      <c r="F15" s="378">
        <f t="shared" si="0"/>
        <v>0</v>
      </c>
      <c r="G15" s="379">
        <f t="shared" si="1"/>
        <v>0</v>
      </c>
    </row>
    <row r="16" spans="2:7">
      <c r="B16" s="672" t="str">
        <f>'Oferente 14'!H5</f>
        <v xml:space="preserve">ARDCO </v>
      </c>
      <c r="C16" s="673">
        <f>'Oferente 14'!H7*0.5</f>
        <v>536.40171541906329</v>
      </c>
      <c r="D16" s="674">
        <f>'Oferente 14'!X69+'Oferente 14'!AI69</f>
        <v>7162.57</v>
      </c>
      <c r="E16" s="674">
        <f>'Oferente 14'!X69</f>
        <v>2673.62</v>
      </c>
      <c r="F16" s="675">
        <f t="shared" si="0"/>
        <v>13.3529960738553</v>
      </c>
      <c r="G16" s="676">
        <f t="shared" si="1"/>
        <v>4.9843613902525217</v>
      </c>
    </row>
    <row r="17" spans="2:12">
      <c r="B17" s="28" t="str">
        <f>'Oferente 15'!H5</f>
        <v>CONSORCIO INTER-FAZ</v>
      </c>
      <c r="C17" s="173">
        <f>'Oferente 15'!H7*0.5</f>
        <v>390.54587418817215</v>
      </c>
      <c r="D17" s="26">
        <f>'Oferente 15'!X69+'Oferente 15'!AI69</f>
        <v>9497.6200000000008</v>
      </c>
      <c r="E17" s="26">
        <f>'Oferente 15'!X69</f>
        <v>0</v>
      </c>
      <c r="F17" s="27">
        <f t="shared" si="0"/>
        <v>24.31883327340919</v>
      </c>
      <c r="G17" s="29">
        <f t="shared" si="1"/>
        <v>0</v>
      </c>
      <c r="H17" s="765"/>
      <c r="I17" s="765"/>
      <c r="J17" s="765"/>
      <c r="K17" s="765"/>
      <c r="L17" s="765"/>
    </row>
    <row r="18" spans="2:12" ht="15" thickBot="1">
      <c r="B18" s="31" t="str">
        <f>'Oferente 16'!H5</f>
        <v>CONSORCIO FAZNI INTEGRAL</v>
      </c>
      <c r="C18" s="174">
        <f>'Oferente 16'!H7*0.5</f>
        <v>726.64516411996772</v>
      </c>
      <c r="D18" s="30">
        <f>'Oferente 16'!X69+'Oferente 16'!AI69</f>
        <v>1237.8599999999999</v>
      </c>
      <c r="E18" s="30">
        <f>'Oferente 16'!X69</f>
        <v>1237.8599999999999</v>
      </c>
      <c r="F18" s="27">
        <f t="shared" si="0"/>
        <v>1.7035274727234428</v>
      </c>
      <c r="G18" s="29">
        <f t="shared" si="1"/>
        <v>1.7035274727234428</v>
      </c>
      <c r="H18" s="765"/>
      <c r="I18" s="765"/>
      <c r="J18" s="765"/>
      <c r="K18" s="765"/>
      <c r="L18" s="765"/>
    </row>
    <row r="19" spans="2:12" ht="15" thickBot="1">
      <c r="B19" s="765"/>
      <c r="C19" s="765"/>
      <c r="D19" s="765"/>
      <c r="E19" s="765"/>
      <c r="F19" s="1"/>
      <c r="G19" s="1"/>
      <c r="H19" s="765"/>
      <c r="I19" s="765"/>
      <c r="J19" s="765"/>
      <c r="K19" s="765"/>
      <c r="L19" s="765"/>
    </row>
    <row r="20" spans="2:12" ht="15" thickBot="1">
      <c r="B20" s="765"/>
      <c r="C20" s="765"/>
      <c r="D20" s="765"/>
      <c r="E20" s="35" t="s">
        <v>932</v>
      </c>
      <c r="F20" s="36">
        <f>MAX(F3:F18)</f>
        <v>89.390665771053008</v>
      </c>
      <c r="G20" s="37">
        <f>MAX(G3:G18)</f>
        <v>4.9843613902525217</v>
      </c>
      <c r="H20" s="765"/>
      <c r="I20" s="765"/>
      <c r="J20" s="765"/>
      <c r="K20" s="765"/>
      <c r="L20" s="765"/>
    </row>
    <row r="21" spans="2:12">
      <c r="B21" s="765"/>
      <c r="C21" s="765"/>
      <c r="D21" s="765"/>
      <c r="E21" s="765"/>
      <c r="F21" s="1"/>
      <c r="G21" s="1"/>
      <c r="H21" s="765"/>
      <c r="I21" s="765"/>
      <c r="J21" s="765"/>
      <c r="K21" s="765"/>
      <c r="L21" s="765"/>
    </row>
    <row r="23" spans="2:12" ht="15" thickBot="1">
      <c r="B23" s="765"/>
      <c r="C23" s="765"/>
      <c r="D23" s="765"/>
      <c r="E23" s="765"/>
      <c r="F23" s="765"/>
      <c r="G23" s="765"/>
      <c r="H23" s="765"/>
      <c r="I23" s="765"/>
      <c r="J23" s="765"/>
      <c r="K23" s="765"/>
      <c r="L23" s="765"/>
    </row>
    <row r="24" spans="2:12" ht="24" thickBot="1">
      <c r="B24" s="923" t="s">
        <v>933</v>
      </c>
      <c r="C24" s="924"/>
      <c r="D24" s="924"/>
      <c r="E24" s="925"/>
      <c r="F24" s="765"/>
      <c r="G24" s="923" t="s">
        <v>934</v>
      </c>
      <c r="H24" s="924"/>
      <c r="I24" s="925"/>
      <c r="J24" s="928" t="s">
        <v>935</v>
      </c>
      <c r="K24" s="926" t="s">
        <v>936</v>
      </c>
      <c r="L24" s="765"/>
    </row>
    <row r="25" spans="2:12" ht="15.95" customHeight="1" thickBot="1">
      <c r="B25" s="32" t="s">
        <v>937</v>
      </c>
      <c r="C25" s="33" t="s">
        <v>938</v>
      </c>
      <c r="D25" s="33" t="s">
        <v>939</v>
      </c>
      <c r="E25" s="34" t="s">
        <v>940</v>
      </c>
      <c r="F25" s="765"/>
      <c r="G25" s="735" t="s">
        <v>941</v>
      </c>
      <c r="H25" s="736" t="s">
        <v>942</v>
      </c>
      <c r="I25" s="737" t="s">
        <v>943</v>
      </c>
      <c r="J25" s="927"/>
      <c r="K25" s="927"/>
      <c r="L25" s="765"/>
    </row>
    <row r="26" spans="2:12" ht="21.6" thickBot="1">
      <c r="B26" s="380" t="str">
        <f t="shared" ref="B26:B41" si="2">B3</f>
        <v>HYV Ingenieros Asociados SAS</v>
      </c>
      <c r="C26" s="381">
        <f t="shared" ref="C26:C41" si="3">(F3/$F$20)*34</f>
        <v>0</v>
      </c>
      <c r="D26" s="381">
        <f t="shared" ref="D26:D41" si="4">(G3/$G$20)*20</f>
        <v>0</v>
      </c>
      <c r="E26" s="382">
        <f>C26+D26</f>
        <v>0</v>
      </c>
      <c r="F26" s="765"/>
      <c r="G26" s="738">
        <f>'Oferente 1'!U102+'Oferente 1'!Z102</f>
        <v>0</v>
      </c>
      <c r="H26" s="739">
        <f>'Oferente 1'!U130+'Oferente 1'!Z130</f>
        <v>0</v>
      </c>
      <c r="I26" s="740">
        <f>G26+H26</f>
        <v>0</v>
      </c>
      <c r="J26" s="741"/>
      <c r="K26" s="385">
        <f>E26+I26+J26</f>
        <v>0</v>
      </c>
      <c r="L26" s="194"/>
    </row>
    <row r="27" spans="2:12" ht="21.6" thickBot="1">
      <c r="B27" s="31" t="str">
        <f t="shared" si="2"/>
        <v>CONSORCIO PROISES</v>
      </c>
      <c r="C27" s="38">
        <f t="shared" si="3"/>
        <v>16.935262758029214</v>
      </c>
      <c r="D27" s="38">
        <f t="shared" si="4"/>
        <v>7.7746650608538248</v>
      </c>
      <c r="E27" s="161">
        <f t="shared" ref="E27:E41" si="5">C27+D27</f>
        <v>24.709927818883038</v>
      </c>
      <c r="F27" s="765"/>
      <c r="G27" s="163">
        <f>'Oferente 2'!U102+'Oferente 2'!Z102</f>
        <v>4</v>
      </c>
      <c r="H27" s="164">
        <f>'Oferente 2'!U130+'Oferente 2'!Z130</f>
        <v>2</v>
      </c>
      <c r="I27" s="192">
        <f t="shared" ref="I27:I41" si="6">G27+H27</f>
        <v>6</v>
      </c>
      <c r="J27" s="268">
        <v>11</v>
      </c>
      <c r="K27" s="269">
        <f t="shared" ref="K27:K41" si="7">E27+I27+J27</f>
        <v>41.709927818883038</v>
      </c>
      <c r="L27" s="194"/>
    </row>
    <row r="28" spans="2:12" ht="21.6" hidden="1" thickBot="1">
      <c r="B28" s="31">
        <f t="shared" si="2"/>
        <v>0</v>
      </c>
      <c r="C28" s="38">
        <f t="shared" si="3"/>
        <v>0</v>
      </c>
      <c r="D28" s="38">
        <f t="shared" si="4"/>
        <v>0</v>
      </c>
      <c r="E28" s="161">
        <f t="shared" si="5"/>
        <v>0</v>
      </c>
      <c r="F28" s="765"/>
      <c r="G28" s="163"/>
      <c r="H28" s="164"/>
      <c r="I28" s="192"/>
      <c r="J28" s="268"/>
      <c r="K28" s="269">
        <f t="shared" si="7"/>
        <v>0</v>
      </c>
      <c r="L28" s="194"/>
    </row>
    <row r="29" spans="2:12" ht="21.6" hidden="1" thickBot="1">
      <c r="B29" s="31">
        <f t="shared" si="2"/>
        <v>0</v>
      </c>
      <c r="C29" s="38">
        <f t="shared" si="3"/>
        <v>0</v>
      </c>
      <c r="D29" s="38">
        <f t="shared" si="4"/>
        <v>0</v>
      </c>
      <c r="E29" s="161">
        <f t="shared" si="5"/>
        <v>0</v>
      </c>
      <c r="F29" s="765"/>
      <c r="G29" s="163"/>
      <c r="H29" s="164"/>
      <c r="I29" s="192"/>
      <c r="J29" s="268"/>
      <c r="K29" s="269">
        <f t="shared" si="7"/>
        <v>0</v>
      </c>
      <c r="L29" s="194"/>
    </row>
    <row r="30" spans="2:12" ht="21.6" hidden="1" thickBot="1">
      <c r="B30" s="31">
        <f t="shared" si="2"/>
        <v>0</v>
      </c>
      <c r="C30" s="38">
        <f t="shared" si="3"/>
        <v>0</v>
      </c>
      <c r="D30" s="38">
        <f t="shared" si="4"/>
        <v>0</v>
      </c>
      <c r="E30" s="161">
        <f t="shared" si="5"/>
        <v>0</v>
      </c>
      <c r="F30" s="765"/>
      <c r="G30" s="163"/>
      <c r="H30" s="164"/>
      <c r="I30" s="192"/>
      <c r="J30" s="268"/>
      <c r="K30" s="269">
        <f t="shared" si="7"/>
        <v>0</v>
      </c>
      <c r="L30" s="194"/>
    </row>
    <row r="31" spans="2:12" ht="21.6" hidden="1" thickBot="1">
      <c r="B31" s="31">
        <f t="shared" si="2"/>
        <v>0</v>
      </c>
      <c r="C31" s="38">
        <f t="shared" si="3"/>
        <v>0</v>
      </c>
      <c r="D31" s="38">
        <f t="shared" si="4"/>
        <v>0</v>
      </c>
      <c r="E31" s="161">
        <f t="shared" si="5"/>
        <v>0</v>
      </c>
      <c r="F31" s="765"/>
      <c r="G31" s="163"/>
      <c r="H31" s="164"/>
      <c r="I31" s="192"/>
      <c r="J31" s="268"/>
      <c r="K31" s="269">
        <f t="shared" si="7"/>
        <v>0</v>
      </c>
      <c r="L31" s="194"/>
    </row>
    <row r="32" spans="2:12" ht="21.6" thickBot="1">
      <c r="B32" s="31" t="str">
        <f t="shared" si="2"/>
        <v>SEGEN INGENIERIA S.A.S.</v>
      </c>
      <c r="C32" s="38">
        <f t="shared" si="3"/>
        <v>2.1558848343801928</v>
      </c>
      <c r="D32" s="38">
        <f t="shared" si="4"/>
        <v>5.4870855777496015</v>
      </c>
      <c r="E32" s="161">
        <f t="shared" si="5"/>
        <v>7.6429704121297943</v>
      </c>
      <c r="F32" s="765"/>
      <c r="G32" s="163">
        <f>'Oferente 7'!U102+'Oferente 7'!Z102</f>
        <v>20</v>
      </c>
      <c r="H32" s="164">
        <f>'Oferente 7'!U130+'Oferente 7'!Z130</f>
        <v>13</v>
      </c>
      <c r="I32" s="192">
        <f t="shared" si="6"/>
        <v>33</v>
      </c>
      <c r="J32" s="268">
        <v>10</v>
      </c>
      <c r="K32" s="269">
        <f t="shared" si="7"/>
        <v>50.642970412129792</v>
      </c>
      <c r="L32" s="194"/>
    </row>
    <row r="33" spans="2:12" ht="21.6" thickBot="1">
      <c r="B33" s="375" t="str">
        <f t="shared" si="2"/>
        <v>DESARROLLADORA DE PROYECTOS SAS</v>
      </c>
      <c r="C33" s="584">
        <f t="shared" si="3"/>
        <v>0</v>
      </c>
      <c r="D33" s="584">
        <f t="shared" si="4"/>
        <v>0</v>
      </c>
      <c r="E33" s="585">
        <f t="shared" si="5"/>
        <v>0</v>
      </c>
      <c r="F33" s="765"/>
      <c r="G33" s="586">
        <f>'Oferente 8'!U102+'Oferente 8'!Z102</f>
        <v>0</v>
      </c>
      <c r="H33" s="587">
        <f>'Oferente 8'!U130+'Oferente 8'!Z130</f>
        <v>0</v>
      </c>
      <c r="I33" s="383">
        <f t="shared" si="6"/>
        <v>0</v>
      </c>
      <c r="J33" s="384">
        <v>0</v>
      </c>
      <c r="K33" s="385">
        <f t="shared" si="7"/>
        <v>0</v>
      </c>
      <c r="L33" s="194"/>
    </row>
    <row r="34" spans="2:12" ht="21.6" thickBot="1">
      <c r="B34" s="375" t="str">
        <f t="shared" si="2"/>
        <v xml:space="preserve">PRAN CONSTRUCCIONES SAS						</v>
      </c>
      <c r="C34" s="584">
        <f t="shared" si="3"/>
        <v>0</v>
      </c>
      <c r="D34" s="584">
        <f t="shared" si="4"/>
        <v>0</v>
      </c>
      <c r="E34" s="585">
        <f t="shared" si="5"/>
        <v>0</v>
      </c>
      <c r="F34" s="765"/>
      <c r="G34" s="586">
        <f>'Oferente 9'!U102+'Oferente 9'!Z102</f>
        <v>0</v>
      </c>
      <c r="H34" s="587">
        <f>'Oferente 9'!U130+'Oferente 9'!Z130</f>
        <v>0</v>
      </c>
      <c r="I34" s="383">
        <f t="shared" si="6"/>
        <v>0</v>
      </c>
      <c r="J34" s="384">
        <v>0</v>
      </c>
      <c r="K34" s="385">
        <f t="shared" si="7"/>
        <v>0</v>
      </c>
      <c r="L34" s="194"/>
    </row>
    <row r="35" spans="2:12" ht="21.6" hidden="1" thickBot="1">
      <c r="B35" s="31">
        <f t="shared" si="2"/>
        <v>0</v>
      </c>
      <c r="C35" s="38">
        <f t="shared" si="3"/>
        <v>0</v>
      </c>
      <c r="D35" s="38">
        <f t="shared" si="4"/>
        <v>0</v>
      </c>
      <c r="E35" s="161">
        <f t="shared" si="5"/>
        <v>0</v>
      </c>
      <c r="F35" s="765"/>
      <c r="G35" s="163"/>
      <c r="H35" s="164"/>
      <c r="I35" s="192"/>
      <c r="J35" s="268"/>
      <c r="K35" s="269">
        <f t="shared" si="7"/>
        <v>0</v>
      </c>
      <c r="L35" s="194"/>
    </row>
    <row r="36" spans="2:12" ht="21.6" thickBot="1">
      <c r="B36" s="669" t="str">
        <f t="shared" si="2"/>
        <v>CONSORCIO SOLAR ZNI</v>
      </c>
      <c r="C36" s="670">
        <f t="shared" si="3"/>
        <v>0</v>
      </c>
      <c r="D36" s="670">
        <f t="shared" si="4"/>
        <v>0</v>
      </c>
      <c r="E36" s="671">
        <f t="shared" si="5"/>
        <v>0</v>
      </c>
      <c r="F36" s="746"/>
      <c r="G36" s="747">
        <f>'Oferente 11'!U102+'Oferente 11'!Z102</f>
        <v>16</v>
      </c>
      <c r="H36" s="748">
        <f>'Oferente 11'!U130+'Oferente 11'!Z130</f>
        <v>13</v>
      </c>
      <c r="I36" s="749">
        <f t="shared" si="6"/>
        <v>29</v>
      </c>
      <c r="J36" s="750">
        <v>10</v>
      </c>
      <c r="K36" s="751">
        <f t="shared" si="7"/>
        <v>39</v>
      </c>
      <c r="L36" s="194"/>
    </row>
    <row r="37" spans="2:12" ht="21.6" thickBot="1">
      <c r="B37" s="669" t="str">
        <f t="shared" si="2"/>
        <v>INTERFAZNI E&amp;P</v>
      </c>
      <c r="C37" s="670">
        <f t="shared" si="3"/>
        <v>34</v>
      </c>
      <c r="D37" s="670">
        <f t="shared" si="4"/>
        <v>0</v>
      </c>
      <c r="E37" s="671">
        <f t="shared" si="5"/>
        <v>34</v>
      </c>
      <c r="F37" s="746"/>
      <c r="G37" s="747">
        <f>'Oferente 12'!U102+'Oferente 12'!Z102</f>
        <v>15</v>
      </c>
      <c r="H37" s="748">
        <f>'Oferente 12'!U130+'Oferente 12'!Z130</f>
        <v>0</v>
      </c>
      <c r="I37" s="749">
        <f t="shared" si="6"/>
        <v>15</v>
      </c>
      <c r="J37" s="750">
        <v>11</v>
      </c>
      <c r="K37" s="751">
        <f t="shared" si="7"/>
        <v>60</v>
      </c>
      <c r="L37" s="194"/>
    </row>
    <row r="38" spans="2:12" ht="21.6" thickBot="1">
      <c r="B38" s="375" t="str">
        <f t="shared" si="2"/>
        <v>CONSORCIO MINMINAS JM-P&amp;P-SOL</v>
      </c>
      <c r="C38" s="584">
        <f t="shared" si="3"/>
        <v>0</v>
      </c>
      <c r="D38" s="584">
        <f t="shared" si="4"/>
        <v>0</v>
      </c>
      <c r="E38" s="585">
        <f t="shared" si="5"/>
        <v>0</v>
      </c>
      <c r="F38" s="765"/>
      <c r="G38" s="586">
        <f>'Oferente 13'!U102+'Oferente 13'!Z102</f>
        <v>0</v>
      </c>
      <c r="H38" s="587">
        <f>'Oferente 13'!U130+'Oferente 13'!Z130</f>
        <v>0</v>
      </c>
      <c r="I38" s="383">
        <f t="shared" si="6"/>
        <v>0</v>
      </c>
      <c r="J38" s="384">
        <v>0</v>
      </c>
      <c r="K38" s="385">
        <f t="shared" si="7"/>
        <v>0</v>
      </c>
      <c r="L38" s="194"/>
    </row>
    <row r="39" spans="2:12" ht="21.6" thickBot="1">
      <c r="B39" s="669" t="str">
        <f t="shared" si="2"/>
        <v xml:space="preserve">ARDCO </v>
      </c>
      <c r="C39" s="670">
        <f t="shared" si="3"/>
        <v>5.0788509358893004</v>
      </c>
      <c r="D39" s="670">
        <f t="shared" si="4"/>
        <v>20</v>
      </c>
      <c r="E39" s="671">
        <f t="shared" si="5"/>
        <v>25.078850935889299</v>
      </c>
      <c r="F39" s="746"/>
      <c r="G39" s="747">
        <f>'Oferente 14'!U102+'Oferente 14'!Z102</f>
        <v>15</v>
      </c>
      <c r="H39" s="748">
        <f>'Oferente 14'!U130+'Oferente 14'!Z130</f>
        <v>0</v>
      </c>
      <c r="I39" s="749">
        <f t="shared" si="6"/>
        <v>15</v>
      </c>
      <c r="J39" s="750">
        <v>10</v>
      </c>
      <c r="K39" s="751">
        <f t="shared" si="7"/>
        <v>50.078850935889299</v>
      </c>
      <c r="L39" s="194"/>
    </row>
    <row r="40" spans="2:12" ht="21.6" thickBot="1">
      <c r="B40" s="31" t="str">
        <f t="shared" si="2"/>
        <v>CONSORCIO INTER-FAZ</v>
      </c>
      <c r="C40" s="38">
        <f t="shared" si="3"/>
        <v>9.2497390433763229</v>
      </c>
      <c r="D40" s="38">
        <f t="shared" si="4"/>
        <v>0</v>
      </c>
      <c r="E40" s="161">
        <f t="shared" si="5"/>
        <v>9.2497390433763229</v>
      </c>
      <c r="F40" s="765"/>
      <c r="G40" s="163">
        <f>'Oferente 15'!U102+'Oferente 15'!Z102</f>
        <v>1</v>
      </c>
      <c r="H40" s="164">
        <f>'Oferente 15'!U130+'Oferente 15'!Z130</f>
        <v>13</v>
      </c>
      <c r="I40" s="192">
        <f t="shared" si="6"/>
        <v>14</v>
      </c>
      <c r="J40" s="268">
        <v>11</v>
      </c>
      <c r="K40" s="269">
        <f t="shared" si="7"/>
        <v>34.249739043376323</v>
      </c>
      <c r="L40" s="194"/>
    </row>
    <row r="41" spans="2:12" ht="21.6" thickBot="1">
      <c r="B41" s="159" t="str">
        <f t="shared" si="2"/>
        <v>CONSORCIO FAZNI INTEGRAL</v>
      </c>
      <c r="C41" s="160">
        <f t="shared" si="3"/>
        <v>0.6479416343194192</v>
      </c>
      <c r="D41" s="160">
        <f t="shared" si="4"/>
        <v>6.8354894011292275</v>
      </c>
      <c r="E41" s="162">
        <f t="shared" si="5"/>
        <v>7.4834310354486471</v>
      </c>
      <c r="F41" s="765"/>
      <c r="G41" s="165">
        <f>'Oferente 16'!U102+'Oferente 16'!Z102</f>
        <v>16</v>
      </c>
      <c r="H41" s="166">
        <f>'Oferente 16'!U130+'Oferente 16'!Z130</f>
        <v>0</v>
      </c>
      <c r="I41" s="193">
        <f t="shared" si="6"/>
        <v>16</v>
      </c>
      <c r="J41" s="742">
        <v>11</v>
      </c>
      <c r="K41" s="743">
        <f t="shared" si="7"/>
        <v>34.483431035448646</v>
      </c>
      <c r="L41" s="194"/>
    </row>
  </sheetData>
  <mergeCells count="4">
    <mergeCell ref="B24:E24"/>
    <mergeCell ref="G24:I24"/>
    <mergeCell ref="K24:K25"/>
    <mergeCell ref="J24:J25"/>
  </mergeCells>
  <conditionalFormatting sqref="L26:L41">
    <cfRule type="cellIs" dxfId="0" priority="1" operator="equal">
      <formula>"GANADOR"</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Camilo Ramirez Arjona</dc:creator>
  <cp:keywords/>
  <dc:description/>
  <cp:lastModifiedBy>PILAR LILIANA ACOSTA CLAVIJO</cp:lastModifiedBy>
  <cp:revision/>
  <dcterms:created xsi:type="dcterms:W3CDTF">2020-05-11T16:46:29Z</dcterms:created>
  <dcterms:modified xsi:type="dcterms:W3CDTF">2020-06-28T21:45:17Z</dcterms:modified>
  <cp:category/>
  <cp:contentStatus/>
</cp:coreProperties>
</file>