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E:\SENA\SENA 2024\Contratacion\Minima cuantia\MC-ATL-0063-2024 Gestion residuos\2. Precontractual\"/>
    </mc:Choice>
  </mc:AlternateContent>
  <xr:revisionPtr revIDLastSave="0" documentId="13_ncr:1_{A49FCA3D-1430-4F91-85DF-0B020115C7FC}" xr6:coauthVersionLast="47" xr6:coauthVersionMax="47" xr10:uidLastSave="{00000000-0000-0000-0000-000000000000}"/>
  <bookViews>
    <workbookView xWindow="-120" yWindow="-120" windowWidth="20730" windowHeight="11160" tabRatio="716" activeTab="3" xr2:uid="{00000000-000D-0000-FFFF-FFFF00000000}"/>
  </bookViews>
  <sheets>
    <sheet name="Especificaciones tecnicas" sheetId="5" r:id="rId1"/>
    <sheet name="EM Necesidad requerida" sheetId="2" r:id="rId2"/>
    <sheet name="Ajuste de cantidades" sheetId="3" r:id="rId3"/>
    <sheet name="EM Necesidad ajustada" sheetId="4" r:id="rId4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5" l="1"/>
  <c r="D18" i="5"/>
  <c r="D17" i="5"/>
  <c r="D16" i="5"/>
  <c r="D15" i="5"/>
  <c r="D14" i="5"/>
  <c r="D13" i="5"/>
  <c r="D9" i="5"/>
  <c r="D8" i="5"/>
  <c r="D7" i="5"/>
  <c r="D6" i="5"/>
  <c r="D5" i="5"/>
  <c r="D4" i="5"/>
  <c r="E21" i="3" l="1"/>
  <c r="D14" i="4"/>
  <c r="D15" i="4"/>
  <c r="D16" i="4"/>
  <c r="D17" i="4"/>
  <c r="D18" i="4"/>
  <c r="D19" i="4"/>
  <c r="D5" i="4"/>
  <c r="D6" i="4"/>
  <c r="D7" i="4"/>
  <c r="D8" i="4"/>
  <c r="D9" i="4"/>
  <c r="D4" i="4"/>
  <c r="H19" i="2"/>
  <c r="H19" i="4"/>
  <c r="H18" i="4"/>
  <c r="H17" i="4"/>
  <c r="H16" i="4"/>
  <c r="H15" i="4"/>
  <c r="H14" i="4"/>
  <c r="H13" i="4"/>
  <c r="H9" i="4"/>
  <c r="H8" i="4"/>
  <c r="H7" i="4"/>
  <c r="H6" i="4"/>
  <c r="H5" i="4"/>
  <c r="H4" i="4"/>
  <c r="H17" i="2"/>
  <c r="H14" i="2"/>
  <c r="H15" i="2"/>
  <c r="H16" i="2"/>
  <c r="H13" i="2"/>
  <c r="H4" i="2"/>
  <c r="H6" i="2"/>
  <c r="F6" i="2"/>
  <c r="E6" i="2"/>
  <c r="H9" i="2"/>
  <c r="F9" i="2"/>
  <c r="E9" i="2"/>
  <c r="I16" i="4" l="1"/>
  <c r="D13" i="4"/>
  <c r="I13" i="4" s="1"/>
  <c r="F15" i="3"/>
  <c r="F16" i="3"/>
  <c r="F17" i="3"/>
  <c r="F18" i="3"/>
  <c r="F19" i="3"/>
  <c r="F20" i="3"/>
  <c r="D21" i="3"/>
  <c r="F14" i="3"/>
  <c r="F5" i="3"/>
  <c r="F6" i="3"/>
  <c r="F7" i="3"/>
  <c r="F8" i="3"/>
  <c r="F9" i="3"/>
  <c r="F4" i="3"/>
  <c r="I19" i="4"/>
  <c r="I18" i="4"/>
  <c r="I15" i="4"/>
  <c r="I14" i="4"/>
  <c r="F9" i="4"/>
  <c r="E9" i="4"/>
  <c r="I8" i="4"/>
  <c r="F7" i="4"/>
  <c r="E7" i="4"/>
  <c r="F6" i="4"/>
  <c r="E6" i="4"/>
  <c r="I4" i="4"/>
  <c r="F7" i="2"/>
  <c r="E7" i="2"/>
  <c r="H7" i="2" s="1"/>
  <c r="I7" i="2" s="1"/>
  <c r="H8" i="2"/>
  <c r="I8" i="2" s="1"/>
  <c r="H5" i="2"/>
  <c r="I5" i="2" s="1"/>
  <c r="I4" i="2"/>
  <c r="I14" i="2"/>
  <c r="I15" i="2"/>
  <c r="I16" i="2"/>
  <c r="I17" i="2"/>
  <c r="H18" i="2"/>
  <c r="I18" i="2" s="1"/>
  <c r="I19" i="2"/>
  <c r="I13" i="2"/>
  <c r="F10" i="3" l="1"/>
  <c r="F21" i="3"/>
  <c r="I6" i="4"/>
  <c r="I7" i="4"/>
  <c r="I6" i="2"/>
  <c r="I9" i="2"/>
  <c r="I17" i="4"/>
  <c r="I9" i="4"/>
  <c r="I5" i="4"/>
  <c r="D10" i="3"/>
  <c r="E10" i="3"/>
  <c r="I21" i="4" l="1"/>
  <c r="I22" i="4" s="1"/>
  <c r="I23" i="4" s="1"/>
  <c r="I25" i="4" s="1"/>
  <c r="I21" i="2"/>
  <c r="I22" i="2" s="1"/>
  <c r="I23" i="2" s="1"/>
  <c r="I25" i="2" s="1"/>
</calcChain>
</file>

<file path=xl/sharedStrings.xml><?xml version="1.0" encoding="utf-8"?>
<sst xmlns="http://schemas.openxmlformats.org/spreadsheetml/2006/main" count="244" uniqueCount="59">
  <si>
    <t>ITEMS</t>
  </si>
  <si>
    <t>DESCRIPCCIÓN TÉCNICA</t>
  </si>
  <si>
    <t>UNIDAD</t>
  </si>
  <si>
    <t>CANTIDAD</t>
  </si>
  <si>
    <t>1.1</t>
  </si>
  <si>
    <t>1.2</t>
  </si>
  <si>
    <t>1.3</t>
  </si>
  <si>
    <t>1.4</t>
  </si>
  <si>
    <t>1.5</t>
  </si>
  <si>
    <t>1.6</t>
  </si>
  <si>
    <t>Unidad</t>
  </si>
  <si>
    <r>
      <t xml:space="preserve">Kit Control de Derrames con capacidad para 8 Galones. Contenido:
</t>
    </r>
    <r>
      <rPr>
        <b/>
        <sz val="10"/>
        <color theme="1"/>
        <rFont val="Calibri"/>
        <family val="2"/>
        <scheme val="minor"/>
      </rPr>
      <t>​</t>
    </r>
    <r>
      <rPr>
        <sz val="10"/>
        <color theme="1"/>
        <rFont val="Calibri"/>
        <family val="2"/>
        <scheme val="minor"/>
      </rPr>
      <t xml:space="preserve">
1 ​ Almohadilla absorbente (25 cm x 25 cm)​
2 ​ Barrera Absorbente 3 pulgadas x 1,20 m de Largo​
2 ​ Kilogramo de Material Absorbente Biodegradable CLEAN SORB​
5 ​ Paños absorbentes de 40cm x 50 cm (2mm)​
1 ​ Tapabocas Clásico​
1 ​ Par de Guantes de Nitrilo​
1 ​ Monogafas​
3 ​ Bolsas Rojas – Tipo Industrial​
1 ​ Recogedor Plástico​
1​ Masilla Epóxica de 100 gr​
1​ Cinta de Seguridad​
1​ Litro de Desengrasante Biodegradable SIMPLE GREEN​
1 ​ Instructivo para Derrames​
1 ​ Maletín de tela o caja plastificada con la marca: KIT CONTROL DE DERRAMES​</t>
    </r>
  </si>
  <si>
    <t>Kit Control de Derrames con capacidad para 15 Galones. Contenido:
3 ​ Almohadilla absorbente (25 cm x 25 cm) – Gris Polipropileno​
3 ​ Barrera Absorbente 3 pulgadas x 1,20 m de Largo – Gris Polipropileno​
2 ​ Kilogramo de Material Absorbente Biodegradable CLEAN SORB​
15 ​ Paños Absorbentes de 40cm x 50 cm (2mm) – Gris Polipropileno​
1 ​ Tapabocas Clásico​
1 ​ Par de Guantes de Nitrilo​
1 ​ Monogafas​
1 ​ Chaleco Reflectivo​
5​ Bolsas Rojas – Tipo Industrial​
1 ​ Martillo de madera con punta de goma​
1 ​ Masilla Epóxica de 100 gramos​
1​ Paquete de Calajanes de Madera – 4 calajanes​
1​ Cinta de Seguridad x 50 metros​
1 Recogedor Plástico​
1​ Litro de Desengrasante Biodegradable SIMPLE GREEN​
1 ​ Instructivo para Derrames​
1 ​ Maletín de Tela​ marcado KIT CONTROL DE DERRAMES</t>
  </si>
  <si>
    <t>Kit Control de Derrames con capacidad para 10 Galones. Contenido:
20 Tapetes de 15”x19” Universales (TG1519)
3 Calcetines 3”x4’ Universales (CG34)
1 Almohadilla 8”x18” Universal (AG818)
2 Bolsas amarillas 18”x6”x30” para productos contaminados
1 Par de guantes de nitrilo
1 Goggles de seguridad
1 Etiqueta de vinil de Spill Kit 3”x5”
1 Tambor amarillo de 10 gal. 15”x18.3”
1 Sello de seguridad 6”x2”
1 ​ Maletín de Tela O Caja Plastificada marcada KIT CONTROL DE DERRAMES​</t>
  </si>
  <si>
    <t>Kit Control de Derrames con capacidad para 25 a 35 Galones. Contiene:
4 ​Almohadilla absorbente (25 cm x 25 cm) – Gris Polipropileno​
4 ​Barrera Absorbente 3 pulgadas x 1,20 m de Largo – Gris Polipropileno​
1​ Barrera Absorbente 5 pulgadas x 3m de Largo– Gris Polipropileno​
2 ​Kilogramo de Material Absorbente Biodegradable CLEAN SORB​
30 Paños Absorbentes de 40cm x 50 cm (2mm) – Gris Polipropileno​
1 ​Respirador Doble Cartucho para vapores orgánicos económico​
1 ​Par de Guantes de Nitrilo​
1 ​Monogafas​
1 ​Chaleco Reflectivo​
10​ Bolsas Rojas – Tipo Industrial​
1 ​Martillo de madera con punta de goma​
1 ​Masilla Epóxica de 100 gramos​
1​ Paquete de Calajanes de Madera – 4 calajanes​
1​ Cinta de Seguridad x 50 metros​
1 ​Pala Antichispa 1.13m, color negra​
1​ Litro de Desengrasante Biodegradable SIMPLE GREEN​
1​ Linterna recargable ​
1 ​Instructivo para Derrames​
1 ​Tula Naranja para portar el kit o Caneca de 15 Gal​</t>
  </si>
  <si>
    <t>Kit Control de Derrames con capacidad para 55 Galones. Contiene:
2 Bolsas de 2kgs de SpillSorb (SS140B)
50 Tapetes de 15”x19” Universales  (TG1519) 
10 Calcetines 3”x4’ Universales  (CG34)
10 Almohadillas 8”x18” Universal  (AG818)
5 Bolsas negras 18”x6”x30” para productos contaminados
1 Par de guantes de nitrilo
1 Goggles de seguridad
1 Traje tyveck
1 Tambor amarillo de 55 gal.</t>
  </si>
  <si>
    <t>1. ELEMENTOS PARA GESTIÓN DE RESIDUOS</t>
  </si>
  <si>
    <t>Estiba Antiderrames de 4 tambores, 2 entradas
Capacidad de contención: 270 L (4 barriles de 55 galones máximo por espacio) 
Medidas: 129,5 cm x 129,5 cm x 25,5 cm
Capacidad de carga: 4000 Kg (estática) 1000 Kg (dinámica)
Sistema de drenaje con conexión hembra de 3/8" NPT
Material polietileno de alta densidad.</t>
  </si>
  <si>
    <t>2. ELEMENTOS PARA CONTROL DE DERRAMES</t>
  </si>
  <si>
    <t>Estiba plástica de almacenamiento a piso
Contención 1 posición 12 galones
Capacidad de contención: 12 gal / 45 L
Dimensiones: 63,5 cm x 63,5 cm x14 cm
Material polietileno</t>
  </si>
  <si>
    <t>SUBTOTAL</t>
  </si>
  <si>
    <t>IVA (19%)</t>
  </si>
  <si>
    <t>2.1</t>
  </si>
  <si>
    <t>2.2</t>
  </si>
  <si>
    <t>2.3</t>
  </si>
  <si>
    <t>2.4</t>
  </si>
  <si>
    <t>2.5</t>
  </si>
  <si>
    <t>2.6</t>
  </si>
  <si>
    <t>2.7</t>
  </si>
  <si>
    <t>ESTUDIO DE MERCADO- NECESIDAD REQUERIDA</t>
  </si>
  <si>
    <t>PROMEDIO</t>
  </si>
  <si>
    <t>COT 1</t>
  </si>
  <si>
    <t>COT 2</t>
  </si>
  <si>
    <t>ESTUDIO DE MERCADO- NECESIDAD AJUSTADA</t>
  </si>
  <si>
    <t xml:space="preserve">VALOR TOTAL </t>
  </si>
  <si>
    <t>PRESUPUESTO</t>
  </si>
  <si>
    <t>SALDO</t>
  </si>
  <si>
    <t>AJUSTE DE CANTIDADES POR LIMITACIÓN PRESUPUESTAL</t>
  </si>
  <si>
    <t>NECESIDAD REQUERIDA</t>
  </si>
  <si>
    <t>NECESIDAD AJISTADA</t>
  </si>
  <si>
    <t>NECESIDAD INSATISFECHA</t>
  </si>
  <si>
    <t>Kit Control de Derrames con capacidad para 8 Galones.</t>
  </si>
  <si>
    <t>TOTAL</t>
  </si>
  <si>
    <t>ITEM</t>
  </si>
  <si>
    <t xml:space="preserve">Kit Control de Derrames con capacidad para 10 Galones. </t>
  </si>
  <si>
    <t xml:space="preserve">Kit Control de Derrames con capacidad para 15 Galones. </t>
  </si>
  <si>
    <t xml:space="preserve">Kit Control de Derrames con capacidad para 25 a 35 Galones. </t>
  </si>
  <si>
    <t>Kit Control de Derrames con capacidad para 55 Galones.</t>
  </si>
  <si>
    <t>227,176.25</t>
  </si>
  <si>
    <t>525,000.00</t>
  </si>
  <si>
    <t>747,500.00</t>
  </si>
  <si>
    <t>COT 3</t>
  </si>
  <si>
    <t>ESPECIFICACIONES TÉCNICAS</t>
  </si>
  <si>
    <t>Puntos ecológicos de 3 puestos caneca verde, negra y blanca de 53 L con tapa tipo vaivén con estructura metálica y señalización.</t>
  </si>
  <si>
    <t>Papelera negra de 20 L con pedal.</t>
  </si>
  <si>
    <t>Practiwagones negros de 240L plásticos con rueda y tapa.</t>
  </si>
  <si>
    <t>Caneca blanca capacidad 120 L.</t>
  </si>
  <si>
    <t>Puntos ecológicos de 2 puestos (Color blanco y negro)  capacidad 121L.</t>
  </si>
  <si>
    <t>Caneca roja plástica de 53L para residuos peligrosos con tapa tipo vaivén.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</si>
</sst>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vertical="center" wrapText="1"/>
    </xf>
    <xf numFmtId="4" fontId="1" fillId="4" borderId="1" xfId="0" applyNumberFormat="1" applyFont="1" applyFill="1" applyBorder="1" applyAlignment="1">
      <alignment vertical="center" wrapText="1"/>
    </xf>
    <xf numFmtId="4" fontId="3" fillId="7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26CC2-0AEB-4927-8B59-1739F14C3835}">
  <dimension ref="A1:D24"/>
  <sheetViews>
    <sheetView showGridLines="0" workbookViewId="0">
      <selection activeCell="B4" sqref="B4:B9"/>
    </sheetView>
  </sheetViews>
  <sheetFormatPr baseColWidth="10" defaultColWidth="11.42578125" defaultRowHeight="12.75" x14ac:dyDescent="0.25"/>
  <cols>
    <col min="1" max="1" width="5.5703125" style="4" bestFit="1" customWidth="1"/>
    <col min="2" max="2" width="61" style="3" customWidth="1"/>
    <col min="3" max="3" width="7.85546875" style="4" customWidth="1"/>
    <col min="4" max="4" width="9.140625" style="4" bestFit="1" customWidth="1"/>
    <col min="5" max="16384" width="11.42578125" style="5"/>
  </cols>
  <sheetData>
    <row r="1" spans="1:4" ht="16.5" customHeight="1" x14ac:dyDescent="0.25">
      <c r="A1" s="25" t="s">
        <v>52</v>
      </c>
      <c r="B1" s="25"/>
      <c r="C1" s="25"/>
      <c r="D1" s="25"/>
    </row>
    <row r="2" spans="1:4" ht="12.75" customHeight="1" x14ac:dyDescent="0.25">
      <c r="A2" s="26" t="s">
        <v>16</v>
      </c>
      <c r="B2" s="26"/>
      <c r="C2" s="26"/>
      <c r="D2" s="26"/>
    </row>
    <row r="3" spans="1:4" x14ac:dyDescent="0.25">
      <c r="A3" s="6" t="s">
        <v>0</v>
      </c>
      <c r="B3" s="6" t="s">
        <v>1</v>
      </c>
      <c r="C3" s="6" t="s">
        <v>2</v>
      </c>
      <c r="D3" s="6" t="s">
        <v>3</v>
      </c>
    </row>
    <row r="4" spans="1:4" ht="25.5" x14ac:dyDescent="0.25">
      <c r="A4" s="1" t="s">
        <v>4</v>
      </c>
      <c r="B4" s="2" t="s">
        <v>53</v>
      </c>
      <c r="C4" s="1" t="s">
        <v>10</v>
      </c>
      <c r="D4" s="1">
        <f>'Ajuste de cantidades'!E4</f>
        <v>38</v>
      </c>
    </row>
    <row r="5" spans="1:4" x14ac:dyDescent="0.25">
      <c r="A5" s="1" t="s">
        <v>5</v>
      </c>
      <c r="B5" s="2" t="s">
        <v>54</v>
      </c>
      <c r="C5" s="1" t="s">
        <v>10</v>
      </c>
      <c r="D5" s="1">
        <f>'Ajuste de cantidades'!E5</f>
        <v>70</v>
      </c>
    </row>
    <row r="6" spans="1:4" x14ac:dyDescent="0.25">
      <c r="A6" s="1" t="s">
        <v>6</v>
      </c>
      <c r="B6" s="2" t="s">
        <v>58</v>
      </c>
      <c r="C6" s="1" t="s">
        <v>10</v>
      </c>
      <c r="D6" s="1">
        <f>'Ajuste de cantidades'!E6</f>
        <v>10</v>
      </c>
    </row>
    <row r="7" spans="1:4" x14ac:dyDescent="0.25">
      <c r="A7" s="1" t="s">
        <v>7</v>
      </c>
      <c r="B7" s="2" t="s">
        <v>55</v>
      </c>
      <c r="C7" s="1" t="s">
        <v>10</v>
      </c>
      <c r="D7" s="1">
        <f>'Ajuste de cantidades'!E7</f>
        <v>10</v>
      </c>
    </row>
    <row r="8" spans="1:4" x14ac:dyDescent="0.25">
      <c r="A8" s="1" t="s">
        <v>8</v>
      </c>
      <c r="B8" s="2" t="s">
        <v>56</v>
      </c>
      <c r="C8" s="1" t="s">
        <v>10</v>
      </c>
      <c r="D8" s="1">
        <f>'Ajuste de cantidades'!E8</f>
        <v>4</v>
      </c>
    </row>
    <row r="9" spans="1:4" x14ac:dyDescent="0.25">
      <c r="A9" s="1" t="s">
        <v>9</v>
      </c>
      <c r="B9" s="2" t="s">
        <v>57</v>
      </c>
      <c r="C9" s="1" t="s">
        <v>10</v>
      </c>
      <c r="D9" s="1">
        <f>'Ajuste de cantidades'!E9</f>
        <v>10</v>
      </c>
    </row>
    <row r="10" spans="1:4" x14ac:dyDescent="0.25">
      <c r="A10" s="27"/>
      <c r="B10" s="27"/>
      <c r="C10" s="27"/>
      <c r="D10" s="27"/>
    </row>
    <row r="11" spans="1:4" ht="12.75" customHeight="1" x14ac:dyDescent="0.25">
      <c r="A11" s="26" t="s">
        <v>18</v>
      </c>
      <c r="B11" s="26"/>
      <c r="C11" s="26"/>
      <c r="D11" s="26"/>
    </row>
    <row r="12" spans="1:4" x14ac:dyDescent="0.25">
      <c r="A12" s="6" t="s">
        <v>0</v>
      </c>
      <c r="B12" s="6" t="s">
        <v>1</v>
      </c>
      <c r="C12" s="6" t="s">
        <v>2</v>
      </c>
      <c r="D12" s="6" t="s">
        <v>3</v>
      </c>
    </row>
    <row r="13" spans="1:4" ht="216.75" x14ac:dyDescent="0.25">
      <c r="A13" s="1" t="s">
        <v>22</v>
      </c>
      <c r="B13" s="7" t="s">
        <v>11</v>
      </c>
      <c r="C13" s="1" t="s">
        <v>10</v>
      </c>
      <c r="D13" s="1">
        <f>'Ajuste de cantidades'!E14</f>
        <v>4</v>
      </c>
    </row>
    <row r="14" spans="1:4" ht="153" x14ac:dyDescent="0.25">
      <c r="A14" s="1" t="s">
        <v>23</v>
      </c>
      <c r="B14" s="7" t="s">
        <v>13</v>
      </c>
      <c r="C14" s="1" t="s">
        <v>10</v>
      </c>
      <c r="D14" s="1">
        <f>'Ajuste de cantidades'!E15</f>
        <v>4</v>
      </c>
    </row>
    <row r="15" spans="1:4" ht="242.25" x14ac:dyDescent="0.25">
      <c r="A15" s="1" t="s">
        <v>24</v>
      </c>
      <c r="B15" s="7" t="s">
        <v>12</v>
      </c>
      <c r="C15" s="1" t="s">
        <v>10</v>
      </c>
      <c r="D15" s="1">
        <f>'Ajuste de cantidades'!E16</f>
        <v>14</v>
      </c>
    </row>
    <row r="16" spans="1:4" ht="272.25" customHeight="1" x14ac:dyDescent="0.25">
      <c r="A16" s="1" t="s">
        <v>25</v>
      </c>
      <c r="B16" s="7" t="s">
        <v>14</v>
      </c>
      <c r="C16" s="1" t="s">
        <v>10</v>
      </c>
      <c r="D16" s="1">
        <f>'Ajuste de cantidades'!E17</f>
        <v>1</v>
      </c>
    </row>
    <row r="17" spans="1:4" ht="140.25" x14ac:dyDescent="0.25">
      <c r="A17" s="1" t="s">
        <v>26</v>
      </c>
      <c r="B17" s="2" t="s">
        <v>15</v>
      </c>
      <c r="C17" s="1" t="s">
        <v>10</v>
      </c>
      <c r="D17" s="1">
        <f>'Ajuste de cantidades'!E18</f>
        <v>1</v>
      </c>
    </row>
    <row r="18" spans="1:4" ht="63.75" x14ac:dyDescent="0.25">
      <c r="A18" s="1" t="s">
        <v>27</v>
      </c>
      <c r="B18" s="2" t="s">
        <v>19</v>
      </c>
      <c r="C18" s="1" t="s">
        <v>10</v>
      </c>
      <c r="D18" s="1">
        <f>'Ajuste de cantidades'!E19</f>
        <v>25</v>
      </c>
    </row>
    <row r="19" spans="1:4" ht="89.25" x14ac:dyDescent="0.25">
      <c r="A19" s="1" t="s">
        <v>28</v>
      </c>
      <c r="B19" s="2" t="s">
        <v>17</v>
      </c>
      <c r="C19" s="1" t="s">
        <v>10</v>
      </c>
      <c r="D19" s="1">
        <f>'Ajuste de cantidades'!E20</f>
        <v>8</v>
      </c>
    </row>
    <row r="21" spans="1:4" ht="15" customHeight="1" x14ac:dyDescent="0.25">
      <c r="C21" s="5"/>
      <c r="D21"/>
    </row>
    <row r="22" spans="1:4" ht="15" customHeight="1" x14ac:dyDescent="0.25">
      <c r="C22" s="5"/>
      <c r="D22"/>
    </row>
    <row r="23" spans="1:4" ht="15" customHeight="1" x14ac:dyDescent="0.25">
      <c r="C23" s="5"/>
      <c r="D23"/>
    </row>
    <row r="24" spans="1:4" ht="15" customHeight="1" x14ac:dyDescent="0.25">
      <c r="C24" s="5"/>
      <c r="D24"/>
    </row>
  </sheetData>
  <mergeCells count="4">
    <mergeCell ref="A1:D1"/>
    <mergeCell ref="A2:D2"/>
    <mergeCell ref="A10:D10"/>
    <mergeCell ref="A11: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6202-33FA-440A-B052-1001A94C7971}">
  <sheetPr>
    <tabColor rgb="FFFFC000"/>
  </sheetPr>
  <dimension ref="A1:I25"/>
  <sheetViews>
    <sheetView showGridLines="0" zoomScaleNormal="100" workbookViewId="0">
      <selection activeCell="B4" sqref="B4:B9"/>
    </sheetView>
  </sheetViews>
  <sheetFormatPr baseColWidth="10" defaultColWidth="11.42578125" defaultRowHeight="12.75" x14ac:dyDescent="0.25"/>
  <cols>
    <col min="1" max="1" width="5.5703125" style="4" bestFit="1" customWidth="1"/>
    <col min="2" max="2" width="58.5703125" style="3" customWidth="1"/>
    <col min="3" max="3" width="7.28515625" style="4" bestFit="1" customWidth="1"/>
    <col min="4" max="4" width="9.140625" style="4" bestFit="1" customWidth="1"/>
    <col min="5" max="6" width="11.28515625" style="13" bestFit="1" customWidth="1"/>
    <col min="7" max="7" width="13.28515625" style="13" customWidth="1"/>
    <col min="8" max="8" width="11.140625" style="13" customWidth="1"/>
    <col min="9" max="9" width="15.7109375" style="11" bestFit="1" customWidth="1"/>
    <col min="10" max="16384" width="11.42578125" style="5"/>
  </cols>
  <sheetData>
    <row r="1" spans="1:9" ht="16.5" customHeight="1" x14ac:dyDescent="0.25">
      <c r="A1" s="30" t="s">
        <v>29</v>
      </c>
      <c r="B1" s="30"/>
      <c r="C1" s="30"/>
      <c r="D1" s="30"/>
      <c r="E1" s="30"/>
      <c r="F1" s="30"/>
      <c r="G1" s="30"/>
      <c r="H1" s="30"/>
      <c r="I1" s="30"/>
    </row>
    <row r="2" spans="1:9" ht="12.75" customHeight="1" x14ac:dyDescent="0.25">
      <c r="A2" s="26" t="s">
        <v>16</v>
      </c>
      <c r="B2" s="26"/>
      <c r="C2" s="26"/>
      <c r="D2" s="26"/>
      <c r="E2" s="26"/>
      <c r="F2" s="26"/>
      <c r="G2" s="26"/>
      <c r="H2" s="26"/>
      <c r="I2" s="26"/>
    </row>
    <row r="3" spans="1:9" x14ac:dyDescent="0.25">
      <c r="A3" s="6" t="s">
        <v>0</v>
      </c>
      <c r="B3" s="6" t="s">
        <v>1</v>
      </c>
      <c r="C3" s="6" t="s">
        <v>2</v>
      </c>
      <c r="D3" s="6" t="s">
        <v>3</v>
      </c>
      <c r="E3" s="9" t="s">
        <v>31</v>
      </c>
      <c r="F3" s="9" t="s">
        <v>32</v>
      </c>
      <c r="G3" s="9" t="s">
        <v>51</v>
      </c>
      <c r="H3" s="9" t="s">
        <v>30</v>
      </c>
      <c r="I3" s="9" t="s">
        <v>20</v>
      </c>
    </row>
    <row r="4" spans="1:9" ht="25.5" x14ac:dyDescent="0.25">
      <c r="A4" s="1" t="s">
        <v>4</v>
      </c>
      <c r="B4" s="2" t="s">
        <v>53</v>
      </c>
      <c r="C4" s="1" t="s">
        <v>10</v>
      </c>
      <c r="D4" s="1">
        <v>159</v>
      </c>
      <c r="E4" s="12">
        <v>500000</v>
      </c>
      <c r="F4" s="12">
        <v>532000</v>
      </c>
      <c r="G4" s="24">
        <v>357520</v>
      </c>
      <c r="H4" s="12">
        <f>AVERAGE(E4:F4)</f>
        <v>516000</v>
      </c>
      <c r="I4" s="14">
        <f t="shared" ref="I4:I9" si="0">D4*H4</f>
        <v>82044000</v>
      </c>
    </row>
    <row r="5" spans="1:9" x14ac:dyDescent="0.25">
      <c r="A5" s="1" t="s">
        <v>5</v>
      </c>
      <c r="B5" s="2" t="s">
        <v>54</v>
      </c>
      <c r="C5" s="1" t="s">
        <v>10</v>
      </c>
      <c r="D5" s="1">
        <v>201</v>
      </c>
      <c r="E5" s="12">
        <v>124020</v>
      </c>
      <c r="F5" s="12">
        <v>122467</v>
      </c>
      <c r="G5" s="24">
        <v>36596.25</v>
      </c>
      <c r="H5" s="12">
        <f>AVERAGE(E5:F5)</f>
        <v>123243.5</v>
      </c>
      <c r="I5" s="14">
        <f t="shared" si="0"/>
        <v>24771943.5</v>
      </c>
    </row>
    <row r="6" spans="1:9" ht="25.5" x14ac:dyDescent="0.25">
      <c r="A6" s="1" t="s">
        <v>6</v>
      </c>
      <c r="B6" s="2" t="s">
        <v>58</v>
      </c>
      <c r="C6" s="1" t="s">
        <v>10</v>
      </c>
      <c r="D6" s="1">
        <v>49</v>
      </c>
      <c r="E6" s="12">
        <f>104900</f>
        <v>104900</v>
      </c>
      <c r="F6" s="12">
        <f>114900</f>
        <v>114900</v>
      </c>
      <c r="G6" s="12">
        <v>97243.75</v>
      </c>
      <c r="H6" s="12">
        <f>AVERAGE(E6:G6)</f>
        <v>105681.25</v>
      </c>
      <c r="I6" s="14">
        <f t="shared" si="0"/>
        <v>5178381.25</v>
      </c>
    </row>
    <row r="7" spans="1:9" x14ac:dyDescent="0.25">
      <c r="A7" s="1" t="s">
        <v>7</v>
      </c>
      <c r="B7" s="2" t="s">
        <v>55</v>
      </c>
      <c r="C7" s="1" t="s">
        <v>10</v>
      </c>
      <c r="D7" s="1">
        <v>31</v>
      </c>
      <c r="E7" s="12">
        <f>474900*1.2</f>
        <v>569880</v>
      </c>
      <c r="F7" s="12">
        <f>500000*1.2</f>
        <v>600000</v>
      </c>
      <c r="G7" s="24">
        <v>973635</v>
      </c>
      <c r="H7" s="12">
        <f>AVERAGE(E7:F7)</f>
        <v>584940</v>
      </c>
      <c r="I7" s="14">
        <f t="shared" si="0"/>
        <v>18133140</v>
      </c>
    </row>
    <row r="8" spans="1:9" x14ac:dyDescent="0.25">
      <c r="A8" s="1" t="s">
        <v>8</v>
      </c>
      <c r="B8" s="2" t="s">
        <v>56</v>
      </c>
      <c r="C8" s="1" t="s">
        <v>10</v>
      </c>
      <c r="D8" s="1">
        <v>5</v>
      </c>
      <c r="E8" s="12">
        <v>420000</v>
      </c>
      <c r="F8" s="12">
        <v>350873</v>
      </c>
      <c r="G8" s="24">
        <v>125131.25</v>
      </c>
      <c r="H8" s="12">
        <f>AVERAGE(E8:F8)</f>
        <v>385436.5</v>
      </c>
      <c r="I8" s="14">
        <f t="shared" si="0"/>
        <v>1927182.5</v>
      </c>
    </row>
    <row r="9" spans="1:9" x14ac:dyDescent="0.25">
      <c r="A9" s="1" t="s">
        <v>9</v>
      </c>
      <c r="B9" s="2" t="s">
        <v>57</v>
      </c>
      <c r="C9" s="1" t="s">
        <v>10</v>
      </c>
      <c r="D9" s="1">
        <v>27</v>
      </c>
      <c r="E9" s="12">
        <f>1059000</f>
        <v>1059000</v>
      </c>
      <c r="F9" s="12">
        <f>1059000</f>
        <v>1059000</v>
      </c>
      <c r="G9" s="12">
        <v>926470</v>
      </c>
      <c r="H9" s="12">
        <f>AVERAGE(E9:G9)</f>
        <v>1014823.3333333334</v>
      </c>
      <c r="I9" s="14">
        <f t="shared" si="0"/>
        <v>27400230</v>
      </c>
    </row>
    <row r="10" spans="1:9" x14ac:dyDescent="0.25">
      <c r="A10" s="27"/>
      <c r="B10" s="27"/>
      <c r="C10" s="27"/>
      <c r="D10" s="27"/>
      <c r="E10" s="27"/>
      <c r="F10" s="27"/>
      <c r="G10" s="27"/>
      <c r="H10" s="27"/>
      <c r="I10" s="27"/>
    </row>
    <row r="11" spans="1:9" ht="12.75" customHeight="1" x14ac:dyDescent="0.25">
      <c r="A11" s="26" t="s">
        <v>18</v>
      </c>
      <c r="B11" s="26"/>
      <c r="C11" s="26"/>
      <c r="D11" s="26"/>
      <c r="E11" s="26"/>
      <c r="F11" s="26"/>
      <c r="G11" s="26"/>
      <c r="H11" s="26"/>
      <c r="I11" s="26"/>
    </row>
    <row r="12" spans="1:9" x14ac:dyDescent="0.25">
      <c r="A12" s="6" t="s">
        <v>0</v>
      </c>
      <c r="B12" s="6" t="s">
        <v>1</v>
      </c>
      <c r="C12" s="6" t="s">
        <v>2</v>
      </c>
      <c r="D12" s="6" t="s">
        <v>3</v>
      </c>
      <c r="E12" s="9" t="s">
        <v>31</v>
      </c>
      <c r="F12" s="9" t="s">
        <v>32</v>
      </c>
      <c r="G12" s="9" t="s">
        <v>51</v>
      </c>
      <c r="H12" s="9" t="s">
        <v>30</v>
      </c>
      <c r="I12" s="9" t="s">
        <v>20</v>
      </c>
    </row>
    <row r="13" spans="1:9" ht="216.75" x14ac:dyDescent="0.25">
      <c r="A13" s="1" t="s">
        <v>22</v>
      </c>
      <c r="B13" s="7" t="s">
        <v>11</v>
      </c>
      <c r="C13" s="1" t="s">
        <v>10</v>
      </c>
      <c r="D13" s="1">
        <v>9</v>
      </c>
      <c r="E13" s="12">
        <v>280000</v>
      </c>
      <c r="F13" s="12">
        <v>280000</v>
      </c>
      <c r="G13" s="12" t="s">
        <v>48</v>
      </c>
      <c r="H13" s="12">
        <f>AVERAGE(E13:G13)</f>
        <v>280000</v>
      </c>
      <c r="I13" s="14">
        <f t="shared" ref="I13:I19" si="1">D13*H13</f>
        <v>2520000</v>
      </c>
    </row>
    <row r="14" spans="1:9" ht="165.75" x14ac:dyDescent="0.25">
      <c r="A14" s="1" t="s">
        <v>23</v>
      </c>
      <c r="B14" s="7" t="s">
        <v>13</v>
      </c>
      <c r="C14" s="1" t="s">
        <v>10</v>
      </c>
      <c r="D14" s="1">
        <v>7</v>
      </c>
      <c r="E14" s="12">
        <v>310000</v>
      </c>
      <c r="F14" s="12">
        <v>320000</v>
      </c>
      <c r="G14" s="12" t="s">
        <v>48</v>
      </c>
      <c r="H14" s="12">
        <f t="shared" ref="H14:H16" si="2">AVERAGE(E14:G14)</f>
        <v>315000</v>
      </c>
      <c r="I14" s="14">
        <f t="shared" si="1"/>
        <v>2205000</v>
      </c>
    </row>
    <row r="15" spans="1:9" ht="255" x14ac:dyDescent="0.25">
      <c r="A15" s="1" t="s">
        <v>24</v>
      </c>
      <c r="B15" s="7" t="s">
        <v>12</v>
      </c>
      <c r="C15" s="1" t="s">
        <v>10</v>
      </c>
      <c r="D15" s="1">
        <v>24</v>
      </c>
      <c r="E15" s="12">
        <v>400000</v>
      </c>
      <c r="F15" s="12">
        <v>410000</v>
      </c>
      <c r="G15" s="12">
        <v>263610</v>
      </c>
      <c r="H15" s="12">
        <f t="shared" si="2"/>
        <v>357870</v>
      </c>
      <c r="I15" s="14">
        <f t="shared" si="1"/>
        <v>8588880</v>
      </c>
    </row>
    <row r="16" spans="1:9" ht="272.25" customHeight="1" x14ac:dyDescent="0.25">
      <c r="A16" s="1" t="s">
        <v>25</v>
      </c>
      <c r="B16" s="7" t="s">
        <v>14</v>
      </c>
      <c r="C16" s="1" t="s">
        <v>10</v>
      </c>
      <c r="D16" s="1">
        <v>1</v>
      </c>
      <c r="E16" s="12">
        <v>830000</v>
      </c>
      <c r="F16" s="12">
        <v>840000</v>
      </c>
      <c r="G16" s="12">
        <v>629420</v>
      </c>
      <c r="H16" s="12">
        <f t="shared" si="2"/>
        <v>766473.33333333337</v>
      </c>
      <c r="I16" s="14">
        <f t="shared" si="1"/>
        <v>766473.33333333337</v>
      </c>
    </row>
    <row r="17" spans="1:9" ht="140.25" x14ac:dyDescent="0.25">
      <c r="A17" s="1" t="s">
        <v>26</v>
      </c>
      <c r="B17" s="2" t="s">
        <v>15</v>
      </c>
      <c r="C17" s="1" t="s">
        <v>10</v>
      </c>
      <c r="D17" s="1">
        <v>1</v>
      </c>
      <c r="E17" s="12">
        <v>1600000</v>
      </c>
      <c r="F17" s="12">
        <v>1648000</v>
      </c>
      <c r="G17" s="24">
        <v>829810</v>
      </c>
      <c r="H17" s="12">
        <f>AVERAGE(E17:F17)</f>
        <v>1624000</v>
      </c>
      <c r="I17" s="14">
        <f t="shared" si="1"/>
        <v>1624000</v>
      </c>
    </row>
    <row r="18" spans="1:9" ht="63.75" x14ac:dyDescent="0.25">
      <c r="A18" s="1" t="s">
        <v>27</v>
      </c>
      <c r="B18" s="2" t="s">
        <v>19</v>
      </c>
      <c r="C18" s="1" t="s">
        <v>10</v>
      </c>
      <c r="D18" s="1">
        <v>81</v>
      </c>
      <c r="E18" s="12">
        <v>1500000</v>
      </c>
      <c r="F18" s="12">
        <v>1440000</v>
      </c>
      <c r="G18" s="24" t="s">
        <v>49</v>
      </c>
      <c r="H18" s="12">
        <f>AVERAGE(E18:F18)</f>
        <v>1470000</v>
      </c>
      <c r="I18" s="14">
        <f t="shared" si="1"/>
        <v>119070000</v>
      </c>
    </row>
    <row r="19" spans="1:9" ht="89.25" x14ac:dyDescent="0.25">
      <c r="A19" s="1" t="s">
        <v>28</v>
      </c>
      <c r="B19" s="2" t="s">
        <v>17</v>
      </c>
      <c r="C19" s="1" t="s">
        <v>10</v>
      </c>
      <c r="D19" s="1">
        <v>29</v>
      </c>
      <c r="E19" s="12">
        <v>1800000</v>
      </c>
      <c r="F19" s="12">
        <v>1764000</v>
      </c>
      <c r="G19" s="24" t="s">
        <v>50</v>
      </c>
      <c r="H19" s="12">
        <f>AVERAGE(E19:F19)</f>
        <v>1782000</v>
      </c>
      <c r="I19" s="14">
        <f t="shared" si="1"/>
        <v>51678000</v>
      </c>
    </row>
    <row r="21" spans="1:9" ht="15" customHeight="1" x14ac:dyDescent="0.25">
      <c r="C21" s="5"/>
      <c r="D21" s="5"/>
      <c r="E21"/>
      <c r="F21" s="31" t="s">
        <v>20</v>
      </c>
      <c r="G21" s="32"/>
      <c r="H21" s="33"/>
      <c r="I21" s="15">
        <f>SUM(I4:I9,I13:I19)</f>
        <v>345907230.58333337</v>
      </c>
    </row>
    <row r="22" spans="1:9" ht="15" customHeight="1" x14ac:dyDescent="0.25">
      <c r="C22" s="5"/>
      <c r="D22" s="5"/>
      <c r="E22"/>
      <c r="F22" s="31" t="s">
        <v>21</v>
      </c>
      <c r="G22" s="32"/>
      <c r="H22" s="33"/>
      <c r="I22" s="15">
        <f>I21*0.19</f>
        <v>65722373.810833342</v>
      </c>
    </row>
    <row r="23" spans="1:9" ht="15" customHeight="1" x14ac:dyDescent="0.25">
      <c r="C23" s="5"/>
      <c r="D23" s="5"/>
      <c r="E23"/>
      <c r="F23" s="31" t="s">
        <v>34</v>
      </c>
      <c r="G23" s="32"/>
      <c r="H23" s="33"/>
      <c r="I23" s="15">
        <f>I21+I22</f>
        <v>411629604.39416671</v>
      </c>
    </row>
    <row r="24" spans="1:9" x14ac:dyDescent="0.25">
      <c r="C24" s="5"/>
      <c r="D24" s="5"/>
      <c r="F24" s="28" t="s">
        <v>35</v>
      </c>
      <c r="G24" s="28"/>
      <c r="H24" s="28"/>
      <c r="I24" s="15">
        <v>130000000</v>
      </c>
    </row>
    <row r="25" spans="1:9" x14ac:dyDescent="0.25">
      <c r="F25" s="29" t="s">
        <v>36</v>
      </c>
      <c r="G25" s="29"/>
      <c r="H25" s="29"/>
      <c r="I25" s="22">
        <f>I24-I23</f>
        <v>-281629604.39416671</v>
      </c>
    </row>
  </sheetData>
  <mergeCells count="9">
    <mergeCell ref="F24:H24"/>
    <mergeCell ref="F25:H25"/>
    <mergeCell ref="A1:I1"/>
    <mergeCell ref="A2:I2"/>
    <mergeCell ref="A10:I10"/>
    <mergeCell ref="A11:I11"/>
    <mergeCell ref="F23:H23"/>
    <mergeCell ref="F22:H22"/>
    <mergeCell ref="F21:H21"/>
  </mergeCells>
  <phoneticPr fontId="4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496BA-CCB7-4A3F-9E7A-BC1D5BA5CB95}">
  <dimension ref="A1:F21"/>
  <sheetViews>
    <sheetView showGridLines="0" topLeftCell="A13" workbookViewId="0">
      <selection activeCell="F21" activeCellId="1" sqref="F10 F21"/>
    </sheetView>
  </sheetViews>
  <sheetFormatPr baseColWidth="10" defaultRowHeight="15" x14ac:dyDescent="0.25"/>
  <cols>
    <col min="1" max="1" width="4.7109375" bestFit="1" customWidth="1"/>
    <col min="2" max="2" width="63.7109375" customWidth="1"/>
  </cols>
  <sheetData>
    <row r="1" spans="1:6" x14ac:dyDescent="0.25">
      <c r="A1" s="25" t="s">
        <v>37</v>
      </c>
      <c r="B1" s="25"/>
      <c r="C1" s="25"/>
      <c r="D1" s="25"/>
      <c r="E1" s="25"/>
      <c r="F1" s="25"/>
    </row>
    <row r="2" spans="1:6" x14ac:dyDescent="0.25">
      <c r="A2" s="34" t="s">
        <v>16</v>
      </c>
      <c r="B2" s="35"/>
      <c r="C2" s="35"/>
      <c r="D2" s="35"/>
      <c r="E2" s="35"/>
      <c r="F2" s="36"/>
    </row>
    <row r="3" spans="1:6" ht="38.25" x14ac:dyDescent="0.25">
      <c r="A3" s="6" t="s">
        <v>43</v>
      </c>
      <c r="B3" s="6" t="s">
        <v>1</v>
      </c>
      <c r="C3" s="6" t="s">
        <v>2</v>
      </c>
      <c r="D3" s="10" t="s">
        <v>38</v>
      </c>
      <c r="E3" s="16" t="s">
        <v>39</v>
      </c>
      <c r="F3" s="17" t="s">
        <v>40</v>
      </c>
    </row>
    <row r="4" spans="1:6" ht="25.5" x14ac:dyDescent="0.25">
      <c r="A4" s="1" t="s">
        <v>4</v>
      </c>
      <c r="B4" s="2" t="s">
        <v>53</v>
      </c>
      <c r="C4" s="1" t="s">
        <v>10</v>
      </c>
      <c r="D4" s="1">
        <v>159</v>
      </c>
      <c r="E4" s="8">
        <v>38</v>
      </c>
      <c r="F4" s="8">
        <f t="shared" ref="F4:F9" si="0">D4-E4</f>
        <v>121</v>
      </c>
    </row>
    <row r="5" spans="1:6" x14ac:dyDescent="0.25">
      <c r="A5" s="1" t="s">
        <v>5</v>
      </c>
      <c r="B5" s="2" t="s">
        <v>54</v>
      </c>
      <c r="C5" s="1" t="s">
        <v>10</v>
      </c>
      <c r="D5" s="1">
        <v>201</v>
      </c>
      <c r="E5" s="8">
        <v>70</v>
      </c>
      <c r="F5" s="8">
        <f t="shared" si="0"/>
        <v>131</v>
      </c>
    </row>
    <row r="6" spans="1:6" x14ac:dyDescent="0.25">
      <c r="A6" s="1" t="s">
        <v>6</v>
      </c>
      <c r="B6" s="2" t="s">
        <v>58</v>
      </c>
      <c r="C6" s="1" t="s">
        <v>10</v>
      </c>
      <c r="D6" s="1">
        <v>49</v>
      </c>
      <c r="E6" s="8">
        <v>10</v>
      </c>
      <c r="F6" s="8">
        <f t="shared" si="0"/>
        <v>39</v>
      </c>
    </row>
    <row r="7" spans="1:6" x14ac:dyDescent="0.25">
      <c r="A7" s="1" t="s">
        <v>7</v>
      </c>
      <c r="B7" s="2" t="s">
        <v>55</v>
      </c>
      <c r="C7" s="1" t="s">
        <v>10</v>
      </c>
      <c r="D7" s="1">
        <v>31</v>
      </c>
      <c r="E7" s="8">
        <v>10</v>
      </c>
      <c r="F7" s="8">
        <f t="shared" si="0"/>
        <v>21</v>
      </c>
    </row>
    <row r="8" spans="1:6" x14ac:dyDescent="0.25">
      <c r="A8" s="1" t="s">
        <v>8</v>
      </c>
      <c r="B8" s="2" t="s">
        <v>56</v>
      </c>
      <c r="C8" s="1" t="s">
        <v>10</v>
      </c>
      <c r="D8" s="1">
        <v>5</v>
      </c>
      <c r="E8" s="8">
        <v>4</v>
      </c>
      <c r="F8" s="8">
        <f t="shared" si="0"/>
        <v>1</v>
      </c>
    </row>
    <row r="9" spans="1:6" x14ac:dyDescent="0.25">
      <c r="A9" s="1" t="s">
        <v>9</v>
      </c>
      <c r="B9" s="2" t="s">
        <v>57</v>
      </c>
      <c r="C9" s="1" t="s">
        <v>10</v>
      </c>
      <c r="D9" s="1">
        <v>27</v>
      </c>
      <c r="E9" s="8">
        <v>10</v>
      </c>
      <c r="F9" s="8">
        <f t="shared" si="0"/>
        <v>17</v>
      </c>
    </row>
    <row r="10" spans="1:6" x14ac:dyDescent="0.25">
      <c r="A10" s="4"/>
      <c r="B10" s="3"/>
      <c r="C10" s="18" t="s">
        <v>42</v>
      </c>
      <c r="D10" s="19">
        <f>SUM(D4:D9)</f>
        <v>472</v>
      </c>
      <c r="E10" s="19">
        <f>SUM(E4:E9)</f>
        <v>142</v>
      </c>
      <c r="F10" s="19">
        <f>SUM(F4:F9)</f>
        <v>330</v>
      </c>
    </row>
    <row r="12" spans="1:6" x14ac:dyDescent="0.25">
      <c r="A12" s="34" t="s">
        <v>18</v>
      </c>
      <c r="B12" s="35"/>
      <c r="C12" s="35"/>
      <c r="D12" s="35"/>
      <c r="E12" s="35"/>
      <c r="F12" s="36"/>
    </row>
    <row r="13" spans="1:6" ht="38.25" x14ac:dyDescent="0.25">
      <c r="A13" s="6" t="s">
        <v>43</v>
      </c>
      <c r="B13" s="6" t="s">
        <v>1</v>
      </c>
      <c r="C13" s="6" t="s">
        <v>2</v>
      </c>
      <c r="D13" s="10" t="s">
        <v>38</v>
      </c>
      <c r="E13" s="16" t="s">
        <v>39</v>
      </c>
      <c r="F13" s="17" t="s">
        <v>40</v>
      </c>
    </row>
    <row r="14" spans="1:6" x14ac:dyDescent="0.25">
      <c r="A14" s="1" t="s">
        <v>22</v>
      </c>
      <c r="B14" s="7" t="s">
        <v>41</v>
      </c>
      <c r="C14" s="1" t="s">
        <v>10</v>
      </c>
      <c r="D14" s="1">
        <v>9</v>
      </c>
      <c r="E14" s="8">
        <v>4</v>
      </c>
      <c r="F14" s="8">
        <f t="shared" ref="F14:F20" si="1">D14-E14</f>
        <v>5</v>
      </c>
    </row>
    <row r="15" spans="1:6" x14ac:dyDescent="0.25">
      <c r="A15" s="1" t="s">
        <v>23</v>
      </c>
      <c r="B15" s="7" t="s">
        <v>44</v>
      </c>
      <c r="C15" s="1" t="s">
        <v>10</v>
      </c>
      <c r="D15" s="1">
        <v>7</v>
      </c>
      <c r="E15" s="8">
        <v>4</v>
      </c>
      <c r="F15" s="8">
        <f t="shared" si="1"/>
        <v>3</v>
      </c>
    </row>
    <row r="16" spans="1:6" x14ac:dyDescent="0.25">
      <c r="A16" s="1" t="s">
        <v>24</v>
      </c>
      <c r="B16" s="7" t="s">
        <v>45</v>
      </c>
      <c r="C16" s="1" t="s">
        <v>10</v>
      </c>
      <c r="D16" s="1">
        <v>24</v>
      </c>
      <c r="E16" s="8">
        <v>14</v>
      </c>
      <c r="F16" s="8">
        <f t="shared" si="1"/>
        <v>10</v>
      </c>
    </row>
    <row r="17" spans="1:6" x14ac:dyDescent="0.25">
      <c r="A17" s="1" t="s">
        <v>25</v>
      </c>
      <c r="B17" s="7" t="s">
        <v>46</v>
      </c>
      <c r="C17" s="1" t="s">
        <v>10</v>
      </c>
      <c r="D17" s="1">
        <v>1</v>
      </c>
      <c r="E17" s="8">
        <v>1</v>
      </c>
      <c r="F17" s="8">
        <f t="shared" si="1"/>
        <v>0</v>
      </c>
    </row>
    <row r="18" spans="1:6" x14ac:dyDescent="0.25">
      <c r="A18" s="1" t="s">
        <v>26</v>
      </c>
      <c r="B18" s="7" t="s">
        <v>47</v>
      </c>
      <c r="C18" s="1" t="s">
        <v>10</v>
      </c>
      <c r="D18" s="1">
        <v>1</v>
      </c>
      <c r="E18" s="8">
        <v>1</v>
      </c>
      <c r="F18" s="8">
        <f t="shared" si="1"/>
        <v>0</v>
      </c>
    </row>
    <row r="19" spans="1:6" ht="63.75" x14ac:dyDescent="0.25">
      <c r="A19" s="1" t="s">
        <v>27</v>
      </c>
      <c r="B19" s="7" t="s">
        <v>19</v>
      </c>
      <c r="C19" s="1" t="s">
        <v>10</v>
      </c>
      <c r="D19" s="1">
        <v>81</v>
      </c>
      <c r="E19" s="8">
        <v>25</v>
      </c>
      <c r="F19" s="8">
        <f t="shared" si="1"/>
        <v>56</v>
      </c>
    </row>
    <row r="20" spans="1:6" ht="89.25" x14ac:dyDescent="0.25">
      <c r="A20" s="1" t="s">
        <v>28</v>
      </c>
      <c r="B20" s="7" t="s">
        <v>17</v>
      </c>
      <c r="C20" s="1" t="s">
        <v>10</v>
      </c>
      <c r="D20" s="1">
        <v>29</v>
      </c>
      <c r="E20" s="8">
        <v>8</v>
      </c>
      <c r="F20" s="8">
        <f t="shared" si="1"/>
        <v>21</v>
      </c>
    </row>
    <row r="21" spans="1:6" x14ac:dyDescent="0.25">
      <c r="A21" s="4"/>
      <c r="B21" s="3"/>
      <c r="C21" s="20" t="s">
        <v>42</v>
      </c>
      <c r="D21" s="21">
        <f>SUM(D14:D20)</f>
        <v>152</v>
      </c>
      <c r="E21" s="21">
        <f>SUM(E14:E20)</f>
        <v>57</v>
      </c>
      <c r="F21" s="21">
        <f>SUM(F14:F20)</f>
        <v>95</v>
      </c>
    </row>
  </sheetData>
  <mergeCells count="3">
    <mergeCell ref="A1:F1"/>
    <mergeCell ref="A2:F2"/>
    <mergeCell ref="A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FC353-8E47-41A2-9377-ECE2C1E36932}">
  <sheetPr>
    <tabColor rgb="FF92D050"/>
  </sheetPr>
  <dimension ref="A1:I25"/>
  <sheetViews>
    <sheetView showGridLines="0" tabSelected="1" topLeftCell="A13" workbookViewId="0">
      <selection activeCell="B24" sqref="B24"/>
    </sheetView>
  </sheetViews>
  <sheetFormatPr baseColWidth="10" defaultColWidth="11.42578125" defaultRowHeight="12.75" x14ac:dyDescent="0.25"/>
  <cols>
    <col min="1" max="1" width="5.5703125" style="4" bestFit="1" customWidth="1"/>
    <col min="2" max="2" width="63.42578125" style="3" customWidth="1"/>
    <col min="3" max="3" width="7.85546875" style="4" customWidth="1"/>
    <col min="4" max="4" width="9.140625" style="4" bestFit="1" customWidth="1"/>
    <col min="5" max="5" width="11.140625" style="13" customWidth="1"/>
    <col min="6" max="6" width="13.28515625" style="13" bestFit="1" customWidth="1"/>
    <col min="7" max="7" width="13.28515625" style="13" customWidth="1"/>
    <col min="8" max="8" width="11.140625" style="13" customWidth="1"/>
    <col min="9" max="9" width="15.7109375" style="11" bestFit="1" customWidth="1"/>
    <col min="10" max="16384" width="11.42578125" style="5"/>
  </cols>
  <sheetData>
    <row r="1" spans="1:9" x14ac:dyDescent="0.25">
      <c r="A1" s="38" t="s">
        <v>33</v>
      </c>
      <c r="B1" s="38"/>
      <c r="C1" s="38"/>
      <c r="D1" s="38"/>
      <c r="E1" s="38"/>
      <c r="F1" s="38"/>
      <c r="G1" s="38"/>
      <c r="H1" s="38"/>
      <c r="I1" s="38"/>
    </row>
    <row r="2" spans="1:9" x14ac:dyDescent="0.25">
      <c r="A2" s="26" t="s">
        <v>16</v>
      </c>
      <c r="B2" s="26"/>
      <c r="C2" s="26"/>
      <c r="D2" s="26"/>
      <c r="E2" s="26"/>
      <c r="F2" s="26"/>
      <c r="G2" s="26"/>
      <c r="H2" s="26"/>
      <c r="I2" s="26"/>
    </row>
    <row r="3" spans="1:9" x14ac:dyDescent="0.25">
      <c r="A3" s="6" t="s">
        <v>0</v>
      </c>
      <c r="B3" s="6" t="s">
        <v>1</v>
      </c>
      <c r="C3" s="6" t="s">
        <v>2</v>
      </c>
      <c r="D3" s="6" t="s">
        <v>3</v>
      </c>
      <c r="E3" s="9" t="s">
        <v>31</v>
      </c>
      <c r="F3" s="9" t="s">
        <v>32</v>
      </c>
      <c r="G3" s="9" t="s">
        <v>51</v>
      </c>
      <c r="H3" s="9" t="s">
        <v>30</v>
      </c>
      <c r="I3" s="9" t="s">
        <v>20</v>
      </c>
    </row>
    <row r="4" spans="1:9" ht="25.5" x14ac:dyDescent="0.25">
      <c r="A4" s="1" t="s">
        <v>4</v>
      </c>
      <c r="B4" s="2" t="s">
        <v>53</v>
      </c>
      <c r="C4" s="1" t="s">
        <v>10</v>
      </c>
      <c r="D4" s="1">
        <f>'Ajuste de cantidades'!E4</f>
        <v>38</v>
      </c>
      <c r="E4" s="12">
        <v>500000</v>
      </c>
      <c r="F4" s="12">
        <v>532000</v>
      </c>
      <c r="G4" s="24">
        <v>357520</v>
      </c>
      <c r="H4" s="12">
        <f>AVERAGE(E4:F4)</f>
        <v>516000</v>
      </c>
      <c r="I4" s="14">
        <f>D4*H4</f>
        <v>19608000</v>
      </c>
    </row>
    <row r="5" spans="1:9" x14ac:dyDescent="0.25">
      <c r="A5" s="1" t="s">
        <v>5</v>
      </c>
      <c r="B5" s="2" t="s">
        <v>54</v>
      </c>
      <c r="C5" s="1" t="s">
        <v>10</v>
      </c>
      <c r="D5" s="1">
        <f>'Ajuste de cantidades'!E5</f>
        <v>70</v>
      </c>
      <c r="E5" s="12">
        <v>124020</v>
      </c>
      <c r="F5" s="12">
        <v>122467</v>
      </c>
      <c r="G5" s="24">
        <v>36596.25</v>
      </c>
      <c r="H5" s="12">
        <f>AVERAGE(E5:F5)</f>
        <v>123243.5</v>
      </c>
      <c r="I5" s="14">
        <f t="shared" ref="I5:I9" si="0">D5*H5</f>
        <v>8627045</v>
      </c>
    </row>
    <row r="6" spans="1:9" x14ac:dyDescent="0.25">
      <c r="A6" s="1" t="s">
        <v>6</v>
      </c>
      <c r="B6" s="2" t="s">
        <v>58</v>
      </c>
      <c r="C6" s="1" t="s">
        <v>10</v>
      </c>
      <c r="D6" s="1">
        <f>'Ajuste de cantidades'!E6</f>
        <v>10</v>
      </c>
      <c r="E6" s="12">
        <f>104900*1.2</f>
        <v>125880</v>
      </c>
      <c r="F6" s="12">
        <f>114900*1.2</f>
        <v>137880</v>
      </c>
      <c r="G6" s="12">
        <v>97243.75</v>
      </c>
      <c r="H6" s="12">
        <f>AVERAGE(E6:G6)</f>
        <v>120334.58333333333</v>
      </c>
      <c r="I6" s="14">
        <f t="shared" si="0"/>
        <v>1203345.8333333333</v>
      </c>
    </row>
    <row r="7" spans="1:9" x14ac:dyDescent="0.25">
      <c r="A7" s="1" t="s">
        <v>7</v>
      </c>
      <c r="B7" s="2" t="s">
        <v>55</v>
      </c>
      <c r="C7" s="1" t="s">
        <v>10</v>
      </c>
      <c r="D7" s="1">
        <f>'Ajuste de cantidades'!E7</f>
        <v>10</v>
      </c>
      <c r="E7" s="12">
        <f>474900*1.2</f>
        <v>569880</v>
      </c>
      <c r="F7" s="12">
        <f>500000*1.2</f>
        <v>600000</v>
      </c>
      <c r="G7" s="24">
        <v>973635</v>
      </c>
      <c r="H7" s="12">
        <f>AVERAGE(E7:F7)</f>
        <v>584940</v>
      </c>
      <c r="I7" s="14">
        <f t="shared" si="0"/>
        <v>5849400</v>
      </c>
    </row>
    <row r="8" spans="1:9" x14ac:dyDescent="0.25">
      <c r="A8" s="1" t="s">
        <v>8</v>
      </c>
      <c r="B8" s="2" t="s">
        <v>56</v>
      </c>
      <c r="C8" s="1" t="s">
        <v>10</v>
      </c>
      <c r="D8" s="1">
        <f>'Ajuste de cantidades'!E8</f>
        <v>4</v>
      </c>
      <c r="E8" s="12">
        <v>420000</v>
      </c>
      <c r="F8" s="12">
        <v>350873</v>
      </c>
      <c r="G8" s="24">
        <v>125131.25</v>
      </c>
      <c r="H8" s="12">
        <f>AVERAGE(E8:F8)</f>
        <v>385436.5</v>
      </c>
      <c r="I8" s="14">
        <f t="shared" si="0"/>
        <v>1541746</v>
      </c>
    </row>
    <row r="9" spans="1:9" x14ac:dyDescent="0.25">
      <c r="A9" s="1" t="s">
        <v>9</v>
      </c>
      <c r="B9" s="2" t="s">
        <v>57</v>
      </c>
      <c r="C9" s="1" t="s">
        <v>10</v>
      </c>
      <c r="D9" s="1">
        <f>'Ajuste de cantidades'!E9</f>
        <v>10</v>
      </c>
      <c r="E9" s="12">
        <f>1059000*1.2</f>
        <v>1270800</v>
      </c>
      <c r="F9" s="12">
        <f>1059000*1.2</f>
        <v>1270800</v>
      </c>
      <c r="G9" s="12">
        <v>926470</v>
      </c>
      <c r="H9" s="12">
        <f>AVERAGE(E9:G9)</f>
        <v>1156023.3333333333</v>
      </c>
      <c r="I9" s="14">
        <f t="shared" si="0"/>
        <v>11560233.333333332</v>
      </c>
    </row>
    <row r="10" spans="1:9" x14ac:dyDescent="0.25">
      <c r="A10" s="27"/>
      <c r="B10" s="27"/>
      <c r="C10" s="27"/>
      <c r="D10" s="27"/>
      <c r="E10" s="27"/>
      <c r="F10" s="27"/>
      <c r="G10" s="27"/>
      <c r="H10" s="27"/>
      <c r="I10" s="27"/>
    </row>
    <row r="11" spans="1:9" x14ac:dyDescent="0.25">
      <c r="A11" s="26" t="s">
        <v>18</v>
      </c>
      <c r="B11" s="26"/>
      <c r="C11" s="26"/>
      <c r="D11" s="26"/>
      <c r="E11" s="26"/>
      <c r="F11" s="26"/>
      <c r="G11" s="26"/>
      <c r="H11" s="26"/>
      <c r="I11" s="26"/>
    </row>
    <row r="12" spans="1:9" x14ac:dyDescent="0.25">
      <c r="A12" s="6" t="s">
        <v>0</v>
      </c>
      <c r="B12" s="6" t="s">
        <v>1</v>
      </c>
      <c r="C12" s="6" t="s">
        <v>2</v>
      </c>
      <c r="D12" s="6" t="s">
        <v>3</v>
      </c>
      <c r="E12" s="9" t="s">
        <v>31</v>
      </c>
      <c r="F12" s="9" t="s">
        <v>32</v>
      </c>
      <c r="G12" s="9" t="s">
        <v>51</v>
      </c>
      <c r="H12" s="9" t="s">
        <v>30</v>
      </c>
      <c r="I12" s="9" t="s">
        <v>20</v>
      </c>
    </row>
    <row r="13" spans="1:9" ht="216.75" x14ac:dyDescent="0.25">
      <c r="A13" s="1" t="s">
        <v>22</v>
      </c>
      <c r="B13" s="7" t="s">
        <v>11</v>
      </c>
      <c r="C13" s="1" t="s">
        <v>10</v>
      </c>
      <c r="D13" s="1">
        <f>'Ajuste de cantidades'!E14</f>
        <v>4</v>
      </c>
      <c r="E13" s="12">
        <v>280000</v>
      </c>
      <c r="F13" s="12">
        <v>280000</v>
      </c>
      <c r="G13" s="12" t="s">
        <v>48</v>
      </c>
      <c r="H13" s="12">
        <f>AVERAGE(E13:G13)</f>
        <v>280000</v>
      </c>
      <c r="I13" s="14">
        <f>D13*H13</f>
        <v>1120000</v>
      </c>
    </row>
    <row r="14" spans="1:9" ht="153" x14ac:dyDescent="0.25">
      <c r="A14" s="1" t="s">
        <v>23</v>
      </c>
      <c r="B14" s="7" t="s">
        <v>13</v>
      </c>
      <c r="C14" s="1" t="s">
        <v>10</v>
      </c>
      <c r="D14" s="1">
        <f>'Ajuste de cantidades'!E15</f>
        <v>4</v>
      </c>
      <c r="E14" s="12">
        <v>310000</v>
      </c>
      <c r="F14" s="12">
        <v>320000</v>
      </c>
      <c r="G14" s="12" t="s">
        <v>48</v>
      </c>
      <c r="H14" s="12">
        <f t="shared" ref="H14:H16" si="1">AVERAGE(E14:G14)</f>
        <v>315000</v>
      </c>
      <c r="I14" s="14">
        <f t="shared" ref="I14:I19" si="2">D14*H14</f>
        <v>1260000</v>
      </c>
    </row>
    <row r="15" spans="1:9" ht="242.25" x14ac:dyDescent="0.25">
      <c r="A15" s="1" t="s">
        <v>24</v>
      </c>
      <c r="B15" s="7" t="s">
        <v>12</v>
      </c>
      <c r="C15" s="1" t="s">
        <v>10</v>
      </c>
      <c r="D15" s="1">
        <f>'Ajuste de cantidades'!E16</f>
        <v>14</v>
      </c>
      <c r="E15" s="12">
        <v>400000</v>
      </c>
      <c r="F15" s="12">
        <v>410000</v>
      </c>
      <c r="G15" s="12">
        <v>263610</v>
      </c>
      <c r="H15" s="12">
        <f t="shared" si="1"/>
        <v>357870</v>
      </c>
      <c r="I15" s="14">
        <f t="shared" si="2"/>
        <v>5010180</v>
      </c>
    </row>
    <row r="16" spans="1:9" ht="267.75" x14ac:dyDescent="0.25">
      <c r="A16" s="1" t="s">
        <v>25</v>
      </c>
      <c r="B16" s="7" t="s">
        <v>14</v>
      </c>
      <c r="C16" s="1" t="s">
        <v>10</v>
      </c>
      <c r="D16" s="1">
        <f>'Ajuste de cantidades'!E17</f>
        <v>1</v>
      </c>
      <c r="E16" s="12">
        <v>830000</v>
      </c>
      <c r="F16" s="12">
        <v>840000</v>
      </c>
      <c r="G16" s="12">
        <v>629420</v>
      </c>
      <c r="H16" s="12">
        <f t="shared" si="1"/>
        <v>766473.33333333337</v>
      </c>
      <c r="I16" s="14">
        <f t="shared" si="2"/>
        <v>766473.33333333337</v>
      </c>
    </row>
    <row r="17" spans="1:9" ht="140.25" x14ac:dyDescent="0.25">
      <c r="A17" s="1" t="s">
        <v>26</v>
      </c>
      <c r="B17" s="2" t="s">
        <v>15</v>
      </c>
      <c r="C17" s="1" t="s">
        <v>10</v>
      </c>
      <c r="D17" s="1">
        <f>'Ajuste de cantidades'!E18</f>
        <v>1</v>
      </c>
      <c r="E17" s="12">
        <v>1600000</v>
      </c>
      <c r="F17" s="12">
        <v>1648000</v>
      </c>
      <c r="G17" s="24">
        <v>829810</v>
      </c>
      <c r="H17" s="12">
        <f>AVERAGE(E17:F17)</f>
        <v>1624000</v>
      </c>
      <c r="I17" s="14">
        <f t="shared" si="2"/>
        <v>1624000</v>
      </c>
    </row>
    <row r="18" spans="1:9" ht="63.75" x14ac:dyDescent="0.25">
      <c r="A18" s="1" t="s">
        <v>27</v>
      </c>
      <c r="B18" s="2" t="s">
        <v>19</v>
      </c>
      <c r="C18" s="1" t="s">
        <v>10</v>
      </c>
      <c r="D18" s="1">
        <f>'Ajuste de cantidades'!E19</f>
        <v>25</v>
      </c>
      <c r="E18" s="12">
        <v>1500000</v>
      </c>
      <c r="F18" s="12">
        <v>1440000</v>
      </c>
      <c r="G18" s="24" t="s">
        <v>49</v>
      </c>
      <c r="H18" s="12">
        <f>AVERAGE(E18:F18)</f>
        <v>1470000</v>
      </c>
      <c r="I18" s="14">
        <f t="shared" si="2"/>
        <v>36750000</v>
      </c>
    </row>
    <row r="19" spans="1:9" ht="89.25" x14ac:dyDescent="0.25">
      <c r="A19" s="1" t="s">
        <v>28</v>
      </c>
      <c r="B19" s="2" t="s">
        <v>17</v>
      </c>
      <c r="C19" s="1" t="s">
        <v>10</v>
      </c>
      <c r="D19" s="1">
        <f>'Ajuste de cantidades'!E20</f>
        <v>8</v>
      </c>
      <c r="E19" s="12">
        <v>1800000</v>
      </c>
      <c r="F19" s="12">
        <v>1764000</v>
      </c>
      <c r="G19" s="24" t="s">
        <v>50</v>
      </c>
      <c r="H19" s="12">
        <f>AVERAGE(E19:F19)</f>
        <v>1782000</v>
      </c>
      <c r="I19" s="14">
        <f t="shared" si="2"/>
        <v>14256000</v>
      </c>
    </row>
    <row r="21" spans="1:9" ht="15" x14ac:dyDescent="0.25">
      <c r="C21" s="5"/>
      <c r="D21"/>
      <c r="E21"/>
      <c r="F21" s="31" t="s">
        <v>20</v>
      </c>
      <c r="G21" s="32"/>
      <c r="H21" s="33"/>
      <c r="I21" s="15">
        <f>SUM(I4:I9,I13:I19)</f>
        <v>109176423.5</v>
      </c>
    </row>
    <row r="22" spans="1:9" ht="15" x14ac:dyDescent="0.25">
      <c r="C22" s="5"/>
      <c r="D22"/>
      <c r="E22"/>
      <c r="F22" s="31" t="s">
        <v>21</v>
      </c>
      <c r="G22" s="32"/>
      <c r="H22" s="33"/>
      <c r="I22" s="15">
        <f>I21*0.19</f>
        <v>20743520.465</v>
      </c>
    </row>
    <row r="23" spans="1:9" ht="15" x14ac:dyDescent="0.25">
      <c r="C23" s="5"/>
      <c r="D23"/>
      <c r="E23"/>
      <c r="F23" s="31" t="s">
        <v>34</v>
      </c>
      <c r="G23" s="32"/>
      <c r="H23" s="33"/>
      <c r="I23" s="15">
        <f>I21+I22</f>
        <v>129919943.965</v>
      </c>
    </row>
    <row r="24" spans="1:9" ht="15" x14ac:dyDescent="0.25">
      <c r="C24" s="5"/>
      <c r="D24"/>
      <c r="E24"/>
      <c r="F24" s="28" t="s">
        <v>35</v>
      </c>
      <c r="G24" s="28"/>
      <c r="H24" s="28"/>
      <c r="I24" s="15">
        <v>130000000</v>
      </c>
    </row>
    <row r="25" spans="1:9" x14ac:dyDescent="0.25">
      <c r="F25" s="37" t="s">
        <v>36</v>
      </c>
      <c r="G25" s="37"/>
      <c r="H25" s="37"/>
      <c r="I25" s="23">
        <f>I24-I23</f>
        <v>80056.034999996424</v>
      </c>
    </row>
  </sheetData>
  <mergeCells count="9">
    <mergeCell ref="F22:H22"/>
    <mergeCell ref="F23:H23"/>
    <mergeCell ref="F24:H24"/>
    <mergeCell ref="F25:H25"/>
    <mergeCell ref="A1:I1"/>
    <mergeCell ref="A2:I2"/>
    <mergeCell ref="A10:I10"/>
    <mergeCell ref="A11:I11"/>
    <mergeCell ref="F21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Especificaciones tecnicas</vt:lpstr>
      <vt:lpstr>EM Necesidad requerida</vt:lpstr>
      <vt:lpstr>Ajuste de cantidades</vt:lpstr>
      <vt:lpstr>EM Necesidad ajustada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COLON</dc:creator>
  <cp:lastModifiedBy>David De Jesus Castilla Jimenez</cp:lastModifiedBy>
  <dcterms:created xsi:type="dcterms:W3CDTF">2015-06-05T18:17:20Z</dcterms:created>
  <dcterms:modified xsi:type="dcterms:W3CDTF">2024-11-19T21:09:00Z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2022-11-09T16:30:41Z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4e0ec08f-a6fd-499d-aa3a-1a1d77ccddd5</vt:lpwstr>
  </property>
  <property fmtid="{D5CDD505-2E9C-101B-9397-08002B2CF9AE}" pid="8" name="MSIP_Label_1299739c-ad3d-4908-806e-4d91151a6e13_ContentBits">
    <vt:lpwstr>0</vt:lpwstr>
  </property>
</Properties>
</file>