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SALUD PUBLICA 2024\PLAN DE ACCION 2DO SESMSTRE 2024\PROYECTO INTERVENCIONES COLECTIVAS\PIC ESE\"/>
    </mc:Choice>
  </mc:AlternateContent>
  <xr:revisionPtr revIDLastSave="0" documentId="13_ncr:1_{7E4DF01E-1C05-4536-8804-A5DD1264CFE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EBS PIC 2024 " sheetId="35" r:id="rId1"/>
    <sheet name="PLAN DE ACCION PIC-2" sheetId="34" r:id="rId2"/>
    <sheet name="EBS COMP" sheetId="39" r:id="rId3"/>
    <sheet name="MEDIC IVERMECTINA" sheetId="32" r:id="rId4"/>
    <sheet name="SUCRE" sheetId="9" r:id="rId5"/>
    <sheet name="GUARANDA" sheetId="8" r:id="rId6"/>
    <sheet name="MAJAGUAL" sheetId="7" r:id="rId7"/>
    <sheet name="CAIMITO" sheetId="10" r:id="rId8"/>
    <sheet name="LOS PALMITOS" sheetId="38" r:id="rId9"/>
    <sheet name="SAN PEDRO" sheetId="37" r:id="rId10"/>
    <sheet name="LA  UNION " sheetId="36" r:id="rId11"/>
    <sheet name="SAN MARCOS" sheetId="5" r:id="rId12"/>
    <sheet name="SAN BENITO " sheetId="4" r:id="rId13"/>
    <sheet name="GALERAS" sheetId="16" r:id="rId14"/>
    <sheet name="SINCE" sheetId="17" r:id="rId15"/>
    <sheet name="BETULIA" sheetId="18" r:id="rId16"/>
    <sheet name="COROZAL" sheetId="19" r:id="rId17"/>
    <sheet name="MORROA" sheetId="11" r:id="rId18"/>
    <sheet name="OVEJAS" sheetId="12" r:id="rId19"/>
    <sheet name="COLOSO " sheetId="20" r:id="rId20"/>
    <sheet name="CHALAN" sheetId="21" r:id="rId21"/>
    <sheet name="BUENAVISTA" sheetId="22" r:id="rId22"/>
    <sheet name="TOLUVIEJO" sheetId="13" r:id="rId23"/>
    <sheet name="TOLU" sheetId="14" r:id="rId24"/>
    <sheet name="SAN ONOFRE" sheetId="6" r:id="rId25"/>
    <sheet name="COVEÑAS" sheetId="25" r:id="rId26"/>
    <sheet name="SAMPUES" sheetId="15" r:id="rId27"/>
    <sheet name="SAN ANTONIO DE PALMITO" sheetId="26" r:id="rId28"/>
    <sheet name="EL ROBLE" sheetId="27" r:id="rId29"/>
  </sheets>
  <definedNames>
    <definedName name="_xlnm._FilterDatabase" localSheetId="0" hidden="1">'EBS PIC 2024 '!$A$1:$T$420</definedName>
    <definedName name="_xlnm.Print_Area" localSheetId="0">'EBS PIC 2024 '!$A$1:$G$413</definedName>
    <definedName name="secores" localSheetId="0">#REF!</definedName>
    <definedName name="secores" localSheetId="3">#REF!</definedName>
    <definedName name="secores">#REF!</definedName>
    <definedName name="sectores" localSheetId="0">#REF!</definedName>
    <definedName name="sectores" localSheetId="3">#REF!</definedName>
    <definedName name="sector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31" roundtripDataSignature="AMtx7mh3FFwaAZE55YpU13gZ90+RHEhVDg=="/>
    </ext>
  </extLst>
</workbook>
</file>

<file path=xl/calcChain.xml><?xml version="1.0" encoding="utf-8"?>
<calcChain xmlns="http://schemas.openxmlformats.org/spreadsheetml/2006/main">
  <c r="M68" i="26" l="1"/>
  <c r="M67" i="26"/>
  <c r="M66" i="26"/>
  <c r="M65" i="26"/>
  <c r="M64" i="26"/>
  <c r="M63" i="26"/>
  <c r="M62" i="26"/>
  <c r="M61" i="26"/>
  <c r="M60" i="26"/>
  <c r="M59" i="26"/>
  <c r="M58" i="26"/>
  <c r="M57" i="26"/>
  <c r="M56" i="26"/>
  <c r="M55" i="26"/>
  <c r="M54" i="26"/>
  <c r="M53" i="26"/>
  <c r="M52" i="26"/>
  <c r="M51" i="26"/>
  <c r="M50" i="26"/>
  <c r="M49" i="26"/>
  <c r="M48" i="26"/>
  <c r="M47" i="26"/>
  <c r="M46" i="26"/>
  <c r="M45" i="26"/>
  <c r="M44" i="26"/>
  <c r="M43" i="26"/>
  <c r="M42" i="26"/>
  <c r="M41" i="26"/>
  <c r="M40" i="26"/>
  <c r="M39" i="26"/>
  <c r="M38" i="26"/>
  <c r="M37" i="26"/>
  <c r="M36" i="26"/>
  <c r="M35" i="26"/>
  <c r="M34" i="26"/>
  <c r="M33" i="26"/>
  <c r="M32" i="26"/>
  <c r="M31" i="26"/>
  <c r="M30" i="26"/>
  <c r="M29" i="26"/>
  <c r="M28" i="26"/>
  <c r="M27" i="26"/>
  <c r="M26" i="26"/>
  <c r="M25" i="26"/>
  <c r="M24" i="26"/>
  <c r="M23" i="26"/>
  <c r="M22" i="26"/>
  <c r="M21" i="26"/>
  <c r="M20" i="26"/>
  <c r="M19" i="26"/>
  <c r="M18" i="26"/>
  <c r="M17" i="26"/>
  <c r="M16" i="26"/>
  <c r="M15" i="26"/>
  <c r="M14" i="26"/>
  <c r="M13" i="26"/>
  <c r="M12" i="26"/>
  <c r="M11" i="26"/>
  <c r="M10" i="26"/>
  <c r="M9" i="26"/>
  <c r="M8" i="26"/>
  <c r="M7" i="26"/>
  <c r="M6" i="26"/>
  <c r="M5" i="26"/>
  <c r="M68" i="13"/>
  <c r="M67" i="13"/>
  <c r="M66" i="13"/>
  <c r="M65" i="13"/>
  <c r="M64" i="13"/>
  <c r="M63" i="13"/>
  <c r="M62" i="13"/>
  <c r="M61" i="13"/>
  <c r="M60" i="13"/>
  <c r="M59" i="13"/>
  <c r="M58" i="13"/>
  <c r="M57" i="13"/>
  <c r="M56" i="13"/>
  <c r="M55" i="13"/>
  <c r="M54" i="13"/>
  <c r="M53" i="13"/>
  <c r="M52" i="13"/>
  <c r="M51" i="13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6" i="13"/>
  <c r="M5" i="13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6" i="12"/>
  <c r="M5" i="12"/>
  <c r="M68" i="14"/>
  <c r="M67" i="14"/>
  <c r="M66" i="14"/>
  <c r="M65" i="14"/>
  <c r="M64" i="14"/>
  <c r="M63" i="14"/>
  <c r="M62" i="14"/>
  <c r="M61" i="14"/>
  <c r="M60" i="14"/>
  <c r="M59" i="14"/>
  <c r="M58" i="14"/>
  <c r="M57" i="14"/>
  <c r="M56" i="14"/>
  <c r="M55" i="14"/>
  <c r="M54" i="14"/>
  <c r="M53" i="14"/>
  <c r="M52" i="14"/>
  <c r="M51" i="14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M36" i="14"/>
  <c r="M35" i="14"/>
  <c r="M34" i="14"/>
  <c r="M33" i="14"/>
  <c r="M32" i="14"/>
  <c r="M31" i="14"/>
  <c r="M30" i="14"/>
  <c r="M29" i="14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1" i="14"/>
  <c r="M10" i="14"/>
  <c r="M9" i="14"/>
  <c r="M8" i="14"/>
  <c r="M7" i="14"/>
  <c r="M6" i="14"/>
  <c r="M5" i="1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H78" i="35"/>
  <c r="M34" i="21"/>
  <c r="M33" i="21"/>
  <c r="M32" i="21"/>
  <c r="M31" i="21"/>
  <c r="M30" i="21"/>
  <c r="M29" i="21"/>
  <c r="M28" i="21"/>
  <c r="M27" i="21"/>
  <c r="M26" i="21"/>
  <c r="M25" i="2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7" i="21"/>
  <c r="M6" i="21"/>
  <c r="M5" i="21"/>
  <c r="Q6" i="20"/>
  <c r="P6" i="20"/>
  <c r="M64" i="27"/>
  <c r="M63" i="27"/>
  <c r="M62" i="27"/>
  <c r="M61" i="27"/>
  <c r="M60" i="27"/>
  <c r="M59" i="27"/>
  <c r="M58" i="27"/>
  <c r="M57" i="27"/>
  <c r="M56" i="27"/>
  <c r="M55" i="27"/>
  <c r="M54" i="27"/>
  <c r="M53" i="27"/>
  <c r="M52" i="27"/>
  <c r="M51" i="27"/>
  <c r="M50" i="27"/>
  <c r="M49" i="27"/>
  <c r="M48" i="27"/>
  <c r="M47" i="27"/>
  <c r="M46" i="27"/>
  <c r="M45" i="27"/>
  <c r="M44" i="27"/>
  <c r="M43" i="27"/>
  <c r="M42" i="27"/>
  <c r="M41" i="27"/>
  <c r="M40" i="27"/>
  <c r="M39" i="27"/>
  <c r="M38" i="27"/>
  <c r="M37" i="27"/>
  <c r="M36" i="27"/>
  <c r="M35" i="27"/>
  <c r="M34" i="27"/>
  <c r="M33" i="27"/>
  <c r="M32" i="27"/>
  <c r="M31" i="27"/>
  <c r="M30" i="27"/>
  <c r="M29" i="27"/>
  <c r="M28" i="27"/>
  <c r="M27" i="27"/>
  <c r="M26" i="27"/>
  <c r="M25" i="27"/>
  <c r="M24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M10" i="27"/>
  <c r="M9" i="27"/>
  <c r="M8" i="27"/>
  <c r="M7" i="27"/>
  <c r="M6" i="27"/>
  <c r="M5" i="27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M51" i="25"/>
  <c r="M50" i="25"/>
  <c r="M49" i="25"/>
  <c r="M48" i="25"/>
  <c r="M47" i="25"/>
  <c r="M46" i="25"/>
  <c r="M45" i="25"/>
  <c r="M44" i="25"/>
  <c r="M43" i="25"/>
  <c r="M42" i="25"/>
  <c r="M41" i="25"/>
  <c r="M40" i="25"/>
  <c r="M39" i="25"/>
  <c r="M38" i="25"/>
  <c r="M37" i="25"/>
  <c r="M36" i="25"/>
  <c r="M35" i="25"/>
  <c r="M34" i="25"/>
  <c r="M33" i="25"/>
  <c r="M32" i="25"/>
  <c r="M31" i="25"/>
  <c r="M30" i="25"/>
  <c r="M29" i="25"/>
  <c r="M28" i="25"/>
  <c r="M27" i="25"/>
  <c r="M26" i="25"/>
  <c r="M25" i="25"/>
  <c r="M24" i="25"/>
  <c r="M23" i="25"/>
  <c r="M22" i="25"/>
  <c r="M21" i="25"/>
  <c r="M20" i="25"/>
  <c r="M19" i="25"/>
  <c r="M18" i="25"/>
  <c r="M17" i="25"/>
  <c r="M16" i="25"/>
  <c r="M15" i="25"/>
  <c r="M14" i="25"/>
  <c r="M13" i="25"/>
  <c r="M12" i="25"/>
  <c r="M11" i="25"/>
  <c r="M10" i="25"/>
  <c r="M9" i="25"/>
  <c r="M8" i="25"/>
  <c r="M7" i="25"/>
  <c r="M6" i="25"/>
  <c r="M5" i="25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64" i="22"/>
  <c r="M63" i="22"/>
  <c r="M62" i="22"/>
  <c r="M61" i="22"/>
  <c r="M60" i="22"/>
  <c r="M59" i="22"/>
  <c r="M58" i="22"/>
  <c r="M57" i="22"/>
  <c r="M56" i="22"/>
  <c r="M55" i="22"/>
  <c r="M54" i="22"/>
  <c r="M53" i="22"/>
  <c r="M52" i="22"/>
  <c r="M51" i="22"/>
  <c r="M50" i="22"/>
  <c r="M49" i="22"/>
  <c r="M48" i="22"/>
  <c r="M47" i="22"/>
  <c r="M46" i="22"/>
  <c r="M45" i="22"/>
  <c r="M44" i="22"/>
  <c r="M43" i="22"/>
  <c r="M42" i="22"/>
  <c r="M41" i="22"/>
  <c r="M40" i="22"/>
  <c r="M39" i="22"/>
  <c r="M38" i="22"/>
  <c r="M37" i="22"/>
  <c r="M36" i="22"/>
  <c r="M35" i="22"/>
  <c r="M34" i="22"/>
  <c r="M33" i="22"/>
  <c r="M32" i="22"/>
  <c r="M31" i="22"/>
  <c r="M30" i="22"/>
  <c r="M29" i="22"/>
  <c r="M28" i="22"/>
  <c r="M27" i="22"/>
  <c r="M26" i="22"/>
  <c r="M25" i="22"/>
  <c r="M24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M8" i="22"/>
  <c r="M7" i="22"/>
  <c r="M6" i="22"/>
  <c r="M5" i="22"/>
  <c r="M64" i="11"/>
  <c r="M63" i="11"/>
  <c r="M62" i="11"/>
  <c r="M61" i="11"/>
  <c r="M60" i="11"/>
  <c r="M59" i="11"/>
  <c r="M58" i="11"/>
  <c r="M57" i="11"/>
  <c r="M56" i="11"/>
  <c r="M55" i="11"/>
  <c r="M54" i="11"/>
  <c r="M53" i="11"/>
  <c r="M52" i="11"/>
  <c r="M51" i="11"/>
  <c r="M50" i="11"/>
  <c r="M49" i="11"/>
  <c r="M48" i="11"/>
  <c r="M47" i="11"/>
  <c r="M46" i="11"/>
  <c r="M45" i="11"/>
  <c r="M44" i="11"/>
  <c r="M43" i="11"/>
  <c r="M42" i="11"/>
  <c r="M41" i="11"/>
  <c r="M40" i="11"/>
  <c r="M39" i="11"/>
  <c r="M38" i="11"/>
  <c r="M37" i="11"/>
  <c r="M36" i="11"/>
  <c r="M35" i="11"/>
  <c r="M34" i="11"/>
  <c r="M33" i="11"/>
  <c r="M32" i="11"/>
  <c r="M31" i="11"/>
  <c r="M30" i="11"/>
  <c r="M29" i="11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6" i="11"/>
  <c r="M5" i="11"/>
  <c r="M64" i="19"/>
  <c r="M63" i="19"/>
  <c r="M62" i="19"/>
  <c r="M61" i="19"/>
  <c r="M60" i="19"/>
  <c r="M59" i="19"/>
  <c r="M58" i="19"/>
  <c r="M57" i="19"/>
  <c r="M56" i="19"/>
  <c r="M55" i="19"/>
  <c r="M54" i="19"/>
  <c r="M53" i="19"/>
  <c r="M52" i="19"/>
  <c r="M51" i="19"/>
  <c r="M50" i="19"/>
  <c r="M49" i="19"/>
  <c r="M48" i="19"/>
  <c r="M47" i="19"/>
  <c r="M46" i="19"/>
  <c r="M45" i="19"/>
  <c r="M44" i="19"/>
  <c r="M43" i="19"/>
  <c r="M42" i="19"/>
  <c r="M41" i="19"/>
  <c r="M40" i="19"/>
  <c r="M39" i="19"/>
  <c r="M38" i="19"/>
  <c r="M37" i="19"/>
  <c r="M36" i="19"/>
  <c r="M35" i="19"/>
  <c r="M34" i="19"/>
  <c r="M33" i="19"/>
  <c r="M32" i="19"/>
  <c r="M31" i="19"/>
  <c r="M30" i="19"/>
  <c r="M29" i="19"/>
  <c r="M28" i="19"/>
  <c r="M27" i="19"/>
  <c r="M26" i="19"/>
  <c r="M25" i="19"/>
  <c r="M24" i="19"/>
  <c r="M23" i="19"/>
  <c r="M22" i="19"/>
  <c r="M21" i="19"/>
  <c r="M20" i="19"/>
  <c r="M19" i="19"/>
  <c r="M18" i="19"/>
  <c r="M17" i="19"/>
  <c r="M16" i="19"/>
  <c r="M15" i="19"/>
  <c r="M14" i="19"/>
  <c r="M13" i="19"/>
  <c r="M12" i="19"/>
  <c r="M11" i="19"/>
  <c r="M10" i="19"/>
  <c r="M9" i="19"/>
  <c r="M8" i="19"/>
  <c r="M7" i="19"/>
  <c r="M6" i="19"/>
  <c r="M5" i="19"/>
  <c r="M66" i="18"/>
  <c r="M65" i="18"/>
  <c r="M67" i="18"/>
  <c r="M64" i="18"/>
  <c r="M63" i="18"/>
  <c r="M62" i="18"/>
  <c r="M61" i="18"/>
  <c r="M60" i="18"/>
  <c r="M59" i="18"/>
  <c r="M58" i="18"/>
  <c r="M57" i="18"/>
  <c r="M56" i="18"/>
  <c r="M55" i="18"/>
  <c r="M54" i="18"/>
  <c r="M53" i="18"/>
  <c r="M52" i="18"/>
  <c r="M51" i="18"/>
  <c r="M50" i="18"/>
  <c r="M49" i="18"/>
  <c r="M48" i="18"/>
  <c r="M47" i="18"/>
  <c r="M46" i="18"/>
  <c r="M45" i="18"/>
  <c r="M44" i="18"/>
  <c r="M43" i="18"/>
  <c r="M42" i="18"/>
  <c r="M41" i="18"/>
  <c r="M40" i="18"/>
  <c r="M39" i="18"/>
  <c r="M38" i="18"/>
  <c r="M37" i="18"/>
  <c r="M36" i="18"/>
  <c r="M35" i="18"/>
  <c r="M34" i="18"/>
  <c r="M33" i="18"/>
  <c r="M32" i="18"/>
  <c r="M31" i="18"/>
  <c r="M30" i="18"/>
  <c r="M29" i="18"/>
  <c r="M28" i="18"/>
  <c r="M27" i="18"/>
  <c r="M26" i="18"/>
  <c r="M25" i="18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6" i="18"/>
  <c r="M5" i="18"/>
  <c r="M64" i="17"/>
  <c r="M63" i="17"/>
  <c r="M62" i="17"/>
  <c r="M61" i="17"/>
  <c r="M60" i="17"/>
  <c r="M59" i="17"/>
  <c r="M58" i="17"/>
  <c r="M57" i="17"/>
  <c r="M56" i="17"/>
  <c r="M55" i="17"/>
  <c r="M54" i="17"/>
  <c r="M53" i="17"/>
  <c r="M52" i="17"/>
  <c r="M51" i="17"/>
  <c r="M50" i="17"/>
  <c r="M49" i="17"/>
  <c r="M48" i="17"/>
  <c r="M47" i="17"/>
  <c r="M46" i="17"/>
  <c r="M45" i="17"/>
  <c r="M44" i="17"/>
  <c r="M43" i="17"/>
  <c r="M42" i="17"/>
  <c r="M41" i="17"/>
  <c r="M40" i="17"/>
  <c r="M39" i="17"/>
  <c r="M38" i="17"/>
  <c r="M37" i="17"/>
  <c r="M36" i="17"/>
  <c r="M35" i="17"/>
  <c r="M34" i="17"/>
  <c r="M33" i="17"/>
  <c r="M32" i="17"/>
  <c r="M31" i="17"/>
  <c r="M30" i="17"/>
  <c r="M29" i="17"/>
  <c r="M28" i="17"/>
  <c r="M27" i="17"/>
  <c r="M26" i="17"/>
  <c r="M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7" i="17"/>
  <c r="M6" i="17"/>
  <c r="M5" i="17"/>
  <c r="M64" i="16"/>
  <c r="M63" i="16"/>
  <c r="M62" i="16"/>
  <c r="M61" i="16"/>
  <c r="M60" i="16"/>
  <c r="M59" i="16"/>
  <c r="M58" i="16"/>
  <c r="M57" i="16"/>
  <c r="M56" i="16"/>
  <c r="M55" i="16"/>
  <c r="M54" i="16"/>
  <c r="M53" i="16"/>
  <c r="M52" i="16"/>
  <c r="M51" i="16"/>
  <c r="M50" i="16"/>
  <c r="M49" i="16"/>
  <c r="M48" i="16"/>
  <c r="M47" i="16"/>
  <c r="M46" i="16"/>
  <c r="M45" i="16"/>
  <c r="M44" i="16"/>
  <c r="M43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6" i="16"/>
  <c r="M5" i="16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64" i="36"/>
  <c r="M63" i="36"/>
  <c r="M62" i="36"/>
  <c r="M61" i="36"/>
  <c r="M60" i="36"/>
  <c r="M59" i="36"/>
  <c r="M58" i="36"/>
  <c r="M57" i="36"/>
  <c r="M56" i="36"/>
  <c r="M55" i="36"/>
  <c r="M54" i="36"/>
  <c r="M53" i="36"/>
  <c r="M52" i="36"/>
  <c r="M51" i="36"/>
  <c r="M50" i="36"/>
  <c r="M49" i="36"/>
  <c r="M48" i="36"/>
  <c r="M47" i="36"/>
  <c r="M46" i="36"/>
  <c r="M45" i="36"/>
  <c r="M44" i="36"/>
  <c r="M43" i="36"/>
  <c r="M42" i="36"/>
  <c r="M41" i="36"/>
  <c r="M40" i="36"/>
  <c r="M39" i="36"/>
  <c r="M38" i="36"/>
  <c r="M37" i="36"/>
  <c r="M36" i="36"/>
  <c r="M35" i="36"/>
  <c r="M34" i="36"/>
  <c r="M33" i="36"/>
  <c r="M32" i="36"/>
  <c r="M31" i="36"/>
  <c r="M30" i="36"/>
  <c r="M29" i="36"/>
  <c r="M28" i="36"/>
  <c r="M27" i="36"/>
  <c r="M26" i="36"/>
  <c r="M25" i="36"/>
  <c r="M24" i="36"/>
  <c r="M23" i="36"/>
  <c r="M22" i="36"/>
  <c r="M21" i="36"/>
  <c r="M20" i="36"/>
  <c r="M19" i="36"/>
  <c r="M18" i="36"/>
  <c r="M17" i="36"/>
  <c r="M16" i="36"/>
  <c r="M15" i="36"/>
  <c r="M14" i="36"/>
  <c r="M13" i="36"/>
  <c r="M12" i="36"/>
  <c r="M11" i="36"/>
  <c r="M10" i="36"/>
  <c r="M9" i="36"/>
  <c r="M8" i="36"/>
  <c r="M7" i="36"/>
  <c r="M6" i="36"/>
  <c r="M5" i="36"/>
  <c r="M64" i="37"/>
  <c r="M63" i="37"/>
  <c r="M62" i="37"/>
  <c r="M61" i="37"/>
  <c r="M60" i="37"/>
  <c r="M59" i="37"/>
  <c r="M58" i="37"/>
  <c r="M57" i="37"/>
  <c r="M56" i="37"/>
  <c r="M55" i="37"/>
  <c r="M54" i="37"/>
  <c r="M53" i="37"/>
  <c r="M52" i="37"/>
  <c r="M51" i="37"/>
  <c r="M50" i="37"/>
  <c r="M49" i="37"/>
  <c r="M48" i="37"/>
  <c r="M47" i="37"/>
  <c r="M46" i="37"/>
  <c r="M45" i="37"/>
  <c r="M44" i="37"/>
  <c r="M43" i="37"/>
  <c r="M42" i="37"/>
  <c r="M41" i="37"/>
  <c r="M40" i="37"/>
  <c r="M39" i="37"/>
  <c r="M38" i="37"/>
  <c r="M37" i="37"/>
  <c r="M36" i="37"/>
  <c r="M35" i="37"/>
  <c r="M34" i="37"/>
  <c r="M33" i="37"/>
  <c r="M32" i="37"/>
  <c r="M31" i="37"/>
  <c r="M30" i="37"/>
  <c r="M29" i="37"/>
  <c r="M28" i="37"/>
  <c r="M27" i="37"/>
  <c r="M26" i="37"/>
  <c r="M25" i="37"/>
  <c r="M24" i="37"/>
  <c r="M23" i="37"/>
  <c r="M22" i="37"/>
  <c r="M21" i="37"/>
  <c r="M20" i="37"/>
  <c r="M19" i="37"/>
  <c r="M18" i="37"/>
  <c r="M17" i="37"/>
  <c r="M16" i="37"/>
  <c r="M15" i="37"/>
  <c r="M14" i="37"/>
  <c r="M13" i="37"/>
  <c r="M12" i="37"/>
  <c r="M11" i="37"/>
  <c r="M10" i="37"/>
  <c r="M9" i="37"/>
  <c r="M8" i="37"/>
  <c r="M7" i="37"/>
  <c r="M6" i="37"/>
  <c r="M5" i="37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9" i="10"/>
  <c r="M8" i="10"/>
  <c r="M7" i="10"/>
  <c r="M6" i="10"/>
  <c r="M5" i="10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M5" i="7"/>
  <c r="M66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P6" i="38"/>
  <c r="L359" i="35"/>
  <c r="K359" i="35"/>
  <c r="K406" i="35"/>
  <c r="G370" i="35"/>
  <c r="G369" i="35"/>
  <c r="M29" i="20"/>
  <c r="M14" i="20"/>
  <c r="M62" i="4"/>
  <c r="M46" i="4"/>
  <c r="M30" i="4"/>
  <c r="Q6" i="37"/>
  <c r="M64" i="38"/>
  <c r="M63" i="38"/>
  <c r="M62" i="38"/>
  <c r="M61" i="38"/>
  <c r="M60" i="38"/>
  <c r="M59" i="38"/>
  <c r="M58" i="38"/>
  <c r="M57" i="38"/>
  <c r="M56" i="38"/>
  <c r="M55" i="38"/>
  <c r="M54" i="38"/>
  <c r="M53" i="38"/>
  <c r="M52" i="38"/>
  <c r="M51" i="38"/>
  <c r="M50" i="38"/>
  <c r="M49" i="38"/>
  <c r="M48" i="38"/>
  <c r="M47" i="38"/>
  <c r="M46" i="38"/>
  <c r="M45" i="38"/>
  <c r="M44" i="38"/>
  <c r="M43" i="38"/>
  <c r="M42" i="38"/>
  <c r="M41" i="38"/>
  <c r="M40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Q7" i="36"/>
  <c r="G418" i="35"/>
  <c r="G417" i="35"/>
  <c r="G416" i="35"/>
  <c r="G419" i="35" s="1"/>
  <c r="H416" i="35" s="1"/>
  <c r="G10" i="39"/>
  <c r="G9" i="39"/>
  <c r="G8" i="39"/>
  <c r="G393" i="35"/>
  <c r="G377" i="35"/>
  <c r="G361" i="35"/>
  <c r="G345" i="35"/>
  <c r="G328" i="35"/>
  <c r="G312" i="35"/>
  <c r="G296" i="35"/>
  <c r="G280" i="35"/>
  <c r="G263" i="35"/>
  <c r="G246" i="35"/>
  <c r="G230" i="35"/>
  <c r="G214" i="35"/>
  <c r="G198" i="35"/>
  <c r="G199" i="35"/>
  <c r="G181" i="35"/>
  <c r="G165" i="35"/>
  <c r="G149" i="35"/>
  <c r="G133" i="35"/>
  <c r="G117" i="35"/>
  <c r="G102" i="35"/>
  <c r="G85" i="35"/>
  <c r="G68" i="35"/>
  <c r="G52" i="35"/>
  <c r="G36" i="35"/>
  <c r="G20" i="35"/>
  <c r="G5" i="35"/>
  <c r="G4" i="35"/>
  <c r="G401" i="35"/>
  <c r="K391" i="35" s="1"/>
  <c r="G392" i="35"/>
  <c r="G391" i="35"/>
  <c r="G376" i="35"/>
  <c r="G375" i="35"/>
  <c r="G360" i="35"/>
  <c r="G359" i="35"/>
  <c r="G353" i="35"/>
  <c r="G344" i="35"/>
  <c r="G343" i="35"/>
  <c r="G336" i="35"/>
  <c r="K326" i="35" s="1"/>
  <c r="G327" i="35"/>
  <c r="G326" i="35"/>
  <c r="G320" i="35"/>
  <c r="K310" i="35" s="1"/>
  <c r="G311" i="35"/>
  <c r="G310" i="35"/>
  <c r="G304" i="35"/>
  <c r="K294" i="35" s="1"/>
  <c r="G295" i="35"/>
  <c r="G294" i="35"/>
  <c r="G288" i="35"/>
  <c r="K278" i="35" s="1"/>
  <c r="G279" i="35"/>
  <c r="G278" i="35"/>
  <c r="G271" i="35"/>
  <c r="K261" i="35" s="1"/>
  <c r="G262" i="35"/>
  <c r="G261" i="35"/>
  <c r="G254" i="35"/>
  <c r="K244" i="35" s="1"/>
  <c r="G245" i="35"/>
  <c r="G244" i="35"/>
  <c r="G238" i="35"/>
  <c r="K228" i="35" s="1"/>
  <c r="G229" i="35"/>
  <c r="G228" i="35"/>
  <c r="G222" i="35"/>
  <c r="K212" i="35" s="1"/>
  <c r="G213" i="35"/>
  <c r="G212" i="35"/>
  <c r="G206" i="35"/>
  <c r="K196" i="35" s="1"/>
  <c r="G197" i="35"/>
  <c r="G196" i="35"/>
  <c r="G189" i="35"/>
  <c r="K179" i="35" s="1"/>
  <c r="G180" i="35"/>
  <c r="G179" i="35"/>
  <c r="G173" i="35"/>
  <c r="K162" i="35" s="1"/>
  <c r="G164" i="35"/>
  <c r="G163" i="35"/>
  <c r="G157" i="35"/>
  <c r="K147" i="35" s="1"/>
  <c r="G148" i="35"/>
  <c r="G147" i="35"/>
  <c r="G141" i="35"/>
  <c r="K131" i="35" s="1"/>
  <c r="G132" i="35"/>
  <c r="G131" i="35"/>
  <c r="G125" i="35"/>
  <c r="K115" i="35" s="1"/>
  <c r="G116" i="35"/>
  <c r="G115" i="35"/>
  <c r="G110" i="35"/>
  <c r="L99" i="35" s="1"/>
  <c r="G109" i="35"/>
  <c r="K99" i="35" s="1"/>
  <c r="G103" i="35"/>
  <c r="G101" i="35"/>
  <c r="G100" i="35"/>
  <c r="G99" i="35"/>
  <c r="G93" i="35"/>
  <c r="K83" i="35" s="1"/>
  <c r="G87" i="35"/>
  <c r="G86" i="35"/>
  <c r="G84" i="35"/>
  <c r="G83" i="35"/>
  <c r="G76" i="35"/>
  <c r="K66" i="35" s="1"/>
  <c r="G67" i="35"/>
  <c r="G66" i="35"/>
  <c r="G60" i="35"/>
  <c r="K50" i="35" s="1"/>
  <c r="G51" i="35"/>
  <c r="G50" i="35"/>
  <c r="G44" i="35"/>
  <c r="K34" i="35" s="1"/>
  <c r="G45" i="35"/>
  <c r="G35" i="35"/>
  <c r="G29" i="35"/>
  <c r="G28" i="35"/>
  <c r="K18" i="35" s="1"/>
  <c r="G22" i="35"/>
  <c r="G21" i="35"/>
  <c r="G19" i="35"/>
  <c r="O18" i="35"/>
  <c r="L18" i="35"/>
  <c r="G18" i="35"/>
  <c r="G12" i="35"/>
  <c r="K2" i="35" s="1"/>
  <c r="G3" i="35"/>
  <c r="M66" i="27"/>
  <c r="M66" i="15"/>
  <c r="M66" i="25"/>
  <c r="M66" i="6"/>
  <c r="M66" i="22"/>
  <c r="M36" i="21"/>
  <c r="M36" i="20"/>
  <c r="M34" i="20"/>
  <c r="M33" i="20"/>
  <c r="M32" i="20"/>
  <c r="M31" i="20"/>
  <c r="M30" i="20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3" i="20"/>
  <c r="M12" i="20"/>
  <c r="M11" i="20"/>
  <c r="M10" i="20"/>
  <c r="M9" i="20"/>
  <c r="M8" i="20"/>
  <c r="M7" i="20"/>
  <c r="M6" i="20"/>
  <c r="M5" i="20"/>
  <c r="M66" i="11"/>
  <c r="M66" i="19"/>
  <c r="M66" i="17"/>
  <c r="M66" i="16"/>
  <c r="M66" i="10"/>
  <c r="M66" i="7"/>
  <c r="M66" i="9"/>
  <c r="G337" i="35"/>
  <c r="M326" i="35" s="1"/>
  <c r="M70" i="26"/>
  <c r="G273" i="35"/>
  <c r="M261" i="35" s="1"/>
  <c r="M70" i="14"/>
  <c r="M70" i="13"/>
  <c r="G256" i="35"/>
  <c r="M244" i="35" s="1"/>
  <c r="M70" i="12"/>
  <c r="G191" i="35"/>
  <c r="M179" i="35" s="1"/>
  <c r="M68" i="4"/>
  <c r="M67" i="4"/>
  <c r="M66" i="4"/>
  <c r="M65" i="4"/>
  <c r="M64" i="4"/>
  <c r="M63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29" i="4"/>
  <c r="M28" i="4"/>
  <c r="M27" i="4"/>
  <c r="M26" i="4"/>
  <c r="M25" i="4"/>
  <c r="M24" i="4"/>
  <c r="M23" i="4"/>
  <c r="M22" i="4"/>
  <c r="M21" i="4"/>
  <c r="G78" i="35"/>
  <c r="M66" i="35" s="1"/>
  <c r="M406" i="35" s="1"/>
  <c r="M70" i="4"/>
  <c r="D16" i="32"/>
  <c r="F16" i="32" s="1"/>
  <c r="D17" i="32"/>
  <c r="F17" i="32" s="1"/>
  <c r="D18" i="32"/>
  <c r="F18" i="32" s="1"/>
  <c r="D19" i="32"/>
  <c r="F19" i="32" s="1"/>
  <c r="D15" i="32"/>
  <c r="F15" i="32" s="1"/>
  <c r="C20" i="32"/>
  <c r="D20" i="32" s="1"/>
  <c r="F20" i="32" s="1"/>
  <c r="M66" i="38"/>
  <c r="M19" i="38"/>
  <c r="M18" i="38"/>
  <c r="M17" i="38"/>
  <c r="M16" i="38"/>
  <c r="M15" i="38"/>
  <c r="M13" i="38"/>
  <c r="M12" i="38"/>
  <c r="M11" i="38"/>
  <c r="M10" i="38"/>
  <c r="M9" i="38"/>
  <c r="M8" i="38"/>
  <c r="M7" i="38"/>
  <c r="M6" i="38"/>
  <c r="M5" i="38"/>
  <c r="M66" i="37"/>
  <c r="M66" i="5"/>
  <c r="M66" i="36"/>
  <c r="G409" i="35"/>
  <c r="K343" i="35"/>
  <c r="G385" i="35"/>
  <c r="K375" i="35" s="1"/>
  <c r="I425" i="35"/>
  <c r="I427" i="35" s="1"/>
  <c r="G402" i="35"/>
  <c r="L391" i="35" s="1"/>
  <c r="G395" i="35"/>
  <c r="G394" i="35"/>
  <c r="O391" i="35"/>
  <c r="I391" i="35"/>
  <c r="G386" i="35"/>
  <c r="G379" i="35"/>
  <c r="G378" i="35"/>
  <c r="O375" i="35"/>
  <c r="L375" i="35"/>
  <c r="G363" i="35"/>
  <c r="G362" i="35"/>
  <c r="O359" i="35"/>
  <c r="G354" i="35"/>
  <c r="G347" i="35"/>
  <c r="G346" i="35"/>
  <c r="O343" i="35"/>
  <c r="L343" i="35"/>
  <c r="G338" i="35"/>
  <c r="G330" i="35"/>
  <c r="G329" i="35"/>
  <c r="O326" i="35"/>
  <c r="L326" i="35"/>
  <c r="G321" i="35"/>
  <c r="G314" i="35"/>
  <c r="G313" i="35"/>
  <c r="O310" i="35"/>
  <c r="L310" i="35"/>
  <c r="G305" i="35"/>
  <c r="G298" i="35"/>
  <c r="G297" i="35"/>
  <c r="O294" i="35"/>
  <c r="L294" i="35"/>
  <c r="G289" i="35"/>
  <c r="G282" i="35"/>
  <c r="G281" i="35"/>
  <c r="O278" i="35"/>
  <c r="L278" i="35"/>
  <c r="G272" i="35"/>
  <c r="G265" i="35"/>
  <c r="G264" i="35"/>
  <c r="O261" i="35"/>
  <c r="L261" i="35"/>
  <c r="G255" i="35"/>
  <c r="G248" i="35"/>
  <c r="G247" i="35"/>
  <c r="O244" i="35"/>
  <c r="L244" i="35"/>
  <c r="G239" i="35"/>
  <c r="G232" i="35"/>
  <c r="G231" i="35"/>
  <c r="O228" i="35"/>
  <c r="L228" i="35"/>
  <c r="G223" i="35"/>
  <c r="G216" i="35"/>
  <c r="G215" i="35"/>
  <c r="O212" i="35"/>
  <c r="L212" i="35"/>
  <c r="G207" i="35"/>
  <c r="G200" i="35"/>
  <c r="O196" i="35"/>
  <c r="L196" i="35"/>
  <c r="G190" i="35"/>
  <c r="G183" i="35"/>
  <c r="G182" i="35"/>
  <c r="O179" i="35"/>
  <c r="L179" i="35"/>
  <c r="G174" i="35"/>
  <c r="G167" i="35"/>
  <c r="G166" i="35"/>
  <c r="O162" i="35"/>
  <c r="L162" i="35"/>
  <c r="G158" i="35"/>
  <c r="L147" i="35" s="1"/>
  <c r="Q151" i="35"/>
  <c r="G151" i="35"/>
  <c r="G150" i="35"/>
  <c r="O147" i="35"/>
  <c r="G142" i="35"/>
  <c r="G135" i="35"/>
  <c r="G134" i="35"/>
  <c r="O131" i="35"/>
  <c r="L131" i="35"/>
  <c r="G126" i="35"/>
  <c r="G119" i="35"/>
  <c r="G118" i="35"/>
  <c r="O115" i="35"/>
  <c r="L115" i="35"/>
  <c r="O99" i="35"/>
  <c r="G94" i="35"/>
  <c r="O83" i="35"/>
  <c r="L83" i="35"/>
  <c r="I83" i="35"/>
  <c r="G77" i="35"/>
  <c r="L66" i="35" s="1"/>
  <c r="G70" i="35"/>
  <c r="G69" i="35"/>
  <c r="O66" i="35"/>
  <c r="G61" i="35"/>
  <c r="L50" i="35" s="1"/>
  <c r="G54" i="35"/>
  <c r="G53" i="35"/>
  <c r="O50" i="35"/>
  <c r="G38" i="35"/>
  <c r="G37" i="35"/>
  <c r="O34" i="35"/>
  <c r="L34" i="35"/>
  <c r="G34" i="35"/>
  <c r="G13" i="35"/>
  <c r="G6" i="35"/>
  <c r="O2" i="35"/>
  <c r="O406" i="35" s="1"/>
  <c r="G2" i="35"/>
  <c r="G11" i="39" l="1"/>
  <c r="H8" i="39" s="1"/>
  <c r="N66" i="18"/>
  <c r="M69" i="14"/>
  <c r="N70" i="14"/>
  <c r="L2" i="35"/>
  <c r="E381" i="35"/>
  <c r="G381" i="35" s="1"/>
  <c r="G384" i="35" s="1"/>
  <c r="E397" i="35"/>
  <c r="G397" i="35" s="1"/>
  <c r="E349" i="35"/>
  <c r="G349" i="35" s="1"/>
  <c r="G352" i="35" s="1"/>
  <c r="H354" i="35" s="1"/>
  <c r="E365" i="35"/>
  <c r="G365" i="35" s="1"/>
  <c r="G368" i="35" s="1"/>
  <c r="E316" i="35"/>
  <c r="G316" i="35" s="1"/>
  <c r="J310" i="35" s="1"/>
  <c r="E332" i="35"/>
  <c r="G332" i="35" s="1"/>
  <c r="E284" i="35"/>
  <c r="G284" i="35" s="1"/>
  <c r="E300" i="35"/>
  <c r="G300" i="35" s="1"/>
  <c r="E250" i="35"/>
  <c r="G250" i="35" s="1"/>
  <c r="E267" i="35"/>
  <c r="G267" i="35" s="1"/>
  <c r="E218" i="35"/>
  <c r="G218" i="35" s="1"/>
  <c r="E234" i="35"/>
  <c r="G234" i="35" s="1"/>
  <c r="G237" i="35" s="1"/>
  <c r="G240" i="35" s="1"/>
  <c r="E185" i="35"/>
  <c r="G185" i="35" s="1"/>
  <c r="J179" i="35" s="1"/>
  <c r="E202" i="35"/>
  <c r="G202" i="35" s="1"/>
  <c r="J196" i="35" s="1"/>
  <c r="E153" i="35"/>
  <c r="G153" i="35" s="1"/>
  <c r="E169" i="35"/>
  <c r="G169" i="35" s="1"/>
  <c r="E121" i="35"/>
  <c r="G121" i="35" s="1"/>
  <c r="E137" i="35"/>
  <c r="G137" i="35" s="1"/>
  <c r="E89" i="35"/>
  <c r="G89" i="35" s="1"/>
  <c r="J83" i="35" s="1"/>
  <c r="E105" i="35"/>
  <c r="G105" i="35" s="1"/>
  <c r="J99" i="35" s="1"/>
  <c r="N99" i="35" s="1"/>
  <c r="P99" i="35" s="1"/>
  <c r="G108" i="35"/>
  <c r="G111" i="35" s="1"/>
  <c r="G113" i="35"/>
  <c r="F112" i="35"/>
  <c r="E72" i="35"/>
  <c r="G72" i="35" s="1"/>
  <c r="G75" i="35" s="1"/>
  <c r="E40" i="35"/>
  <c r="G40" i="35" s="1"/>
  <c r="J34" i="35" s="1"/>
  <c r="N34" i="35" s="1"/>
  <c r="P34" i="35" s="1"/>
  <c r="E56" i="35"/>
  <c r="G56" i="35" s="1"/>
  <c r="I34" i="35"/>
  <c r="G43" i="35"/>
  <c r="G46" i="35" s="1"/>
  <c r="E24" i="35"/>
  <c r="G24" i="35" s="1"/>
  <c r="J18" i="35" s="1"/>
  <c r="E8" i="35"/>
  <c r="G8" i="35" s="1"/>
  <c r="G11" i="35" s="1"/>
  <c r="G14" i="35" s="1"/>
  <c r="I18" i="35"/>
  <c r="I2" i="35"/>
  <c r="J375" i="35"/>
  <c r="J359" i="35"/>
  <c r="J261" i="35"/>
  <c r="J326" i="35"/>
  <c r="J343" i="35"/>
  <c r="J294" i="35"/>
  <c r="J212" i="35"/>
  <c r="J162" i="35"/>
  <c r="N162" i="35" s="1"/>
  <c r="P162" i="35" s="1"/>
  <c r="J131" i="35"/>
  <c r="J115" i="35"/>
  <c r="J50" i="35"/>
  <c r="N50" i="35" s="1"/>
  <c r="J66" i="35"/>
  <c r="G172" i="35"/>
  <c r="G175" i="35" s="1"/>
  <c r="I162" i="35"/>
  <c r="I228" i="35"/>
  <c r="I375" i="35"/>
  <c r="I359" i="35"/>
  <c r="I343" i="35"/>
  <c r="N343" i="35" s="1"/>
  <c r="P343" i="35" s="1"/>
  <c r="I326" i="35"/>
  <c r="G335" i="35"/>
  <c r="G339" i="35" s="1"/>
  <c r="G341" i="35" s="1"/>
  <c r="M73" i="26" s="1"/>
  <c r="I310" i="35"/>
  <c r="I294" i="35"/>
  <c r="N294" i="35" s="1"/>
  <c r="P294" i="35" s="1"/>
  <c r="G303" i="35"/>
  <c r="G306" i="35" s="1"/>
  <c r="I278" i="35"/>
  <c r="I261" i="35"/>
  <c r="G270" i="35"/>
  <c r="G274" i="35" s="1"/>
  <c r="F275" i="35" s="1"/>
  <c r="I244" i="35"/>
  <c r="I212" i="35"/>
  <c r="G221" i="35"/>
  <c r="H223" i="35" s="1"/>
  <c r="I196" i="35"/>
  <c r="I179" i="35"/>
  <c r="G188" i="35"/>
  <c r="G192" i="35" s="1"/>
  <c r="G59" i="35"/>
  <c r="G62" i="35" s="1"/>
  <c r="I50" i="35"/>
  <c r="I66" i="35"/>
  <c r="I99" i="35"/>
  <c r="G124" i="35"/>
  <c r="I115" i="35"/>
  <c r="N115" i="35" s="1"/>
  <c r="P115" i="35" s="1"/>
  <c r="I131" i="35"/>
  <c r="G140" i="35"/>
  <c r="G143" i="35" s="1"/>
  <c r="F144" i="35" s="1"/>
  <c r="N83" i="35"/>
  <c r="P83" i="35" s="1"/>
  <c r="P4" i="9"/>
  <c r="G127" i="35"/>
  <c r="F128" i="35" s="1"/>
  <c r="I147" i="35"/>
  <c r="G224" i="35"/>
  <c r="F225" i="35" s="1"/>
  <c r="G355" i="35"/>
  <c r="F356" i="35" s="1"/>
  <c r="G387" i="35"/>
  <c r="F47" i="35"/>
  <c r="G48" i="35"/>
  <c r="F193" i="35"/>
  <c r="G194" i="35"/>
  <c r="M73" i="12" s="1"/>
  <c r="I406" i="35"/>
  <c r="G357" i="35"/>
  <c r="F388" i="35"/>
  <c r="G389" i="35"/>
  <c r="I428" i="35" s="1"/>
  <c r="G242" i="35" l="1"/>
  <c r="F241" i="35"/>
  <c r="G308" i="35"/>
  <c r="F307" i="35"/>
  <c r="P50" i="35"/>
  <c r="Q54" i="35"/>
  <c r="G276" i="35"/>
  <c r="M73" i="14" s="1"/>
  <c r="H369" i="35"/>
  <c r="P5" i="38" s="1"/>
  <c r="Q5" i="38" s="1"/>
  <c r="R5" i="38" s="1"/>
  <c r="G371" i="35"/>
  <c r="F340" i="35"/>
  <c r="G226" i="35"/>
  <c r="G145" i="35"/>
  <c r="G205" i="35"/>
  <c r="N359" i="35"/>
  <c r="P359" i="35" s="1"/>
  <c r="J228" i="35"/>
  <c r="N228" i="35" s="1"/>
  <c r="P228" i="35" s="1"/>
  <c r="Q87" i="35"/>
  <c r="N131" i="35"/>
  <c r="P131" i="35" s="1"/>
  <c r="N196" i="35"/>
  <c r="P196" i="35" s="1"/>
  <c r="N375" i="35"/>
  <c r="P375" i="35" s="1"/>
  <c r="G129" i="35"/>
  <c r="G319" i="35"/>
  <c r="G322" i="35" s="1"/>
  <c r="N18" i="35"/>
  <c r="P18" i="35" s="1"/>
  <c r="G79" i="35"/>
  <c r="F80" i="35" s="1"/>
  <c r="P5" i="4"/>
  <c r="Q5" i="4" s="1"/>
  <c r="R5" i="4" s="1"/>
  <c r="N66" i="35"/>
  <c r="P66" i="35" s="1"/>
  <c r="N212" i="35"/>
  <c r="P212" i="35" s="1"/>
  <c r="N310" i="35"/>
  <c r="P310" i="35" s="1"/>
  <c r="G27" i="35"/>
  <c r="G30" i="35" s="1"/>
  <c r="G92" i="35"/>
  <c r="G95" i="35" s="1"/>
  <c r="G32" i="35"/>
  <c r="F31" i="35"/>
  <c r="J2" i="35"/>
  <c r="N261" i="35"/>
  <c r="P261" i="35" s="1"/>
  <c r="J147" i="35"/>
  <c r="N147" i="35" s="1"/>
  <c r="P147" i="35" s="1"/>
  <c r="G156" i="35"/>
  <c r="G159" i="35" s="1"/>
  <c r="J278" i="35"/>
  <c r="N278" i="35" s="1"/>
  <c r="P278" i="35" s="1"/>
  <c r="G287" i="35"/>
  <c r="G290" i="35" s="1"/>
  <c r="N326" i="35"/>
  <c r="P326" i="35" s="1"/>
  <c r="J244" i="35"/>
  <c r="G253" i="35"/>
  <c r="G257" i="35" s="1"/>
  <c r="N179" i="35"/>
  <c r="P179" i="35" s="1"/>
  <c r="G64" i="35"/>
  <c r="P5" i="5"/>
  <c r="Q5" i="5" s="1"/>
  <c r="R5" i="5" s="1"/>
  <c r="P5" i="37"/>
  <c r="P5" i="36"/>
  <c r="G161" i="35"/>
  <c r="F160" i="35"/>
  <c r="N2" i="35"/>
  <c r="F63" i="35"/>
  <c r="F96" i="35"/>
  <c r="G97" i="35"/>
  <c r="F176" i="35"/>
  <c r="G177" i="35"/>
  <c r="G373" i="35" l="1"/>
  <c r="M68" i="38" s="1"/>
  <c r="F372" i="35"/>
  <c r="F323" i="35"/>
  <c r="G324" i="35"/>
  <c r="H207" i="35"/>
  <c r="P5" i="20" s="1"/>
  <c r="Q5" i="20" s="1"/>
  <c r="G208" i="35"/>
  <c r="G81" i="35"/>
  <c r="M72" i="4" s="1"/>
  <c r="J391" i="35"/>
  <c r="N391" i="35" s="1"/>
  <c r="P391" i="35" s="1"/>
  <c r="G400" i="35"/>
  <c r="G403" i="35" s="1"/>
  <c r="J406" i="35"/>
  <c r="L406" i="35"/>
  <c r="G16" i="35"/>
  <c r="P5" i="9"/>
  <c r="Q5" i="9" s="1"/>
  <c r="R5" i="9" s="1"/>
  <c r="S5" i="9" s="1"/>
  <c r="F15" i="35"/>
  <c r="F291" i="35"/>
  <c r="G292" i="35"/>
  <c r="F258" i="35"/>
  <c r="G259" i="35"/>
  <c r="M73" i="13" s="1"/>
  <c r="N244" i="35"/>
  <c r="P244" i="35" s="1"/>
  <c r="P6" i="36"/>
  <c r="Q6" i="36" s="1"/>
  <c r="Q5" i="36"/>
  <c r="R5" i="36" s="1"/>
  <c r="Q5" i="37"/>
  <c r="R5" i="37" s="1"/>
  <c r="N406" i="35"/>
  <c r="P2" i="35"/>
  <c r="P406" i="35" s="1"/>
  <c r="R5" i="20" l="1"/>
  <c r="F209" i="35"/>
  <c r="G210" i="35"/>
  <c r="M39" i="20" s="1"/>
  <c r="R6" i="37"/>
  <c r="M65" i="37"/>
  <c r="R6" i="36"/>
  <c r="M65" i="36"/>
  <c r="G405" i="35"/>
  <c r="M69" i="27" s="1"/>
  <c r="F404" i="35"/>
  <c r="Q5" i="18"/>
  <c r="R5" i="18" s="1"/>
  <c r="Q6" i="7"/>
  <c r="R6" i="7" s="1"/>
  <c r="Q5" i="7"/>
  <c r="R5" i="7" s="1"/>
  <c r="Q5" i="8"/>
  <c r="M65" i="9"/>
  <c r="N66" i="9" s="1"/>
  <c r="R9" i="9"/>
  <c r="R8" i="27"/>
  <c r="Q6" i="27"/>
  <c r="R6" i="27" s="1"/>
  <c r="Q5" i="27"/>
  <c r="R5" i="27" s="1"/>
  <c r="M65" i="27"/>
  <c r="M69" i="26"/>
  <c r="Q6" i="15"/>
  <c r="Q5" i="15"/>
  <c r="R5" i="15" s="1"/>
  <c r="M65" i="15"/>
  <c r="Q6" i="25"/>
  <c r="R6" i="25" s="1"/>
  <c r="Q5" i="25"/>
  <c r="R5" i="25" s="1"/>
  <c r="M65" i="25"/>
  <c r="Q6" i="6"/>
  <c r="R6" i="6" s="1"/>
  <c r="Q5" i="6"/>
  <c r="R5" i="6" s="1"/>
  <c r="P7" i="6"/>
  <c r="Q9" i="13"/>
  <c r="Q10" i="13" s="1"/>
  <c r="Q6" i="13"/>
  <c r="Q5" i="13"/>
  <c r="R5" i="13" s="1"/>
  <c r="Q5" i="22"/>
  <c r="Q6" i="22"/>
  <c r="R6" i="22" s="1"/>
  <c r="R5" i="22"/>
  <c r="M65" i="22"/>
  <c r="Q6" i="21"/>
  <c r="R6" i="21" s="1"/>
  <c r="Q5" i="21"/>
  <c r="R5" i="21" s="1"/>
  <c r="Q6" i="11"/>
  <c r="Q5" i="11"/>
  <c r="R5" i="11" s="1"/>
  <c r="M65" i="19"/>
  <c r="Q6" i="18"/>
  <c r="R6" i="18" s="1"/>
  <c r="Q6" i="10"/>
  <c r="Q5" i="10"/>
  <c r="R5" i="10" s="1"/>
  <c r="S7" i="8"/>
  <c r="Q6" i="8"/>
  <c r="R6" i="8" s="1"/>
  <c r="R5" i="8"/>
  <c r="G406" i="35" l="1"/>
  <c r="G422" i="35" s="1"/>
  <c r="M67" i="27"/>
  <c r="N66" i="27"/>
  <c r="M71" i="26"/>
  <c r="N70" i="26"/>
  <c r="M67" i="15"/>
  <c r="N66" i="15"/>
  <c r="M67" i="25"/>
  <c r="N66" i="25"/>
  <c r="M67" i="22"/>
  <c r="N66" i="22"/>
  <c r="M67" i="9"/>
  <c r="M67" i="37"/>
  <c r="N66" i="37"/>
  <c r="M67" i="36"/>
  <c r="N66" i="36"/>
  <c r="M67" i="19"/>
  <c r="N66" i="19"/>
  <c r="M65" i="5"/>
  <c r="M69" i="13"/>
  <c r="M65" i="6"/>
  <c r="N66" i="6" s="1"/>
  <c r="P7" i="15"/>
  <c r="Q7" i="15" s="1"/>
  <c r="P7" i="27"/>
  <c r="Q7" i="27" s="1"/>
  <c r="M65" i="16"/>
  <c r="P7" i="20"/>
  <c r="Q7" i="20" s="1"/>
  <c r="M69" i="12"/>
  <c r="N70" i="12" s="1"/>
  <c r="P7" i="11"/>
  <c r="Q7" i="11" s="1"/>
  <c r="M65" i="11"/>
  <c r="P7" i="18"/>
  <c r="Q7" i="18" s="1"/>
  <c r="M65" i="10"/>
  <c r="N66" i="10" s="1"/>
  <c r="P7" i="10"/>
  <c r="P7" i="7"/>
  <c r="Q7" i="7" s="1"/>
  <c r="M65" i="7"/>
  <c r="P9" i="7"/>
  <c r="Q9" i="7" s="1"/>
  <c r="P7" i="25"/>
  <c r="Q7" i="25" s="1"/>
  <c r="Q7" i="6"/>
  <c r="P7" i="13"/>
  <c r="Q7" i="13" s="1"/>
  <c r="P7" i="22"/>
  <c r="Q7" i="22" s="1"/>
  <c r="Q9" i="22" s="1"/>
  <c r="M35" i="21"/>
  <c r="P7" i="21"/>
  <c r="Q7" i="21" s="1"/>
  <c r="M35" i="20"/>
  <c r="Q7" i="10"/>
  <c r="M65" i="17"/>
  <c r="N66" i="17" s="1"/>
  <c r="P7" i="8"/>
  <c r="Q7" i="8" s="1"/>
  <c r="M65" i="8"/>
  <c r="M71" i="13" l="1"/>
  <c r="N70" i="13"/>
  <c r="M37" i="21"/>
  <c r="N36" i="21"/>
  <c r="M37" i="20"/>
  <c r="N36" i="20"/>
  <c r="M67" i="11"/>
  <c r="N66" i="11"/>
  <c r="M67" i="17"/>
  <c r="M67" i="16"/>
  <c r="N66" i="16"/>
  <c r="P6" i="5"/>
  <c r="Q6" i="5" s="1"/>
  <c r="R6" i="5" s="1"/>
  <c r="N66" i="5"/>
  <c r="M67" i="5"/>
  <c r="M67" i="7"/>
  <c r="N66" i="7"/>
  <c r="M67" i="8"/>
  <c r="N66" i="8"/>
  <c r="M67" i="6"/>
  <c r="M67" i="10"/>
  <c r="M71" i="14"/>
  <c r="M71" i="12"/>
  <c r="M69" i="4" l="1"/>
  <c r="N70" i="4" s="1"/>
  <c r="M71" i="4" l="1"/>
  <c r="Q6" i="38"/>
  <c r="M14" i="38" s="1"/>
  <c r="M65" i="38" l="1"/>
  <c r="N66" i="38" l="1"/>
  <c r="M67" i="38"/>
</calcChain>
</file>

<file path=xl/sharedStrings.xml><?xml version="1.0" encoding="utf-8"?>
<sst xmlns="http://schemas.openxmlformats.org/spreadsheetml/2006/main" count="14774" uniqueCount="331">
  <si>
    <t xml:space="preserve">MUNICIPIOS </t>
  </si>
  <si>
    <t>ITEM</t>
  </si>
  <si>
    <t>RECURSO HUMANO EQUIPO BASICO  DE SALUD TERRITORIAL</t>
  </si>
  <si>
    <t>CANTIDAD</t>
  </si>
  <si>
    <t xml:space="preserve">VALOR UNITARIO </t>
  </si>
  <si>
    <t xml:space="preserve">DURACION </t>
  </si>
  <si>
    <t>VALOR TOTAL</t>
  </si>
  <si>
    <t>PRIORIZACION DIMENSION</t>
  </si>
  <si>
    <t>VALOR RECURSO HUMANO</t>
  </si>
  <si>
    <t xml:space="preserve">RECURSO HUMANO COMPLEMENTARIO </t>
  </si>
  <si>
    <t>JORNADA DE SALUD</t>
  </si>
  <si>
    <t>TRANSPORTE</t>
  </si>
  <si>
    <t>Medicamento:Iermectina</t>
  </si>
  <si>
    <t>TOTAL COSTOS DIRECTOS</t>
  </si>
  <si>
    <t>VALOR COSTO INDIRECTO</t>
  </si>
  <si>
    <t xml:space="preserve">TOTAL </t>
  </si>
  <si>
    <t>% COSTO INDIRECTO</t>
  </si>
  <si>
    <t>SUCRE</t>
  </si>
  <si>
    <t>PROFESIONAL EN MEDCINA</t>
  </si>
  <si>
    <t>VIDA SALUDABLE Y CONDICIONES NO TRASMISIBLES</t>
  </si>
  <si>
    <t xml:space="preserve">PROFESIONAL EN ENFERMERIA </t>
  </si>
  <si>
    <t>PROFESIONAL DE ODONTOLOGIA</t>
  </si>
  <si>
    <t>PSICOLOGA/TRABAJADORA SOCIAL</t>
  </si>
  <si>
    <t>AUX. ENFERMERIA/AUX SALUD PUBLICA /LIDER COMUNITARIO</t>
  </si>
  <si>
    <t>VIDA SALUDABLE Y ENFERMEDADES TRASMISIBLES (EDA-IRA)</t>
  </si>
  <si>
    <t>Recurso humano EB Complementario (Valor promedio para los 25 municipios)</t>
  </si>
  <si>
    <t xml:space="preserve">INGENIERO AMBIENTAL Y SANITARIO </t>
  </si>
  <si>
    <t xml:space="preserve">Promedio </t>
  </si>
  <si>
    <t xml:space="preserve"> MEDICO VETERINARIO </t>
  </si>
  <si>
    <t>Total Recurso humano</t>
  </si>
  <si>
    <t xml:space="preserve">Jornada de Salud </t>
  </si>
  <si>
    <t xml:space="preserve">Transporte </t>
  </si>
  <si>
    <t>Total Costos directos</t>
  </si>
  <si>
    <t>Costos indirectos (AU)</t>
  </si>
  <si>
    <t>%</t>
  </si>
  <si>
    <t>RECURSO HUMANO EQUIPO DE SALUD TERRITORIAL</t>
  </si>
  <si>
    <t xml:space="preserve">GUARANDA </t>
  </si>
  <si>
    <t>MAJAGUAL</t>
  </si>
  <si>
    <t>SEXUALIDAD Y DERECHOS SEXUALES Y REPRODUCTIVOS</t>
  </si>
  <si>
    <t>GESTION DIFIERNCIA POBLACIONES VULNERABLES( DISCAPACIDAD)</t>
  </si>
  <si>
    <t>Transporte</t>
  </si>
  <si>
    <t>Costos indirectos</t>
  </si>
  <si>
    <t>SAN MARCOS</t>
  </si>
  <si>
    <t>GESTION DIFERENCIAL POBLACIONES VULNERABLES( NNA)</t>
  </si>
  <si>
    <r>
      <t xml:space="preserve">Costos indirectos </t>
    </r>
    <r>
      <rPr>
        <sz val="11"/>
        <color theme="1"/>
        <rFont val="Calibri"/>
        <scheme val="minor"/>
      </rPr>
      <t xml:space="preserve"> </t>
    </r>
  </si>
  <si>
    <t>SAN BENITO ABAD</t>
  </si>
  <si>
    <t>VIDA SALUDABLE Y ENFERMEDADES TRASMISIBLES (EDA-IRA)/ GESTION DIFERENCIAL POBLACIONES VULNERABLES( NNA)</t>
  </si>
  <si>
    <t xml:space="preserve">Medicamento:Ivermectina </t>
  </si>
  <si>
    <t xml:space="preserve">  </t>
  </si>
  <si>
    <t>CAIMITO</t>
  </si>
  <si>
    <t>VIDA SALUDABLE Y ENFERMEDADES TRASMISIBLES (TB-LEPRA)</t>
  </si>
  <si>
    <t>GALERAS</t>
  </si>
  <si>
    <t>VIDA SALUDABLE Y ENFERMEDADES TRASMISIBLES (EDA-IRA)/ GESTION DIFERENCIAL POBLACIONES VULNERABLES( NNA- DISCAPACIDAD)</t>
  </si>
  <si>
    <t>SINCE</t>
  </si>
  <si>
    <t>BETULIA</t>
  </si>
  <si>
    <t>PROFESIONAL EN MEDICINA</t>
  </si>
  <si>
    <t xml:space="preserve"> </t>
  </si>
  <si>
    <t>COROZAL</t>
  </si>
  <si>
    <t>SALUD Y AMBITO LABORAL</t>
  </si>
  <si>
    <t>MORROA</t>
  </si>
  <si>
    <t>GESTION DIFERENCIAL POBLACIONES VULNERABLES( VICTIMAS DEL CONFLICTO ARMADO)</t>
  </si>
  <si>
    <t>OVEJAS</t>
  </si>
  <si>
    <t>SEGURIDAD ALIMENTARIA Y NUTRICIONAL</t>
  </si>
  <si>
    <t xml:space="preserve">COLOSO </t>
  </si>
  <si>
    <t>GESTION DIFERENCIAL POBLACIONES VULNERABLES( DISCAPACIDAD)</t>
  </si>
  <si>
    <t xml:space="preserve"> CHALAN </t>
  </si>
  <si>
    <t>BUENAVIASTA</t>
  </si>
  <si>
    <t>GESTION DIFIERNCIA POBLACIONES VULNERABLES( NNA)</t>
  </si>
  <si>
    <t>TOLUVIEJO</t>
  </si>
  <si>
    <t>CONVIVIENCIA SOCIAL Y SALUD MENTAL</t>
  </si>
  <si>
    <t xml:space="preserve">TOLU </t>
  </si>
  <si>
    <t>SAN ONOFRE</t>
  </si>
  <si>
    <t>SEXUALIDAD Y DERECHOS SEXUALES Y REPRODUCTIVOS/GESTION DIFERENCIAL POBLACIONES VULNERABLES( VICTIMAS DEL CONFLICTO ARMADO)</t>
  </si>
  <si>
    <t>COVEÑAS</t>
  </si>
  <si>
    <t>SAMPUES</t>
  </si>
  <si>
    <t>Trasporte</t>
  </si>
  <si>
    <t>SAN ANTONIO DE PALMITO</t>
  </si>
  <si>
    <t>LA UNION</t>
  </si>
  <si>
    <t>LOS PALMITOS</t>
  </si>
  <si>
    <t>SAN PEDRO</t>
  </si>
  <si>
    <t>EL ROBLE</t>
  </si>
  <si>
    <t>SUBTOTAL  EQUIPOS BASICOS   Y COMPLEMENTARIOS POR MUNICIPIOS</t>
  </si>
  <si>
    <t xml:space="preserve">MEDICAMENTOS </t>
  </si>
  <si>
    <t xml:space="preserve">DESCRIPCION </t>
  </si>
  <si>
    <t xml:space="preserve">UNIDAD </t>
  </si>
  <si>
    <t xml:space="preserve">CANTIDAD </t>
  </si>
  <si>
    <t xml:space="preserve">VALOR PROMEDIO </t>
  </si>
  <si>
    <t xml:space="preserve">VALOR TOTAL </t>
  </si>
  <si>
    <t>Tolu, Toluviejo, Ovejas, San Antonio de Palmito y San Benito Abad</t>
  </si>
  <si>
    <t xml:space="preserve">Ivermectina gotas 0,6% frasco de 5m    </t>
  </si>
  <si>
    <t>Frasco</t>
  </si>
  <si>
    <t>SUBTOTAL MEDICAMENTOS</t>
  </si>
  <si>
    <t>EQUIPO BASICO DE SALUD COMPLEMENTARIO</t>
  </si>
  <si>
    <t xml:space="preserve">VALOR MENSUAL  </t>
  </si>
  <si>
    <t>VALOR PROMEDIO MENSUAL  X MUNICIPIO</t>
  </si>
  <si>
    <t>25 MUNICIPIOS PRIPRIZADOS</t>
  </si>
  <si>
    <t>MEDICO VETERINARIO</t>
  </si>
  <si>
    <t xml:space="preserve">INGENIERO AMBIENTAL Y/O SANITARIO </t>
  </si>
  <si>
    <t xml:space="preserve">NUTRICIONISTA </t>
  </si>
  <si>
    <t xml:space="preserve">SUBTOTAL  EQUIPOS BASICO DE SALUD COMPLEMENTARIO  </t>
  </si>
  <si>
    <t>VALOR PIC ESE</t>
  </si>
  <si>
    <t>GOBR Y GBNZA</t>
  </si>
  <si>
    <t>Eje Estrateagico                      (PTS 2022-2031)</t>
  </si>
  <si>
    <t>Componenete</t>
  </si>
  <si>
    <t>Actividades programadas</t>
  </si>
  <si>
    <t>Municipios Priorzados</t>
  </si>
  <si>
    <t>Eje_4-Atención Primaria en Salud</t>
  </si>
  <si>
    <t>Salud Ambiental</t>
  </si>
  <si>
    <t>Realizar campañas de educacion en salud en temas de manejo adecuado del agua para consumo humano, manejo de residuos, manejo de sustancias quimicas y estrategia de producción limpia en el entorno hogar</t>
  </si>
  <si>
    <t>25 municipios priorizados: San Benito Abad, San Marcos, San Onfre, Majagual, Guaranda, Sucre, Caimito, Morroa, Ovejas, Toluviejo, Tolu, Sampues, Galeras , Betulia Sincé, Corozal, Coloso, Chalan, Buenavista, Coveñas, San Antonio de Palmito ,El Roble, La Union, Los Palmiitos y San Pedro</t>
  </si>
  <si>
    <t>Zoonosis</t>
  </si>
  <si>
    <t>Educación y sensibilización de las acciones de promoción y prevención de los riesgos zoonóticos orientados al cuidado de la salud de las personas, familias y comunidades, con participación de la sociedad civil, con enfoque étnico e intercultural y con enfoque diferencia</t>
  </si>
  <si>
    <t>Enfermedades Cronicas No Transmisbles</t>
  </si>
  <si>
    <t>Desarrollar estrategias de educacion y comunicaion a la comunidad sobre promocion y manteniminto de la salud en las ECNT con enfoque diferencial y etnocultural</t>
  </si>
  <si>
    <t>Desarrollar estrategias de educacion y comunicaion a la comunidad sobre   los factores de riesgo, factores protectores e intervenciones de detección temprana y protección específica por los canceres priorizados en el territorio con enfoque diferncial y etnocultura</t>
  </si>
  <si>
    <t>Salud Laboral</t>
  </si>
  <si>
    <t>Realizar  campañas educativas en promoción de la Salud y Prevención de Riesgos Laborales dirigido a los trabajadores del sector informal de la economía de acuerdo a los riesgos a los cuales se encuentra expuestos por su actividad económica y prevencion y erradicacion del trabajo infantil</t>
  </si>
  <si>
    <t xml:space="preserve">Salud Mental </t>
  </si>
  <si>
    <t>Realizar estrategias de Educacion y Comiunicacion para  la promoción de la salud mental, prevención de la conducta suicida y el consumo de SPA.</t>
  </si>
  <si>
    <t>Salud Nutricional</t>
  </si>
  <si>
    <t xml:space="preserve">Desarrollar acciones de Educacion y comunicacion para la promocion de la salud nuticional con el enfoque del derecho humano a la alimentacion,con enfoque diferencial y ecnocultural </t>
  </si>
  <si>
    <t>Emergentes Reemergente:IRA-EDA</t>
  </si>
  <si>
    <t xml:space="preserve">Desarrollar en los 25 municipios acciones de Educacion y comunicacion en salud para  la prevención, manejo y control de la IRA/EDA, con enfoque diferencial y ecnocultural </t>
  </si>
  <si>
    <t>Emergentes Reemergente: TB-LEPRA</t>
  </si>
  <si>
    <t xml:space="preserve">Desarrollar en los 25 municipios acciones de Educacion y comunicacion en salud para  la prevención, manejo y control de la Tuberculosis y Lepra, con enfoque diferencial y ecnocultural </t>
  </si>
  <si>
    <t>Programa Ampliado de Inmunizaciones-PAI</t>
  </si>
  <si>
    <t>Realizar  jornadas de salud intensificando las estrategias de vacunación que garanticen el acceso a la Vacunación sin Barreras en  los  municipios priorizados del departamento de Sucre</t>
  </si>
  <si>
    <t xml:space="preserve">Desarrollar en los 25 municipios acciones de Educacion y comunicacion en salud para  la prevecion de enfermedades inmunoprevenibles, con enfoque diferencial y ecnocultural </t>
  </si>
  <si>
    <t>Enfermedades Transmitidas por Vectores-ETV</t>
  </si>
  <si>
    <t>Dessarrollar acciones de educacion en 22 municipios mediante dialogos de saberes, con el fin de generar habilidades, para la apropiación y generación de hábitos protectores, requeridos para la corresponsabilidad y el cuidado de las personas, familias y comunidades para evitar la exposición a vectores biológicos y el control de los mismos en los diferentes entornos y detección y manejo oportuno de signos de alarma para las ETV.</t>
  </si>
  <si>
    <t>Eje_2-Pueblos y comunidades étnicas y campesinas, mujeres, sectores LGBTIQ+ y otras poblaciones por condición y/o situación</t>
  </si>
  <si>
    <t>Niños, Niñas y Adolescentes</t>
  </si>
  <si>
    <t>Realizar  educacion para la prevención y atención de  infecciones parasitarias que afectan a los NNA(Geolmintiasis, pediculosis, escabiosis, teniasis y cisticercosis), en 22 municipios priorizados.</t>
  </si>
  <si>
    <t xml:space="preserve">Adquisición de medicamentos o insumos de uso masivo para la prevención, control o eliminación de la pediculosis (ivermectina gotas) y suministro a niño@s de 7 a 15 años </t>
  </si>
  <si>
    <t xml:space="preserve">Poblaciones Vulnerables </t>
  </si>
  <si>
    <t>Realizar  estrategias de educacion y comunicación  en salud para  la promoción de una cultura de la salud, la inclusión social,  el autocuidado,  el derecho a la salud con enfoque diferencial y etnocultural para los pueblos indigenas ,NARP, victimas del conflicto armado, las cobijadas por sentencias y adultos mayores</t>
  </si>
  <si>
    <t>Participacion Social en Salud-PARSO</t>
  </si>
  <si>
    <t>Desarrollar estrategia de  educacion y comunicacion en salud para  la promoción de una cultura de la salud, la inclusión social,  el autocuidado,  el derecho a la salud de los ciudadanos y en procesos de participacion y control social</t>
  </si>
  <si>
    <t>ANALLISIS DE COSTO INSUMOS PIC</t>
  </si>
  <si>
    <t xml:space="preserve">PROYECTO:  IMPLEMENTACIÓN DE ACCIONES EN SALUD PÚBLICA PARA EL DESARROLLO DE LAS INTERVENCIONES INDIVIDUALES Y COLECTIVAS PARA LA AFECTACIÓN POSITIVA DE LOS DETERMINANTES SOCIALES DE LA SALUD, CON ENFOQUE FAMILIAR Y DE ATENCIÓN PRIMARIA EN SALUD VIGENCIA 2024 EN EL DEPARTAMENTO DE SUCRE					</t>
  </si>
  <si>
    <t>Componente</t>
  </si>
  <si>
    <t>NINOS, NIÑAS Y ADOLESCENTES</t>
  </si>
  <si>
    <t xml:space="preserve">Programa </t>
  </si>
  <si>
    <t>Salud Publica</t>
  </si>
  <si>
    <t xml:space="preserve">Producto </t>
  </si>
  <si>
    <t>1905054 - Servicio de promoción de la salud</t>
  </si>
  <si>
    <t xml:space="preserve">Indicador de Producto </t>
  </si>
  <si>
    <t>190505400 - Estrategias de promoción de la salud implementadas</t>
  </si>
  <si>
    <t xml:space="preserve">Meta de Resultado </t>
  </si>
  <si>
    <t>Reducir la mortalidad en menores de 5 años por infección respiratoria aguda (ira) en el territorio desde un valor de línea base de 7,7 en el año 2023 a un valor esperado de 6,5 al final del cuatrienio.</t>
  </si>
  <si>
    <t xml:space="preserve">Rubro Presupuetal </t>
  </si>
  <si>
    <t xml:space="preserve">2.3.2.02.02.009  - Servicios para la comunidad, sociales y personales                                                                                                                                                  2.3.2.02.02.008 - Servicios prestados a las empresas y servicios de producción              </t>
  </si>
  <si>
    <t>ITEM 1.</t>
  </si>
  <si>
    <t xml:space="preserve">PIC EDUCACION </t>
  </si>
  <si>
    <t>DESCRIPCION</t>
  </si>
  <si>
    <t>UNIDAD DE MEDIDA</t>
  </si>
  <si>
    <t xml:space="preserve">V. PROMEDIO </t>
  </si>
  <si>
    <t xml:space="preserve">V.TOTAL </t>
  </si>
  <si>
    <t xml:space="preserve">Ivermectina gotas 0,6% frasco de 5m </t>
  </si>
  <si>
    <t xml:space="preserve">Frasco </t>
  </si>
  <si>
    <t xml:space="preserve">DISTRIBUCION </t>
  </si>
  <si>
    <t xml:space="preserve">Municipios </t>
  </si>
  <si>
    <t xml:space="preserve">No. de Niñ@s de 7 a 15 años </t>
  </si>
  <si>
    <t xml:space="preserve">No. Frasco Ivermectina </t>
  </si>
  <si>
    <t>V. Promedio</t>
  </si>
  <si>
    <t xml:space="preserve">Valor x municipio </t>
  </si>
  <si>
    <t xml:space="preserve">San Benito Abad </t>
  </si>
  <si>
    <t xml:space="preserve">San Antonio de Palmito </t>
  </si>
  <si>
    <t xml:space="preserve">Ovejas </t>
  </si>
  <si>
    <t xml:space="preserve">Tolu  </t>
  </si>
  <si>
    <t xml:space="preserve">Toluviejo </t>
  </si>
  <si>
    <t>TOTAL</t>
  </si>
  <si>
    <t>ANEXO TÉCNICO DEL CONTRATO DEL PLAN DE INTERVENCIONES COLECTIVAS VIGENCIA 2024</t>
  </si>
  <si>
    <t>TERRITORIO: MUNICIPIO DE SUCRE</t>
  </si>
  <si>
    <t>No. de Microterritorio</t>
  </si>
  <si>
    <t>No. de Hogares</t>
  </si>
  <si>
    <t>Dimensión                       (PTS 2020-2023)</t>
  </si>
  <si>
    <t xml:space="preserve">CATEGORIA </t>
  </si>
  <si>
    <t>Lugar de Ejecución</t>
  </si>
  <si>
    <t>Población Objeto  (No. de personas y momento de curso de vida)</t>
  </si>
  <si>
    <t>Cantidad a ejecutar</t>
  </si>
  <si>
    <t>Valor Unitario</t>
  </si>
  <si>
    <t>Valor Total</t>
  </si>
  <si>
    <t>Perfil del Talento humano del EBS</t>
  </si>
  <si>
    <t>No. Equipo Básico</t>
  </si>
  <si>
    <t>CATEGORIA RES 518/15</t>
  </si>
  <si>
    <t>Ámbito territorial (Res 3202/16)</t>
  </si>
  <si>
    <t>Entornos (Res 3202/16)</t>
  </si>
  <si>
    <t>Población sujeto (Res 3280 de 2018)</t>
  </si>
  <si>
    <t>Momentos del curso de vida (Res 3202/16)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</si>
  <si>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Arboleda 277 hogares, Naranjal 165 hogares, total 442 hogares</t>
    </r>
  </si>
  <si>
    <t>Educacion</t>
  </si>
  <si>
    <t>Rural</t>
  </si>
  <si>
    <t>Comunitario</t>
  </si>
  <si>
    <t>Comunidad en general</t>
  </si>
  <si>
    <t>Infancia, Adolescencia, Juventud, adultez y vejez</t>
  </si>
  <si>
    <t>Ingeniero Ambietal y/o Sanitario</t>
  </si>
  <si>
    <t>Educación y Comunicación</t>
  </si>
  <si>
    <t>Medico Veterinario</t>
  </si>
  <si>
    <t xml:space="preserve"> Enfermera/Medico /Auxiliar de Enfermeria </t>
  </si>
  <si>
    <t>Rural y Urbano</t>
  </si>
  <si>
    <t>Educacion y comunicación</t>
  </si>
  <si>
    <t xml:space="preserve">Hogar </t>
  </si>
  <si>
    <t>adolescencia, juventud, adultez</t>
  </si>
  <si>
    <t xml:space="preserve">Psicologa/Trabajo social </t>
  </si>
  <si>
    <t xml:space="preserve"> Adolescencia, juventud, adultez </t>
  </si>
  <si>
    <t>Jornada de salud</t>
  </si>
  <si>
    <t>Primera infancia, infancia, adolescencia, juventud, adultez y vejez</t>
  </si>
  <si>
    <t>Infancia, Adolescencia</t>
  </si>
  <si>
    <t xml:space="preserve"> Auxiliar de Enfermeria 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</si>
  <si>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Corregimiento Malambo 210 hogares, Montería 96 hogares, Isla del Coco 107 hogares, total 409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</si>
  <si>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 Corregimiento Isla Grande 123 hogares, Congreso 239 hogares, total 359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</si>
  <si>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 Hatonuevo 425 hogares</t>
    </r>
  </si>
  <si>
    <t>Valor total Equipo basico</t>
  </si>
  <si>
    <t>Administración y Utilidad (Costos indirectos)</t>
  </si>
  <si>
    <t>TERRITORIO: MUNICIPIO DE GUARANDA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</si>
  <si>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 Corregimiento Palmaritico ( veredas Medellín, La Pita, La Unión, Nueva Italia, y Chuira Grande). Total: 433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</si>
  <si>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Corregimiento Gavalda 409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</si>
  <si>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Las Pavas 380 hogares, Vereda Diaz Granados 60 hogares. Total: 440 hogares</t>
    </r>
  </si>
  <si>
    <r>
      <t xml:space="preserve">MICROTERRITORIO </t>
    </r>
    <r>
      <rPr>
        <sz val="24"/>
        <color rgb="FF000000"/>
        <rFont val="Montserrat"/>
        <charset val="1"/>
      </rPr>
      <t>4</t>
    </r>
    <r>
      <rPr>
        <sz val="24"/>
        <color rgb="FF000000"/>
        <rFont val="Montserrat Light"/>
        <charset val="1"/>
      </rPr>
      <t xml:space="preserve"> </t>
    </r>
    <r>
      <rPr>
        <sz val="11"/>
        <color rgb="FF000000"/>
        <rFont val="Montserrat Light"/>
        <charset val="1"/>
      </rPr>
      <t>(De acuerdo a los criterios de priorización) Ubicación: Corregimiento Tierra Santa 348 hogares</t>
    </r>
  </si>
  <si>
    <t>TERRITORIO: MUNICIPIO DE MAJAGUAL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</si>
  <si>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El Palomar (Huira, el Canal, el Paraíso, la Loma, el Palmar, las Flores, la Ladera) . TOTAL 400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</si>
  <si>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 Corregimiento San Miguel (Tres Bocas, Puerta Azul, Cosobo, No te pases). TOTAL  380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</si>
  <si>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  Corregimiento Pueblo Nuevo (Las Palmas, El Jobo, Barranquillita, Majagualito, El Pando) TOTAL 400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</si>
  <si>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 Corregimiento Eduardo Santos (Carne Flaca, San Gregorio, Alemania, Puerto de las Guaduas) TOTAL 380 hogares</t>
    </r>
  </si>
  <si>
    <t>TERRITORIO: MUNICIPIO DE CAIMITO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</si>
  <si>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Siete Palma 170 hogares, Platero 65 hogares, la angostura 20 hogares, Tanga sola 19 Hogares, Zona Rural Dispersa 25 hogares, Las pavitas   77 Hogares.                       Total Hogares (376)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</si>
  <si>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 La Mejía 180 Hogares, Tofeme 113 Hogares, Aguilar 76 Hogares, Palo Alto 35 Hogares, zona rural Total  Hogares (429)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</si>
  <si>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: Corregimiento la Nueva estación 130 hogares, el rosario 12 hogares, las iguanas 12 hogares, pueblo nuevo 37 hogar, zona rural dispersa 24 hogares. Total, Hogares (268).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</si>
  <si>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Cedeño 78 hogares, la primavera , vijagual 4 hogares, apartada vijagual , molinero 74 hogares. Total, Hogares (156).</t>
    </r>
  </si>
  <si>
    <t>TERRITORIO: MUNICIPIO DE LOS PALMITOS</t>
  </si>
  <si>
    <r>
      <rPr>
        <sz val="11"/>
        <color rgb="FF000000"/>
        <rFont val="Montserrat"/>
      </rPr>
      <t xml:space="preserve">MICROTERRITORIO </t>
    </r>
    <r>
      <rPr>
        <sz val="20"/>
        <color rgb="FF000000"/>
        <rFont val="Arial"/>
      </rPr>
      <t>1</t>
    </r>
    <r>
      <rPr>
        <sz val="11"/>
        <color rgb="FF000000"/>
        <rFont val="Arial"/>
      </rPr>
      <t xml:space="preserve"> (De acuerdo a los criterios de priorización)   Ubicación: . </t>
    </r>
  </si>
  <si>
    <r>
      <rPr>
        <sz val="11"/>
        <color rgb="FF000000"/>
        <rFont val="Montserrat"/>
      </rPr>
      <t>MICROTERRITORIO</t>
    </r>
    <r>
      <rPr>
        <sz val="20"/>
        <color rgb="FF000000"/>
        <rFont val="Montserrat Light"/>
      </rPr>
      <t xml:space="preserve"> 2</t>
    </r>
    <r>
      <rPr>
        <sz val="11"/>
        <color rgb="FF000000"/>
        <rFont val="Montserrat Light"/>
      </rPr>
      <t xml:space="preserve"> (De acuerdo a los criterios de priorización)   Ubicación: </t>
    </r>
  </si>
  <si>
    <r>
      <rPr>
        <sz val="11"/>
        <color rgb="FF000000"/>
        <rFont val="Montserrat"/>
      </rPr>
      <t xml:space="preserve">MICROTERRITORIO  </t>
    </r>
    <r>
      <rPr>
        <sz val="24"/>
        <color rgb="FF000000"/>
        <rFont val="Montserrat"/>
      </rPr>
      <t>4</t>
    </r>
    <r>
      <rPr>
        <sz val="24"/>
        <color rgb="FF000000"/>
        <rFont val="Montserrat Light"/>
      </rPr>
      <t xml:space="preserve"> </t>
    </r>
    <r>
      <rPr>
        <sz val="11"/>
        <color rgb="FF000000"/>
        <rFont val="Montserrat Light"/>
      </rPr>
      <t xml:space="preserve">(De acuerdo a los criterios de priorización)   Ubicación: </t>
    </r>
  </si>
  <si>
    <t xml:space="preserve">Sub total EBS </t>
  </si>
  <si>
    <t xml:space="preserve">TERRITORIO: MUNICIPIO DE SAN PEDRO </t>
  </si>
  <si>
    <t>=</t>
  </si>
  <si>
    <t xml:space="preserve">TERRITORIO: MUNICIPIO DE LA UNION </t>
  </si>
  <si>
    <t>TERRITORIO: MUNICIPIO DE SAN MARCOS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</si>
  <si>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Belen Hogares 480. 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</si>
  <si>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Belen (103 hogares), Corregimiento San Felipe (138 hogares), Oasis (166 hohares).  Total 407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</si>
  <si>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Palo Alto total  448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</si>
  <si>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Cayo de la Cruz ((308 hogares), Rincon Guerrero (47 hogares), Nueva Granada (31 hogares), Total 386  hogares</t>
    </r>
  </si>
  <si>
    <t xml:space="preserve">Costos directos </t>
  </si>
  <si>
    <t xml:space="preserve">TERRITORIO: MUNICIPIO DE SAN BENITO ABAD 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</si>
  <si>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Santiago Apostol, barrios Bella Flor y el Puerto.  Hogares 227. </t>
    </r>
  </si>
  <si>
    <t xml:space="preserve">Desarrollar  acciones de Educacion y comunicacion en salud para  la prevención, manejo y control de la IRA/EDA, con enfoque diferencial y ecnocultural </t>
  </si>
  <si>
    <t xml:space="preserve">Desarrollar  acciones de Educacion y comunicacion en salud para  la prevención, manejo y control de la Tuberculosis y Lepra, con enfoque diferencial y ecnocultural </t>
  </si>
  <si>
    <t xml:space="preserve">Desarrollar  acciones de Educacion y comunicacion en salud para  la prevecion de enfermedades inmunoprevenibles, con enfoque diferencial y ecnocultural </t>
  </si>
  <si>
    <t>Dessarrollar acciones de educacion  mediante dialogos de saberes, con el fin de generar habilidades, para la apropiación y generación de hábitos protectores, requeridos para la corresponsabilidad y el cuidado de las personas, familias y comunidades para evitar la exposición a vectores biológicos y el control de los mismos en los diferentes entornos y detección y manejo oportuno de signos de alarma para las ETV.</t>
  </si>
  <si>
    <t>Realizar  educacion para la prevención y atención de  infecciones parasitarias que afectan a los NNA(Geolmintiasis, pediculosis, escabiosis, teniasis y cisticercosis).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</si>
  <si>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La Ventura (203 hogares), Empresa Colombia (32 hogares). Ttal 235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</si>
  <si>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 Molina (27 hogares), Villa Nueva (97 hogares), total 124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</si>
  <si>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San Roque, 133 hogares</t>
    </r>
  </si>
  <si>
    <t>TERRITORIO: MUNICIPIO DE GALERAS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</si>
  <si>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Baraya 171, rural disperso 37, total , 208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</si>
  <si>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Pueblo Nuevo 49 hogares, Surban 48 hogares, Pantanito 15 hogares, Costa de Oro 10 hogares, Rural disperso 54 hogares,  total 176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</si>
  <si>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Casco Urbano: Barrios Voluntad de Dios 32 hogares, La Carolina 55 hogares, San Martin 80 hogares, Galilea 119 hogares, Las Flores 14 hogares, total 300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</si>
  <si>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Casco Urbano: Barrios, La Gaviotas 63 hogares, Chibolo 39 hogares, Holanda Paz 35 hogares, Juanillo 5 hogares , total 142 hogares.
</t>
    </r>
  </si>
  <si>
    <t>TERRITORIO: MUNICIPIO DE SINCE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</si>
  <si>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Bombonera Hogares (132)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</si>
  <si>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>Corregimiento Granada l, Hogares (315)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</si>
  <si>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Granada , Hogares (315).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</si>
  <si>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</t>
    </r>
    <r>
      <rPr>
        <sz val="11"/>
        <color theme="1"/>
        <rFont val="Montserrat"/>
      </rPr>
      <t>Corregimiento Cocorote 118, Socorro , Vivienda , Total, Hogares (144).</t>
    </r>
  </si>
  <si>
    <t xml:space="preserve">   </t>
  </si>
  <si>
    <t>TERRITORIO: MUNICIPIO DE BETULIA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</si>
  <si>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Albania , 400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</si>
  <si>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Vereda el Socorro , Las Cruce, Sabaneta , Santa Catalina (. Total 229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</si>
  <si>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Vereda Santo Tomas , Los Araujos , Vereda Vereda Canito , Vereda Canime, Vereda Charconiza , y Corregimiento Villa Lope . Total 290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</si>
  <si>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Hato Viejo, Loma l Latigo , Vereda el Paramo , Vereda Palma Sola . Total 108 hogares</t>
    </r>
  </si>
  <si>
    <t>TERRITORIO: MUNICIPIO DE COROZAL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</si>
  <si>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Las Llanadas 275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</si>
  <si>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Las Llanadas 275 hogares.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</si>
  <si>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Las Llanadas , Corregimiento La Peña , total 195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</si>
  <si>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La Peña 93 hogares.</t>
    </r>
  </si>
  <si>
    <t xml:space="preserve">TERRITORIO: MUNICIPIO DE MORROA 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</si>
  <si>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Brisas del Mar , Vereda San Pablo , Vereda la Victoria , Vereda Tumba Torito.  Total, Hogares (162)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</si>
  <si>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: Corregimiento Pichillín , Vereda La lata, Vereda Hasmon, Vereda Sabaneta , Vereda oriente  Vereda Arenal . Total, Hogares (99)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</si>
  <si>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El Rincón 44 hogares. Total, Hogares (44).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</si>
  <si>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El Yeso , Comunidad La florecita , Comunidad pequín , Comunidad El cocuyo, Comunidad Maracay, Comunidad El totumo , Comunidad Tumba toro , Comunidad Tolima . Total, Hogares (127).</t>
    </r>
  </si>
  <si>
    <t>TERRITORIO: MUNICIPIO DE OVEJAS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</si>
  <si>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1 Corregimiento Don Gabriel 147 hogares, Buenos Aires 51 hogares, total 197 hogares.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</si>
  <si>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Salitral 91 hogares, Chengue 41 hogares, Corregimiento de Pijiguay 210 hogares, total 342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</si>
  <si>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de Canutalito 216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</si>
  <si>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Corregimiento San Rafael 256 hogares.
</t>
    </r>
  </si>
  <si>
    <t>TERRITORIO: MUNICIPIO DE COLOSO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</si>
  <si>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Vereda Maraton (66 hogares), Desbarrancado (64 hogares), San Antonio (41 hogares) total 171 hogares.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</si>
  <si>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Vereda San Miguel (130 hogares), la Estación (64 hogares), Coraza ( 60 hogares) total 254 hogares
</t>
    </r>
  </si>
  <si>
    <t>TERRITORIO: MUNICIPIO DE CHALAN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</si>
  <si>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Desbarrancado 100 hogares, Alba 36 hogares, El Cielo 51 hogares, Alemania 5 hogares, El Joney 33 hogares. Total 225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</si>
  <si>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Zona Urbana, Barrio Las Brisas 76 hogares, Nueva Esperanza 48 hogares, 11 de Abril 47 hogares, La Invasión  17 hogares. Total 188 
</t>
    </r>
  </si>
  <si>
    <t>TERRITORIO: MUNICIPIO DE BUENAVISTA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</si>
  <si>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Las Chichas  Hogares (108)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</si>
  <si>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Costa Rica , Vereda California , China roja , El Salto , La Gloria , Las Flores 3, Los Anones , Los Mayales , Providencia , San José  Total, Hogares (196)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</si>
  <si>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Vereda Santa Elena, Santa Inés, Sin vereda, Zona urbana: barrio  La Paz ,  Total, Hogares (261).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</si>
  <si>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Zona urbana: barrio 7 de Agosto , Santa Rosa , Calle Larga  Total, Hogares (276).</t>
    </r>
  </si>
  <si>
    <t>TERRITORIO: MUNICIPIO DE TOLUVIEJO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</si>
  <si>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Palmira ( 202 hogares)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</si>
  <si>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Varsobia : barrio Las mercedes, Las Flores y El Pozo(103 hogares)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</si>
  <si>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Varsobia : Barrio Lindo, El Paraiso, Vija (103 hogares)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</si>
  <si>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Caracol ( 142 hogares)</t>
    </r>
  </si>
  <si>
    <t>TERRITORIO: MUNICIPIO DE TOLU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</si>
  <si>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de Puerto Viejo 217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</si>
  <si>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Pita en medio (incluida las veredas Las Cruces, Pita arriba, Ventura, Las Palmas y Tumba) Total  304 hogares 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</si>
  <si>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Zona Urbana : Barrio el Cangrejo, total 315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</si>
  <si>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Nueva Era- San Rafael, 116 hogares.</t>
    </r>
  </si>
  <si>
    <t>TERRITORIO: MUNICIPIO DE SAN ONOFRE</t>
  </si>
  <si>
    <r>
      <t xml:space="preserve">MICROTERRITORIO </t>
    </r>
    <r>
      <rPr>
        <b/>
        <sz val="20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(De acuerdo a los criterios de priorización)   Ubicación: Corregimiento Berrugas y Rincon .  Hogares 329 </t>
    </r>
  </si>
  <si>
    <r>
      <t>MICROTERRITORIO</t>
    </r>
    <r>
      <rPr>
        <b/>
        <sz val="20"/>
        <color theme="1"/>
        <rFont val="Montserrat Light"/>
      </rPr>
      <t xml:space="preserve"> 2</t>
    </r>
    <r>
      <rPr>
        <b/>
        <sz val="11"/>
        <color theme="1"/>
        <rFont val="Montserrat Light"/>
      </rPr>
      <t xml:space="preserve"> (De acuerdo a los criterios de priorización)   Ubicación: Corregimiento Libertad. 150  hogares</t>
    </r>
  </si>
  <si>
    <r>
      <t xml:space="preserve">MICROTERRITORIO </t>
    </r>
    <r>
      <rPr>
        <b/>
        <sz val="24"/>
        <color theme="1"/>
        <rFont val="Montserrat Light"/>
      </rPr>
      <t>3</t>
    </r>
    <r>
      <rPr>
        <b/>
        <sz val="11"/>
        <color theme="1"/>
        <rFont val="Montserrat Light"/>
      </rPr>
      <t xml:space="preserve"> (De acuerdo a los criterios de priorización)   Ubicación: Corregimiento Palo Alto.  206 hogares</t>
    </r>
  </si>
  <si>
    <r>
      <t xml:space="preserve">MICROTERRITORIO  </t>
    </r>
    <r>
      <rPr>
        <b/>
        <sz val="24"/>
        <color theme="1"/>
        <rFont val="Montserrat"/>
      </rPr>
      <t>4</t>
    </r>
    <r>
      <rPr>
        <b/>
        <sz val="24"/>
        <color theme="1"/>
        <rFont val="Montserrat Light"/>
      </rPr>
      <t xml:space="preserve"> </t>
    </r>
    <r>
      <rPr>
        <b/>
        <sz val="11"/>
        <color theme="1"/>
        <rFont val="Montserrat Light"/>
      </rPr>
      <t>(De acuerdo a los criterios de priorización)   Ubicación: Corregimiento San Antonio. 162 hogares</t>
    </r>
  </si>
  <si>
    <t>TERRITORIO: MUNICIPIO DE COVEÑAS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</si>
  <si>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 xml:space="preserve"> Parcela 97 hogares 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</si>
  <si>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 xml:space="preserve">  Boca de la cienega , 95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</si>
  <si>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 xml:space="preserve"> Boca de la cienega , 96 hogares 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</si>
  <si>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</t>
    </r>
    <r>
      <rPr>
        <sz val="11"/>
        <color theme="1"/>
        <rFont val="Montserrat"/>
      </rPr>
      <t xml:space="preserve"> Coveñitas (sector Eden) 96 hogares </t>
    </r>
  </si>
  <si>
    <t>TERRITORIO: MUNICIPIO DE SAMPUES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</si>
  <si>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Segovia , 174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</si>
  <si>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</t>
    </r>
    <r>
      <rPr>
        <b/>
        <sz val="11"/>
        <color theme="1"/>
        <rFont val="Montserrat Light"/>
      </rPr>
      <t>:</t>
    </r>
    <r>
      <rPr>
        <sz val="11"/>
        <color theme="1"/>
        <rFont val="Montserrat Light"/>
      </rPr>
      <t xml:space="preserve"> Corregimiento Mata de Caña, 250 hogares 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</si>
  <si>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 Achiote, 226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</si>
  <si>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La Negra  , Achiote , total 179 hogares</t>
    </r>
  </si>
  <si>
    <t>TERRITORIO: MUNICIPIO DE SAN ANTONIO DE PALMITO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</si>
  <si>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Martillo 115 hogares, Total, Hogares (115)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</si>
  <si>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Pueblo Nuevo 114 hogares. Total, Hogares (114)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</si>
  <si>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>Vereda Los Castillos 113 hogares. Total, Hogares (113).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</si>
  <si>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Vereda San Martin 136 Hogares. Total, Hogares (136).</t>
    </r>
  </si>
  <si>
    <t>TERRITORIO: MUNICIPIO DE EL ROBLE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</si>
  <si>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el Sitio , 246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</si>
  <si>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Corneta, 221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</si>
  <si>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 xml:space="preserve">Corregimiento La Tablitas ( 145 hogares), </t>
    </r>
  </si>
  <si>
    <r>
      <t>MICROTERRITORIO 4</t>
    </r>
    <r>
      <rPr>
        <sz val="11"/>
        <color rgb="FF000000"/>
        <rFont val="Montserrat Light"/>
      </rPr>
      <t xml:space="preserve"> (De acuerdo a los criterios de priorización)   Ubicación: Corregimiento Patillal  , Callejon  , total 72 hogares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</si>
</sst>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-[$$-240A]* #,##0.00_-;\-[$$-240A]* #,##0.00_-;_-[$$-240A]* &quot;-&quot;??_-;_-@"/>
    <numFmt numFmtId="166" formatCode="_-[$$-240A]\ * #,##0.00_-;\-[$$-240A]\ * #,##0.00_-;_-[$$-240A]\ * &quot;-&quot;??_-;_-@_-"/>
    <numFmt numFmtId="167" formatCode="0.0"/>
    <numFmt numFmtId="168" formatCode="0.0%"/>
    <numFmt numFmtId="169" formatCode="&quot;$&quot;\ #,##0"/>
    <numFmt numFmtId="170" formatCode="_-[$$-240A]\ * #,##0.0000_-;\-[$$-240A]\ * #,##0.0000_-;_-[$$-240A]\ * &quot;-&quot;??_-;_-@_-"/>
    <numFmt numFmtId="171" formatCode="_-[$$-240A]* #,##0.000_-;\-[$$-240A]* #,##0.000_-;_-[$$-240A]* &quot;-&quot;??_-;_-@"/>
    <numFmt numFmtId="172" formatCode="&quot;$&quot;\ #,##0.0"/>
    <numFmt numFmtId="173" formatCode="&quot;$&quot;\ #,##0.00"/>
    <numFmt numFmtId="174" formatCode="_-[$$-240A]* #,##0_-;\-[$$-240A]* #,##0_-;_-[$$-240A]* &quot;-&quot;??_-;_-@"/>
    <numFmt numFmtId="175" formatCode="_-[$$-240A]\ * #,##0_-;\-[$$-240A]\ * #,##0_-;_-[$$-240A]\ * &quot;-&quot;??_-;_-@_-"/>
    <numFmt numFmtId="176" formatCode="_-[$$-240A]* #,##0.0000_-;\-[$$-240A]* #,##0.0000_-;_-[$$-240A]* &quot;-&quot;??_-;_-@"/>
    <numFmt numFmtId="177" formatCode="_-[$$-240A]\ * #,##0.000_-;\-[$$-240A]\ * #,##0.000_-;_-[$$-240A]\ * &quot;-&quot;??_-;_-@_-"/>
    <numFmt numFmtId="178" formatCode="_-[$$-240A]\ * #,##0.000_-;\-[$$-240A]\ * #,##0.000_-;_-[$$-240A]\ * &quot;-&quot;???_-;_-@_-"/>
  </numFmts>
  <fonts count="59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Monserrat"/>
    </font>
    <font>
      <sz val="11"/>
      <name val="Calibri"/>
    </font>
    <font>
      <sz val="12"/>
      <color theme="1"/>
      <name val="Monserrat"/>
    </font>
    <font>
      <sz val="11"/>
      <color theme="1"/>
      <name val="Montserrat"/>
    </font>
    <font>
      <b/>
      <sz val="24"/>
      <color theme="1"/>
      <name val="Montserrat"/>
    </font>
    <font>
      <sz val="11"/>
      <color theme="1"/>
      <name val="Calibri"/>
    </font>
    <font>
      <sz val="20"/>
      <color theme="1"/>
      <name val="Arial"/>
    </font>
    <font>
      <sz val="11"/>
      <color theme="1"/>
      <name val="Arial"/>
    </font>
    <font>
      <sz val="20"/>
      <color theme="1"/>
      <name val="Montserrat Light"/>
    </font>
    <font>
      <sz val="11"/>
      <color theme="1"/>
      <name val="Montserrat Light"/>
    </font>
    <font>
      <sz val="24"/>
      <color theme="1"/>
      <name val="Montserrat Light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24"/>
      <color theme="1"/>
      <name val="Montserrat"/>
    </font>
    <font>
      <b/>
      <sz val="7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Montserrat"/>
    </font>
    <font>
      <b/>
      <sz val="24"/>
      <color theme="1"/>
      <name val="Montserrat Light"/>
    </font>
    <font>
      <b/>
      <sz val="11"/>
      <color theme="1"/>
      <name val="Montserrat Light"/>
    </font>
    <font>
      <b/>
      <sz val="20"/>
      <color theme="1"/>
      <name val="Montserrat Light"/>
    </font>
    <font>
      <b/>
      <sz val="20"/>
      <color theme="1"/>
      <name val="Arial"/>
      <family val="2"/>
    </font>
    <font>
      <sz val="11"/>
      <color theme="1"/>
      <name val="Calibri"/>
      <scheme val="minor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</font>
    <font>
      <sz val="24"/>
      <color rgb="FF000000"/>
      <name val="Montserrat"/>
      <charset val="1"/>
    </font>
    <font>
      <sz val="24"/>
      <color rgb="FF000000"/>
      <name val="Montserrat Light"/>
      <charset val="1"/>
    </font>
    <font>
      <sz val="11"/>
      <color rgb="FF000000"/>
      <name val="Montserrat Light"/>
      <charset val="1"/>
    </font>
    <font>
      <sz val="11"/>
      <color rgb="FF000000"/>
      <name val="Montserrat"/>
      <charset val="1"/>
    </font>
    <font>
      <b/>
      <sz val="24"/>
      <color rgb="FF000000"/>
      <name val="Montserrat"/>
      <charset val="1"/>
    </font>
    <font>
      <sz val="11"/>
      <color rgb="FF000000"/>
      <name val="Montserrat"/>
    </font>
    <font>
      <sz val="11"/>
      <color rgb="FF000000"/>
      <name val="Montserrat Light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000000"/>
      <name val="Calibri"/>
      <charset val="1"/>
    </font>
    <font>
      <sz val="11"/>
      <color rgb="FF242424"/>
      <name val="Aptos Narrow"/>
      <charset val="1"/>
    </font>
    <font>
      <sz val="11"/>
      <color rgb="FF000000"/>
      <name val="Calibri"/>
      <charset val="1"/>
    </font>
    <font>
      <sz val="20"/>
      <color rgb="FF000000"/>
      <name val="Arial"/>
    </font>
    <font>
      <sz val="11"/>
      <color rgb="FF000000"/>
      <name val="Arial"/>
    </font>
    <font>
      <sz val="20"/>
      <color rgb="FF000000"/>
      <name val="Montserrat Light"/>
    </font>
    <font>
      <sz val="24"/>
      <color rgb="FF000000"/>
      <name val="Montserrat Light"/>
    </font>
    <font>
      <sz val="24"/>
      <color rgb="FF000000"/>
      <name val="Montserrat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rgb="FF464646"/>
      <name val="Arial"/>
      <family val="2"/>
    </font>
    <font>
      <sz val="10"/>
      <color rgb="FF000000"/>
      <name val="Calibri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4.9989318521683403E-2"/>
        <bgColor rgb="FFEDEDED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EBEBE"/>
        <bgColor rgb="FF000000"/>
      </patternFill>
    </fill>
  </fills>
  <borders count="1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6">
    <xf numFmtId="0" fontId="0" fillId="0" borderId="0"/>
    <xf numFmtId="9" fontId="28" fillId="0" borderId="0" applyFont="0" applyFill="0" applyBorder="0" applyAlignment="0" applyProtection="0"/>
    <xf numFmtId="0" fontId="4" fillId="0" borderId="4"/>
    <xf numFmtId="0" fontId="3" fillId="0" borderId="4"/>
    <xf numFmtId="44" fontId="3" fillId="0" borderId="4" applyFont="0" applyFill="0" applyBorder="0" applyAlignment="0" applyProtection="0"/>
    <xf numFmtId="0" fontId="2" fillId="0" borderId="4"/>
  </cellStyleXfs>
  <cellXfs count="726">
    <xf numFmtId="0" fontId="0" fillId="0" borderId="0" xfId="0"/>
    <xf numFmtId="0" fontId="5" fillId="3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3" borderId="4" xfId="0" applyFont="1" applyFill="1" applyBorder="1"/>
    <xf numFmtId="0" fontId="5" fillId="6" borderId="6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165" fontId="10" fillId="0" borderId="2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5" fillId="2" borderId="5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16" fillId="7" borderId="16" xfId="0" applyFont="1" applyFill="1" applyBorder="1" applyAlignment="1">
      <alignment horizontal="center" vertical="center" wrapText="1"/>
    </xf>
    <xf numFmtId="166" fontId="21" fillId="0" borderId="0" xfId="0" applyNumberFormat="1" applyFont="1"/>
    <xf numFmtId="0" fontId="0" fillId="0" borderId="4" xfId="0" applyBorder="1" applyAlignment="1">
      <alignment vertical="top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/>
    </xf>
    <xf numFmtId="165" fontId="0" fillId="0" borderId="0" xfId="0" applyNumberFormat="1"/>
    <xf numFmtId="168" fontId="0" fillId="0" borderId="0" xfId="1" applyNumberFormat="1" applyFont="1" applyAlignment="1">
      <alignment horizontal="center" vertical="center"/>
    </xf>
    <xf numFmtId="166" fontId="0" fillId="0" borderId="0" xfId="0" applyNumberFormat="1"/>
    <xf numFmtId="0" fontId="18" fillId="0" borderId="6" xfId="0" applyFont="1" applyBorder="1" applyAlignment="1">
      <alignment vertical="center" wrapText="1"/>
    </xf>
    <xf numFmtId="0" fontId="10" fillId="0" borderId="6" xfId="0" applyFont="1" applyBorder="1" applyAlignment="1">
      <alignment wrapText="1"/>
    </xf>
    <xf numFmtId="0" fontId="10" fillId="0" borderId="6" xfId="0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top" wrapText="1"/>
    </xf>
    <xf numFmtId="0" fontId="18" fillId="0" borderId="6" xfId="0" applyFont="1" applyBorder="1" applyAlignment="1">
      <alignment horizontal="center" vertical="center" wrapText="1"/>
    </xf>
    <xf numFmtId="0" fontId="10" fillId="0" borderId="63" xfId="0" applyFont="1" applyBorder="1" applyAlignment="1">
      <alignment wrapText="1"/>
    </xf>
    <xf numFmtId="0" fontId="10" fillId="0" borderId="63" xfId="0" applyFont="1" applyBorder="1" applyAlignment="1">
      <alignment horizontal="center" vertical="center"/>
    </xf>
    <xf numFmtId="3" fontId="17" fillId="0" borderId="63" xfId="0" applyNumberFormat="1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 wrapText="1"/>
    </xf>
    <xf numFmtId="165" fontId="10" fillId="0" borderId="63" xfId="0" applyNumberFormat="1" applyFont="1" applyBorder="1" applyAlignment="1">
      <alignment vertical="center"/>
    </xf>
    <xf numFmtId="0" fontId="10" fillId="0" borderId="66" xfId="0" applyFont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/>
    </xf>
    <xf numFmtId="0" fontId="18" fillId="0" borderId="68" xfId="0" applyFont="1" applyBorder="1" applyAlignment="1">
      <alignment horizontal="center" vertical="center" wrapText="1"/>
    </xf>
    <xf numFmtId="0" fontId="18" fillId="0" borderId="68" xfId="0" applyFont="1" applyBorder="1" applyAlignment="1">
      <alignment vertical="center" wrapText="1"/>
    </xf>
    <xf numFmtId="0" fontId="10" fillId="0" borderId="68" xfId="0" applyFont="1" applyBorder="1" applyAlignment="1">
      <alignment horizontal="center" vertical="center"/>
    </xf>
    <xf numFmtId="3" fontId="17" fillId="0" borderId="68" xfId="0" applyNumberFormat="1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6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/>
    </xf>
    <xf numFmtId="166" fontId="0" fillId="0" borderId="4" xfId="0" applyNumberFormat="1" applyBorder="1"/>
    <xf numFmtId="165" fontId="0" fillId="0" borderId="4" xfId="0" applyNumberFormat="1" applyBorder="1"/>
    <xf numFmtId="0" fontId="18" fillId="0" borderId="62" xfId="0" applyFont="1" applyBorder="1" applyAlignment="1">
      <alignment vertical="center" wrapText="1"/>
    </xf>
    <xf numFmtId="0" fontId="18" fillId="0" borderId="65" xfId="0" applyFont="1" applyBorder="1" applyAlignment="1">
      <alignment vertical="center" wrapText="1"/>
    </xf>
    <xf numFmtId="170" fontId="0" fillId="0" borderId="0" xfId="0" applyNumberFormat="1"/>
    <xf numFmtId="171" fontId="0" fillId="0" borderId="0" xfId="0" applyNumberFormat="1"/>
    <xf numFmtId="168" fontId="30" fillId="0" borderId="0" xfId="1" applyNumberFormat="1" applyFont="1" applyAlignment="1">
      <alignment horizontal="center" vertical="center"/>
    </xf>
    <xf numFmtId="0" fontId="9" fillId="3" borderId="19" xfId="0" applyFont="1" applyFill="1" applyBorder="1" applyAlignment="1">
      <alignment vertical="top" wrapText="1"/>
    </xf>
    <xf numFmtId="165" fontId="10" fillId="0" borderId="84" xfId="0" applyNumberFormat="1" applyFont="1" applyBorder="1" applyAlignment="1">
      <alignment vertical="center"/>
    </xf>
    <xf numFmtId="0" fontId="8" fillId="0" borderId="53" xfId="0" applyFont="1" applyBorder="1" applyAlignment="1">
      <alignment vertical="top" wrapText="1"/>
    </xf>
    <xf numFmtId="0" fontId="9" fillId="3" borderId="18" xfId="0" applyFont="1" applyFill="1" applyBorder="1" applyAlignment="1">
      <alignment vertical="top" wrapText="1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 wrapText="1"/>
    </xf>
    <xf numFmtId="0" fontId="8" fillId="0" borderId="80" xfId="0" applyFont="1" applyBorder="1" applyAlignment="1">
      <alignment vertical="top" wrapText="1"/>
    </xf>
    <xf numFmtId="0" fontId="8" fillId="0" borderId="97" xfId="0" applyFont="1" applyBorder="1" applyAlignment="1">
      <alignment vertical="top" wrapText="1"/>
    </xf>
    <xf numFmtId="0" fontId="9" fillId="3" borderId="87" xfId="0" applyFont="1" applyFill="1" applyBorder="1" applyAlignment="1">
      <alignment vertical="top" wrapText="1"/>
    </xf>
    <xf numFmtId="0" fontId="9" fillId="3" borderId="88" xfId="0" applyFont="1" applyFill="1" applyBorder="1" applyAlignment="1">
      <alignment vertical="top" wrapText="1"/>
    </xf>
    <xf numFmtId="0" fontId="18" fillId="0" borderId="6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03" xfId="0" applyFont="1" applyBorder="1" applyAlignment="1">
      <alignment horizontal="center" vertical="top" wrapText="1"/>
    </xf>
    <xf numFmtId="0" fontId="5" fillId="2" borderId="102" xfId="0" applyFont="1" applyFill="1" applyBorder="1" applyAlignment="1">
      <alignment horizontal="center" vertical="top" wrapText="1"/>
    </xf>
    <xf numFmtId="0" fontId="5" fillId="2" borderId="92" xfId="0" applyFont="1" applyFill="1" applyBorder="1" applyAlignment="1">
      <alignment horizontal="center" vertical="center" wrapText="1"/>
    </xf>
    <xf numFmtId="0" fontId="16" fillId="7" borderId="104" xfId="0" applyFont="1" applyFill="1" applyBorder="1" applyAlignment="1">
      <alignment horizontal="center" vertical="center" wrapText="1"/>
    </xf>
    <xf numFmtId="0" fontId="16" fillId="5" borderId="104" xfId="0" applyFont="1" applyFill="1" applyBorder="1" applyAlignment="1">
      <alignment horizontal="center" vertical="center" wrapText="1"/>
    </xf>
    <xf numFmtId="0" fontId="5" fillId="2" borderId="10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 wrapText="1"/>
    </xf>
    <xf numFmtId="0" fontId="16" fillId="5" borderId="63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39" fillId="0" borderId="4" xfId="3" applyFont="1"/>
    <xf numFmtId="44" fontId="39" fillId="0" borderId="4" xfId="3" applyNumberFormat="1" applyFont="1"/>
    <xf numFmtId="0" fontId="40" fillId="0" borderId="4" xfId="3" applyFont="1"/>
    <xf numFmtId="164" fontId="40" fillId="0" borderId="4" xfId="3" applyNumberFormat="1" applyFont="1"/>
    <xf numFmtId="0" fontId="39" fillId="0" borderId="4" xfId="3" applyFont="1" applyAlignment="1">
      <alignment horizontal="left"/>
    </xf>
    <xf numFmtId="0" fontId="0" fillId="0" borderId="15" xfId="0" applyBorder="1" applyAlignment="1">
      <alignment vertical="center" wrapText="1"/>
    </xf>
    <xf numFmtId="0" fontId="18" fillId="0" borderId="15" xfId="0" applyFont="1" applyBorder="1" applyAlignment="1">
      <alignment horizontal="center" vertical="center" wrapText="1"/>
    </xf>
    <xf numFmtId="0" fontId="21" fillId="11" borderId="18" xfId="5" applyFont="1" applyFill="1" applyBorder="1" applyAlignment="1">
      <alignment horizontal="center" wrapText="1"/>
    </xf>
    <xf numFmtId="0" fontId="21" fillId="11" borderId="18" xfId="5" applyFont="1" applyFill="1" applyBorder="1" applyAlignment="1">
      <alignment horizontal="center" vertical="center"/>
    </xf>
    <xf numFmtId="0" fontId="21" fillId="11" borderId="19" xfId="5" applyFont="1" applyFill="1" applyBorder="1" applyAlignment="1">
      <alignment horizontal="left"/>
    </xf>
    <xf numFmtId="0" fontId="21" fillId="11" borderId="19" xfId="5" applyFont="1" applyFill="1" applyBorder="1" applyAlignment="1">
      <alignment horizontal="center" wrapText="1"/>
    </xf>
    <xf numFmtId="0" fontId="21" fillId="11" borderId="20" xfId="5" applyFont="1" applyFill="1" applyBorder="1" applyAlignment="1">
      <alignment horizontal="center" wrapText="1"/>
    </xf>
    <xf numFmtId="0" fontId="21" fillId="0" borderId="44" xfId="5" applyFont="1" applyBorder="1" applyAlignment="1">
      <alignment horizontal="left" wrapText="1"/>
    </xf>
    <xf numFmtId="0" fontId="21" fillId="0" borderId="16" xfId="5" applyFont="1" applyBorder="1" applyAlignment="1">
      <alignment horizontal="center" wrapText="1"/>
    </xf>
    <xf numFmtId="0" fontId="21" fillId="0" borderId="16" xfId="5" applyFont="1" applyBorder="1" applyAlignment="1">
      <alignment horizontal="center" vertical="center" wrapText="1"/>
    </xf>
    <xf numFmtId="0" fontId="2" fillId="0" borderId="4" xfId="5"/>
    <xf numFmtId="0" fontId="2" fillId="0" borderId="15" xfId="5" applyBorder="1" applyAlignment="1">
      <alignment horizontal="left"/>
    </xf>
    <xf numFmtId="169" fontId="2" fillId="0" borderId="15" xfId="5" applyNumberFormat="1" applyBorder="1" applyAlignment="1">
      <alignment horizontal="center" wrapText="1"/>
    </xf>
    <xf numFmtId="0" fontId="2" fillId="0" borderId="15" xfId="5" applyBorder="1" applyAlignment="1">
      <alignment horizontal="center" wrapText="1"/>
    </xf>
    <xf numFmtId="169" fontId="2" fillId="0" borderId="22" xfId="5" applyNumberFormat="1" applyBorder="1" applyAlignment="1">
      <alignment horizontal="center" wrapText="1"/>
    </xf>
    <xf numFmtId="0" fontId="2" fillId="8" borderId="20" xfId="5" applyFill="1" applyBorder="1" applyAlignment="1">
      <alignment horizontal="left" wrapText="1"/>
    </xf>
    <xf numFmtId="2" fontId="2" fillId="8" borderId="4" xfId="5" applyNumberFormat="1" applyFill="1"/>
    <xf numFmtId="0" fontId="2" fillId="8" borderId="4" xfId="5" applyFill="1"/>
    <xf numFmtId="0" fontId="2" fillId="0" borderId="45" xfId="5" applyBorder="1" applyAlignment="1">
      <alignment horizontal="center" vertical="center"/>
    </xf>
    <xf numFmtId="169" fontId="2" fillId="0" borderId="15" xfId="5" applyNumberFormat="1" applyBorder="1" applyAlignment="1">
      <alignment horizontal="center" vertical="center" wrapText="1"/>
    </xf>
    <xf numFmtId="0" fontId="2" fillId="10" borderId="22" xfId="5" applyFill="1" applyBorder="1" applyAlignment="1">
      <alignment horizontal="left" wrapText="1"/>
    </xf>
    <xf numFmtId="0" fontId="2" fillId="0" borderId="15" xfId="5" applyBorder="1" applyAlignment="1">
      <alignment horizontal="center" vertical="center" wrapText="1"/>
    </xf>
    <xf numFmtId="2" fontId="2" fillId="0" borderId="4" xfId="5" applyNumberFormat="1"/>
    <xf numFmtId="169" fontId="2" fillId="0" borderId="16" xfId="5" applyNumberFormat="1" applyBorder="1" applyAlignment="1">
      <alignment horizontal="center" wrapText="1"/>
    </xf>
    <xf numFmtId="0" fontId="2" fillId="9" borderId="22" xfId="5" applyFill="1" applyBorder="1" applyAlignment="1">
      <alignment horizontal="left" wrapText="1"/>
    </xf>
    <xf numFmtId="0" fontId="21" fillId="0" borderId="26" xfId="5" applyFont="1" applyBorder="1" applyAlignment="1">
      <alignment horizontal="center" vertical="center" wrapText="1"/>
    </xf>
    <xf numFmtId="169" fontId="21" fillId="0" borderId="27" xfId="5" applyNumberFormat="1" applyFont="1" applyBorder="1" applyAlignment="1">
      <alignment horizontal="center" wrapText="1"/>
    </xf>
    <xf numFmtId="0" fontId="2" fillId="0" borderId="26" xfId="5" applyBorder="1" applyAlignment="1">
      <alignment horizontal="center" vertical="center"/>
    </xf>
    <xf numFmtId="0" fontId="21" fillId="0" borderId="15" xfId="5" applyFont="1" applyBorder="1" applyAlignment="1">
      <alignment horizontal="left"/>
    </xf>
    <xf numFmtId="169" fontId="21" fillId="0" borderId="22" xfId="5" applyNumberFormat="1" applyFont="1" applyBorder="1" applyAlignment="1">
      <alignment horizontal="center" wrapText="1"/>
    </xf>
    <xf numFmtId="0" fontId="21" fillId="0" borderId="15" xfId="5" applyFont="1" applyBorder="1" applyAlignment="1">
      <alignment horizontal="left" vertical="top"/>
    </xf>
    <xf numFmtId="167" fontId="2" fillId="0" borderId="15" xfId="5" applyNumberFormat="1" applyBorder="1" applyAlignment="1">
      <alignment horizontal="center" wrapText="1"/>
    </xf>
    <xf numFmtId="0" fontId="2" fillId="0" borderId="23" xfId="5" applyBorder="1" applyAlignment="1">
      <alignment horizontal="center" vertical="center"/>
    </xf>
    <xf numFmtId="0" fontId="21" fillId="11" borderId="22" xfId="5" applyFont="1" applyFill="1" applyBorder="1" applyAlignment="1">
      <alignment horizontal="left" wrapText="1"/>
    </xf>
    <xf numFmtId="2" fontId="2" fillId="0" borderId="15" xfId="5" applyNumberFormat="1" applyBorder="1"/>
    <xf numFmtId="0" fontId="2" fillId="0" borderId="15" xfId="5" applyBorder="1"/>
    <xf numFmtId="0" fontId="2" fillId="12" borderId="22" xfId="5" applyFill="1" applyBorder="1" applyAlignment="1">
      <alignment horizontal="left" wrapText="1"/>
    </xf>
    <xf numFmtId="0" fontId="21" fillId="0" borderId="15" xfId="5" applyFont="1" applyBorder="1" applyAlignment="1">
      <alignment horizontal="left" wrapText="1"/>
    </xf>
    <xf numFmtId="0" fontId="2" fillId="0" borderId="22" xfId="5" applyBorder="1" applyAlignment="1">
      <alignment horizontal="left" wrapText="1"/>
    </xf>
    <xf numFmtId="169" fontId="21" fillId="0" borderId="25" xfId="5" applyNumberFormat="1" applyFont="1" applyBorder="1" applyAlignment="1">
      <alignment horizontal="center" wrapText="1"/>
    </xf>
    <xf numFmtId="0" fontId="2" fillId="8" borderId="37" xfId="5" applyFill="1" applyBorder="1" applyAlignment="1">
      <alignment horizontal="left" wrapText="1"/>
    </xf>
    <xf numFmtId="0" fontId="2" fillId="13" borderId="22" xfId="5" applyFill="1" applyBorder="1" applyAlignment="1">
      <alignment horizontal="left" wrapText="1"/>
    </xf>
    <xf numFmtId="0" fontId="2" fillId="5" borderId="25" xfId="5" applyFill="1" applyBorder="1" applyAlignment="1">
      <alignment horizontal="left" wrapText="1"/>
    </xf>
    <xf numFmtId="0" fontId="2" fillId="0" borderId="15" xfId="5" applyBorder="1" applyAlignment="1">
      <alignment horizontal="center" vertical="center"/>
    </xf>
    <xf numFmtId="169" fontId="2" fillId="0" borderId="15" xfId="5" applyNumberFormat="1" applyBorder="1" applyAlignment="1">
      <alignment horizontal="center" vertical="center"/>
    </xf>
    <xf numFmtId="0" fontId="2" fillId="0" borderId="16" xfId="5" applyBorder="1" applyAlignment="1">
      <alignment horizontal="center" vertical="center"/>
    </xf>
    <xf numFmtId="0" fontId="21" fillId="11" borderId="41" xfId="5" applyFont="1" applyFill="1" applyBorder="1" applyAlignment="1">
      <alignment horizontal="center" vertical="center"/>
    </xf>
    <xf numFmtId="0" fontId="2" fillId="13" borderId="22" xfId="5" applyFill="1" applyBorder="1" applyAlignment="1">
      <alignment horizontal="center" wrapText="1"/>
    </xf>
    <xf numFmtId="0" fontId="2" fillId="9" borderId="22" xfId="5" applyFill="1" applyBorder="1" applyAlignment="1">
      <alignment horizontal="center" wrapText="1"/>
    </xf>
    <xf numFmtId="169" fontId="2" fillId="0" borderId="54" xfId="5" applyNumberFormat="1" applyBorder="1" applyAlignment="1">
      <alignment horizontal="center" vertical="center" wrapText="1"/>
    </xf>
    <xf numFmtId="169" fontId="2" fillId="0" borderId="56" xfId="5" applyNumberFormat="1" applyBorder="1" applyAlignment="1">
      <alignment horizontal="center" vertical="center" wrapText="1"/>
    </xf>
    <xf numFmtId="169" fontId="29" fillId="0" borderId="15" xfId="5" applyNumberFormat="1" applyFont="1" applyBorder="1" applyAlignment="1">
      <alignment horizontal="center" wrapText="1"/>
    </xf>
    <xf numFmtId="0" fontId="2" fillId="0" borderId="21" xfId="5" applyBorder="1" applyAlignment="1">
      <alignment horizontal="center" vertical="center"/>
    </xf>
    <xf numFmtId="0" fontId="2" fillId="13" borderId="25" xfId="5" applyFill="1" applyBorder="1" applyAlignment="1">
      <alignment horizontal="center" wrapText="1"/>
    </xf>
    <xf numFmtId="0" fontId="21" fillId="11" borderId="19" xfId="5" applyFont="1" applyFill="1" applyBorder="1" applyAlignment="1">
      <alignment horizontal="center" vertical="center"/>
    </xf>
    <xf numFmtId="169" fontId="2" fillId="0" borderId="35" xfId="5" applyNumberFormat="1" applyBorder="1" applyAlignment="1">
      <alignment horizontal="center" vertical="center" wrapText="1"/>
    </xf>
    <xf numFmtId="0" fontId="2" fillId="14" borderId="27" xfId="5" applyFill="1" applyBorder="1" applyAlignment="1">
      <alignment vertical="center" wrapText="1"/>
    </xf>
    <xf numFmtId="0" fontId="2" fillId="16" borderId="22" xfId="5" applyFill="1" applyBorder="1" applyAlignment="1">
      <alignment horizontal="left" wrapText="1"/>
    </xf>
    <xf numFmtId="2" fontId="2" fillId="10" borderId="4" xfId="5" applyNumberFormat="1" applyFill="1"/>
    <xf numFmtId="0" fontId="2" fillId="10" borderId="4" xfId="5" applyFill="1"/>
    <xf numFmtId="0" fontId="2" fillId="16" borderId="4" xfId="5" applyFill="1"/>
    <xf numFmtId="0" fontId="2" fillId="15" borderId="4" xfId="5" applyFill="1"/>
    <xf numFmtId="0" fontId="2" fillId="15" borderId="20" xfId="5" applyFill="1" applyBorder="1" applyAlignment="1">
      <alignment horizontal="left" wrapText="1"/>
    </xf>
    <xf numFmtId="2" fontId="2" fillId="9" borderId="4" xfId="5" applyNumberFormat="1" applyFill="1"/>
    <xf numFmtId="0" fontId="2" fillId="9" borderId="4" xfId="5" applyFill="1"/>
    <xf numFmtId="2" fontId="2" fillId="13" borderId="4" xfId="5" applyNumberFormat="1" applyFill="1"/>
    <xf numFmtId="0" fontId="2" fillId="13" borderId="4" xfId="5" applyFill="1"/>
    <xf numFmtId="2" fontId="2" fillId="15" borderId="4" xfId="5" applyNumberFormat="1" applyFill="1"/>
    <xf numFmtId="0" fontId="2" fillId="15" borderId="22" xfId="5" applyFill="1" applyBorder="1" applyAlignment="1">
      <alignment horizontal="left" wrapText="1"/>
    </xf>
    <xf numFmtId="0" fontId="2" fillId="16" borderId="27" xfId="5" applyFill="1" applyBorder="1" applyAlignment="1">
      <alignment wrapText="1"/>
    </xf>
    <xf numFmtId="2" fontId="2" fillId="5" borderId="4" xfId="5" applyNumberFormat="1" applyFill="1"/>
    <xf numFmtId="0" fontId="2" fillId="5" borderId="4" xfId="5" applyFill="1"/>
    <xf numFmtId="0" fontId="2" fillId="0" borderId="4" xfId="5" applyAlignment="1">
      <alignment horizontal="center" vertical="center"/>
    </xf>
    <xf numFmtId="169" fontId="2" fillId="0" borderId="4" xfId="5" applyNumberFormat="1"/>
    <xf numFmtId="0" fontId="2" fillId="0" borderId="4" xfId="5" applyAlignment="1">
      <alignment horizontal="left" wrapText="1"/>
    </xf>
    <xf numFmtId="172" fontId="2" fillId="0" borderId="4" xfId="5" applyNumberFormat="1"/>
    <xf numFmtId="0" fontId="0" fillId="0" borderId="15" xfId="5" applyFont="1" applyBorder="1" applyAlignment="1">
      <alignment horizontal="left" vertical="center"/>
    </xf>
    <xf numFmtId="172" fontId="2" fillId="0" borderId="4" xfId="5" applyNumberFormat="1" applyAlignment="1">
      <alignment horizontal="left" wrapText="1"/>
    </xf>
    <xf numFmtId="0" fontId="21" fillId="0" borderId="4" xfId="5" applyFont="1"/>
    <xf numFmtId="0" fontId="2" fillId="0" borderId="4" xfId="5" applyAlignment="1">
      <alignment horizontal="left"/>
    </xf>
    <xf numFmtId="0" fontId="2" fillId="0" borderId="4" xfId="5" applyAlignment="1">
      <alignment horizontal="center"/>
    </xf>
    <xf numFmtId="169" fontId="2" fillId="0" borderId="16" xfId="5" applyNumberFormat="1" applyBorder="1" applyAlignment="1">
      <alignment horizontal="center" vertical="center"/>
    </xf>
    <xf numFmtId="0" fontId="2" fillId="0" borderId="15" xfId="5" applyBorder="1" applyAlignment="1">
      <alignment horizontal="center" vertical="center" indent="1"/>
    </xf>
    <xf numFmtId="173" fontId="2" fillId="0" borderId="4" xfId="5" applyNumberFormat="1"/>
    <xf numFmtId="165" fontId="2" fillId="0" borderId="0" xfId="0" applyNumberFormat="1" applyFont="1"/>
    <xf numFmtId="169" fontId="2" fillId="0" borderId="16" xfId="5" applyNumberFormat="1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0" fillId="0" borderId="16" xfId="5" applyFont="1" applyBorder="1" applyAlignment="1">
      <alignment horizontal="center" vertical="center"/>
    </xf>
    <xf numFmtId="0" fontId="2" fillId="0" borderId="16" xfId="5" applyBorder="1" applyAlignment="1">
      <alignment horizontal="left"/>
    </xf>
    <xf numFmtId="169" fontId="21" fillId="0" borderId="6" xfId="5" applyNumberFormat="1" applyFont="1" applyBorder="1" applyAlignment="1">
      <alignment horizontal="center" vertical="center"/>
    </xf>
    <xf numFmtId="0" fontId="2" fillId="0" borderId="48" xfId="5" applyBorder="1" applyAlignment="1">
      <alignment horizontal="center" vertical="center"/>
    </xf>
    <xf numFmtId="0" fontId="0" fillId="0" borderId="55" xfId="5" applyFont="1" applyBorder="1" applyAlignment="1">
      <alignment horizontal="center" vertical="center"/>
    </xf>
    <xf numFmtId="0" fontId="21" fillId="0" borderId="6" xfId="5" applyFont="1" applyBorder="1" applyAlignment="1">
      <alignment horizontal="center" vertical="center"/>
    </xf>
    <xf numFmtId="0" fontId="21" fillId="0" borderId="13" xfId="5" applyFont="1" applyBorder="1" applyAlignment="1">
      <alignment horizontal="center" vertical="center"/>
    </xf>
    <xf numFmtId="0" fontId="21" fillId="0" borderId="14" xfId="5" applyFont="1" applyBorder="1" applyAlignment="1">
      <alignment horizontal="center" vertical="center"/>
    </xf>
    <xf numFmtId="169" fontId="2" fillId="0" borderId="4" xfId="5" applyNumberFormat="1" applyAlignment="1">
      <alignment horizontal="left" wrapText="1"/>
    </xf>
    <xf numFmtId="173" fontId="2" fillId="0" borderId="4" xfId="5" applyNumberFormat="1" applyAlignment="1">
      <alignment horizontal="left" wrapText="1"/>
    </xf>
    <xf numFmtId="0" fontId="10" fillId="0" borderId="63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42" fillId="0" borderId="64" xfId="0" applyFont="1" applyBorder="1" applyAlignment="1">
      <alignment horizontal="center" vertical="center" wrapText="1" indent="1"/>
    </xf>
    <xf numFmtId="0" fontId="43" fillId="0" borderId="66" xfId="0" applyFont="1" applyBorder="1" applyAlignment="1">
      <alignment horizontal="center" vertical="center"/>
    </xf>
    <xf numFmtId="0" fontId="0" fillId="0" borderId="8" xfId="5" applyFont="1" applyBorder="1" applyAlignment="1">
      <alignment vertical="center" wrapText="1"/>
    </xf>
    <xf numFmtId="0" fontId="2" fillId="0" borderId="17" xfId="5" applyBorder="1" applyAlignment="1">
      <alignment horizontal="center" vertical="center"/>
    </xf>
    <xf numFmtId="0" fontId="2" fillId="0" borderId="5" xfId="5" applyBorder="1" applyAlignment="1">
      <alignment horizontal="center" vertical="center"/>
    </xf>
    <xf numFmtId="0" fontId="2" fillId="0" borderId="8" xfId="5" applyBorder="1" applyAlignment="1">
      <alignment horizontal="center" vertical="center"/>
    </xf>
    <xf numFmtId="169" fontId="2" fillId="0" borderId="8" xfId="5" applyNumberFormat="1" applyBorder="1" applyAlignment="1">
      <alignment horizontal="center" vertical="center"/>
    </xf>
    <xf numFmtId="0" fontId="41" fillId="0" borderId="8" xfId="0" applyFont="1" applyBorder="1" applyAlignment="1">
      <alignment vertical="center" wrapText="1"/>
    </xf>
    <xf numFmtId="173" fontId="21" fillId="0" borderId="6" xfId="5" applyNumberFormat="1" applyFont="1" applyBorder="1"/>
    <xf numFmtId="169" fontId="2" fillId="0" borderId="5" xfId="5" applyNumberFormat="1" applyBorder="1" applyAlignment="1">
      <alignment horizontal="center" vertical="center"/>
    </xf>
    <xf numFmtId="0" fontId="21" fillId="0" borderId="6" xfId="5" applyFont="1" applyBorder="1" applyAlignment="1">
      <alignment wrapText="1"/>
    </xf>
    <xf numFmtId="0" fontId="2" fillId="0" borderId="6" xfId="5" applyBorder="1" applyAlignment="1">
      <alignment horizontal="center" wrapText="1"/>
    </xf>
    <xf numFmtId="169" fontId="2" fillId="0" borderId="6" xfId="5" applyNumberFormat="1" applyBorder="1" applyAlignment="1">
      <alignment horizontal="center" wrapText="1"/>
    </xf>
    <xf numFmtId="0" fontId="2" fillId="0" borderId="6" xfId="5" applyBorder="1" applyAlignment="1">
      <alignment wrapText="1"/>
    </xf>
    <xf numFmtId="0" fontId="2" fillId="9" borderId="122" xfId="5" applyFill="1" applyBorder="1" applyAlignment="1">
      <alignment horizontal="left" wrapText="1"/>
    </xf>
    <xf numFmtId="0" fontId="2" fillId="14" borderId="49" xfId="5" applyFill="1" applyBorder="1" applyAlignment="1">
      <alignment vertical="center" wrapText="1"/>
    </xf>
    <xf numFmtId="0" fontId="2" fillId="13" borderId="46" xfId="5" applyFill="1" applyBorder="1" applyAlignment="1">
      <alignment horizontal="left" wrapText="1"/>
    </xf>
    <xf numFmtId="0" fontId="2" fillId="12" borderId="46" xfId="5" applyFill="1" applyBorder="1" applyAlignment="1">
      <alignment horizontal="left" wrapText="1"/>
    </xf>
    <xf numFmtId="0" fontId="2" fillId="9" borderId="47" xfId="5" applyFill="1" applyBorder="1" applyAlignment="1">
      <alignment horizontal="left" wrapText="1"/>
    </xf>
    <xf numFmtId="0" fontId="2" fillId="0" borderId="46" xfId="5" applyBorder="1" applyAlignment="1">
      <alignment horizontal="left" wrapText="1"/>
    </xf>
    <xf numFmtId="0" fontId="2" fillId="10" borderId="46" xfId="5" applyFill="1" applyBorder="1" applyAlignment="1">
      <alignment horizontal="left" wrapText="1"/>
    </xf>
    <xf numFmtId="0" fontId="2" fillId="8" borderId="123" xfId="5" applyFill="1" applyBorder="1" applyAlignment="1">
      <alignment vertical="center" wrapText="1"/>
    </xf>
    <xf numFmtId="0" fontId="2" fillId="13" borderId="46" xfId="5" applyFill="1" applyBorder="1" applyAlignment="1">
      <alignment horizontal="center" wrapText="1"/>
    </xf>
    <xf numFmtId="0" fontId="2" fillId="8" borderId="75" xfId="5" applyFill="1" applyBorder="1" applyAlignment="1">
      <alignment horizontal="left" wrapText="1"/>
    </xf>
    <xf numFmtId="0" fontId="2" fillId="5" borderId="46" xfId="5" applyFill="1" applyBorder="1" applyAlignment="1">
      <alignment wrapText="1"/>
    </xf>
    <xf numFmtId="0" fontId="2" fillId="8" borderId="75" xfId="5" applyFill="1" applyBorder="1" applyAlignment="1">
      <alignment wrapText="1"/>
    </xf>
    <xf numFmtId="0" fontId="2" fillId="14" borderId="121" xfId="5" applyFill="1" applyBorder="1" applyAlignment="1">
      <alignment vertical="center" wrapText="1"/>
    </xf>
    <xf numFmtId="0" fontId="2" fillId="15" borderId="75" xfId="5" applyFill="1" applyBorder="1" applyAlignment="1">
      <alignment horizontal="left" wrapText="1"/>
    </xf>
    <xf numFmtId="0" fontId="2" fillId="16" borderId="46" xfId="5" applyFill="1" applyBorder="1" applyAlignment="1">
      <alignment wrapText="1"/>
    </xf>
    <xf numFmtId="0" fontId="2" fillId="10" borderId="75" xfId="5" applyFill="1" applyBorder="1" applyAlignment="1">
      <alignment horizontal="left" wrapText="1"/>
    </xf>
    <xf numFmtId="0" fontId="2" fillId="10" borderId="121" xfId="5" applyFill="1" applyBorder="1" applyAlignment="1">
      <alignment horizontal="left" wrapText="1"/>
    </xf>
    <xf numFmtId="0" fontId="2" fillId="5" borderId="49" xfId="5" applyFill="1" applyBorder="1" applyAlignment="1">
      <alignment horizontal="left" wrapText="1"/>
    </xf>
    <xf numFmtId="2" fontId="2" fillId="0" borderId="48" xfId="5" applyNumberFormat="1" applyBorder="1"/>
    <xf numFmtId="0" fontId="2" fillId="8" borderId="123" xfId="5" applyFill="1" applyBorder="1" applyAlignment="1">
      <alignment wrapText="1"/>
    </xf>
    <xf numFmtId="0" fontId="2" fillId="16" borderId="46" xfId="5" applyFill="1" applyBorder="1" applyAlignment="1">
      <alignment horizontal="left" wrapText="1"/>
    </xf>
    <xf numFmtId="0" fontId="2" fillId="9" borderId="46" xfId="5" applyFill="1" applyBorder="1" applyAlignment="1">
      <alignment horizontal="center" wrapText="1"/>
    </xf>
    <xf numFmtId="0" fontId="2" fillId="15" borderId="46" xfId="5" applyFill="1" applyBorder="1" applyAlignment="1">
      <alignment horizontal="left" wrapText="1"/>
    </xf>
    <xf numFmtId="0" fontId="2" fillId="16" borderId="121" xfId="5" applyFill="1" applyBorder="1" applyAlignment="1">
      <alignment wrapText="1"/>
    </xf>
    <xf numFmtId="0" fontId="21" fillId="0" borderId="4" xfId="5" applyFont="1" applyAlignment="1">
      <alignment horizontal="center" vertical="center"/>
    </xf>
    <xf numFmtId="169" fontId="21" fillId="0" borderId="4" xfId="5" applyNumberFormat="1" applyFont="1" applyAlignment="1">
      <alignment vertical="center"/>
    </xf>
    <xf numFmtId="173" fontId="21" fillId="0" borderId="4" xfId="5" applyNumberFormat="1" applyFont="1"/>
    <xf numFmtId="0" fontId="21" fillId="0" borderId="4" xfId="5" applyFont="1" applyAlignment="1">
      <alignment vertical="center"/>
    </xf>
    <xf numFmtId="0" fontId="2" fillId="0" borderId="90" xfId="5" applyBorder="1" applyAlignment="1">
      <alignment horizontal="left" wrapText="1"/>
    </xf>
    <xf numFmtId="0" fontId="21" fillId="11" borderId="126" xfId="5" applyFont="1" applyFill="1" applyBorder="1" applyAlignment="1">
      <alignment horizontal="center" wrapText="1"/>
    </xf>
    <xf numFmtId="0" fontId="21" fillId="11" borderId="127" xfId="5" applyFont="1" applyFill="1" applyBorder="1" applyAlignment="1">
      <alignment horizontal="center" wrapText="1"/>
    </xf>
    <xf numFmtId="169" fontId="21" fillId="0" borderId="68" xfId="5" applyNumberFormat="1" applyFont="1" applyBorder="1" applyAlignment="1">
      <alignment horizontal="center" vertical="center"/>
    </xf>
    <xf numFmtId="173" fontId="2" fillId="0" borderId="86" xfId="5" applyNumberFormat="1" applyBorder="1" applyAlignment="1">
      <alignment horizontal="left" wrapText="1"/>
    </xf>
    <xf numFmtId="0" fontId="5" fillId="2" borderId="68" xfId="0" applyFont="1" applyFill="1" applyBorder="1" applyAlignment="1">
      <alignment horizontal="center" vertical="center" wrapText="1"/>
    </xf>
    <xf numFmtId="174" fontId="31" fillId="0" borderId="24" xfId="0" applyNumberFormat="1" applyFont="1" applyBorder="1" applyAlignment="1">
      <alignment horizontal="center" vertical="center"/>
    </xf>
    <xf numFmtId="175" fontId="21" fillId="0" borderId="0" xfId="0" applyNumberFormat="1" applyFont="1"/>
    <xf numFmtId="174" fontId="10" fillId="0" borderId="6" xfId="0" applyNumberFormat="1" applyFont="1" applyBorder="1" applyAlignment="1">
      <alignment vertical="center"/>
    </xf>
    <xf numFmtId="174" fontId="10" fillId="0" borderId="6" xfId="0" applyNumberFormat="1" applyFont="1" applyBorder="1" applyAlignment="1">
      <alignment horizontal="center" vertical="center"/>
    </xf>
    <xf numFmtId="171" fontId="0" fillId="0" borderId="4" xfId="0" applyNumberFormat="1" applyBorder="1"/>
    <xf numFmtId="174" fontId="21" fillId="0" borderId="4" xfId="0" applyNumberFormat="1" applyFont="1" applyBorder="1"/>
    <xf numFmtId="0" fontId="5" fillId="0" borderId="62" xfId="0" applyFont="1" applyBorder="1" applyAlignment="1">
      <alignment horizontal="center" vertical="top" wrapText="1"/>
    </xf>
    <xf numFmtId="0" fontId="5" fillId="2" borderId="63" xfId="0" applyFont="1" applyFill="1" applyBorder="1" applyAlignment="1">
      <alignment horizontal="center" vertical="top" wrapText="1"/>
    </xf>
    <xf numFmtId="0" fontId="17" fillId="0" borderId="68" xfId="0" applyFont="1" applyBorder="1" applyAlignment="1">
      <alignment horizontal="center" vertical="center" wrapText="1"/>
    </xf>
    <xf numFmtId="174" fontId="10" fillId="0" borderId="68" xfId="0" applyNumberFormat="1" applyFont="1" applyBorder="1" applyAlignment="1">
      <alignment vertical="center"/>
    </xf>
    <xf numFmtId="174" fontId="10" fillId="0" borderId="6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174" fontId="10" fillId="0" borderId="8" xfId="0" applyNumberFormat="1" applyFont="1" applyBorder="1" applyAlignment="1">
      <alignment horizontal="center" vertical="center"/>
    </xf>
    <xf numFmtId="174" fontId="10" fillId="0" borderId="63" xfId="0" applyNumberFormat="1" applyFont="1" applyBorder="1" applyAlignment="1">
      <alignment vertical="center"/>
    </xf>
    <xf numFmtId="169" fontId="2" fillId="0" borderId="6" xfId="5" applyNumberFormat="1" applyBorder="1" applyAlignment="1">
      <alignment horizontal="center" vertical="center"/>
    </xf>
    <xf numFmtId="169" fontId="2" fillId="0" borderId="6" xfId="5" applyNumberFormat="1" applyBorder="1" applyAlignment="1">
      <alignment horizontal="center" vertical="center" wrapText="1"/>
    </xf>
    <xf numFmtId="169" fontId="2" fillId="0" borderId="36" xfId="5" applyNumberFormat="1" applyBorder="1" applyAlignment="1">
      <alignment horizontal="center" vertical="center" wrapText="1"/>
    </xf>
    <xf numFmtId="169" fontId="2" fillId="0" borderId="36" xfId="5" applyNumberFormat="1" applyBorder="1" applyAlignment="1">
      <alignment horizontal="center" vertical="center"/>
    </xf>
    <xf numFmtId="169" fontId="2" fillId="0" borderId="19" xfId="5" applyNumberFormat="1" applyBorder="1" applyAlignment="1">
      <alignment horizontal="center" vertical="center" wrapText="1"/>
    </xf>
    <xf numFmtId="169" fontId="2" fillId="0" borderId="24" xfId="5" applyNumberFormat="1" applyBorder="1" applyAlignment="1">
      <alignment horizontal="center" vertical="center" wrapText="1"/>
    </xf>
    <xf numFmtId="169" fontId="2" fillId="0" borderId="42" xfId="5" applyNumberFormat="1" applyBorder="1" applyAlignment="1">
      <alignment horizontal="center" vertical="center" wrapText="1"/>
    </xf>
    <xf numFmtId="169" fontId="2" fillId="0" borderId="58" xfId="5" applyNumberFormat="1" applyBorder="1" applyAlignment="1">
      <alignment horizontal="center" vertical="center" wrapText="1"/>
    </xf>
    <xf numFmtId="0" fontId="49" fillId="0" borderId="0" xfId="0" applyFont="1"/>
    <xf numFmtId="0" fontId="50" fillId="17" borderId="6" xfId="0" applyFont="1" applyFill="1" applyBorder="1" applyAlignment="1">
      <alignment vertical="center"/>
    </xf>
    <xf numFmtId="0" fontId="16" fillId="0" borderId="15" xfId="3" applyFont="1" applyBorder="1" applyAlignment="1">
      <alignment vertical="center"/>
    </xf>
    <xf numFmtId="0" fontId="53" fillId="0" borderId="6" xfId="0" applyFont="1" applyBorder="1" applyAlignment="1">
      <alignment wrapText="1"/>
    </xf>
    <xf numFmtId="0" fontId="54" fillId="0" borderId="6" xfId="0" applyFont="1" applyBorder="1" applyAlignment="1">
      <alignment wrapText="1"/>
    </xf>
    <xf numFmtId="3" fontId="52" fillId="0" borderId="6" xfId="0" applyNumberFormat="1" applyFont="1" applyBorder="1"/>
    <xf numFmtId="0" fontId="51" fillId="18" borderId="16" xfId="0" applyFont="1" applyFill="1" applyBorder="1" applyAlignment="1">
      <alignment wrapText="1"/>
    </xf>
    <xf numFmtId="0" fontId="51" fillId="18" borderId="55" xfId="0" applyFont="1" applyFill="1" applyBorder="1" applyAlignment="1">
      <alignment wrapText="1"/>
    </xf>
    <xf numFmtId="0" fontId="54" fillId="0" borderId="6" xfId="0" applyFont="1" applyBorder="1" applyAlignment="1">
      <alignment horizontal="center" vertical="center" wrapText="1"/>
    </xf>
    <xf numFmtId="0" fontId="55" fillId="17" borderId="6" xfId="0" applyFont="1" applyFill="1" applyBorder="1" applyAlignment="1">
      <alignment horizontal="left" vertical="center" wrapText="1"/>
    </xf>
    <xf numFmtId="0" fontId="16" fillId="0" borderId="4" xfId="3" applyFont="1" applyAlignment="1">
      <alignment vertical="center"/>
    </xf>
    <xf numFmtId="0" fontId="17" fillId="0" borderId="4" xfId="3" applyFont="1" applyAlignment="1">
      <alignment vertical="center"/>
    </xf>
    <xf numFmtId="0" fontId="39" fillId="0" borderId="6" xfId="3" applyFont="1" applyBorder="1"/>
    <xf numFmtId="0" fontId="39" fillId="0" borderId="6" xfId="3" applyFont="1" applyBorder="1" applyAlignment="1">
      <alignment horizontal="left"/>
    </xf>
    <xf numFmtId="0" fontId="55" fillId="0" borderId="4" xfId="3" applyFont="1" applyAlignment="1">
      <alignment vertical="center"/>
    </xf>
    <xf numFmtId="0" fontId="55" fillId="17" borderId="99" xfId="0" applyFont="1" applyFill="1" applyBorder="1" applyAlignment="1">
      <alignment horizontal="left" vertical="center" wrapText="1"/>
    </xf>
    <xf numFmtId="0" fontId="55" fillId="17" borderId="101" xfId="0" applyFont="1" applyFill="1" applyBorder="1" applyAlignment="1">
      <alignment horizontal="left" vertical="center" wrapText="1"/>
    </xf>
    <xf numFmtId="3" fontId="54" fillId="0" borderId="6" xfId="0" applyNumberFormat="1" applyFont="1" applyBorder="1" applyAlignment="1">
      <alignment wrapText="1"/>
    </xf>
    <xf numFmtId="3" fontId="55" fillId="17" borderId="6" xfId="0" applyNumberFormat="1" applyFont="1" applyFill="1" applyBorder="1" applyAlignment="1">
      <alignment horizontal="right" vertical="center" wrapText="1"/>
    </xf>
    <xf numFmtId="0" fontId="39" fillId="0" borderId="8" xfId="3" applyFont="1" applyBorder="1" applyAlignment="1">
      <alignment horizontal="left"/>
    </xf>
    <xf numFmtId="3" fontId="54" fillId="0" borderId="8" xfId="0" applyNumberFormat="1" applyFont="1" applyBorder="1" applyAlignment="1">
      <alignment wrapText="1"/>
    </xf>
    <xf numFmtId="174" fontId="2" fillId="0" borderId="0" xfId="0" applyNumberFormat="1" applyFont="1"/>
    <xf numFmtId="174" fontId="4" fillId="0" borderId="22" xfId="2" applyNumberFormat="1" applyBorder="1" applyAlignment="1">
      <alignment horizontal="right" wrapText="1"/>
    </xf>
    <xf numFmtId="174" fontId="21" fillId="0" borderId="0" xfId="0" applyNumberFormat="1" applyFont="1"/>
    <xf numFmtId="0" fontId="18" fillId="0" borderId="67" xfId="0" applyFont="1" applyBorder="1" applyAlignment="1">
      <alignment vertical="center" wrapText="1"/>
    </xf>
    <xf numFmtId="174" fontId="2" fillId="0" borderId="4" xfId="0" applyNumberFormat="1" applyFont="1" applyBorder="1"/>
    <xf numFmtId="174" fontId="10" fillId="0" borderId="24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2" fillId="0" borderId="71" xfId="0" applyFont="1" applyBorder="1" applyAlignment="1">
      <alignment horizontal="center" vertical="center" wrapText="1" indent="1"/>
    </xf>
    <xf numFmtId="0" fontId="18" fillId="0" borderId="7" xfId="0" applyFont="1" applyBorder="1" applyAlignment="1">
      <alignment vertical="center" wrapText="1"/>
    </xf>
    <xf numFmtId="0" fontId="18" fillId="0" borderId="17" xfId="0" applyFont="1" applyBorder="1" applyAlignment="1">
      <alignment horizontal="center" vertical="center"/>
    </xf>
    <xf numFmtId="0" fontId="2" fillId="0" borderId="30" xfId="5" applyBorder="1" applyAlignment="1">
      <alignment horizontal="center" vertical="center"/>
    </xf>
    <xf numFmtId="0" fontId="2" fillId="0" borderId="36" xfId="5" applyBorder="1" applyAlignment="1">
      <alignment horizontal="center" vertical="center"/>
    </xf>
    <xf numFmtId="172" fontId="2" fillId="0" borderId="4" xfId="5" applyNumberFormat="1" applyAlignment="1">
      <alignment horizontal="center"/>
    </xf>
    <xf numFmtId="169" fontId="2" fillId="0" borderId="4" xfId="5" applyNumberFormat="1" applyAlignment="1">
      <alignment horizontal="center"/>
    </xf>
    <xf numFmtId="0" fontId="2" fillId="0" borderId="13" xfId="5" applyBorder="1" applyAlignment="1">
      <alignment horizontal="center" wrapText="1"/>
    </xf>
    <xf numFmtId="169" fontId="2" fillId="0" borderId="8" xfId="5" applyNumberFormat="1" applyBorder="1" applyAlignment="1">
      <alignment horizontal="center" wrapText="1"/>
    </xf>
    <xf numFmtId="0" fontId="2" fillId="0" borderId="8" xfId="5" applyBorder="1" applyAlignment="1">
      <alignment horizontal="center" wrapText="1"/>
    </xf>
    <xf numFmtId="0" fontId="2" fillId="0" borderId="6" xfId="5" applyBorder="1" applyAlignment="1">
      <alignment horizontal="center" vertical="center"/>
    </xf>
    <xf numFmtId="0" fontId="2" fillId="0" borderId="6" xfId="5" applyBorder="1" applyAlignment="1">
      <alignment horizontal="left"/>
    </xf>
    <xf numFmtId="0" fontId="2" fillId="0" borderId="6" xfId="5" applyBorder="1" applyAlignment="1">
      <alignment horizontal="center"/>
    </xf>
    <xf numFmtId="167" fontId="2" fillId="0" borderId="6" xfId="5" applyNumberFormat="1" applyBorder="1" applyAlignment="1">
      <alignment horizontal="center" wrapText="1"/>
    </xf>
    <xf numFmtId="0" fontId="2" fillId="0" borderId="6" xfId="5" applyBorder="1" applyAlignment="1">
      <alignment horizontal="left" wrapText="1"/>
    </xf>
    <xf numFmtId="0" fontId="2" fillId="0" borderId="6" xfId="5" applyBorder="1" applyAlignment="1">
      <alignment horizontal="center" vertical="center" indent="1"/>
    </xf>
    <xf numFmtId="0" fontId="21" fillId="0" borderId="6" xfId="5" applyFont="1" applyBorder="1" applyAlignment="1">
      <alignment horizontal="left" wrapText="1"/>
    </xf>
    <xf numFmtId="0" fontId="21" fillId="0" borderId="6" xfId="5" applyFont="1" applyBorder="1" applyAlignment="1">
      <alignment horizontal="left"/>
    </xf>
    <xf numFmtId="0" fontId="21" fillId="0" borderId="6" xfId="5" applyFont="1" applyBorder="1" applyAlignment="1">
      <alignment horizontal="left" vertical="top"/>
    </xf>
    <xf numFmtId="0" fontId="2" fillId="8" borderId="146" xfId="5" applyFill="1" applyBorder="1" applyAlignment="1">
      <alignment horizontal="left" wrapText="1"/>
    </xf>
    <xf numFmtId="0" fontId="2" fillId="8" borderId="147" xfId="5" applyFill="1" applyBorder="1" applyAlignment="1">
      <alignment horizontal="left" wrapText="1"/>
    </xf>
    <xf numFmtId="0" fontId="2" fillId="8" borderId="122" xfId="5" applyFill="1" applyBorder="1" applyAlignment="1">
      <alignment horizontal="left" wrapText="1"/>
    </xf>
    <xf numFmtId="0" fontId="2" fillId="10" borderId="122" xfId="5" applyFill="1" applyBorder="1" applyAlignment="1">
      <alignment horizontal="left" wrapText="1"/>
    </xf>
    <xf numFmtId="0" fontId="2" fillId="0" borderId="47" xfId="5" applyBorder="1" applyAlignment="1">
      <alignment horizontal="left" wrapText="1"/>
    </xf>
    <xf numFmtId="0" fontId="2" fillId="10" borderId="148" xfId="5" applyFill="1" applyBorder="1" applyAlignment="1">
      <alignment horizontal="left" wrapText="1"/>
    </xf>
    <xf numFmtId="0" fontId="21" fillId="11" borderId="30" xfId="5" applyFont="1" applyFill="1" applyBorder="1" applyAlignment="1">
      <alignment horizontal="center" wrapText="1"/>
    </xf>
    <xf numFmtId="0" fontId="21" fillId="11" borderId="30" xfId="5" applyFont="1" applyFill="1" applyBorder="1" applyAlignment="1">
      <alignment horizontal="center" vertical="center"/>
    </xf>
    <xf numFmtId="0" fontId="21" fillId="11" borderId="36" xfId="5" applyFont="1" applyFill="1" applyBorder="1" applyAlignment="1">
      <alignment horizontal="left"/>
    </xf>
    <xf numFmtId="0" fontId="21" fillId="11" borderId="36" xfId="5" applyFont="1" applyFill="1" applyBorder="1" applyAlignment="1">
      <alignment horizontal="center" wrapText="1"/>
    </xf>
    <xf numFmtId="0" fontId="21" fillId="11" borderId="37" xfId="5" applyFont="1" applyFill="1" applyBorder="1" applyAlignment="1">
      <alignment horizontal="center" wrapText="1"/>
    </xf>
    <xf numFmtId="0" fontId="21" fillId="11" borderId="62" xfId="5" applyFont="1" applyFill="1" applyBorder="1" applyAlignment="1">
      <alignment horizontal="center" wrapText="1"/>
    </xf>
    <xf numFmtId="0" fontId="21" fillId="11" borderId="63" xfId="5" applyFont="1" applyFill="1" applyBorder="1" applyAlignment="1">
      <alignment horizontal="center" vertical="center"/>
    </xf>
    <xf numFmtId="0" fontId="21" fillId="11" borderId="63" xfId="5" applyFont="1" applyFill="1" applyBorder="1" applyAlignment="1">
      <alignment horizontal="left"/>
    </xf>
    <xf numFmtId="0" fontId="21" fillId="11" borderId="63" xfId="5" applyFont="1" applyFill="1" applyBorder="1" applyAlignment="1">
      <alignment horizontal="center" wrapText="1"/>
    </xf>
    <xf numFmtId="0" fontId="21" fillId="11" borderId="64" xfId="5" applyFont="1" applyFill="1" applyBorder="1" applyAlignment="1">
      <alignment horizontal="center" wrapText="1"/>
    </xf>
    <xf numFmtId="169" fontId="2" fillId="0" borderId="66" xfId="5" applyNumberFormat="1" applyBorder="1" applyAlignment="1">
      <alignment horizontal="center" wrapText="1"/>
    </xf>
    <xf numFmtId="169" fontId="21" fillId="0" borderId="66" xfId="5" applyNumberFormat="1" applyFont="1" applyBorder="1" applyAlignment="1">
      <alignment horizontal="center" wrapText="1"/>
    </xf>
    <xf numFmtId="0" fontId="2" fillId="0" borderId="68" xfId="5" applyBorder="1" applyAlignment="1">
      <alignment horizontal="center" vertical="center"/>
    </xf>
    <xf numFmtId="169" fontId="21" fillId="0" borderId="69" xfId="5" applyNumberFormat="1" applyFont="1" applyBorder="1" applyAlignment="1">
      <alignment horizontal="center" wrapText="1"/>
    </xf>
    <xf numFmtId="0" fontId="21" fillId="11" borderId="122" xfId="5" applyFont="1" applyFill="1" applyBorder="1" applyAlignment="1">
      <alignment horizontal="left" wrapText="1"/>
    </xf>
    <xf numFmtId="169" fontId="21" fillId="0" borderId="9" xfId="5" applyNumberFormat="1" applyFont="1" applyBorder="1" applyAlignment="1">
      <alignment horizontal="center" wrapText="1"/>
    </xf>
    <xf numFmtId="169" fontId="2" fillId="0" borderId="37" xfId="5" applyNumberFormat="1" applyBorder="1" applyAlignment="1">
      <alignment horizontal="center" wrapText="1"/>
    </xf>
    <xf numFmtId="0" fontId="2" fillId="0" borderId="76" xfId="5" applyBorder="1" applyAlignment="1">
      <alignment horizontal="center" vertical="center"/>
    </xf>
    <xf numFmtId="0" fontId="2" fillId="0" borderId="14" xfId="5" applyBorder="1" applyAlignment="1">
      <alignment horizontal="left"/>
    </xf>
    <xf numFmtId="0" fontId="2" fillId="0" borderId="48" xfId="5" applyBorder="1" applyAlignment="1">
      <alignment horizontal="left"/>
    </xf>
    <xf numFmtId="0" fontId="21" fillId="0" borderId="14" xfId="5" applyFont="1" applyBorder="1" applyAlignment="1">
      <alignment wrapText="1"/>
    </xf>
    <xf numFmtId="0" fontId="2" fillId="0" borderId="14" xfId="5" applyBorder="1" applyAlignment="1">
      <alignment wrapText="1"/>
    </xf>
    <xf numFmtId="0" fontId="2" fillId="8" borderId="56" xfId="5" applyFill="1" applyBorder="1" applyAlignment="1">
      <alignment horizontal="left" wrapText="1"/>
    </xf>
    <xf numFmtId="169" fontId="21" fillId="0" borderId="37" xfId="5" applyNumberFormat="1" applyFont="1" applyBorder="1" applyAlignment="1">
      <alignment horizontal="center" wrapText="1"/>
    </xf>
    <xf numFmtId="0" fontId="2" fillId="8" borderId="150" xfId="5" applyFill="1" applyBorder="1" applyAlignment="1">
      <alignment vertical="center" wrapText="1"/>
    </xf>
    <xf numFmtId="0" fontId="21" fillId="11" borderId="42" xfId="5" applyFont="1" applyFill="1" applyBorder="1" applyAlignment="1">
      <alignment horizontal="center" vertical="center"/>
    </xf>
    <xf numFmtId="0" fontId="2" fillId="8" borderId="150" xfId="5" applyFill="1" applyBorder="1" applyAlignment="1">
      <alignment wrapText="1"/>
    </xf>
    <xf numFmtId="0" fontId="2" fillId="8" borderId="76" xfId="5" applyFill="1" applyBorder="1" applyAlignment="1">
      <alignment horizontal="left" wrapText="1"/>
    </xf>
    <xf numFmtId="0" fontId="2" fillId="15" borderId="37" xfId="5" applyFill="1" applyBorder="1" applyAlignment="1">
      <alignment horizontal="left" wrapText="1"/>
    </xf>
    <xf numFmtId="0" fontId="2" fillId="8" borderId="76" xfId="5" applyFill="1" applyBorder="1" applyAlignment="1">
      <alignment wrapText="1"/>
    </xf>
    <xf numFmtId="0" fontId="2" fillId="15" borderId="76" xfId="5" applyFill="1" applyBorder="1" applyAlignment="1">
      <alignment horizontal="left" wrapText="1"/>
    </xf>
    <xf numFmtId="169" fontId="2" fillId="0" borderId="12" xfId="5" applyNumberFormat="1" applyBorder="1" applyAlignment="1">
      <alignment horizontal="center" wrapText="1"/>
    </xf>
    <xf numFmtId="169" fontId="2" fillId="0" borderId="122" xfId="5" applyNumberFormat="1" applyBorder="1" applyAlignment="1">
      <alignment horizontal="center" wrapText="1"/>
    </xf>
    <xf numFmtId="169" fontId="21" fillId="0" borderId="12" xfId="5" applyNumberFormat="1" applyFont="1" applyBorder="1" applyAlignment="1">
      <alignment horizontal="center" wrapText="1"/>
    </xf>
    <xf numFmtId="0" fontId="21" fillId="11" borderId="42" xfId="5" applyFont="1" applyFill="1" applyBorder="1" applyAlignment="1">
      <alignment horizontal="left"/>
    </xf>
    <xf numFmtId="0" fontId="21" fillId="11" borderId="42" xfId="5" applyFont="1" applyFill="1" applyBorder="1" applyAlignment="1">
      <alignment horizontal="center" wrapText="1"/>
    </xf>
    <xf numFmtId="0" fontId="21" fillId="0" borderId="36" xfId="5" applyFont="1" applyBorder="1" applyAlignment="1">
      <alignment horizontal="left"/>
    </xf>
    <xf numFmtId="0" fontId="2" fillId="0" borderId="36" xfId="5" applyBorder="1" applyAlignment="1">
      <alignment horizontal="center" wrapText="1"/>
    </xf>
    <xf numFmtId="169" fontId="2" fillId="0" borderId="36" xfId="5" applyNumberFormat="1" applyBorder="1" applyAlignment="1">
      <alignment horizontal="center" wrapText="1"/>
    </xf>
    <xf numFmtId="167" fontId="2" fillId="0" borderId="36" xfId="5" applyNumberFormat="1" applyBorder="1" applyAlignment="1">
      <alignment horizontal="center" wrapText="1"/>
    </xf>
    <xf numFmtId="169" fontId="2" fillId="0" borderId="5" xfId="5" applyNumberFormat="1" applyBorder="1" applyAlignment="1">
      <alignment horizontal="center" wrapText="1"/>
    </xf>
    <xf numFmtId="169" fontId="21" fillId="0" borderId="147" xfId="5" applyNumberFormat="1" applyFont="1" applyBorder="1" applyAlignment="1">
      <alignment horizontal="center" wrapText="1"/>
    </xf>
    <xf numFmtId="0" fontId="2" fillId="15" borderId="150" xfId="5" applyFill="1" applyBorder="1" applyAlignment="1">
      <alignment horizontal="left" wrapText="1"/>
    </xf>
    <xf numFmtId="0" fontId="2" fillId="15" borderId="27" xfId="5" applyFill="1" applyBorder="1" applyAlignment="1">
      <alignment horizontal="left" wrapText="1"/>
    </xf>
    <xf numFmtId="0" fontId="2" fillId="0" borderId="14" xfId="5" applyBorder="1" applyAlignment="1">
      <alignment horizontal="center" wrapText="1"/>
    </xf>
    <xf numFmtId="0" fontId="2" fillId="0" borderId="55" xfId="5" applyBorder="1" applyAlignment="1">
      <alignment horizontal="left"/>
    </xf>
    <xf numFmtId="0" fontId="2" fillId="0" borderId="151" xfId="5" applyBorder="1" applyAlignment="1">
      <alignment wrapText="1"/>
    </xf>
    <xf numFmtId="0" fontId="2" fillId="0" borderId="101" xfId="5" applyBorder="1" applyAlignment="1">
      <alignment horizontal="center" vertical="center"/>
    </xf>
    <xf numFmtId="0" fontId="2" fillId="15" borderId="121" xfId="5" applyFill="1" applyBorder="1" applyAlignment="1">
      <alignment horizontal="left" wrapText="1"/>
    </xf>
    <xf numFmtId="0" fontId="2" fillId="0" borderId="48" xfId="5" applyBorder="1" applyAlignment="1">
      <alignment horizontal="center" wrapText="1"/>
    </xf>
    <xf numFmtId="0" fontId="2" fillId="15" borderId="47" xfId="5" applyFill="1" applyBorder="1" applyAlignment="1">
      <alignment horizontal="left" wrapText="1"/>
    </xf>
    <xf numFmtId="0" fontId="2" fillId="15" borderId="154" xfId="5" applyFill="1" applyBorder="1" applyAlignment="1">
      <alignment horizontal="left" wrapText="1"/>
    </xf>
    <xf numFmtId="0" fontId="21" fillId="11" borderId="43" xfId="5" applyFont="1" applyFill="1" applyBorder="1" applyAlignment="1">
      <alignment horizontal="center" wrapText="1"/>
    </xf>
    <xf numFmtId="0" fontId="2" fillId="0" borderId="101" xfId="5" applyBorder="1" applyAlignment="1">
      <alignment horizontal="left"/>
    </xf>
    <xf numFmtId="0" fontId="2" fillId="0" borderId="91" xfId="5" applyBorder="1" applyAlignment="1">
      <alignment horizontal="center" wrapText="1"/>
    </xf>
    <xf numFmtId="0" fontId="2" fillId="10" borderId="150" xfId="5" applyFill="1" applyBorder="1" applyAlignment="1">
      <alignment horizontal="left" wrapText="1"/>
    </xf>
    <xf numFmtId="173" fontId="21" fillId="0" borderId="15" xfId="5" applyNumberFormat="1" applyFont="1" applyBorder="1" applyAlignment="1">
      <alignment vertical="center"/>
    </xf>
    <xf numFmtId="0" fontId="57" fillId="0" borderId="6" xfId="5" applyFont="1" applyBorder="1" applyAlignment="1">
      <alignment horizontal="left" wrapText="1"/>
    </xf>
    <xf numFmtId="0" fontId="56" fillId="11" borderId="6" xfId="5" applyFont="1" applyFill="1" applyBorder="1" applyAlignment="1">
      <alignment horizontal="center" wrapText="1"/>
    </xf>
    <xf numFmtId="0" fontId="56" fillId="11" borderId="6" xfId="5" applyFont="1" applyFill="1" applyBorder="1" applyAlignment="1">
      <alignment horizontal="center" vertical="center" wrapText="1"/>
    </xf>
    <xf numFmtId="0" fontId="56" fillId="11" borderId="6" xfId="5" applyFont="1" applyFill="1" applyBorder="1" applyAlignment="1">
      <alignment horizontal="left" wrapText="1"/>
    </xf>
    <xf numFmtId="0" fontId="58" fillId="0" borderId="6" xfId="5" applyFont="1" applyBorder="1" applyAlignment="1">
      <alignment horizontal="center" vertical="center" wrapText="1"/>
    </xf>
    <xf numFmtId="0" fontId="57" fillId="0" borderId="6" xfId="5" applyFont="1" applyBorder="1" applyAlignment="1">
      <alignment horizontal="center" vertical="center" wrapText="1"/>
    </xf>
    <xf numFmtId="0" fontId="58" fillId="0" borderId="6" xfId="5" applyFont="1" applyBorder="1" applyAlignment="1">
      <alignment horizontal="left" vertical="center" wrapText="1"/>
    </xf>
    <xf numFmtId="169" fontId="57" fillId="0" borderId="6" xfId="5" applyNumberFormat="1" applyFont="1" applyBorder="1" applyAlignment="1">
      <alignment horizontal="center" wrapText="1"/>
    </xf>
    <xf numFmtId="169" fontId="57" fillId="0" borderId="6" xfId="5" applyNumberFormat="1" applyFont="1" applyBorder="1" applyAlignment="1">
      <alignment horizontal="center" vertical="center" wrapText="1"/>
    </xf>
    <xf numFmtId="169" fontId="56" fillId="0" borderId="6" xfId="5" applyNumberFormat="1" applyFont="1" applyBorder="1" applyAlignment="1">
      <alignment horizontal="center" vertical="center"/>
    </xf>
    <xf numFmtId="173" fontId="57" fillId="0" borderId="6" xfId="5" applyNumberFormat="1" applyFont="1" applyBorder="1" applyAlignment="1">
      <alignment horizontal="left" wrapText="1"/>
    </xf>
    <xf numFmtId="169" fontId="2" fillId="10" borderId="46" xfId="5" applyNumberFormat="1" applyFill="1" applyBorder="1" applyAlignment="1">
      <alignment horizontal="left" wrapText="1"/>
    </xf>
    <xf numFmtId="174" fontId="0" fillId="0" borderId="4" xfId="0" applyNumberFormat="1" applyBorder="1"/>
    <xf numFmtId="166" fontId="10" fillId="0" borderId="6" xfId="0" applyNumberFormat="1" applyFont="1" applyBorder="1" applyAlignment="1">
      <alignment horizontal="center" vertical="center"/>
    </xf>
    <xf numFmtId="176" fontId="10" fillId="0" borderId="63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0" fontId="5" fillId="2" borderId="103" xfId="0" applyFont="1" applyFill="1" applyBorder="1" applyAlignment="1">
      <alignment horizontal="center" vertical="top" wrapText="1"/>
    </xf>
    <xf numFmtId="0" fontId="16" fillId="7" borderId="92" xfId="0" applyFont="1" applyFill="1" applyBorder="1" applyAlignment="1">
      <alignment horizontal="center" vertical="center" wrapText="1"/>
    </xf>
    <xf numFmtId="0" fontId="16" fillId="5" borderId="92" xfId="0" applyFont="1" applyFill="1" applyBorder="1" applyAlignment="1">
      <alignment horizontal="center" vertical="center" wrapText="1"/>
    </xf>
    <xf numFmtId="0" fontId="5" fillId="2" borderId="140" xfId="0" applyFont="1" applyFill="1" applyBorder="1" applyAlignment="1">
      <alignment horizontal="center" vertical="center" wrapText="1"/>
    </xf>
    <xf numFmtId="0" fontId="5" fillId="2" borderId="102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wrapText="1"/>
    </xf>
    <xf numFmtId="0" fontId="10" fillId="0" borderId="15" xfId="0" applyFont="1" applyBorder="1" applyAlignment="1">
      <alignment horizontal="center" vertical="center"/>
    </xf>
    <xf numFmtId="3" fontId="17" fillId="0" borderId="15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74" fontId="10" fillId="0" borderId="15" xfId="0" applyNumberFormat="1" applyFont="1" applyBorder="1" applyAlignment="1">
      <alignment vertical="center"/>
    </xf>
    <xf numFmtId="0" fontId="10" fillId="0" borderId="15" xfId="0" applyFont="1" applyBorder="1" applyAlignment="1">
      <alignment vertical="top" wrapText="1"/>
    </xf>
    <xf numFmtId="174" fontId="10" fillId="0" borderId="15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wrapText="1"/>
    </xf>
    <xf numFmtId="0" fontId="10" fillId="0" borderId="19" xfId="0" applyFont="1" applyBorder="1" applyAlignment="1">
      <alignment horizontal="center" vertical="center"/>
    </xf>
    <xf numFmtId="3" fontId="17" fillId="0" borderId="19" xfId="0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74" fontId="10" fillId="0" borderId="19" xfId="0" applyNumberFormat="1" applyFont="1" applyBorder="1" applyAlignment="1">
      <alignment vertical="center"/>
    </xf>
    <xf numFmtId="0" fontId="42" fillId="0" borderId="20" xfId="0" applyFont="1" applyBorder="1" applyAlignment="1">
      <alignment horizontal="center" vertical="center" wrapText="1" indent="1"/>
    </xf>
    <xf numFmtId="0" fontId="18" fillId="0" borderId="21" xfId="0" applyFont="1" applyBorder="1" applyAlignment="1">
      <alignment vertical="center" wrapText="1"/>
    </xf>
    <xf numFmtId="0" fontId="43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/>
    </xf>
    <xf numFmtId="3" fontId="17" fillId="0" borderId="24" xfId="0" applyNumberFormat="1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177" fontId="0" fillId="0" borderId="0" xfId="0" applyNumberFormat="1"/>
    <xf numFmtId="174" fontId="10" fillId="0" borderId="162" xfId="0" applyNumberFormat="1" applyFont="1" applyBorder="1" applyAlignment="1">
      <alignment vertical="center"/>
    </xf>
    <xf numFmtId="174" fontId="10" fillId="0" borderId="16" xfId="0" applyNumberFormat="1" applyFont="1" applyBorder="1" applyAlignment="1">
      <alignment vertical="center"/>
    </xf>
    <xf numFmtId="0" fontId="18" fillId="0" borderId="53" xfId="0" applyFont="1" applyBorder="1" applyAlignment="1">
      <alignment vertical="center" wrapText="1"/>
    </xf>
    <xf numFmtId="0" fontId="18" fillId="0" borderId="48" xfId="0" applyFont="1" applyBorder="1" applyAlignment="1">
      <alignment vertical="center" wrapText="1"/>
    </xf>
    <xf numFmtId="0" fontId="18" fillId="0" borderId="51" xfId="0" applyFont="1" applyBorder="1" applyAlignment="1">
      <alignment vertical="center" wrapText="1"/>
    </xf>
    <xf numFmtId="174" fontId="0" fillId="0" borderId="0" xfId="0" applyNumberFormat="1"/>
    <xf numFmtId="178" fontId="0" fillId="0" borderId="0" xfId="0" applyNumberFormat="1"/>
    <xf numFmtId="0" fontId="5" fillId="2" borderId="62" xfId="0" applyFont="1" applyFill="1" applyBorder="1" applyAlignment="1">
      <alignment horizontal="center" vertical="center" wrapText="1"/>
    </xf>
    <xf numFmtId="0" fontId="18" fillId="0" borderId="112" xfId="0" applyFont="1" applyBorder="1" applyAlignment="1">
      <alignment vertical="center" wrapText="1"/>
    </xf>
    <xf numFmtId="0" fontId="5" fillId="2" borderId="105" xfId="0" applyFont="1" applyFill="1" applyBorder="1" applyAlignment="1">
      <alignment horizontal="center" vertical="top" wrapText="1"/>
    </xf>
    <xf numFmtId="0" fontId="5" fillId="2" borderId="71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169" fontId="2" fillId="0" borderId="22" xfId="5" applyNumberFormat="1" applyBorder="1" applyAlignment="1">
      <alignment horizontal="left" wrapText="1"/>
    </xf>
    <xf numFmtId="0" fontId="1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3" fontId="2" fillId="0" borderId="15" xfId="5" applyNumberFormat="1" applyBorder="1"/>
    <xf numFmtId="169" fontId="2" fillId="0" borderId="15" xfId="5" applyNumberFormat="1" applyBorder="1"/>
    <xf numFmtId="169" fontId="2" fillId="0" borderId="8" xfId="5" applyNumberFormat="1" applyBorder="1" applyAlignment="1">
      <alignment horizontal="center" vertical="center" wrapText="1"/>
    </xf>
    <xf numFmtId="169" fontId="2" fillId="0" borderId="99" xfId="5" applyNumberFormat="1" applyBorder="1" applyAlignment="1">
      <alignment horizontal="center" vertical="center" wrapText="1"/>
    </xf>
    <xf numFmtId="169" fontId="2" fillId="0" borderId="101" xfId="5" applyNumberFormat="1" applyBorder="1" applyAlignment="1">
      <alignment horizontal="center" vertical="center" wrapText="1"/>
    </xf>
    <xf numFmtId="169" fontId="2" fillId="0" borderId="42" xfId="5" applyNumberFormat="1" applyBorder="1" applyAlignment="1">
      <alignment horizontal="center" vertical="center" wrapText="1"/>
    </xf>
    <xf numFmtId="169" fontId="2" fillId="0" borderId="54" xfId="5" applyNumberFormat="1" applyBorder="1" applyAlignment="1">
      <alignment horizontal="center" vertical="center" wrapText="1"/>
    </xf>
    <xf numFmtId="169" fontId="2" fillId="0" borderId="36" xfId="5" applyNumberFormat="1" applyBorder="1" applyAlignment="1">
      <alignment horizontal="center" vertical="center" wrapText="1"/>
    </xf>
    <xf numFmtId="169" fontId="2" fillId="0" borderId="56" xfId="5" applyNumberFormat="1" applyBorder="1" applyAlignment="1">
      <alignment horizontal="center" vertical="center" wrapText="1"/>
    </xf>
    <xf numFmtId="169" fontId="2" fillId="0" borderId="52" xfId="5" applyNumberFormat="1" applyBorder="1" applyAlignment="1">
      <alignment horizontal="center" vertical="center" wrapText="1"/>
    </xf>
    <xf numFmtId="169" fontId="2" fillId="0" borderId="6" xfId="5" applyNumberFormat="1" applyBorder="1" applyAlignment="1">
      <alignment horizontal="center" vertical="center"/>
    </xf>
    <xf numFmtId="169" fontId="2" fillId="0" borderId="43" xfId="5" applyNumberFormat="1" applyBorder="1" applyAlignment="1">
      <alignment horizontal="center" vertical="center" wrapText="1"/>
    </xf>
    <xf numFmtId="169" fontId="2" fillId="0" borderId="37" xfId="5" applyNumberFormat="1" applyBorder="1" applyAlignment="1">
      <alignment horizontal="center" vertical="center" wrapText="1"/>
    </xf>
    <xf numFmtId="169" fontId="2" fillId="0" borderId="27" xfId="5" applyNumberFormat="1" applyBorder="1" applyAlignment="1">
      <alignment horizontal="center" vertical="center" wrapText="1"/>
    </xf>
    <xf numFmtId="169" fontId="2" fillId="0" borderId="6" xfId="5" applyNumberFormat="1" applyBorder="1" applyAlignment="1">
      <alignment horizontal="center" vertical="center" wrapText="1"/>
    </xf>
    <xf numFmtId="169" fontId="2" fillId="0" borderId="17" xfId="5" applyNumberFormat="1" applyBorder="1" applyAlignment="1">
      <alignment horizontal="center" vertical="center" wrapText="1"/>
    </xf>
    <xf numFmtId="169" fontId="2" fillId="0" borderId="155" xfId="5" applyNumberFormat="1" applyBorder="1" applyAlignment="1">
      <alignment horizontal="center" vertical="center" wrapText="1"/>
    </xf>
    <xf numFmtId="169" fontId="2" fillId="0" borderId="156" xfId="5" applyNumberFormat="1" applyBorder="1" applyAlignment="1">
      <alignment horizontal="center" vertical="center" wrapText="1"/>
    </xf>
    <xf numFmtId="169" fontId="2" fillId="0" borderId="16" xfId="5" applyNumberFormat="1" applyBorder="1" applyAlignment="1">
      <alignment horizontal="center" vertical="center" wrapText="1"/>
    </xf>
    <xf numFmtId="169" fontId="2" fillId="0" borderId="124" xfId="5" applyNumberFormat="1" applyBorder="1" applyAlignment="1">
      <alignment horizontal="center" vertical="center"/>
    </xf>
    <xf numFmtId="169" fontId="2" fillId="0" borderId="125" xfId="5" applyNumberFormat="1" applyBorder="1" applyAlignment="1">
      <alignment horizontal="center" vertical="center"/>
    </xf>
    <xf numFmtId="169" fontId="2" fillId="0" borderId="54" xfId="5" applyNumberFormat="1" applyBorder="1" applyAlignment="1">
      <alignment horizontal="center" vertical="center"/>
    </xf>
    <xf numFmtId="169" fontId="2" fillId="0" borderId="58" xfId="5" applyNumberFormat="1" applyBorder="1" applyAlignment="1">
      <alignment horizontal="center" vertical="center"/>
    </xf>
    <xf numFmtId="169" fontId="2" fillId="0" borderId="8" xfId="5" applyNumberFormat="1" applyBorder="1" applyAlignment="1">
      <alignment horizontal="center" vertical="center"/>
    </xf>
    <xf numFmtId="169" fontId="2" fillId="0" borderId="99" xfId="5" applyNumberFormat="1" applyBorder="1" applyAlignment="1">
      <alignment horizontal="center" vertical="center"/>
    </xf>
    <xf numFmtId="169" fontId="2" fillId="0" borderId="101" xfId="5" applyNumberFormat="1" applyBorder="1" applyAlignment="1">
      <alignment horizontal="center" vertical="center"/>
    </xf>
    <xf numFmtId="169" fontId="2" fillId="0" borderId="13" xfId="5" applyNumberFormat="1" applyBorder="1" applyAlignment="1">
      <alignment horizontal="center" vertical="center" wrapText="1"/>
    </xf>
    <xf numFmtId="169" fontId="2" fillId="0" borderId="56" xfId="5" applyNumberFormat="1" applyBorder="1" applyAlignment="1">
      <alignment horizontal="center" vertical="center"/>
    </xf>
    <xf numFmtId="169" fontId="2" fillId="0" borderId="52" xfId="5" applyNumberFormat="1" applyBorder="1" applyAlignment="1">
      <alignment horizontal="center" vertical="center"/>
    </xf>
    <xf numFmtId="169" fontId="2" fillId="0" borderId="19" xfId="5" applyNumberFormat="1" applyBorder="1" applyAlignment="1">
      <alignment horizontal="center" vertical="center" wrapText="1"/>
    </xf>
    <xf numFmtId="169" fontId="2" fillId="0" borderId="15" xfId="5" applyNumberFormat="1" applyBorder="1" applyAlignment="1">
      <alignment horizontal="center" vertical="center" wrapText="1"/>
    </xf>
    <xf numFmtId="169" fontId="2" fillId="0" borderId="24" xfId="5" applyNumberFormat="1" applyBorder="1" applyAlignment="1">
      <alignment horizontal="center" vertical="center" wrapText="1"/>
    </xf>
    <xf numFmtId="169" fontId="2" fillId="0" borderId="20" xfId="5" applyNumberFormat="1" applyBorder="1" applyAlignment="1">
      <alignment horizontal="center" vertical="center" wrapText="1"/>
    </xf>
    <xf numFmtId="169" fontId="2" fillId="0" borderId="22" xfId="5" applyNumberFormat="1" applyBorder="1" applyAlignment="1">
      <alignment horizontal="center" vertical="center" wrapText="1"/>
    </xf>
    <xf numFmtId="169" fontId="2" fillId="0" borderId="25" xfId="5" applyNumberFormat="1" applyBorder="1" applyAlignment="1">
      <alignment horizontal="center" vertical="center" wrapText="1"/>
    </xf>
    <xf numFmtId="0" fontId="21" fillId="0" borderId="8" xfId="5" applyFont="1" applyBorder="1" applyAlignment="1">
      <alignment horizontal="center" wrapText="1"/>
    </xf>
    <xf numFmtId="0" fontId="21" fillId="0" borderId="65" xfId="5" applyFont="1" applyBorder="1" applyAlignment="1">
      <alignment horizontal="center" vertical="center" wrapText="1"/>
    </xf>
    <xf numFmtId="0" fontId="21" fillId="0" borderId="7" xfId="5" applyFont="1" applyBorder="1" applyAlignment="1">
      <alignment horizontal="center" vertical="center" wrapText="1"/>
    </xf>
    <xf numFmtId="0" fontId="2" fillId="0" borderId="6" xfId="5" applyBorder="1" applyAlignment="1">
      <alignment horizontal="center" vertical="center"/>
    </xf>
    <xf numFmtId="0" fontId="2" fillId="0" borderId="15" xfId="5" applyBorder="1" applyAlignment="1">
      <alignment horizontal="center" vertical="center" wrapText="1"/>
    </xf>
    <xf numFmtId="0" fontId="2" fillId="0" borderId="16" xfId="5" applyBorder="1" applyAlignment="1">
      <alignment horizontal="center" vertical="center" wrapText="1"/>
    </xf>
    <xf numFmtId="0" fontId="2" fillId="0" borderId="24" xfId="5" applyBorder="1" applyAlignment="1">
      <alignment horizontal="center" vertical="center" wrapText="1"/>
    </xf>
    <xf numFmtId="0" fontId="21" fillId="0" borderId="30" xfId="5" applyFont="1" applyBorder="1" applyAlignment="1">
      <alignment horizontal="center" vertical="center" wrapText="1"/>
    </xf>
    <xf numFmtId="0" fontId="21" fillId="0" borderId="21" xfId="5" applyFont="1" applyBorder="1" applyAlignment="1">
      <alignment horizontal="center" vertical="center" wrapText="1"/>
    </xf>
    <xf numFmtId="0" fontId="21" fillId="0" borderId="26" xfId="5" applyFont="1" applyBorder="1" applyAlignment="1">
      <alignment horizontal="center" vertical="center" wrapText="1"/>
    </xf>
    <xf numFmtId="0" fontId="2" fillId="0" borderId="26" xfId="5" applyBorder="1" applyAlignment="1">
      <alignment horizontal="center" vertical="center"/>
    </xf>
    <xf numFmtId="0" fontId="2" fillId="0" borderId="45" xfId="5" applyBorder="1" applyAlignment="1">
      <alignment horizontal="center" vertical="center"/>
    </xf>
    <xf numFmtId="0" fontId="2" fillId="0" borderId="30" xfId="5" applyBorder="1" applyAlignment="1">
      <alignment horizontal="center" vertical="center"/>
    </xf>
    <xf numFmtId="0" fontId="21" fillId="0" borderId="46" xfId="5" applyFont="1" applyBorder="1" applyAlignment="1">
      <alignment horizontal="left" wrapText="1"/>
    </xf>
    <xf numFmtId="0" fontId="21" fillId="0" borderId="47" xfId="5" applyFont="1" applyBorder="1" applyAlignment="1">
      <alignment horizontal="left" wrapText="1"/>
    </xf>
    <xf numFmtId="0" fontId="21" fillId="0" borderId="48" xfId="5" applyFont="1" applyBorder="1" applyAlignment="1">
      <alignment horizontal="left" wrapText="1"/>
    </xf>
    <xf numFmtId="0" fontId="21" fillId="0" borderId="24" xfId="5" applyFont="1" applyBorder="1" applyAlignment="1">
      <alignment horizontal="center" wrapText="1"/>
    </xf>
    <xf numFmtId="167" fontId="2" fillId="0" borderId="6" xfId="5" applyNumberFormat="1" applyBorder="1" applyAlignment="1">
      <alignment horizontal="center" vertical="center" wrapText="1"/>
    </xf>
    <xf numFmtId="169" fontId="2" fillId="0" borderId="66" xfId="5" applyNumberFormat="1" applyBorder="1" applyAlignment="1">
      <alignment horizontal="center" vertical="center" wrapText="1"/>
    </xf>
    <xf numFmtId="0" fontId="21" fillId="0" borderId="23" xfId="5" applyFont="1" applyBorder="1" applyAlignment="1">
      <alignment horizontal="center" vertical="center" wrapText="1"/>
    </xf>
    <xf numFmtId="169" fontId="2" fillId="0" borderId="36" xfId="5" applyNumberFormat="1" applyBorder="1" applyAlignment="1">
      <alignment horizontal="center" vertical="center"/>
    </xf>
    <xf numFmtId="169" fontId="2" fillId="0" borderId="15" xfId="5" applyNumberFormat="1" applyBorder="1" applyAlignment="1">
      <alignment horizontal="center" vertical="center"/>
    </xf>
    <xf numFmtId="169" fontId="2" fillId="0" borderId="16" xfId="5" applyNumberFormat="1" applyBorder="1" applyAlignment="1">
      <alignment horizontal="center" vertical="center"/>
    </xf>
    <xf numFmtId="169" fontId="2" fillId="0" borderId="37" xfId="5" applyNumberFormat="1" applyBorder="1" applyAlignment="1">
      <alignment horizontal="center" vertical="center"/>
    </xf>
    <xf numFmtId="169" fontId="2" fillId="0" borderId="22" xfId="5" applyNumberFormat="1" applyBorder="1" applyAlignment="1">
      <alignment horizontal="center" vertical="center"/>
    </xf>
    <xf numFmtId="169" fontId="2" fillId="0" borderId="27" xfId="5" applyNumberFormat="1" applyBorder="1" applyAlignment="1">
      <alignment horizontal="center" vertical="center"/>
    </xf>
    <xf numFmtId="0" fontId="21" fillId="0" borderId="15" xfId="5" applyFont="1" applyBorder="1" applyAlignment="1">
      <alignment horizontal="left" wrapText="1"/>
    </xf>
    <xf numFmtId="0" fontId="21" fillId="0" borderId="18" xfId="5" applyFont="1" applyBorder="1" applyAlignment="1">
      <alignment horizontal="center" vertical="center" wrapText="1"/>
    </xf>
    <xf numFmtId="0" fontId="2" fillId="0" borderId="41" xfId="5" applyBorder="1" applyAlignment="1">
      <alignment horizontal="center" vertical="center"/>
    </xf>
    <xf numFmtId="0" fontId="21" fillId="0" borderId="40" xfId="5" applyFont="1" applyBorder="1" applyAlignment="1">
      <alignment horizontal="center" vertical="center" wrapText="1"/>
    </xf>
    <xf numFmtId="0" fontId="21" fillId="0" borderId="60" xfId="5" applyFont="1" applyBorder="1" applyAlignment="1">
      <alignment horizontal="center" vertical="center" wrapText="1"/>
    </xf>
    <xf numFmtId="0" fontId="21" fillId="0" borderId="59" xfId="5" applyFont="1" applyBorder="1" applyAlignment="1">
      <alignment horizontal="center" vertical="center" wrapText="1"/>
    </xf>
    <xf numFmtId="0" fontId="21" fillId="0" borderId="49" xfId="5" applyFont="1" applyBorder="1" applyAlignment="1">
      <alignment horizontal="center" wrapText="1"/>
    </xf>
    <xf numFmtId="0" fontId="21" fillId="0" borderId="50" xfId="5" applyFont="1" applyBorder="1" applyAlignment="1">
      <alignment horizontal="center" wrapText="1"/>
    </xf>
    <xf numFmtId="0" fontId="21" fillId="0" borderId="51" xfId="5" applyFont="1" applyBorder="1" applyAlignment="1">
      <alignment horizontal="center" wrapText="1"/>
    </xf>
    <xf numFmtId="169" fontId="2" fillId="0" borderId="41" xfId="5" applyNumberFormat="1" applyBorder="1" applyAlignment="1">
      <alignment horizontal="center" vertical="center" wrapText="1"/>
    </xf>
    <xf numFmtId="169" fontId="2" fillId="0" borderId="45" xfId="5" applyNumberFormat="1" applyBorder="1" applyAlignment="1">
      <alignment horizontal="center" vertical="center" wrapText="1"/>
    </xf>
    <xf numFmtId="169" fontId="2" fillId="0" borderId="149" xfId="5" applyNumberFormat="1" applyBorder="1" applyAlignment="1">
      <alignment horizontal="center" vertical="center" wrapText="1"/>
    </xf>
    <xf numFmtId="167" fontId="2" fillId="0" borderId="13" xfId="5" applyNumberFormat="1" applyBorder="1" applyAlignment="1">
      <alignment horizontal="center" vertical="center" wrapText="1"/>
    </xf>
    <xf numFmtId="0" fontId="21" fillId="0" borderId="61" xfId="5" applyFont="1" applyBorder="1" applyAlignment="1">
      <alignment horizontal="center" vertical="center" wrapText="1"/>
    </xf>
    <xf numFmtId="0" fontId="21" fillId="0" borderId="38" xfId="5" applyFont="1" applyBorder="1" applyAlignment="1">
      <alignment horizontal="center" vertical="center" wrapText="1"/>
    </xf>
    <xf numFmtId="0" fontId="21" fillId="0" borderId="39" xfId="5" applyFont="1" applyBorder="1" applyAlignment="1">
      <alignment horizontal="center" vertical="center" wrapText="1"/>
    </xf>
    <xf numFmtId="0" fontId="2" fillId="0" borderId="21" xfId="5" applyBorder="1" applyAlignment="1">
      <alignment horizontal="center" vertical="center"/>
    </xf>
    <xf numFmtId="0" fontId="21" fillId="0" borderId="16" xfId="5" applyFont="1" applyBorder="1" applyAlignment="1">
      <alignment horizontal="center" wrapText="1"/>
    </xf>
    <xf numFmtId="0" fontId="2" fillId="0" borderId="145" xfId="5" applyBorder="1" applyAlignment="1">
      <alignment horizontal="center" vertical="center"/>
    </xf>
    <xf numFmtId="0" fontId="2" fillId="0" borderId="60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1" fillId="0" borderId="76" xfId="5" applyFont="1" applyBorder="1" applyAlignment="1">
      <alignment horizontal="left" wrapText="1"/>
    </xf>
    <xf numFmtId="0" fontId="21" fillId="0" borderId="120" xfId="5" applyFont="1" applyBorder="1" applyAlignment="1">
      <alignment horizontal="left" wrapText="1"/>
    </xf>
    <xf numFmtId="0" fontId="21" fillId="0" borderId="91" xfId="5" applyFont="1" applyBorder="1" applyAlignment="1">
      <alignment horizontal="left" wrapText="1"/>
    </xf>
    <xf numFmtId="169" fontId="2" fillId="0" borderId="30" xfId="5" applyNumberFormat="1" applyBorder="1" applyAlignment="1">
      <alignment horizontal="center" vertical="center" wrapText="1"/>
    </xf>
    <xf numFmtId="0" fontId="2" fillId="0" borderId="15" xfId="5" applyBorder="1" applyAlignment="1">
      <alignment horizontal="center" vertical="center"/>
    </xf>
    <xf numFmtId="0" fontId="2" fillId="0" borderId="19" xfId="5" applyBorder="1" applyAlignment="1">
      <alignment horizontal="center" vertical="center"/>
    </xf>
    <xf numFmtId="0" fontId="2" fillId="0" borderId="36" xfId="5" applyBorder="1" applyAlignment="1">
      <alignment horizontal="center" vertical="center"/>
    </xf>
    <xf numFmtId="0" fontId="21" fillId="0" borderId="33" xfId="5" applyFont="1" applyBorder="1" applyAlignment="1">
      <alignment horizontal="center" vertical="center" wrapText="1"/>
    </xf>
    <xf numFmtId="169" fontId="2" fillId="0" borderId="35" xfId="5" applyNumberFormat="1" applyBorder="1" applyAlignment="1">
      <alignment horizontal="center" vertical="center" wrapText="1"/>
    </xf>
    <xf numFmtId="169" fontId="2" fillId="0" borderId="57" xfId="5" applyNumberFormat="1" applyBorder="1" applyAlignment="1">
      <alignment horizontal="center" vertical="center" wrapText="1"/>
    </xf>
    <xf numFmtId="169" fontId="2" fillId="0" borderId="58" xfId="5" applyNumberFormat="1" applyBorder="1" applyAlignment="1">
      <alignment horizontal="center" vertical="center" wrapText="1"/>
    </xf>
    <xf numFmtId="0" fontId="21" fillId="0" borderId="145" xfId="5" applyFont="1" applyBorder="1" applyAlignment="1">
      <alignment horizontal="center" vertical="center" wrapText="1"/>
    </xf>
    <xf numFmtId="0" fontId="2" fillId="0" borderId="121" xfId="5" applyBorder="1" applyAlignment="1">
      <alignment horizontal="center" vertical="center"/>
    </xf>
    <xf numFmtId="0" fontId="2" fillId="0" borderId="150" xfId="5" applyBorder="1" applyAlignment="1">
      <alignment horizontal="center" vertical="center"/>
    </xf>
    <xf numFmtId="0" fontId="2" fillId="0" borderId="76" xfId="5" applyBorder="1" applyAlignment="1">
      <alignment horizontal="center" vertical="center"/>
    </xf>
    <xf numFmtId="0" fontId="21" fillId="0" borderId="158" xfId="5" applyFont="1" applyBorder="1" applyAlignment="1">
      <alignment horizontal="left" wrapText="1"/>
    </xf>
    <xf numFmtId="0" fontId="21" fillId="0" borderId="138" xfId="5" applyFont="1" applyBorder="1" applyAlignment="1">
      <alignment horizontal="left" wrapText="1"/>
    </xf>
    <xf numFmtId="0" fontId="21" fillId="0" borderId="159" xfId="5" applyFont="1" applyBorder="1" applyAlignment="1">
      <alignment horizontal="left" wrapText="1"/>
    </xf>
    <xf numFmtId="169" fontId="2" fillId="0" borderId="5" xfId="5" applyNumberFormat="1" applyBorder="1" applyAlignment="1">
      <alignment horizontal="center" vertical="center" wrapText="1"/>
    </xf>
    <xf numFmtId="169" fontId="2" fillId="0" borderId="157" xfId="5" applyNumberFormat="1" applyBorder="1" applyAlignment="1">
      <alignment horizontal="center" vertical="center" wrapText="1"/>
    </xf>
    <xf numFmtId="169" fontId="2" fillId="0" borderId="151" xfId="5" applyNumberFormat="1" applyBorder="1" applyAlignment="1">
      <alignment horizontal="center" vertical="center" wrapText="1"/>
    </xf>
    <xf numFmtId="169" fontId="2" fillId="0" borderId="144" xfId="5" applyNumberFormat="1" applyBorder="1" applyAlignment="1">
      <alignment horizontal="center" vertical="center" wrapText="1"/>
    </xf>
    <xf numFmtId="167" fontId="2" fillId="0" borderId="8" xfId="5" applyNumberFormat="1" applyBorder="1" applyAlignment="1">
      <alignment horizontal="center" vertical="center" wrapText="1"/>
    </xf>
    <xf numFmtId="167" fontId="2" fillId="0" borderId="99" xfId="5" applyNumberFormat="1" applyBorder="1" applyAlignment="1">
      <alignment horizontal="center" vertical="center" wrapText="1"/>
    </xf>
    <xf numFmtId="167" fontId="2" fillId="0" borderId="144" xfId="5" applyNumberFormat="1" applyBorder="1" applyAlignment="1">
      <alignment horizontal="center" vertical="center" wrapText="1"/>
    </xf>
    <xf numFmtId="169" fontId="2" fillId="0" borderId="14" xfId="5" applyNumberFormat="1" applyBorder="1" applyAlignment="1">
      <alignment horizontal="center" vertical="center"/>
    </xf>
    <xf numFmtId="169" fontId="2" fillId="0" borderId="13" xfId="5" applyNumberFormat="1" applyBorder="1" applyAlignment="1">
      <alignment horizontal="center" vertical="center"/>
    </xf>
    <xf numFmtId="169" fontId="2" fillId="0" borderId="35" xfId="5" applyNumberFormat="1" applyBorder="1" applyAlignment="1">
      <alignment horizontal="center" vertical="center"/>
    </xf>
    <xf numFmtId="169" fontId="2" fillId="0" borderId="57" xfId="5" applyNumberFormat="1" applyBorder="1" applyAlignment="1">
      <alignment horizontal="center" vertical="center"/>
    </xf>
    <xf numFmtId="0" fontId="21" fillId="0" borderId="6" xfId="5" applyFont="1" applyBorder="1" applyAlignment="1">
      <alignment horizontal="left" wrapText="1"/>
    </xf>
    <xf numFmtId="0" fontId="21" fillId="0" borderId="101" xfId="5" applyFont="1" applyBorder="1" applyAlignment="1">
      <alignment horizontal="left" wrapText="1"/>
    </xf>
    <xf numFmtId="0" fontId="21" fillId="0" borderId="45" xfId="5" applyFont="1" applyBorder="1" applyAlignment="1">
      <alignment horizontal="center" vertical="center" wrapText="1"/>
    </xf>
    <xf numFmtId="0" fontId="21" fillId="0" borderId="149" xfId="5" applyFont="1" applyBorder="1" applyAlignment="1">
      <alignment horizontal="center" vertical="center" wrapText="1"/>
    </xf>
    <xf numFmtId="0" fontId="21" fillId="0" borderId="152" xfId="5" applyFont="1" applyBorder="1" applyAlignment="1">
      <alignment horizontal="left" wrapText="1"/>
    </xf>
    <xf numFmtId="0" fontId="21" fillId="0" borderId="153" xfId="5" applyFont="1" applyBorder="1" applyAlignment="1">
      <alignment horizontal="left" wrapText="1"/>
    </xf>
    <xf numFmtId="167" fontId="2" fillId="0" borderId="101" xfId="5" applyNumberFormat="1" applyBorder="1" applyAlignment="1">
      <alignment horizontal="center" vertical="center" wrapText="1"/>
    </xf>
    <xf numFmtId="0" fontId="21" fillId="0" borderId="68" xfId="5" applyFont="1" applyBorder="1" applyAlignment="1">
      <alignment horizontal="center" wrapText="1"/>
    </xf>
    <xf numFmtId="0" fontId="21" fillId="0" borderId="129" xfId="5" applyFont="1" applyBorder="1" applyAlignment="1">
      <alignment horizontal="center" vertical="center"/>
    </xf>
    <xf numFmtId="0" fontId="21" fillId="0" borderId="110" xfId="5" applyFont="1" applyBorder="1" applyAlignment="1">
      <alignment horizontal="center" vertical="center"/>
    </xf>
    <xf numFmtId="0" fontId="21" fillId="0" borderId="130" xfId="5" applyFont="1" applyBorder="1" applyAlignment="1">
      <alignment horizontal="center" vertical="center"/>
    </xf>
    <xf numFmtId="0" fontId="21" fillId="0" borderId="6" xfId="5" applyFont="1" applyBorder="1" applyAlignment="1">
      <alignment horizontal="center" vertical="center"/>
    </xf>
    <xf numFmtId="0" fontId="21" fillId="0" borderId="8" xfId="5" applyFont="1" applyBorder="1" applyAlignment="1">
      <alignment horizontal="center" vertical="center"/>
    </xf>
    <xf numFmtId="0" fontId="21" fillId="0" borderId="13" xfId="5" applyFont="1" applyBorder="1" applyAlignment="1">
      <alignment horizontal="center" vertical="center"/>
    </xf>
    <xf numFmtId="0" fontId="21" fillId="0" borderId="15" xfId="5" applyFont="1" applyBorder="1" applyAlignment="1">
      <alignment horizontal="center" vertical="center"/>
    </xf>
    <xf numFmtId="0" fontId="21" fillId="0" borderId="81" xfId="5" applyFont="1" applyBorder="1" applyAlignment="1">
      <alignment horizontal="center" vertical="center"/>
    </xf>
    <xf numFmtId="0" fontId="21" fillId="0" borderId="100" xfId="5" applyFont="1" applyBorder="1" applyAlignment="1">
      <alignment horizontal="center" vertical="center"/>
    </xf>
    <xf numFmtId="169" fontId="2" fillId="0" borderId="128" xfId="5" applyNumberFormat="1" applyBorder="1" applyAlignment="1">
      <alignment horizontal="center" vertical="center" wrapText="1"/>
    </xf>
    <xf numFmtId="169" fontId="2" fillId="0" borderId="89" xfId="5" applyNumberFormat="1" applyBorder="1" applyAlignment="1">
      <alignment horizontal="center" vertical="center" wrapText="1"/>
    </xf>
    <xf numFmtId="0" fontId="21" fillId="0" borderId="67" xfId="5" applyFont="1" applyBorder="1" applyAlignment="1">
      <alignment horizontal="center" vertical="center" wrapText="1"/>
    </xf>
    <xf numFmtId="0" fontId="0" fillId="0" borderId="160" xfId="5" applyFont="1" applyBorder="1" applyAlignment="1">
      <alignment horizontal="center" vertical="center" wrapText="1"/>
    </xf>
    <xf numFmtId="0" fontId="0" fillId="0" borderId="82" xfId="5" applyFont="1" applyBorder="1" applyAlignment="1">
      <alignment horizontal="center" vertical="center" wrapText="1"/>
    </xf>
    <xf numFmtId="0" fontId="56" fillId="0" borderId="6" xfId="5" applyFont="1" applyBorder="1" applyAlignment="1">
      <alignment horizontal="center" vertical="center"/>
    </xf>
    <xf numFmtId="0" fontId="58" fillId="0" borderId="6" xfId="5" applyFont="1" applyBorder="1" applyAlignment="1">
      <alignment horizontal="center" vertical="center" wrapText="1"/>
    </xf>
    <xf numFmtId="169" fontId="57" fillId="0" borderId="6" xfId="5" applyNumberFormat="1" applyFont="1" applyBorder="1" applyAlignment="1">
      <alignment horizontal="center" vertical="center" wrapText="1"/>
    </xf>
    <xf numFmtId="0" fontId="55" fillId="17" borderId="132" xfId="3" applyFont="1" applyFill="1" applyBorder="1" applyAlignment="1">
      <alignment horizontal="center" vertical="center"/>
    </xf>
    <xf numFmtId="0" fontId="55" fillId="17" borderId="133" xfId="3" applyFont="1" applyFill="1" applyBorder="1" applyAlignment="1">
      <alignment horizontal="center" vertical="center"/>
    </xf>
    <xf numFmtId="0" fontId="55" fillId="17" borderId="134" xfId="3" applyFont="1" applyFill="1" applyBorder="1" applyAlignment="1">
      <alignment horizontal="center" vertical="center"/>
    </xf>
    <xf numFmtId="0" fontId="55" fillId="17" borderId="13" xfId="3" applyFont="1" applyFill="1" applyBorder="1" applyAlignment="1">
      <alignment horizontal="center" vertical="center"/>
    </xf>
    <xf numFmtId="0" fontId="55" fillId="17" borderId="11" xfId="3" applyFont="1" applyFill="1" applyBorder="1" applyAlignment="1">
      <alignment horizontal="center" vertical="center"/>
    </xf>
    <xf numFmtId="0" fontId="55" fillId="17" borderId="14" xfId="3" applyFont="1" applyFill="1" applyBorder="1" applyAlignment="1">
      <alignment horizontal="center" vertical="center"/>
    </xf>
    <xf numFmtId="3" fontId="54" fillId="0" borderId="8" xfId="0" applyNumberFormat="1" applyFont="1" applyBorder="1" applyAlignment="1">
      <alignment horizontal="center" vertical="center" wrapText="1"/>
    </xf>
    <xf numFmtId="3" fontId="54" fillId="0" borderId="99" xfId="0" applyNumberFormat="1" applyFont="1" applyBorder="1" applyAlignment="1">
      <alignment horizontal="center" vertical="center" wrapText="1"/>
    </xf>
    <xf numFmtId="0" fontId="55" fillId="17" borderId="6" xfId="0" applyFont="1" applyFill="1" applyBorder="1" applyAlignment="1">
      <alignment horizontal="center" vertical="center" wrapText="1"/>
    </xf>
    <xf numFmtId="0" fontId="50" fillId="17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9" fillId="3" borderId="90" xfId="0" applyFont="1" applyFill="1" applyBorder="1" applyAlignment="1">
      <alignment horizontal="center" vertical="top" wrapText="1"/>
    </xf>
    <xf numFmtId="0" fontId="9" fillId="3" borderId="85" xfId="0" applyFont="1" applyFill="1" applyBorder="1" applyAlignment="1">
      <alignment horizontal="center" vertical="top" wrapText="1"/>
    </xf>
    <xf numFmtId="0" fontId="9" fillId="3" borderId="86" xfId="0" applyFont="1" applyFill="1" applyBorder="1" applyAlignment="1">
      <alignment horizontal="center" vertical="top" wrapText="1"/>
    </xf>
    <xf numFmtId="0" fontId="8" fillId="0" borderId="78" xfId="0" applyFont="1" applyBorder="1" applyAlignment="1">
      <alignment horizontal="center" vertical="top" wrapText="1"/>
    </xf>
    <xf numFmtId="0" fontId="8" fillId="0" borderId="79" xfId="0" applyFont="1" applyBorder="1" applyAlignment="1">
      <alignment horizontal="center" vertical="top" wrapText="1"/>
    </xf>
    <xf numFmtId="0" fontId="8" fillId="0" borderId="80" xfId="0" applyFont="1" applyBorder="1" applyAlignment="1">
      <alignment horizontal="center" vertical="top" wrapText="1"/>
    </xf>
    <xf numFmtId="0" fontId="20" fillId="4" borderId="78" xfId="0" applyFont="1" applyFill="1" applyBorder="1" applyAlignment="1">
      <alignment horizontal="center" vertical="center"/>
    </xf>
    <xf numFmtId="0" fontId="20" fillId="4" borderId="85" xfId="0" applyFont="1" applyFill="1" applyBorder="1" applyAlignment="1">
      <alignment horizontal="center" vertical="center"/>
    </xf>
    <xf numFmtId="0" fontId="20" fillId="4" borderId="79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0" fontId="9" fillId="3" borderId="81" xfId="0" applyFont="1" applyFill="1" applyBorder="1" applyAlignment="1">
      <alignment horizontal="center" vertical="top" wrapText="1"/>
    </xf>
    <xf numFmtId="0" fontId="9" fillId="3" borderId="82" xfId="0" applyFont="1" applyFill="1" applyBorder="1" applyAlignment="1">
      <alignment horizontal="center" vertical="top" wrapText="1"/>
    </xf>
    <xf numFmtId="0" fontId="8" fillId="0" borderId="81" xfId="0" applyFont="1" applyBorder="1" applyAlignment="1">
      <alignment horizontal="center" vertical="top" wrapText="1"/>
    </xf>
    <xf numFmtId="0" fontId="8" fillId="0" borderId="82" xfId="0" applyFont="1" applyBorder="1" applyAlignment="1">
      <alignment horizontal="center" vertical="top" wrapText="1"/>
    </xf>
    <xf numFmtId="0" fontId="9" fillId="3" borderId="78" xfId="0" applyFont="1" applyFill="1" applyBorder="1" applyAlignment="1">
      <alignment horizontal="center" vertical="top" wrapText="1"/>
    </xf>
    <xf numFmtId="0" fontId="9" fillId="3" borderId="79" xfId="0" applyFont="1" applyFill="1" applyBorder="1" applyAlignment="1">
      <alignment horizontal="center" vertical="top" wrapText="1"/>
    </xf>
    <xf numFmtId="0" fontId="21" fillId="0" borderId="34" xfId="0" applyFont="1" applyBorder="1" applyAlignment="1">
      <alignment horizontal="center"/>
    </xf>
    <xf numFmtId="0" fontId="20" fillId="4" borderId="80" xfId="0" applyFont="1" applyFill="1" applyBorder="1" applyAlignment="1">
      <alignment horizontal="center" vertical="center"/>
    </xf>
    <xf numFmtId="0" fontId="35" fillId="0" borderId="81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0" fontId="36" fillId="0" borderId="78" xfId="0" applyFont="1" applyBorder="1" applyAlignment="1">
      <alignment horizontal="center" vertical="center"/>
    </xf>
    <xf numFmtId="0" fontId="36" fillId="0" borderId="79" xfId="0" applyFont="1" applyBorder="1" applyAlignment="1">
      <alignment horizontal="center" vertical="center"/>
    </xf>
    <xf numFmtId="0" fontId="36" fillId="0" borderId="80" xfId="0" applyFont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  <xf numFmtId="0" fontId="20" fillId="4" borderId="29" xfId="0" applyFont="1" applyFill="1" applyBorder="1" applyAlignment="1">
      <alignment horizontal="center" vertical="center"/>
    </xf>
    <xf numFmtId="0" fontId="9" fillId="3" borderId="80" xfId="0" applyFont="1" applyFill="1" applyBorder="1" applyAlignment="1">
      <alignment horizontal="center" vertical="top" wrapText="1"/>
    </xf>
    <xf numFmtId="0" fontId="8" fillId="0" borderId="83" xfId="0" applyFont="1" applyBorder="1" applyAlignment="1">
      <alignment horizontal="center" vertical="top" wrapText="1"/>
    </xf>
    <xf numFmtId="0" fontId="8" fillId="0" borderId="87" xfId="0" applyFont="1" applyBorder="1" applyAlignment="1">
      <alignment horizontal="center" vertical="top" wrapText="1"/>
    </xf>
    <xf numFmtId="0" fontId="8" fillId="0" borderId="88" xfId="0" applyFont="1" applyBorder="1" applyAlignment="1">
      <alignment horizontal="center" vertical="top" wrapText="1"/>
    </xf>
    <xf numFmtId="0" fontId="8" fillId="0" borderId="60" xfId="0" applyFont="1" applyBorder="1" applyAlignment="1">
      <alignment horizontal="center" vertical="top" wrapText="1"/>
    </xf>
    <xf numFmtId="0" fontId="9" fillId="3" borderId="163" xfId="0" applyFont="1" applyFill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9" fillId="3" borderId="75" xfId="0" applyFont="1" applyFill="1" applyBorder="1" applyAlignment="1">
      <alignment horizontal="center" vertical="top" wrapText="1"/>
    </xf>
    <xf numFmtId="0" fontId="9" fillId="3" borderId="46" xfId="0" applyFont="1" applyFill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9" fillId="3" borderId="36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top" wrapText="1"/>
    </xf>
    <xf numFmtId="0" fontId="8" fillId="0" borderId="32" xfId="0" applyFont="1" applyBorder="1" applyAlignment="1">
      <alignment horizontal="center" vertical="top" wrapText="1"/>
    </xf>
    <xf numFmtId="0" fontId="8" fillId="0" borderId="33" xfId="0" applyFont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21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0" fillId="4" borderId="64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31" xfId="0" applyFont="1" applyFill="1" applyBorder="1" applyAlignment="1">
      <alignment horizontal="center" vertical="center"/>
    </xf>
    <xf numFmtId="0" fontId="37" fillId="0" borderId="10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60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  <xf numFmtId="0" fontId="9" fillId="3" borderId="161" xfId="0" applyFont="1" applyFill="1" applyBorder="1" applyAlignment="1">
      <alignment horizontal="center" vertical="top" wrapText="1"/>
    </xf>
    <xf numFmtId="0" fontId="37" fillId="0" borderId="62" xfId="0" applyFont="1" applyBorder="1" applyAlignment="1">
      <alignment horizontal="center" vertical="top" wrapText="1"/>
    </xf>
    <xf numFmtId="0" fontId="8" fillId="0" borderId="65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3" borderId="101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0" fontId="9" fillId="3" borderId="63" xfId="0" applyFont="1" applyFill="1" applyBorder="1" applyAlignment="1">
      <alignment horizontal="center" vertical="top" wrapText="1"/>
    </xf>
    <xf numFmtId="0" fontId="8" fillId="0" borderId="67" xfId="0" applyFont="1" applyBorder="1" applyAlignment="1">
      <alignment horizontal="center" vertical="top" wrapText="1"/>
    </xf>
    <xf numFmtId="0" fontId="9" fillId="3" borderId="68" xfId="0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 wrapText="1"/>
    </xf>
    <xf numFmtId="0" fontId="21" fillId="0" borderId="35" xfId="0" applyFont="1" applyBorder="1" applyAlignment="1">
      <alignment horizontal="center" wrapText="1"/>
    </xf>
    <xf numFmtId="0" fontId="20" fillId="4" borderId="66" xfId="0" applyFont="1" applyFill="1" applyBorder="1" applyAlignment="1">
      <alignment horizontal="center" vertical="center"/>
    </xf>
    <xf numFmtId="0" fontId="37" fillId="0" borderId="65" xfId="0" applyFont="1" applyBorder="1" applyAlignment="1">
      <alignment horizontal="center" vertical="top" wrapText="1"/>
    </xf>
    <xf numFmtId="0" fontId="9" fillId="3" borderId="30" xfId="0" applyFont="1" applyFill="1" applyBorder="1" applyAlignment="1">
      <alignment horizontal="center" vertical="top" wrapText="1"/>
    </xf>
    <xf numFmtId="0" fontId="20" fillId="4" borderId="77" xfId="0" applyFont="1" applyFill="1" applyBorder="1" applyAlignment="1">
      <alignment horizontal="center" vertical="center"/>
    </xf>
    <xf numFmtId="0" fontId="9" fillId="3" borderId="76" xfId="0" applyFont="1" applyFill="1" applyBorder="1" applyAlignment="1">
      <alignment horizontal="center" vertical="top" wrapText="1"/>
    </xf>
    <xf numFmtId="0" fontId="8" fillId="0" borderId="62" xfId="0" applyFont="1" applyBorder="1" applyAlignment="1">
      <alignment horizontal="center" vertical="top" wrapText="1"/>
    </xf>
    <xf numFmtId="0" fontId="9" fillId="3" borderId="71" xfId="0" applyFont="1" applyFill="1" applyBorder="1" applyAlignment="1">
      <alignment horizontal="center" vertical="top" wrapText="1"/>
    </xf>
    <xf numFmtId="0" fontId="9" fillId="3" borderId="13" xfId="0" applyFont="1" applyFill="1" applyBorder="1" applyAlignment="1">
      <alignment horizontal="center" vertical="top" wrapText="1"/>
    </xf>
    <xf numFmtId="0" fontId="20" fillId="4" borderId="73" xfId="0" applyFont="1" applyFill="1" applyBorder="1" applyAlignment="1">
      <alignment horizontal="center" vertical="center"/>
    </xf>
    <xf numFmtId="0" fontId="20" fillId="4" borderId="74" xfId="0" applyFont="1" applyFill="1" applyBorder="1" applyAlignment="1">
      <alignment horizontal="center" vertical="center"/>
    </xf>
    <xf numFmtId="0" fontId="8" fillId="0" borderId="100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3" borderId="70" xfId="0" applyFont="1" applyFill="1" applyBorder="1" applyAlignment="1">
      <alignment horizontal="center" vertical="top" wrapText="1"/>
    </xf>
    <xf numFmtId="0" fontId="8" fillId="0" borderId="41" xfId="0" applyFont="1" applyBorder="1" applyAlignment="1">
      <alignment horizontal="center" vertical="top" wrapText="1"/>
    </xf>
    <xf numFmtId="0" fontId="8" fillId="0" borderId="45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9" fillId="3" borderId="94" xfId="0" applyFont="1" applyFill="1" applyBorder="1" applyAlignment="1">
      <alignment horizontal="center" vertical="top" wrapText="1"/>
    </xf>
    <xf numFmtId="0" fontId="9" fillId="3" borderId="89" xfId="0" applyFont="1" applyFill="1" applyBorder="1" applyAlignment="1">
      <alignment horizontal="center" vertical="top" wrapText="1"/>
    </xf>
    <xf numFmtId="0" fontId="8" fillId="0" borderId="93" xfId="0" applyFont="1" applyBorder="1" applyAlignment="1">
      <alignment horizontal="center" vertical="top" wrapText="1"/>
    </xf>
    <xf numFmtId="0" fontId="8" fillId="0" borderId="95" xfId="0" applyFont="1" applyBorder="1" applyAlignment="1">
      <alignment horizontal="center" vertical="top" wrapText="1"/>
    </xf>
    <xf numFmtId="0" fontId="8" fillId="0" borderId="164" xfId="0" applyFont="1" applyBorder="1" applyAlignment="1">
      <alignment horizontal="center" vertical="top" wrapText="1"/>
    </xf>
    <xf numFmtId="0" fontId="20" fillId="4" borderId="34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8" fillId="0" borderId="111" xfId="0" applyFont="1" applyBorder="1" applyAlignment="1">
      <alignment horizontal="center" vertical="top" wrapText="1"/>
    </xf>
    <xf numFmtId="0" fontId="8" fillId="0" borderId="112" xfId="0" applyFont="1" applyBorder="1" applyAlignment="1">
      <alignment horizontal="center" vertical="top" wrapText="1"/>
    </xf>
    <xf numFmtId="0" fontId="8" fillId="0" borderId="114" xfId="0" applyFont="1" applyBorder="1" applyAlignment="1">
      <alignment horizontal="center" vertical="top" wrapText="1"/>
    </xf>
    <xf numFmtId="0" fontId="8" fillId="0" borderId="116" xfId="0" applyFont="1" applyBorder="1" applyAlignment="1">
      <alignment horizontal="center" vertical="top" wrapText="1"/>
    </xf>
    <xf numFmtId="0" fontId="9" fillId="3" borderId="117" xfId="0" applyFont="1" applyFill="1" applyBorder="1" applyAlignment="1">
      <alignment horizontal="center" vertical="top" wrapText="1"/>
    </xf>
    <xf numFmtId="0" fontId="9" fillId="3" borderId="118" xfId="0" applyFont="1" applyFill="1" applyBorder="1" applyAlignment="1">
      <alignment horizontal="center" vertical="top" wrapText="1"/>
    </xf>
    <xf numFmtId="0" fontId="8" fillId="0" borderId="115" xfId="0" applyFont="1" applyBorder="1" applyAlignment="1">
      <alignment horizontal="center" vertical="top" wrapText="1"/>
    </xf>
    <xf numFmtId="0" fontId="9" fillId="3" borderId="119" xfId="0" applyFont="1" applyFill="1" applyBorder="1" applyAlignment="1">
      <alignment horizontal="center" vertical="top" wrapText="1"/>
    </xf>
    <xf numFmtId="0" fontId="8" fillId="0" borderId="113" xfId="0" applyFont="1" applyBorder="1" applyAlignment="1">
      <alignment horizontal="center" vertical="top" wrapText="1"/>
    </xf>
    <xf numFmtId="0" fontId="8" fillId="0" borderId="109" xfId="0" applyFont="1" applyBorder="1" applyAlignment="1">
      <alignment horizontal="center" vertical="top" wrapText="1"/>
    </xf>
    <xf numFmtId="0" fontId="9" fillId="3" borderId="115" xfId="0" applyFont="1" applyFill="1" applyBorder="1" applyAlignment="1">
      <alignment horizontal="center" vertical="top" wrapText="1"/>
    </xf>
    <xf numFmtId="0" fontId="9" fillId="3" borderId="116" xfId="0" applyFont="1" applyFill="1" applyBorder="1" applyAlignment="1">
      <alignment horizontal="center" vertical="top" wrapText="1"/>
    </xf>
    <xf numFmtId="0" fontId="9" fillId="3" borderId="100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39" xfId="0" applyFont="1" applyFill="1" applyBorder="1" applyAlignment="1">
      <alignment horizontal="center" vertical="top" wrapText="1"/>
    </xf>
    <xf numFmtId="0" fontId="8" fillId="0" borderId="103" xfId="0" applyFont="1" applyBorder="1" applyAlignment="1">
      <alignment horizontal="center" vertical="top" wrapText="1"/>
    </xf>
    <xf numFmtId="0" fontId="8" fillId="0" borderId="98" xfId="0" applyFont="1" applyBorder="1" applyAlignment="1">
      <alignment horizontal="center" vertical="top" wrapText="1"/>
    </xf>
    <xf numFmtId="0" fontId="8" fillId="0" borderId="106" xfId="0" applyFont="1" applyBorder="1" applyAlignment="1">
      <alignment horizontal="center" vertical="top" wrapText="1"/>
    </xf>
    <xf numFmtId="0" fontId="9" fillId="3" borderId="105" xfId="0" applyFont="1" applyFill="1" applyBorder="1" applyAlignment="1">
      <alignment horizontal="center" vertical="top" wrapText="1"/>
    </xf>
    <xf numFmtId="0" fontId="9" fillId="3" borderId="155" xfId="0" applyFont="1" applyFill="1" applyBorder="1" applyAlignment="1">
      <alignment horizontal="center" vertical="top" wrapText="1"/>
    </xf>
    <xf numFmtId="0" fontId="9" fillId="3" borderId="16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top" wrapText="1"/>
    </xf>
    <xf numFmtId="0" fontId="8" fillId="0" borderId="107" xfId="0" applyFont="1" applyBorder="1" applyAlignment="1">
      <alignment horizontal="center" vertical="top" wrapText="1"/>
    </xf>
    <xf numFmtId="0" fontId="9" fillId="3" borderId="135" xfId="0" applyFont="1" applyFill="1" applyBorder="1" applyAlignment="1">
      <alignment horizontal="center" vertical="top" wrapText="1"/>
    </xf>
    <xf numFmtId="0" fontId="9" fillId="3" borderId="136" xfId="0" applyFont="1" applyFill="1" applyBorder="1" applyAlignment="1">
      <alignment horizontal="center" vertical="top" wrapText="1"/>
    </xf>
    <xf numFmtId="0" fontId="9" fillId="3" borderId="137" xfId="0" applyFont="1" applyFill="1" applyBorder="1" applyAlignment="1">
      <alignment horizontal="center" vertical="top" wrapText="1"/>
    </xf>
    <xf numFmtId="0" fontId="9" fillId="3" borderId="108" xfId="0" applyFont="1" applyFill="1" applyBorder="1" applyAlignment="1">
      <alignment horizontal="center" vertical="top" wrapText="1"/>
    </xf>
    <xf numFmtId="0" fontId="23" fillId="0" borderId="107" xfId="0" applyFont="1" applyBorder="1" applyAlignment="1">
      <alignment horizontal="center" vertical="top" wrapText="1"/>
    </xf>
    <xf numFmtId="0" fontId="23" fillId="0" borderId="113" xfId="0" applyFont="1" applyBorder="1" applyAlignment="1">
      <alignment horizontal="center" vertical="top" wrapText="1"/>
    </xf>
    <xf numFmtId="0" fontId="23" fillId="0" borderId="109" xfId="0" applyFont="1" applyBorder="1" applyAlignment="1">
      <alignment horizontal="center" vertical="top" wrapText="1"/>
    </xf>
    <xf numFmtId="0" fontId="23" fillId="0" borderId="142" xfId="0" applyFont="1" applyBorder="1" applyAlignment="1">
      <alignment horizontal="center" vertical="top" wrapText="1"/>
    </xf>
    <xf numFmtId="0" fontId="9" fillId="3" borderId="141" xfId="0" applyFont="1" applyFill="1" applyBorder="1" applyAlignment="1">
      <alignment horizontal="center" vertical="top" wrapText="1"/>
    </xf>
    <xf numFmtId="0" fontId="9" fillId="3" borderId="143" xfId="0" applyFont="1" applyFill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 wrapText="1"/>
    </xf>
    <xf numFmtId="0" fontId="37" fillId="0" borderId="78" xfId="0" applyFont="1" applyBorder="1" applyAlignment="1">
      <alignment horizontal="center" vertical="top" wrapText="1"/>
    </xf>
    <xf numFmtId="0" fontId="1" fillId="0" borderId="6" xfId="5" applyFont="1" applyBorder="1" applyAlignment="1">
      <alignment wrapText="1"/>
    </xf>
  </cellXfs>
  <cellStyles count="6">
    <cellStyle name="Moneda 2" xfId="4" xr:uid="{00000000-0005-0000-0000-000000000000}"/>
    <cellStyle name="Normal" xfId="0" builtinId="0"/>
    <cellStyle name="Normal 2" xfId="2" xr:uid="{00000000-0005-0000-0000-000002000000}"/>
    <cellStyle name="Normal 2 2" xfId="5" xr:uid="{DCDA6589-0E47-4184-847E-D5E1A194665D}"/>
    <cellStyle name="Normal 3" xfId="3" xr:uid="{00000000-0005-0000-0000-000003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AA7F-4119-4E53-B315-E33F351D4ED7}">
  <sheetPr>
    <pageSetUpPr fitToPage="1"/>
  </sheetPr>
  <dimension ref="A1:T429"/>
  <sheetViews>
    <sheetView tabSelected="1" zoomScale="80" zoomScaleNormal="80" workbookViewId="0">
      <pane ySplit="1" topLeftCell="A391" activePane="bottomLeft" state="frozen"/>
      <selection pane="bottomLeft" activeCell="E397" sqref="E397:E399"/>
    </sheetView>
  </sheetViews>
  <sheetFormatPr baseColWidth="10" defaultColWidth="11.42578125" defaultRowHeight="15"/>
  <cols>
    <col min="1" max="1" width="13.5703125" style="167" customWidth="1"/>
    <col min="2" max="2" width="7" style="161" customWidth="1"/>
    <col min="3" max="3" width="30.7109375" style="168" customWidth="1"/>
    <col min="4" max="4" width="16.5703125" style="169" customWidth="1"/>
    <col min="5" max="5" width="16.5703125" style="99" customWidth="1"/>
    <col min="6" max="6" width="18.28515625" style="99" customWidth="1"/>
    <col min="7" max="7" width="17.5703125" style="99" customWidth="1"/>
    <col min="8" max="8" width="15.7109375" style="163" hidden="1" customWidth="1"/>
    <col min="9" max="10" width="18" style="99" customWidth="1"/>
    <col min="11" max="11" width="17.42578125" style="99" customWidth="1"/>
    <col min="12" max="12" width="17.85546875" style="99" customWidth="1"/>
    <col min="13" max="13" width="14.5703125" style="99" customWidth="1"/>
    <col min="14" max="14" width="20.42578125" style="99" customWidth="1"/>
    <col min="15" max="15" width="16.85546875" style="99" customWidth="1"/>
    <col min="16" max="16" width="17.42578125" style="99" customWidth="1"/>
    <col min="17" max="17" width="11.42578125" style="111"/>
    <col min="18" max="16384" width="11.42578125" style="99"/>
  </cols>
  <sheetData>
    <row r="1" spans="1:17" ht="44.25" customHeight="1">
      <c r="A1" s="320" t="s">
        <v>0</v>
      </c>
      <c r="B1" s="321" t="s">
        <v>1</v>
      </c>
      <c r="C1" s="322" t="s">
        <v>2</v>
      </c>
      <c r="D1" s="323" t="s">
        <v>3</v>
      </c>
      <c r="E1" s="323" t="s">
        <v>4</v>
      </c>
      <c r="F1" s="323" t="s">
        <v>5</v>
      </c>
      <c r="G1" s="324" t="s">
        <v>6</v>
      </c>
      <c r="H1" s="96" t="s">
        <v>7</v>
      </c>
      <c r="I1" s="97" t="s">
        <v>8</v>
      </c>
      <c r="J1" s="97" t="s">
        <v>9</v>
      </c>
      <c r="K1" s="97" t="s">
        <v>10</v>
      </c>
      <c r="L1" s="97" t="s">
        <v>11</v>
      </c>
      <c r="M1" s="97" t="s">
        <v>12</v>
      </c>
      <c r="N1" s="97" t="s">
        <v>13</v>
      </c>
      <c r="O1" s="98" t="s">
        <v>14</v>
      </c>
      <c r="P1" s="98" t="s">
        <v>15</v>
      </c>
      <c r="Q1" s="98" t="s">
        <v>16</v>
      </c>
    </row>
    <row r="2" spans="1:17" s="106" customFormat="1" ht="24.75" customHeight="1">
      <c r="A2" s="475" t="s">
        <v>17</v>
      </c>
      <c r="B2" s="477">
        <v>1</v>
      </c>
      <c r="C2" s="301" t="s">
        <v>18</v>
      </c>
      <c r="D2" s="302">
        <v>1</v>
      </c>
      <c r="E2" s="204">
        <v>4945875</v>
      </c>
      <c r="F2" s="303">
        <v>1.3333333300000001</v>
      </c>
      <c r="G2" s="325">
        <f>D2*E2*F2</f>
        <v>6594499.9835137501</v>
      </c>
      <c r="H2" s="309" t="s">
        <v>19</v>
      </c>
      <c r="I2" s="468">
        <f>SUM(G2:G6)</f>
        <v>36908805.241061315</v>
      </c>
      <c r="J2" s="468">
        <f>G8</f>
        <v>6378235.1840544129</v>
      </c>
      <c r="K2" s="468">
        <f>G12</f>
        <v>6800000</v>
      </c>
      <c r="L2" s="468">
        <f>G13</f>
        <v>7733333.3140000002</v>
      </c>
      <c r="M2" s="258"/>
      <c r="N2" s="468">
        <f>SUM(I2:L16)</f>
        <v>57820373.73911573</v>
      </c>
      <c r="O2" s="468">
        <f>G15</f>
        <v>3945924</v>
      </c>
      <c r="P2" s="471">
        <f>SUM(N2:O16)</f>
        <v>61766297.73911573</v>
      </c>
      <c r="Q2" s="105"/>
    </row>
    <row r="3" spans="1:17" s="106" customFormat="1" ht="24.75" customHeight="1">
      <c r="A3" s="475"/>
      <c r="B3" s="477"/>
      <c r="C3" s="301" t="s">
        <v>20</v>
      </c>
      <c r="D3" s="302">
        <v>1</v>
      </c>
      <c r="E3" s="204">
        <v>4945875</v>
      </c>
      <c r="F3" s="303">
        <v>1.3333333300000001</v>
      </c>
      <c r="G3" s="325">
        <f>D3*E3*F3</f>
        <v>6594499.9835137501</v>
      </c>
      <c r="H3" s="310"/>
      <c r="I3" s="446"/>
      <c r="J3" s="446"/>
      <c r="K3" s="446"/>
      <c r="L3" s="446"/>
      <c r="M3" s="256"/>
      <c r="N3" s="446"/>
      <c r="O3" s="446"/>
      <c r="P3" s="451"/>
      <c r="Q3" s="105"/>
    </row>
    <row r="4" spans="1:17" s="106" customFormat="1" ht="24.75" customHeight="1">
      <c r="A4" s="475"/>
      <c r="B4" s="477"/>
      <c r="C4" s="301" t="s">
        <v>21</v>
      </c>
      <c r="D4" s="302">
        <v>1</v>
      </c>
      <c r="E4" s="204">
        <v>3986397</v>
      </c>
      <c r="F4" s="303">
        <v>1.3333333300000001</v>
      </c>
      <c r="G4" s="325">
        <f>D4*E4*F4</f>
        <v>5315195.9867120106</v>
      </c>
      <c r="H4" s="310"/>
      <c r="I4" s="446"/>
      <c r="J4" s="446"/>
      <c r="K4" s="446"/>
      <c r="L4" s="446"/>
      <c r="M4" s="256"/>
      <c r="N4" s="446"/>
      <c r="O4" s="446"/>
      <c r="P4" s="451"/>
      <c r="Q4" s="105"/>
    </row>
    <row r="5" spans="1:17" s="106" customFormat="1" ht="30.75" customHeight="1">
      <c r="A5" s="475"/>
      <c r="B5" s="477"/>
      <c r="C5" s="304" t="s">
        <v>22</v>
      </c>
      <c r="D5" s="203">
        <v>1</v>
      </c>
      <c r="E5" s="204">
        <v>3986397</v>
      </c>
      <c r="F5" s="303">
        <v>1.3333333300000001</v>
      </c>
      <c r="G5" s="325">
        <f>D5*E5*F5</f>
        <v>5315195.9867120106</v>
      </c>
      <c r="H5" s="311" t="s">
        <v>19</v>
      </c>
      <c r="I5" s="469"/>
      <c r="J5" s="469"/>
      <c r="K5" s="469"/>
      <c r="L5" s="469"/>
      <c r="M5" s="108"/>
      <c r="N5" s="469"/>
      <c r="O5" s="469"/>
      <c r="P5" s="472"/>
      <c r="Q5" s="105"/>
    </row>
    <row r="6" spans="1:17" ht="27" customHeight="1">
      <c r="A6" s="475"/>
      <c r="B6" s="477"/>
      <c r="C6" s="304" t="s">
        <v>23</v>
      </c>
      <c r="D6" s="203">
        <v>4</v>
      </c>
      <c r="E6" s="204">
        <v>2454265</v>
      </c>
      <c r="F6" s="303">
        <v>1.3333333300000001</v>
      </c>
      <c r="G6" s="325">
        <f t="shared" ref="G6" si="0">D6*E6*F6</f>
        <v>13089413.300609801</v>
      </c>
      <c r="H6" s="206" t="s">
        <v>24</v>
      </c>
      <c r="I6" s="478"/>
      <c r="J6" s="478"/>
      <c r="K6" s="469"/>
      <c r="L6" s="469"/>
      <c r="M6" s="108"/>
      <c r="N6" s="469"/>
      <c r="O6" s="469"/>
      <c r="P6" s="472"/>
    </row>
    <row r="7" spans="1:17" ht="45" customHeight="1">
      <c r="A7" s="475"/>
      <c r="B7" s="477"/>
      <c r="C7" s="202" t="s">
        <v>25</v>
      </c>
      <c r="D7" s="203"/>
      <c r="E7" s="204"/>
      <c r="F7" s="203"/>
      <c r="G7" s="325"/>
      <c r="H7" s="206"/>
      <c r="I7" s="479"/>
      <c r="J7" s="479"/>
      <c r="K7" s="457"/>
      <c r="L7" s="457"/>
      <c r="M7" s="174"/>
      <c r="N7" s="457"/>
      <c r="O7" s="457"/>
      <c r="P7" s="452"/>
    </row>
    <row r="8" spans="1:17" ht="27" customHeight="1">
      <c r="A8" s="475"/>
      <c r="B8" s="477"/>
      <c r="C8" s="205" t="s">
        <v>26</v>
      </c>
      <c r="D8" s="203" t="s">
        <v>27</v>
      </c>
      <c r="E8" s="453">
        <f>H416</f>
        <v>4783676.4000000004</v>
      </c>
      <c r="F8" s="491">
        <v>1.3333333300000001</v>
      </c>
      <c r="G8" s="492">
        <f>E8*F8</f>
        <v>6378235.1840544129</v>
      </c>
      <c r="H8" s="206"/>
      <c r="I8" s="479"/>
      <c r="J8" s="479"/>
      <c r="K8" s="457"/>
      <c r="L8" s="457"/>
      <c r="M8" s="174"/>
      <c r="N8" s="457"/>
      <c r="O8" s="457"/>
      <c r="P8" s="452"/>
    </row>
    <row r="9" spans="1:17" ht="21" customHeight="1">
      <c r="A9" s="475"/>
      <c r="B9" s="477"/>
      <c r="C9" s="205" t="s">
        <v>28</v>
      </c>
      <c r="D9" s="203" t="s">
        <v>27</v>
      </c>
      <c r="E9" s="453"/>
      <c r="F9" s="491"/>
      <c r="G9" s="492"/>
      <c r="H9" s="206"/>
      <c r="I9" s="479"/>
      <c r="J9" s="479"/>
      <c r="K9" s="457"/>
      <c r="L9" s="457"/>
      <c r="M9" s="174"/>
      <c r="N9" s="457"/>
      <c r="O9" s="457"/>
      <c r="P9" s="452"/>
    </row>
    <row r="10" spans="1:17" ht="21" customHeight="1">
      <c r="A10" s="475"/>
      <c r="B10" s="477"/>
      <c r="C10" s="725" t="s">
        <v>98</v>
      </c>
      <c r="D10" s="203" t="s">
        <v>27</v>
      </c>
      <c r="E10" s="453"/>
      <c r="F10" s="491"/>
      <c r="G10" s="492"/>
      <c r="H10" s="206"/>
      <c r="I10" s="479"/>
      <c r="J10" s="479"/>
      <c r="K10" s="457"/>
      <c r="L10" s="457"/>
      <c r="M10" s="174"/>
      <c r="N10" s="457"/>
      <c r="O10" s="457"/>
      <c r="P10" s="452"/>
    </row>
    <row r="11" spans="1:17">
      <c r="A11" s="475"/>
      <c r="B11" s="477"/>
      <c r="C11" s="202" t="s">
        <v>29</v>
      </c>
      <c r="D11" s="202"/>
      <c r="E11" s="202"/>
      <c r="F11" s="202"/>
      <c r="G11" s="326">
        <f>SUM(G2:G9)</f>
        <v>43287040.425115727</v>
      </c>
      <c r="H11" s="312"/>
      <c r="I11" s="479"/>
      <c r="J11" s="479"/>
      <c r="K11" s="457"/>
      <c r="L11" s="457"/>
      <c r="M11" s="174"/>
      <c r="N11" s="457"/>
      <c r="O11" s="457"/>
      <c r="P11" s="452"/>
    </row>
    <row r="12" spans="1:17" s="124" customFormat="1" ht="18.75" customHeight="1">
      <c r="A12" s="475"/>
      <c r="B12" s="305">
        <v>2</v>
      </c>
      <c r="C12" s="306" t="s">
        <v>30</v>
      </c>
      <c r="D12" s="203">
        <v>1</v>
      </c>
      <c r="E12" s="204">
        <v>6800000</v>
      </c>
      <c r="F12" s="203">
        <v>1</v>
      </c>
      <c r="G12" s="326">
        <f>D12*E12*F12</f>
        <v>6800000</v>
      </c>
      <c r="H12" s="313"/>
      <c r="I12" s="479"/>
      <c r="J12" s="479"/>
      <c r="K12" s="457"/>
      <c r="L12" s="457"/>
      <c r="M12" s="254"/>
      <c r="N12" s="457"/>
      <c r="O12" s="457"/>
      <c r="P12" s="452"/>
      <c r="Q12" s="224"/>
    </row>
    <row r="13" spans="1:17">
      <c r="A13" s="475"/>
      <c r="B13" s="300">
        <v>3</v>
      </c>
      <c r="C13" s="307" t="s">
        <v>31</v>
      </c>
      <c r="D13" s="203">
        <v>1</v>
      </c>
      <c r="E13" s="204">
        <v>5800000</v>
      </c>
      <c r="F13" s="303">
        <v>1.3333333300000001</v>
      </c>
      <c r="G13" s="326">
        <f>E13*F13</f>
        <v>7733333.3140000002</v>
      </c>
      <c r="H13" s="314"/>
      <c r="I13" s="479"/>
      <c r="J13" s="479"/>
      <c r="K13" s="457"/>
      <c r="L13" s="457"/>
      <c r="M13" s="174"/>
      <c r="N13" s="457"/>
      <c r="O13" s="457"/>
      <c r="P13" s="452"/>
    </row>
    <row r="14" spans="1:17">
      <c r="A14" s="475"/>
      <c r="B14" s="300"/>
      <c r="C14" s="307" t="s">
        <v>32</v>
      </c>
      <c r="D14" s="203"/>
      <c r="E14" s="204"/>
      <c r="F14" s="203"/>
      <c r="G14" s="326">
        <f>SUM(G11:G13)</f>
        <v>57820373.73911573</v>
      </c>
      <c r="H14" s="314"/>
      <c r="I14" s="479"/>
      <c r="J14" s="479"/>
      <c r="K14" s="457"/>
      <c r="L14" s="457"/>
      <c r="M14" s="174"/>
      <c r="N14" s="457"/>
      <c r="O14" s="457"/>
      <c r="P14" s="452"/>
    </row>
    <row r="15" spans="1:17" ht="28.5" customHeight="1">
      <c r="A15" s="475"/>
      <c r="B15" s="300">
        <v>4</v>
      </c>
      <c r="C15" s="308" t="s">
        <v>33</v>
      </c>
      <c r="D15" s="203"/>
      <c r="E15" s="204" t="s">
        <v>34</v>
      </c>
      <c r="F15" s="303">
        <f>G15*100/G14</f>
        <v>6.8244526017834533</v>
      </c>
      <c r="G15" s="296">
        <v>3945924</v>
      </c>
      <c r="H15" s="314"/>
      <c r="I15" s="479"/>
      <c r="J15" s="479"/>
      <c r="K15" s="457"/>
      <c r="L15" s="457"/>
      <c r="M15" s="174"/>
      <c r="N15" s="457"/>
      <c r="O15" s="457"/>
      <c r="P15" s="452"/>
    </row>
    <row r="16" spans="1:17" ht="23.25" customHeight="1">
      <c r="A16" s="476"/>
      <c r="B16" s="197"/>
      <c r="C16" s="474" t="s">
        <v>15</v>
      </c>
      <c r="D16" s="474"/>
      <c r="E16" s="474"/>
      <c r="F16" s="474"/>
      <c r="G16" s="330">
        <f>SUM(G14:G15)</f>
        <v>61766297.73911573</v>
      </c>
      <c r="H16" s="314"/>
      <c r="I16" s="480"/>
      <c r="J16" s="480"/>
      <c r="K16" s="470"/>
      <c r="L16" s="470"/>
      <c r="M16" s="259"/>
      <c r="N16" s="470"/>
      <c r="O16" s="470"/>
      <c r="P16" s="473"/>
    </row>
    <row r="17" spans="1:17" s="124" customFormat="1" ht="44.25" customHeight="1">
      <c r="A17" s="320" t="s">
        <v>0</v>
      </c>
      <c r="B17" s="321" t="s">
        <v>1</v>
      </c>
      <c r="C17" s="322" t="s">
        <v>35</v>
      </c>
      <c r="D17" s="323" t="s">
        <v>3</v>
      </c>
      <c r="E17" s="323" t="s">
        <v>4</v>
      </c>
      <c r="F17" s="323" t="s">
        <v>5</v>
      </c>
      <c r="G17" s="324" t="s">
        <v>6</v>
      </c>
      <c r="H17" s="329" t="s">
        <v>7</v>
      </c>
      <c r="I17" s="110"/>
      <c r="J17" s="110"/>
      <c r="K17" s="108"/>
      <c r="L17" s="108"/>
      <c r="M17" s="108"/>
      <c r="N17" s="108"/>
      <c r="O17" s="108"/>
      <c r="P17" s="108"/>
      <c r="Q17" s="123"/>
    </row>
    <row r="18" spans="1:17" s="106" customFormat="1" ht="24.75" customHeight="1">
      <c r="A18" s="475" t="s">
        <v>36</v>
      </c>
      <c r="B18" s="477">
        <v>1</v>
      </c>
      <c r="C18" s="301" t="s">
        <v>18</v>
      </c>
      <c r="D18" s="302">
        <v>1</v>
      </c>
      <c r="E18" s="204">
        <v>4945875</v>
      </c>
      <c r="F18" s="303">
        <v>1.3333333300000001</v>
      </c>
      <c r="G18" s="325">
        <f>D18*E18*F18</f>
        <v>6594499.9835137501</v>
      </c>
      <c r="H18" s="309" t="s">
        <v>19</v>
      </c>
      <c r="I18" s="468">
        <f>SUM(G18:G22)</f>
        <v>36908805.241061315</v>
      </c>
      <c r="J18" s="468">
        <f>G24</f>
        <v>6378235.1840544129</v>
      </c>
      <c r="K18" s="468">
        <f>G28</f>
        <v>6800000</v>
      </c>
      <c r="L18" s="468">
        <f>G29</f>
        <v>7733333.3140000002</v>
      </c>
      <c r="M18" s="258"/>
      <c r="N18" s="468">
        <f>SUM(I18:L32)</f>
        <v>57820373.73911573</v>
      </c>
      <c r="O18" s="468">
        <f>G31</f>
        <v>3945924</v>
      </c>
      <c r="P18" s="471">
        <f>SUM(N18:O32)</f>
        <v>61766297.73911573</v>
      </c>
      <c r="Q18" s="105"/>
    </row>
    <row r="19" spans="1:17" s="106" customFormat="1" ht="24.75" customHeight="1">
      <c r="A19" s="475"/>
      <c r="B19" s="477"/>
      <c r="C19" s="301" t="s">
        <v>20</v>
      </c>
      <c r="D19" s="302">
        <v>1</v>
      </c>
      <c r="E19" s="204">
        <v>4945875</v>
      </c>
      <c r="F19" s="303">
        <v>1.3333333300000001</v>
      </c>
      <c r="G19" s="325">
        <f>D19*E19*F19</f>
        <v>6594499.9835137501</v>
      </c>
      <c r="H19" s="310"/>
      <c r="I19" s="446"/>
      <c r="J19" s="446"/>
      <c r="K19" s="446"/>
      <c r="L19" s="446"/>
      <c r="M19" s="256"/>
      <c r="N19" s="446"/>
      <c r="O19" s="446"/>
      <c r="P19" s="451"/>
      <c r="Q19" s="105"/>
    </row>
    <row r="20" spans="1:17" s="106" customFormat="1" ht="24.75" customHeight="1">
      <c r="A20" s="475"/>
      <c r="B20" s="477"/>
      <c r="C20" s="301" t="s">
        <v>21</v>
      </c>
      <c r="D20" s="302">
        <v>1</v>
      </c>
      <c r="E20" s="204">
        <v>3986397</v>
      </c>
      <c r="F20" s="303">
        <v>1.3333333300000001</v>
      </c>
      <c r="G20" s="325">
        <f>D20*E20*F20</f>
        <v>5315195.9867120106</v>
      </c>
      <c r="H20" s="310"/>
      <c r="I20" s="446"/>
      <c r="J20" s="446"/>
      <c r="K20" s="446"/>
      <c r="L20" s="446"/>
      <c r="M20" s="256"/>
      <c r="N20" s="446"/>
      <c r="O20" s="446"/>
      <c r="P20" s="451"/>
      <c r="Q20" s="105"/>
    </row>
    <row r="21" spans="1:17" s="106" customFormat="1" ht="30.75" customHeight="1">
      <c r="A21" s="475"/>
      <c r="B21" s="477"/>
      <c r="C21" s="304" t="s">
        <v>22</v>
      </c>
      <c r="D21" s="203">
        <v>1</v>
      </c>
      <c r="E21" s="204">
        <v>3986397</v>
      </c>
      <c r="F21" s="303">
        <v>1.3333333300000001</v>
      </c>
      <c r="G21" s="325">
        <f t="shared" ref="G21:G22" si="1">D21*E21*F21</f>
        <v>5315195.9867120106</v>
      </c>
      <c r="H21" s="311" t="s">
        <v>19</v>
      </c>
      <c r="I21" s="469"/>
      <c r="J21" s="469"/>
      <c r="K21" s="469"/>
      <c r="L21" s="469"/>
      <c r="M21" s="108"/>
      <c r="N21" s="469"/>
      <c r="O21" s="469"/>
      <c r="P21" s="472"/>
      <c r="Q21" s="105"/>
    </row>
    <row r="22" spans="1:17" ht="27" customHeight="1">
      <c r="A22" s="475"/>
      <c r="B22" s="477"/>
      <c r="C22" s="304" t="s">
        <v>23</v>
      </c>
      <c r="D22" s="203">
        <v>4</v>
      </c>
      <c r="E22" s="204">
        <v>2454265</v>
      </c>
      <c r="F22" s="303">
        <v>1.3333333300000001</v>
      </c>
      <c r="G22" s="325">
        <f t="shared" si="1"/>
        <v>13089413.300609801</v>
      </c>
      <c r="H22" s="206" t="s">
        <v>24</v>
      </c>
      <c r="I22" s="478"/>
      <c r="J22" s="478"/>
      <c r="K22" s="469"/>
      <c r="L22" s="469"/>
      <c r="M22" s="108"/>
      <c r="N22" s="469"/>
      <c r="O22" s="469"/>
      <c r="P22" s="472"/>
    </row>
    <row r="23" spans="1:17" ht="45" customHeight="1">
      <c r="A23" s="475"/>
      <c r="B23" s="477"/>
      <c r="C23" s="202" t="s">
        <v>25</v>
      </c>
      <c r="D23" s="203"/>
      <c r="E23" s="204"/>
      <c r="F23" s="203"/>
      <c r="G23" s="325"/>
      <c r="H23" s="206"/>
      <c r="I23" s="479"/>
      <c r="J23" s="479"/>
      <c r="K23" s="457"/>
      <c r="L23" s="457"/>
      <c r="M23" s="174"/>
      <c r="N23" s="457"/>
      <c r="O23" s="457"/>
      <c r="P23" s="452"/>
    </row>
    <row r="24" spans="1:17" ht="27" customHeight="1">
      <c r="A24" s="475"/>
      <c r="B24" s="477"/>
      <c r="C24" s="205" t="s">
        <v>26</v>
      </c>
      <c r="D24" s="203" t="s">
        <v>27</v>
      </c>
      <c r="E24" s="453">
        <f>H416</f>
        <v>4783676.4000000004</v>
      </c>
      <c r="F24" s="491">
        <v>1.3333333300000001</v>
      </c>
      <c r="G24" s="492">
        <f>E24*F24</f>
        <v>6378235.1840544129</v>
      </c>
      <c r="H24" s="206"/>
      <c r="I24" s="479"/>
      <c r="J24" s="479"/>
      <c r="K24" s="457"/>
      <c r="L24" s="457"/>
      <c r="M24" s="174"/>
      <c r="N24" s="457"/>
      <c r="O24" s="457"/>
      <c r="P24" s="452"/>
    </row>
    <row r="25" spans="1:17" ht="21" customHeight="1">
      <c r="A25" s="475"/>
      <c r="B25" s="477"/>
      <c r="C25" s="205" t="s">
        <v>28</v>
      </c>
      <c r="D25" s="203" t="s">
        <v>27</v>
      </c>
      <c r="E25" s="453"/>
      <c r="F25" s="491"/>
      <c r="G25" s="492"/>
      <c r="H25" s="206"/>
      <c r="I25" s="479"/>
      <c r="J25" s="479"/>
      <c r="K25" s="457"/>
      <c r="L25" s="457"/>
      <c r="M25" s="174"/>
      <c r="N25" s="457"/>
      <c r="O25" s="457"/>
      <c r="P25" s="452"/>
    </row>
    <row r="26" spans="1:17" ht="21" customHeight="1">
      <c r="A26" s="475"/>
      <c r="B26" s="477"/>
      <c r="C26" s="725" t="s">
        <v>98</v>
      </c>
      <c r="D26" s="203" t="s">
        <v>27</v>
      </c>
      <c r="E26" s="453"/>
      <c r="F26" s="491"/>
      <c r="G26" s="492"/>
      <c r="H26" s="206"/>
      <c r="I26" s="479"/>
      <c r="J26" s="479"/>
      <c r="K26" s="457"/>
      <c r="L26" s="457"/>
      <c r="M26" s="174"/>
      <c r="N26" s="457"/>
      <c r="O26" s="457"/>
      <c r="P26" s="452"/>
    </row>
    <row r="27" spans="1:17">
      <c r="A27" s="475"/>
      <c r="B27" s="477"/>
      <c r="C27" s="202" t="s">
        <v>29</v>
      </c>
      <c r="D27" s="202"/>
      <c r="E27" s="202"/>
      <c r="F27" s="202"/>
      <c r="G27" s="326">
        <f>SUM(G18:G25)</f>
        <v>43287040.425115727</v>
      </c>
      <c r="H27" s="312"/>
      <c r="I27" s="479"/>
      <c r="J27" s="479"/>
      <c r="K27" s="457"/>
      <c r="L27" s="457"/>
      <c r="M27" s="174"/>
      <c r="N27" s="457"/>
      <c r="O27" s="457"/>
      <c r="P27" s="452"/>
    </row>
    <row r="28" spans="1:17" s="124" customFormat="1" ht="18.75" customHeight="1">
      <c r="A28" s="475"/>
      <c r="B28" s="305">
        <v>2</v>
      </c>
      <c r="C28" s="306" t="s">
        <v>30</v>
      </c>
      <c r="D28" s="203">
        <v>1</v>
      </c>
      <c r="E28" s="204">
        <v>6800000</v>
      </c>
      <c r="F28" s="203">
        <v>1</v>
      </c>
      <c r="G28" s="326">
        <f>D28*E28*F28</f>
        <v>6800000</v>
      </c>
      <c r="H28" s="313"/>
      <c r="I28" s="479"/>
      <c r="J28" s="479"/>
      <c r="K28" s="457"/>
      <c r="L28" s="457"/>
      <c r="M28" s="254"/>
      <c r="N28" s="457"/>
      <c r="O28" s="457"/>
      <c r="P28" s="452"/>
      <c r="Q28" s="224"/>
    </row>
    <row r="29" spans="1:17">
      <c r="A29" s="475"/>
      <c r="B29" s="300">
        <v>3</v>
      </c>
      <c r="C29" s="307" t="s">
        <v>31</v>
      </c>
      <c r="D29" s="203">
        <v>1</v>
      </c>
      <c r="E29" s="204">
        <v>5800000</v>
      </c>
      <c r="F29" s="303">
        <v>1.3333333300000001</v>
      </c>
      <c r="G29" s="326">
        <f>E29*F29</f>
        <v>7733333.3140000002</v>
      </c>
      <c r="H29" s="314"/>
      <c r="I29" s="479"/>
      <c r="J29" s="479"/>
      <c r="K29" s="457"/>
      <c r="L29" s="457"/>
      <c r="M29" s="174"/>
      <c r="N29" s="457"/>
      <c r="O29" s="457"/>
      <c r="P29" s="452"/>
    </row>
    <row r="30" spans="1:17">
      <c r="A30" s="475"/>
      <c r="B30" s="300"/>
      <c r="C30" s="307" t="s">
        <v>32</v>
      </c>
      <c r="D30" s="203"/>
      <c r="E30" s="204"/>
      <c r="F30" s="203"/>
      <c r="G30" s="326">
        <f>SUM(G27:G29)</f>
        <v>57820373.73911573</v>
      </c>
      <c r="H30" s="314"/>
      <c r="I30" s="479"/>
      <c r="J30" s="479"/>
      <c r="K30" s="457"/>
      <c r="L30" s="457"/>
      <c r="M30" s="174"/>
      <c r="N30" s="457"/>
      <c r="O30" s="457"/>
      <c r="P30" s="452"/>
    </row>
    <row r="31" spans="1:17" ht="28.5" customHeight="1">
      <c r="A31" s="475"/>
      <c r="B31" s="300">
        <v>4</v>
      </c>
      <c r="C31" s="308" t="s">
        <v>33</v>
      </c>
      <c r="D31" s="203"/>
      <c r="E31" s="204" t="s">
        <v>34</v>
      </c>
      <c r="F31" s="303">
        <f>G31*100/G30</f>
        <v>6.8244526017834533</v>
      </c>
      <c r="G31" s="296">
        <v>3945924</v>
      </c>
      <c r="H31" s="314"/>
      <c r="I31" s="479"/>
      <c r="J31" s="479"/>
      <c r="K31" s="457"/>
      <c r="L31" s="457"/>
      <c r="M31" s="174"/>
      <c r="N31" s="457"/>
      <c r="O31" s="457"/>
      <c r="P31" s="452"/>
    </row>
    <row r="32" spans="1:17" ht="23.25" customHeight="1">
      <c r="A32" s="569"/>
      <c r="B32" s="327"/>
      <c r="C32" s="557" t="s">
        <v>15</v>
      </c>
      <c r="D32" s="557"/>
      <c r="E32" s="557"/>
      <c r="F32" s="557"/>
      <c r="G32" s="328">
        <f>SUM(G30:G31)</f>
        <v>61766297.73911573</v>
      </c>
      <c r="H32" s="314"/>
      <c r="I32" s="480"/>
      <c r="J32" s="480"/>
      <c r="K32" s="470"/>
      <c r="L32" s="470"/>
      <c r="M32" s="259"/>
      <c r="N32" s="470"/>
      <c r="O32" s="470"/>
      <c r="P32" s="473"/>
    </row>
    <row r="33" spans="1:17" s="124" customFormat="1" ht="44.25" customHeight="1">
      <c r="A33" s="315" t="s">
        <v>0</v>
      </c>
      <c r="B33" s="316" t="s">
        <v>1</v>
      </c>
      <c r="C33" s="317" t="s">
        <v>35</v>
      </c>
      <c r="D33" s="318" t="s">
        <v>3</v>
      </c>
      <c r="E33" s="318" t="s">
        <v>4</v>
      </c>
      <c r="F33" s="318" t="s">
        <v>5</v>
      </c>
      <c r="G33" s="319" t="s">
        <v>6</v>
      </c>
      <c r="H33" s="122" t="s">
        <v>7</v>
      </c>
      <c r="I33" s="110"/>
      <c r="J33" s="110"/>
      <c r="K33" s="108"/>
      <c r="L33" s="108"/>
      <c r="M33" s="108"/>
      <c r="N33" s="108"/>
      <c r="O33" s="108"/>
      <c r="P33" s="108"/>
      <c r="Q33" s="123"/>
    </row>
    <row r="34" spans="1:17" s="106" customFormat="1" ht="27" customHeight="1">
      <c r="A34" s="481" t="s">
        <v>37</v>
      </c>
      <c r="B34" s="484">
        <v>1</v>
      </c>
      <c r="C34" s="301" t="s">
        <v>18</v>
      </c>
      <c r="D34" s="302">
        <v>1</v>
      </c>
      <c r="E34" s="204">
        <v>4945875</v>
      </c>
      <c r="F34" s="303">
        <v>1.3333333300000001</v>
      </c>
      <c r="G34" s="331">
        <f>D34*E34*F34</f>
        <v>6594499.9835137501</v>
      </c>
      <c r="H34" s="129" t="s">
        <v>19</v>
      </c>
      <c r="I34" s="468">
        <f>SUM(G34:G38)</f>
        <v>36908805.241061315</v>
      </c>
      <c r="J34" s="457">
        <f>G40</f>
        <v>6378235.1840544129</v>
      </c>
      <c r="K34" s="446">
        <f>G44</f>
        <v>6800000</v>
      </c>
      <c r="L34" s="446">
        <f>G45</f>
        <v>7733333.3140000002</v>
      </c>
      <c r="M34" s="256"/>
      <c r="N34" s="446">
        <f>SUM(I34:L48)</f>
        <v>57820373.73911573</v>
      </c>
      <c r="O34" s="446">
        <f>G47</f>
        <v>3945924</v>
      </c>
      <c r="P34" s="451">
        <f>SUM(N34:O48)</f>
        <v>61766297.73911573</v>
      </c>
      <c r="Q34" s="105"/>
    </row>
    <row r="35" spans="1:17" s="106" customFormat="1" ht="27" customHeight="1">
      <c r="A35" s="481"/>
      <c r="B35" s="485"/>
      <c r="C35" s="301" t="s">
        <v>20</v>
      </c>
      <c r="D35" s="302">
        <v>1</v>
      </c>
      <c r="E35" s="204">
        <v>4945875</v>
      </c>
      <c r="F35" s="303">
        <v>1.3333333300000001</v>
      </c>
      <c r="G35" s="331">
        <f>D35*E35*F35</f>
        <v>6594499.9835137501</v>
      </c>
      <c r="H35" s="129"/>
      <c r="I35" s="446"/>
      <c r="J35" s="445"/>
      <c r="K35" s="446"/>
      <c r="L35" s="446"/>
      <c r="M35" s="256"/>
      <c r="N35" s="446"/>
      <c r="O35" s="446"/>
      <c r="P35" s="451"/>
      <c r="Q35" s="105"/>
    </row>
    <row r="36" spans="1:17" s="106" customFormat="1" ht="24.75" customHeight="1">
      <c r="A36" s="481"/>
      <c r="B36" s="485"/>
      <c r="C36" s="301" t="s">
        <v>21</v>
      </c>
      <c r="D36" s="302">
        <v>1</v>
      </c>
      <c r="E36" s="204">
        <v>3986397</v>
      </c>
      <c r="F36" s="303">
        <v>1.3333333300000001</v>
      </c>
      <c r="G36" s="325">
        <f>D36*E36*F36</f>
        <v>5315195.9867120106</v>
      </c>
      <c r="H36" s="310"/>
      <c r="I36" s="446"/>
      <c r="J36" s="445"/>
      <c r="K36" s="446"/>
      <c r="L36" s="446"/>
      <c r="M36" s="256"/>
      <c r="N36" s="446"/>
      <c r="O36" s="446"/>
      <c r="P36" s="451"/>
      <c r="Q36" s="105"/>
    </row>
    <row r="37" spans="1:17" ht="25.5" customHeight="1">
      <c r="A37" s="482"/>
      <c r="B37" s="485"/>
      <c r="C37" s="100" t="s">
        <v>22</v>
      </c>
      <c r="D37" s="102">
        <v>1</v>
      </c>
      <c r="E37" s="101">
        <v>3986397</v>
      </c>
      <c r="F37" s="120">
        <v>1.3333333300000001</v>
      </c>
      <c r="G37" s="103">
        <f t="shared" ref="G37:G38" si="2">D37*E37*F37</f>
        <v>5315195.9867120106</v>
      </c>
      <c r="H37" s="130" t="s">
        <v>38</v>
      </c>
      <c r="I37" s="469"/>
      <c r="J37" s="445"/>
      <c r="K37" s="469"/>
      <c r="L37" s="469"/>
      <c r="M37" s="108"/>
      <c r="N37" s="469"/>
      <c r="O37" s="469"/>
      <c r="P37" s="472"/>
    </row>
    <row r="38" spans="1:17" ht="21.75" customHeight="1">
      <c r="A38" s="482"/>
      <c r="B38" s="485"/>
      <c r="C38" s="100" t="s">
        <v>23</v>
      </c>
      <c r="D38" s="102">
        <v>4</v>
      </c>
      <c r="E38" s="101">
        <v>2454265</v>
      </c>
      <c r="F38" s="120">
        <v>1.3333333300000001</v>
      </c>
      <c r="G38" s="103">
        <f t="shared" si="2"/>
        <v>13089413.300609801</v>
      </c>
      <c r="H38" s="131" t="s">
        <v>39</v>
      </c>
      <c r="I38" s="478"/>
      <c r="J38" s="445"/>
      <c r="K38" s="469"/>
      <c r="L38" s="469"/>
      <c r="M38" s="108"/>
      <c r="N38" s="469"/>
      <c r="O38" s="469"/>
      <c r="P38" s="472"/>
    </row>
    <row r="39" spans="1:17" ht="45" customHeight="1">
      <c r="A39" s="483"/>
      <c r="B39" s="485"/>
      <c r="C39" s="202" t="s">
        <v>25</v>
      </c>
      <c r="D39" s="203"/>
      <c r="E39" s="204"/>
      <c r="F39" s="203"/>
      <c r="G39" s="204"/>
      <c r="H39" s="206"/>
      <c r="I39" s="479"/>
      <c r="J39" s="445"/>
      <c r="K39" s="457"/>
      <c r="L39" s="457"/>
      <c r="M39" s="174"/>
      <c r="N39" s="457"/>
      <c r="O39" s="457"/>
      <c r="P39" s="452"/>
    </row>
    <row r="40" spans="1:17" ht="27" customHeight="1">
      <c r="A40" s="483"/>
      <c r="B40" s="485"/>
      <c r="C40" s="205" t="s">
        <v>26</v>
      </c>
      <c r="D40" s="203" t="s">
        <v>27</v>
      </c>
      <c r="E40" s="453">
        <f>H416</f>
        <v>4783676.4000000004</v>
      </c>
      <c r="F40" s="491">
        <v>1.3333333300000001</v>
      </c>
      <c r="G40" s="492">
        <f>E40*F40</f>
        <v>6378235.1840544129</v>
      </c>
      <c r="H40" s="206"/>
      <c r="I40" s="479"/>
      <c r="J40" s="445"/>
      <c r="K40" s="457"/>
      <c r="L40" s="457"/>
      <c r="M40" s="174"/>
      <c r="N40" s="457"/>
      <c r="O40" s="457"/>
      <c r="P40" s="452"/>
    </row>
    <row r="41" spans="1:17" ht="21" customHeight="1">
      <c r="A41" s="483"/>
      <c r="B41" s="485"/>
      <c r="C41" s="205" t="s">
        <v>28</v>
      </c>
      <c r="D41" s="203" t="s">
        <v>27</v>
      </c>
      <c r="E41" s="453"/>
      <c r="F41" s="491"/>
      <c r="G41" s="492"/>
      <c r="H41" s="206"/>
      <c r="I41" s="479"/>
      <c r="J41" s="445"/>
      <c r="K41" s="457"/>
      <c r="L41" s="457"/>
      <c r="M41" s="174"/>
      <c r="N41" s="457"/>
      <c r="O41" s="457"/>
      <c r="P41" s="452"/>
    </row>
    <row r="42" spans="1:17" ht="21" customHeight="1">
      <c r="A42" s="483"/>
      <c r="B42" s="485"/>
      <c r="C42" s="725" t="s">
        <v>98</v>
      </c>
      <c r="D42" s="203" t="s">
        <v>27</v>
      </c>
      <c r="E42" s="453"/>
      <c r="F42" s="491"/>
      <c r="G42" s="492"/>
      <c r="H42" s="206"/>
      <c r="I42" s="479"/>
      <c r="J42" s="445"/>
      <c r="K42" s="457"/>
      <c r="L42" s="457"/>
      <c r="M42" s="174"/>
      <c r="N42" s="457"/>
      <c r="O42" s="457"/>
      <c r="P42" s="452"/>
    </row>
    <row r="43" spans="1:17" s="124" customFormat="1">
      <c r="A43" s="483"/>
      <c r="B43" s="486"/>
      <c r="C43" s="487" t="s">
        <v>29</v>
      </c>
      <c r="D43" s="488"/>
      <c r="E43" s="488"/>
      <c r="F43" s="489"/>
      <c r="G43" s="118">
        <f>SUM(G34:G41)</f>
        <v>43287040.425115727</v>
      </c>
      <c r="H43" s="127"/>
      <c r="I43" s="479"/>
      <c r="J43" s="445"/>
      <c r="K43" s="457"/>
      <c r="L43" s="457"/>
      <c r="M43" s="174"/>
      <c r="N43" s="457"/>
      <c r="O43" s="457"/>
      <c r="P43" s="452"/>
      <c r="Q43" s="123"/>
    </row>
    <row r="44" spans="1:17" s="124" customFormat="1" ht="18.75" customHeight="1">
      <c r="A44" s="483"/>
      <c r="B44" s="305">
        <v>2</v>
      </c>
      <c r="C44" s="306" t="s">
        <v>30</v>
      </c>
      <c r="D44" s="203">
        <v>1</v>
      </c>
      <c r="E44" s="204">
        <v>6800000</v>
      </c>
      <c r="F44" s="203">
        <v>1</v>
      </c>
      <c r="G44" s="326">
        <f>D44*E44*F44</f>
        <v>6800000</v>
      </c>
      <c r="H44" s="313"/>
      <c r="I44" s="479"/>
      <c r="J44" s="445"/>
      <c r="K44" s="457"/>
      <c r="L44" s="457"/>
      <c r="M44" s="254"/>
      <c r="N44" s="457"/>
      <c r="O44" s="457"/>
      <c r="P44" s="452"/>
      <c r="Q44" s="224"/>
    </row>
    <row r="45" spans="1:17" s="124" customFormat="1">
      <c r="A45" s="483"/>
      <c r="B45" s="116">
        <v>3</v>
      </c>
      <c r="C45" s="117" t="s">
        <v>40</v>
      </c>
      <c r="D45" s="102">
        <v>1</v>
      </c>
      <c r="E45" s="204">
        <v>5800000</v>
      </c>
      <c r="F45" s="120">
        <v>1.3333333300000001</v>
      </c>
      <c r="G45" s="118">
        <f>D45*E45*F45</f>
        <v>7733333.3140000002</v>
      </c>
      <c r="H45" s="109"/>
      <c r="I45" s="479"/>
      <c r="J45" s="445"/>
      <c r="K45" s="457"/>
      <c r="L45" s="457"/>
      <c r="M45" s="174"/>
      <c r="N45" s="457"/>
      <c r="O45" s="457"/>
      <c r="P45" s="452"/>
      <c r="Q45" s="123"/>
    </row>
    <row r="46" spans="1:17" s="124" customFormat="1">
      <c r="A46" s="483"/>
      <c r="B46" s="116"/>
      <c r="C46" s="117" t="s">
        <v>32</v>
      </c>
      <c r="D46" s="102"/>
      <c r="E46" s="101"/>
      <c r="F46" s="102"/>
      <c r="G46" s="118">
        <f>SUM(G43:G45)</f>
        <v>57820373.73911573</v>
      </c>
      <c r="H46" s="109"/>
      <c r="I46" s="479"/>
      <c r="J46" s="445"/>
      <c r="K46" s="457"/>
      <c r="L46" s="457"/>
      <c r="M46" s="174"/>
      <c r="N46" s="457"/>
      <c r="O46" s="457"/>
      <c r="P46" s="452"/>
      <c r="Q46" s="123"/>
    </row>
    <row r="47" spans="1:17" s="124" customFormat="1" ht="15.75" customHeight="1">
      <c r="A47" s="483"/>
      <c r="B47" s="116">
        <v>4</v>
      </c>
      <c r="C47" s="119" t="s">
        <v>41</v>
      </c>
      <c r="D47" s="102"/>
      <c r="E47" s="101" t="s">
        <v>34</v>
      </c>
      <c r="F47" s="120">
        <f>G47*100/G46</f>
        <v>6.8244526017834533</v>
      </c>
      <c r="G47" s="296">
        <v>3945924</v>
      </c>
      <c r="H47" s="109"/>
      <c r="I47" s="479"/>
      <c r="J47" s="445"/>
      <c r="K47" s="457"/>
      <c r="L47" s="457"/>
      <c r="M47" s="174"/>
      <c r="N47" s="457"/>
      <c r="O47" s="457"/>
      <c r="P47" s="452"/>
      <c r="Q47" s="123"/>
    </row>
    <row r="48" spans="1:17" s="124" customFormat="1" ht="27" customHeight="1">
      <c r="A48" s="483"/>
      <c r="B48" s="116"/>
      <c r="C48" s="490" t="s">
        <v>15</v>
      </c>
      <c r="D48" s="490"/>
      <c r="E48" s="490"/>
      <c r="F48" s="490"/>
      <c r="G48" s="128">
        <f>SUM(G46:G47)</f>
        <v>61766297.73911573</v>
      </c>
      <c r="H48" s="109"/>
      <c r="I48" s="480"/>
      <c r="J48" s="446"/>
      <c r="K48" s="457"/>
      <c r="L48" s="457"/>
      <c r="M48" s="174"/>
      <c r="N48" s="457"/>
      <c r="O48" s="457"/>
      <c r="P48" s="452"/>
      <c r="Q48" s="123"/>
    </row>
    <row r="49" spans="1:17" s="124" customFormat="1" ht="44.25" customHeight="1">
      <c r="A49" s="91" t="s">
        <v>0</v>
      </c>
      <c r="B49" s="92" t="s">
        <v>1</v>
      </c>
      <c r="C49" s="93" t="s">
        <v>35</v>
      </c>
      <c r="D49" s="94" t="s">
        <v>3</v>
      </c>
      <c r="E49" s="94" t="s">
        <v>4</v>
      </c>
      <c r="F49" s="94" t="s">
        <v>5</v>
      </c>
      <c r="G49" s="95" t="s">
        <v>6</v>
      </c>
      <c r="H49" s="122" t="s">
        <v>7</v>
      </c>
      <c r="I49" s="110"/>
      <c r="J49" s="110"/>
      <c r="K49" s="108"/>
      <c r="L49" s="108"/>
      <c r="M49" s="108"/>
      <c r="N49" s="108"/>
      <c r="O49" s="108"/>
      <c r="P49" s="108"/>
      <c r="Q49" s="123"/>
    </row>
    <row r="50" spans="1:17" s="106" customFormat="1" ht="38.25" customHeight="1">
      <c r="A50" s="481" t="s">
        <v>42</v>
      </c>
      <c r="B50" s="484">
        <v>1</v>
      </c>
      <c r="C50" s="301" t="s">
        <v>18</v>
      </c>
      <c r="D50" s="302">
        <v>1</v>
      </c>
      <c r="E50" s="204">
        <v>4945875</v>
      </c>
      <c r="F50" s="303">
        <v>1.3333333300000001</v>
      </c>
      <c r="G50" s="331">
        <f>D50*E50*F50</f>
        <v>6594499.9835137501</v>
      </c>
      <c r="H50" s="129" t="s">
        <v>19</v>
      </c>
      <c r="I50" s="468">
        <f>SUM(G50:G54)</f>
        <v>36908805.241061315</v>
      </c>
      <c r="J50" s="496">
        <f>G56</f>
        <v>6378235.1840544129</v>
      </c>
      <c r="K50" s="494">
        <f>G60</f>
        <v>6800000</v>
      </c>
      <c r="L50" s="494">
        <f>G61</f>
        <v>7733333.3140000002</v>
      </c>
      <c r="M50" s="257"/>
      <c r="N50" s="494">
        <f>SUM(I50:L64)</f>
        <v>57820373.73911573</v>
      </c>
      <c r="O50" s="494">
        <f>G63</f>
        <v>3945924</v>
      </c>
      <c r="P50" s="497">
        <f>SUM(N50:O64)</f>
        <v>61766297.73911573</v>
      </c>
      <c r="Q50" s="105"/>
    </row>
    <row r="51" spans="1:17" s="106" customFormat="1" ht="38.25" customHeight="1">
      <c r="A51" s="481"/>
      <c r="B51" s="485"/>
      <c r="C51" s="301" t="s">
        <v>20</v>
      </c>
      <c r="D51" s="302">
        <v>1</v>
      </c>
      <c r="E51" s="204">
        <v>4945875</v>
      </c>
      <c r="F51" s="303">
        <v>1.3333333300000001</v>
      </c>
      <c r="G51" s="331">
        <f>D51*E51*F51</f>
        <v>6594499.9835137501</v>
      </c>
      <c r="H51" s="129"/>
      <c r="I51" s="446"/>
      <c r="J51" s="460"/>
      <c r="K51" s="494"/>
      <c r="L51" s="494"/>
      <c r="M51" s="257"/>
      <c r="N51" s="494"/>
      <c r="O51" s="494"/>
      <c r="P51" s="497"/>
      <c r="Q51" s="105"/>
    </row>
    <row r="52" spans="1:17" s="106" customFormat="1" ht="24.75" customHeight="1">
      <c r="A52" s="481"/>
      <c r="B52" s="485"/>
      <c r="C52" s="301" t="s">
        <v>21</v>
      </c>
      <c r="D52" s="302">
        <v>1</v>
      </c>
      <c r="E52" s="204">
        <v>3986397</v>
      </c>
      <c r="F52" s="303">
        <v>1.3333333300000001</v>
      </c>
      <c r="G52" s="325">
        <f>D52*E52*F52</f>
        <v>5315195.9867120106</v>
      </c>
      <c r="H52" s="310"/>
      <c r="I52" s="446"/>
      <c r="J52" s="460"/>
      <c r="K52" s="494"/>
      <c r="L52" s="494"/>
      <c r="M52" s="256"/>
      <c r="N52" s="494"/>
      <c r="O52" s="494"/>
      <c r="P52" s="497"/>
      <c r="Q52" s="105"/>
    </row>
    <row r="53" spans="1:17" ht="24" customHeight="1">
      <c r="A53" s="482"/>
      <c r="B53" s="485"/>
      <c r="C53" s="100" t="s">
        <v>22</v>
      </c>
      <c r="D53" s="102">
        <v>1</v>
      </c>
      <c r="E53" s="101">
        <v>3986397</v>
      </c>
      <c r="F53" s="120">
        <v>1.3333333300000001</v>
      </c>
      <c r="G53" s="103">
        <f t="shared" ref="G53" si="3">D53*E53*F53</f>
        <v>5315195.9867120106</v>
      </c>
      <c r="H53" s="130" t="s">
        <v>38</v>
      </c>
      <c r="I53" s="469"/>
      <c r="J53" s="460"/>
      <c r="K53" s="495"/>
      <c r="L53" s="495"/>
      <c r="M53" s="133"/>
      <c r="N53" s="495"/>
      <c r="O53" s="495"/>
      <c r="P53" s="498"/>
    </row>
    <row r="54" spans="1:17" ht="22.5" customHeight="1">
      <c r="A54" s="482"/>
      <c r="B54" s="485"/>
      <c r="C54" s="100" t="s">
        <v>23</v>
      </c>
      <c r="D54" s="102">
        <v>4</v>
      </c>
      <c r="E54" s="101">
        <v>2454265</v>
      </c>
      <c r="F54" s="120">
        <v>1.3333333300000001</v>
      </c>
      <c r="G54" s="103">
        <f>D54*E54*F54</f>
        <v>13089413.300609801</v>
      </c>
      <c r="H54" s="125" t="s">
        <v>43</v>
      </c>
      <c r="I54" s="478"/>
      <c r="J54" s="460"/>
      <c r="K54" s="495"/>
      <c r="L54" s="495"/>
      <c r="M54" s="133"/>
      <c r="N54" s="495"/>
      <c r="O54" s="495"/>
      <c r="P54" s="498"/>
      <c r="Q54" s="111">
        <f>O50*100/N50</f>
        <v>6.8244526017834533</v>
      </c>
    </row>
    <row r="55" spans="1:17" ht="45" customHeight="1">
      <c r="A55" s="483"/>
      <c r="B55" s="485"/>
      <c r="C55" s="202" t="s">
        <v>25</v>
      </c>
      <c r="D55" s="203"/>
      <c r="E55" s="204"/>
      <c r="F55" s="203"/>
      <c r="G55" s="204"/>
      <c r="H55" s="206"/>
      <c r="I55" s="479"/>
      <c r="J55" s="460"/>
      <c r="K55" s="496"/>
      <c r="L55" s="496"/>
      <c r="M55" s="170"/>
      <c r="N55" s="496"/>
      <c r="O55" s="496"/>
      <c r="P55" s="499"/>
    </row>
    <row r="56" spans="1:17" ht="27" customHeight="1">
      <c r="A56" s="483"/>
      <c r="B56" s="485"/>
      <c r="C56" s="205" t="s">
        <v>26</v>
      </c>
      <c r="D56" s="203" t="s">
        <v>27</v>
      </c>
      <c r="E56" s="453">
        <f>H416</f>
        <v>4783676.4000000004</v>
      </c>
      <c r="F56" s="491">
        <v>1.3333333300000001</v>
      </c>
      <c r="G56" s="492">
        <f>E56*F56</f>
        <v>6378235.1840544129</v>
      </c>
      <c r="H56" s="206"/>
      <c r="I56" s="479"/>
      <c r="J56" s="460"/>
      <c r="K56" s="496"/>
      <c r="L56" s="496"/>
      <c r="M56" s="170"/>
      <c r="N56" s="496"/>
      <c r="O56" s="496"/>
      <c r="P56" s="499"/>
    </row>
    <row r="57" spans="1:17" ht="21" customHeight="1">
      <c r="A57" s="483"/>
      <c r="B57" s="485"/>
      <c r="C57" s="205" t="s">
        <v>28</v>
      </c>
      <c r="D57" s="203" t="s">
        <v>27</v>
      </c>
      <c r="E57" s="453"/>
      <c r="F57" s="491"/>
      <c r="G57" s="492"/>
      <c r="H57" s="206"/>
      <c r="I57" s="479"/>
      <c r="J57" s="460"/>
      <c r="K57" s="496"/>
      <c r="L57" s="496"/>
      <c r="M57" s="170"/>
      <c r="N57" s="496"/>
      <c r="O57" s="496"/>
      <c r="P57" s="499"/>
    </row>
    <row r="58" spans="1:17" ht="21" customHeight="1">
      <c r="A58" s="483"/>
      <c r="B58" s="485"/>
      <c r="C58" s="725" t="s">
        <v>98</v>
      </c>
      <c r="D58" s="203" t="s">
        <v>27</v>
      </c>
      <c r="E58" s="453"/>
      <c r="F58" s="491"/>
      <c r="G58" s="492"/>
      <c r="H58" s="206"/>
      <c r="I58" s="479"/>
      <c r="J58" s="460"/>
      <c r="K58" s="496"/>
      <c r="L58" s="496"/>
      <c r="M58" s="170"/>
      <c r="N58" s="496"/>
      <c r="O58" s="496"/>
      <c r="P58" s="499"/>
    </row>
    <row r="59" spans="1:17" s="124" customFormat="1">
      <c r="A59" s="483"/>
      <c r="B59" s="486"/>
      <c r="C59" s="500" t="s">
        <v>29</v>
      </c>
      <c r="D59" s="500"/>
      <c r="E59" s="500"/>
      <c r="F59" s="500"/>
      <c r="G59" s="118">
        <f>SUM(G50:G57)</f>
        <v>43287040.425115727</v>
      </c>
      <c r="H59" s="127"/>
      <c r="I59" s="479"/>
      <c r="J59" s="460"/>
      <c r="K59" s="496"/>
      <c r="L59" s="496"/>
      <c r="M59" s="170"/>
      <c r="N59" s="496"/>
      <c r="O59" s="496"/>
      <c r="P59" s="499"/>
      <c r="Q59" s="123"/>
    </row>
    <row r="60" spans="1:17" s="124" customFormat="1" ht="18.75" customHeight="1">
      <c r="A60" s="483"/>
      <c r="B60" s="305">
        <v>2</v>
      </c>
      <c r="C60" s="306" t="s">
        <v>30</v>
      </c>
      <c r="D60" s="203">
        <v>1</v>
      </c>
      <c r="E60" s="204">
        <v>6800000</v>
      </c>
      <c r="F60" s="203">
        <v>1</v>
      </c>
      <c r="G60" s="326">
        <f>D60*E60*F60</f>
        <v>6800000</v>
      </c>
      <c r="H60" s="313"/>
      <c r="I60" s="479"/>
      <c r="J60" s="460"/>
      <c r="K60" s="496"/>
      <c r="L60" s="496"/>
      <c r="M60" s="254"/>
      <c r="N60" s="496"/>
      <c r="O60" s="496"/>
      <c r="P60" s="499"/>
      <c r="Q60" s="224"/>
    </row>
    <row r="61" spans="1:17" s="124" customFormat="1">
      <c r="A61" s="483"/>
      <c r="B61" s="116">
        <v>3</v>
      </c>
      <c r="C61" s="117" t="s">
        <v>31</v>
      </c>
      <c r="D61" s="102"/>
      <c r="E61" s="204">
        <v>5800000</v>
      </c>
      <c r="F61" s="120">
        <v>1.3333333300000001</v>
      </c>
      <c r="G61" s="118">
        <f>E61*F61</f>
        <v>7733333.3140000002</v>
      </c>
      <c r="H61" s="109"/>
      <c r="I61" s="479"/>
      <c r="J61" s="460"/>
      <c r="K61" s="496"/>
      <c r="L61" s="496"/>
      <c r="M61" s="170"/>
      <c r="N61" s="496"/>
      <c r="O61" s="496"/>
      <c r="P61" s="499"/>
      <c r="Q61" s="123"/>
    </row>
    <row r="62" spans="1:17" s="124" customFormat="1">
      <c r="A62" s="483"/>
      <c r="B62" s="116"/>
      <c r="C62" s="117" t="s">
        <v>32</v>
      </c>
      <c r="D62" s="102"/>
      <c r="E62" s="101"/>
      <c r="F62" s="102"/>
      <c r="G62" s="118">
        <f>SUM(G59:G61)</f>
        <v>57820373.73911573</v>
      </c>
      <c r="H62" s="109"/>
      <c r="I62" s="479"/>
      <c r="J62" s="460"/>
      <c r="K62" s="496"/>
      <c r="L62" s="496"/>
      <c r="M62" s="170"/>
      <c r="N62" s="496"/>
      <c r="O62" s="496"/>
      <c r="P62" s="499"/>
      <c r="Q62" s="123"/>
    </row>
    <row r="63" spans="1:17" s="124" customFormat="1" ht="21.75" customHeight="1">
      <c r="A63" s="483"/>
      <c r="B63" s="116">
        <v>4</v>
      </c>
      <c r="C63" s="119" t="s">
        <v>44</v>
      </c>
      <c r="D63" s="102"/>
      <c r="E63" s="101" t="s">
        <v>34</v>
      </c>
      <c r="F63" s="120">
        <f>G63*100/G62</f>
        <v>6.8244526017834533</v>
      </c>
      <c r="G63" s="296">
        <v>3945924</v>
      </c>
      <c r="H63" s="109"/>
      <c r="I63" s="479"/>
      <c r="J63" s="460"/>
      <c r="K63" s="496"/>
      <c r="L63" s="496"/>
      <c r="M63" s="170"/>
      <c r="N63" s="496"/>
      <c r="O63" s="496"/>
      <c r="P63" s="499"/>
      <c r="Q63" s="123"/>
    </row>
    <row r="64" spans="1:17" s="124" customFormat="1" ht="21" customHeight="1">
      <c r="A64" s="493"/>
      <c r="B64" s="121"/>
      <c r="C64" s="490" t="s">
        <v>15</v>
      </c>
      <c r="D64" s="490"/>
      <c r="E64" s="490"/>
      <c r="F64" s="490"/>
      <c r="G64" s="128">
        <f>SUM(G62:G63)</f>
        <v>61766297.73911573</v>
      </c>
      <c r="H64" s="109"/>
      <c r="I64" s="480"/>
      <c r="J64" s="494"/>
      <c r="K64" s="496"/>
      <c r="L64" s="496"/>
      <c r="M64" s="170"/>
      <c r="N64" s="496"/>
      <c r="O64" s="496"/>
      <c r="P64" s="499"/>
      <c r="Q64" s="123"/>
    </row>
    <row r="65" spans="1:17" s="124" customFormat="1" ht="44.25" customHeight="1">
      <c r="A65" s="91" t="s">
        <v>0</v>
      </c>
      <c r="B65" s="92" t="s">
        <v>1</v>
      </c>
      <c r="C65" s="93" t="s">
        <v>35</v>
      </c>
      <c r="D65" s="94" t="s">
        <v>3</v>
      </c>
      <c r="E65" s="94" t="s">
        <v>4</v>
      </c>
      <c r="F65" s="94" t="s">
        <v>5</v>
      </c>
      <c r="G65" s="95" t="s">
        <v>6</v>
      </c>
      <c r="H65" s="122" t="s">
        <v>7</v>
      </c>
      <c r="I65" s="110"/>
      <c r="J65" s="110"/>
      <c r="K65" s="108"/>
      <c r="L65" s="108"/>
      <c r="M65" s="108"/>
      <c r="N65" s="108"/>
      <c r="O65" s="108"/>
      <c r="P65" s="108"/>
      <c r="Q65" s="123"/>
    </row>
    <row r="66" spans="1:17" s="106" customFormat="1" ht="33" customHeight="1">
      <c r="A66" s="501" t="s">
        <v>45</v>
      </c>
      <c r="B66" s="502">
        <v>1</v>
      </c>
      <c r="C66" s="301" t="s">
        <v>18</v>
      </c>
      <c r="D66" s="302">
        <v>1</v>
      </c>
      <c r="E66" s="204">
        <v>4945875</v>
      </c>
      <c r="F66" s="303">
        <v>1.3333333300000001</v>
      </c>
      <c r="G66" s="331">
        <f>D66*E66*F66</f>
        <v>6594499.9835137501</v>
      </c>
      <c r="H66" s="104" t="s">
        <v>19</v>
      </c>
      <c r="I66" s="468">
        <f>SUM(G66:G70)</f>
        <v>36908805.241061315</v>
      </c>
      <c r="J66" s="444">
        <f>G72</f>
        <v>6378235.1840544129</v>
      </c>
      <c r="K66" s="468">
        <f>G76</f>
        <v>6800000</v>
      </c>
      <c r="L66" s="468">
        <f>G77</f>
        <v>7733333.3140000002</v>
      </c>
      <c r="M66" s="444">
        <f>G78</f>
        <v>18750000</v>
      </c>
      <c r="N66" s="468">
        <f>SUM(I66:M81)</f>
        <v>76570373.73911573</v>
      </c>
      <c r="O66" s="468">
        <f>G80</f>
        <v>3945924</v>
      </c>
      <c r="P66" s="471">
        <f>SUM(N66:O81)</f>
        <v>80516297.73911573</v>
      </c>
      <c r="Q66" s="105"/>
    </row>
    <row r="67" spans="1:17" s="106" customFormat="1" ht="33" customHeight="1">
      <c r="A67" s="481"/>
      <c r="B67" s="485"/>
      <c r="C67" s="301" t="s">
        <v>20</v>
      </c>
      <c r="D67" s="302">
        <v>1</v>
      </c>
      <c r="E67" s="204">
        <v>4945875</v>
      </c>
      <c r="F67" s="303">
        <v>1.3333333300000001</v>
      </c>
      <c r="G67" s="331">
        <f>D67*E67*F67</f>
        <v>6594499.9835137501</v>
      </c>
      <c r="H67" s="129"/>
      <c r="I67" s="446"/>
      <c r="J67" s="445"/>
      <c r="K67" s="446"/>
      <c r="L67" s="446"/>
      <c r="M67" s="445"/>
      <c r="N67" s="446"/>
      <c r="O67" s="446"/>
      <c r="P67" s="451"/>
      <c r="Q67" s="105"/>
    </row>
    <row r="68" spans="1:17" s="106" customFormat="1" ht="24.75" customHeight="1">
      <c r="A68" s="481"/>
      <c r="B68" s="485"/>
      <c r="C68" s="301" t="s">
        <v>21</v>
      </c>
      <c r="D68" s="302">
        <v>1</v>
      </c>
      <c r="E68" s="204">
        <v>3986397</v>
      </c>
      <c r="F68" s="303">
        <v>1.3333333300000001</v>
      </c>
      <c r="G68" s="325">
        <f>D68*E68*F68</f>
        <v>5315195.9867120106</v>
      </c>
      <c r="H68" s="310"/>
      <c r="I68" s="446"/>
      <c r="J68" s="445"/>
      <c r="K68" s="446"/>
      <c r="L68" s="446"/>
      <c r="M68" s="445"/>
      <c r="N68" s="446"/>
      <c r="O68" s="446"/>
      <c r="P68" s="451"/>
      <c r="Q68" s="105"/>
    </row>
    <row r="69" spans="1:17" ht="26.25" customHeight="1">
      <c r="A69" s="482"/>
      <c r="B69" s="485"/>
      <c r="C69" s="100" t="s">
        <v>22</v>
      </c>
      <c r="D69" s="102">
        <v>1</v>
      </c>
      <c r="E69" s="101">
        <v>3986397</v>
      </c>
      <c r="F69" s="120">
        <v>1.3333333300000001</v>
      </c>
      <c r="G69" s="103">
        <f t="shared" ref="G69" si="4">D69*E69*F69</f>
        <v>5315195.9867120106</v>
      </c>
      <c r="H69" s="130" t="s">
        <v>38</v>
      </c>
      <c r="I69" s="469"/>
      <c r="J69" s="445"/>
      <c r="K69" s="469"/>
      <c r="L69" s="469"/>
      <c r="M69" s="445"/>
      <c r="N69" s="469"/>
      <c r="O69" s="469"/>
      <c r="P69" s="472"/>
    </row>
    <row r="70" spans="1:17" ht="26.25" customHeight="1">
      <c r="A70" s="482"/>
      <c r="B70" s="485"/>
      <c r="C70" s="100" t="s">
        <v>23</v>
      </c>
      <c r="D70" s="102">
        <v>4</v>
      </c>
      <c r="E70" s="101">
        <v>2454265</v>
      </c>
      <c r="F70" s="120">
        <v>1.3333333300000001</v>
      </c>
      <c r="G70" s="103">
        <f>D70*E70*F70</f>
        <v>13089413.300609801</v>
      </c>
      <c r="H70" s="113" t="s">
        <v>46</v>
      </c>
      <c r="I70" s="478"/>
      <c r="J70" s="445"/>
      <c r="K70" s="469"/>
      <c r="L70" s="469"/>
      <c r="M70" s="445"/>
      <c r="N70" s="469"/>
      <c r="O70" s="469"/>
      <c r="P70" s="472"/>
    </row>
    <row r="71" spans="1:17" ht="45" customHeight="1">
      <c r="A71" s="483"/>
      <c r="B71" s="485"/>
      <c r="C71" s="202" t="s">
        <v>25</v>
      </c>
      <c r="D71" s="203"/>
      <c r="E71" s="204"/>
      <c r="F71" s="203"/>
      <c r="G71" s="204"/>
      <c r="H71" s="206"/>
      <c r="I71" s="479"/>
      <c r="J71" s="445"/>
      <c r="K71" s="457"/>
      <c r="L71" s="457"/>
      <c r="M71" s="445"/>
      <c r="N71" s="457"/>
      <c r="O71" s="457"/>
      <c r="P71" s="452"/>
    </row>
    <row r="72" spans="1:17" ht="27" customHeight="1">
      <c r="A72" s="483"/>
      <c r="B72" s="485"/>
      <c r="C72" s="205" t="s">
        <v>26</v>
      </c>
      <c r="D72" s="203" t="s">
        <v>27</v>
      </c>
      <c r="E72" s="453">
        <f>H416</f>
        <v>4783676.4000000004</v>
      </c>
      <c r="F72" s="491">
        <v>1.3333333300000001</v>
      </c>
      <c r="G72" s="492">
        <f>E72*F72</f>
        <v>6378235.1840544129</v>
      </c>
      <c r="H72" s="206"/>
      <c r="I72" s="479"/>
      <c r="J72" s="445"/>
      <c r="K72" s="457"/>
      <c r="L72" s="457"/>
      <c r="M72" s="445"/>
      <c r="N72" s="457"/>
      <c r="O72" s="457"/>
      <c r="P72" s="452"/>
    </row>
    <row r="73" spans="1:17" ht="21" customHeight="1">
      <c r="A73" s="483"/>
      <c r="B73" s="485"/>
      <c r="C73" s="205" t="s">
        <v>28</v>
      </c>
      <c r="D73" s="203" t="s">
        <v>27</v>
      </c>
      <c r="E73" s="453"/>
      <c r="F73" s="491"/>
      <c r="G73" s="492"/>
      <c r="H73" s="206"/>
      <c r="I73" s="479"/>
      <c r="J73" s="445"/>
      <c r="K73" s="457"/>
      <c r="L73" s="457"/>
      <c r="M73" s="445"/>
      <c r="N73" s="457"/>
      <c r="O73" s="457"/>
      <c r="P73" s="452"/>
    </row>
    <row r="74" spans="1:17" ht="21" customHeight="1">
      <c r="A74" s="483"/>
      <c r="B74" s="485"/>
      <c r="C74" s="725" t="s">
        <v>98</v>
      </c>
      <c r="D74" s="203" t="s">
        <v>27</v>
      </c>
      <c r="E74" s="453"/>
      <c r="F74" s="491"/>
      <c r="G74" s="492"/>
      <c r="H74" s="206"/>
      <c r="I74" s="479"/>
      <c r="J74" s="445"/>
      <c r="K74" s="457"/>
      <c r="L74" s="457"/>
      <c r="M74" s="445"/>
      <c r="N74" s="457"/>
      <c r="O74" s="457"/>
      <c r="P74" s="452"/>
    </row>
    <row r="75" spans="1:17" s="124" customFormat="1">
      <c r="A75" s="483"/>
      <c r="B75" s="486"/>
      <c r="C75" s="500" t="s">
        <v>29</v>
      </c>
      <c r="D75" s="500"/>
      <c r="E75" s="500"/>
      <c r="F75" s="500"/>
      <c r="G75" s="118">
        <f>SUM(G66:G73)</f>
        <v>43287040.425115727</v>
      </c>
      <c r="H75" s="127"/>
      <c r="I75" s="479"/>
      <c r="J75" s="445"/>
      <c r="K75" s="457"/>
      <c r="L75" s="457"/>
      <c r="M75" s="445"/>
      <c r="N75" s="457"/>
      <c r="O75" s="457"/>
      <c r="P75" s="452"/>
      <c r="Q75" s="123"/>
    </row>
    <row r="76" spans="1:17" s="124" customFormat="1" ht="18.75" customHeight="1">
      <c r="A76" s="483"/>
      <c r="B76" s="305">
        <v>2</v>
      </c>
      <c r="C76" s="306" t="s">
        <v>30</v>
      </c>
      <c r="D76" s="203">
        <v>1</v>
      </c>
      <c r="E76" s="204">
        <v>6800000</v>
      </c>
      <c r="F76" s="203">
        <v>1</v>
      </c>
      <c r="G76" s="326">
        <f>D76*E76*F76</f>
        <v>6800000</v>
      </c>
      <c r="H76" s="313"/>
      <c r="I76" s="479"/>
      <c r="J76" s="445"/>
      <c r="K76" s="457"/>
      <c r="L76" s="457"/>
      <c r="M76" s="445"/>
      <c r="N76" s="457"/>
      <c r="O76" s="457"/>
      <c r="P76" s="452"/>
      <c r="Q76" s="224"/>
    </row>
    <row r="77" spans="1:17" s="124" customFormat="1">
      <c r="A77" s="483"/>
      <c r="B77" s="116">
        <v>3</v>
      </c>
      <c r="C77" s="117" t="s">
        <v>31</v>
      </c>
      <c r="D77" s="102"/>
      <c r="E77" s="204">
        <v>5800000</v>
      </c>
      <c r="F77" s="120">
        <v>1.3333333300000001</v>
      </c>
      <c r="G77" s="118">
        <f>E77*F77</f>
        <v>7733333.3140000002</v>
      </c>
      <c r="H77" s="127"/>
      <c r="I77" s="479"/>
      <c r="J77" s="445"/>
      <c r="K77" s="457"/>
      <c r="L77" s="457"/>
      <c r="M77" s="445"/>
      <c r="N77" s="457"/>
      <c r="O77" s="457"/>
      <c r="P77" s="452"/>
      <c r="Q77" s="123"/>
    </row>
    <row r="78" spans="1:17" s="124" customFormat="1">
      <c r="A78" s="483"/>
      <c r="B78" s="116">
        <v>4</v>
      </c>
      <c r="C78" s="117" t="s">
        <v>47</v>
      </c>
      <c r="D78" s="102">
        <v>750</v>
      </c>
      <c r="E78" s="101">
        <v>25000</v>
      </c>
      <c r="F78" s="102">
        <v>1</v>
      </c>
      <c r="G78" s="118">
        <f>D78*E78</f>
        <v>18750000</v>
      </c>
      <c r="H78" s="436">
        <f>G78/4</f>
        <v>4687500</v>
      </c>
      <c r="I78" s="479"/>
      <c r="J78" s="445"/>
      <c r="K78" s="457"/>
      <c r="L78" s="457"/>
      <c r="M78" s="445"/>
      <c r="N78" s="457"/>
      <c r="O78" s="457"/>
      <c r="P78" s="452"/>
      <c r="Q78" s="123"/>
    </row>
    <row r="79" spans="1:17" s="124" customFormat="1">
      <c r="A79" s="483"/>
      <c r="B79" s="116"/>
      <c r="C79" s="117" t="s">
        <v>32</v>
      </c>
      <c r="D79" s="102"/>
      <c r="E79" s="101"/>
      <c r="F79" s="102"/>
      <c r="G79" s="118">
        <f>SUM(G75:G78)</f>
        <v>76570373.73911573</v>
      </c>
      <c r="H79" s="127" t="s">
        <v>48</v>
      </c>
      <c r="I79" s="479"/>
      <c r="J79" s="445"/>
      <c r="K79" s="457"/>
      <c r="L79" s="457"/>
      <c r="M79" s="445"/>
      <c r="N79" s="457"/>
      <c r="O79" s="457"/>
      <c r="P79" s="452"/>
      <c r="Q79" s="123"/>
    </row>
    <row r="80" spans="1:17" s="124" customFormat="1" ht="19.5" customHeight="1">
      <c r="A80" s="483"/>
      <c r="B80" s="116">
        <v>5</v>
      </c>
      <c r="C80" s="119" t="s">
        <v>44</v>
      </c>
      <c r="D80" s="102"/>
      <c r="E80" s="101" t="s">
        <v>34</v>
      </c>
      <c r="F80" s="120">
        <f>G80*100/G79</f>
        <v>5.1533299464414624</v>
      </c>
      <c r="G80" s="296">
        <v>3945924</v>
      </c>
      <c r="H80" s="127"/>
      <c r="I80" s="479"/>
      <c r="J80" s="445"/>
      <c r="K80" s="457"/>
      <c r="L80" s="457"/>
      <c r="M80" s="445"/>
      <c r="N80" s="457"/>
      <c r="O80" s="457"/>
      <c r="P80" s="452"/>
      <c r="Q80" s="123"/>
    </row>
    <row r="81" spans="1:17" s="124" customFormat="1" ht="21" customHeight="1">
      <c r="A81" s="493"/>
      <c r="B81" s="121"/>
      <c r="C81" s="490" t="s">
        <v>15</v>
      </c>
      <c r="D81" s="490"/>
      <c r="E81" s="490"/>
      <c r="F81" s="490"/>
      <c r="G81" s="128">
        <f>SUM(G79:G80)</f>
        <v>80516297.73911573</v>
      </c>
      <c r="H81" s="127"/>
      <c r="I81" s="480"/>
      <c r="J81" s="446"/>
      <c r="K81" s="457"/>
      <c r="L81" s="457"/>
      <c r="M81" s="446"/>
      <c r="N81" s="457"/>
      <c r="O81" s="457"/>
      <c r="P81" s="452"/>
      <c r="Q81" s="123"/>
    </row>
    <row r="82" spans="1:17" s="124" customFormat="1" ht="44.25" customHeight="1">
      <c r="A82" s="91" t="s">
        <v>0</v>
      </c>
      <c r="B82" s="135" t="s">
        <v>1</v>
      </c>
      <c r="C82" s="93" t="s">
        <v>35</v>
      </c>
      <c r="D82" s="94" t="s">
        <v>3</v>
      </c>
      <c r="E82" s="94" t="s">
        <v>4</v>
      </c>
      <c r="F82" s="94" t="s">
        <v>5</v>
      </c>
      <c r="G82" s="95" t="s">
        <v>6</v>
      </c>
      <c r="H82" s="122" t="s">
        <v>7</v>
      </c>
      <c r="I82" s="110"/>
      <c r="J82" s="110"/>
      <c r="K82" s="108"/>
      <c r="L82" s="108"/>
      <c r="M82" s="108"/>
      <c r="N82" s="108"/>
      <c r="O82" s="108"/>
      <c r="P82" s="108"/>
      <c r="Q82" s="123"/>
    </row>
    <row r="83" spans="1:17" s="106" customFormat="1" ht="27.75" customHeight="1">
      <c r="A83" s="503" t="s">
        <v>49</v>
      </c>
      <c r="B83" s="477">
        <v>1</v>
      </c>
      <c r="C83" s="333" t="s">
        <v>18</v>
      </c>
      <c r="D83" s="302">
        <v>1</v>
      </c>
      <c r="E83" s="204">
        <v>4945875</v>
      </c>
      <c r="F83" s="303">
        <v>1.3333333300000001</v>
      </c>
      <c r="G83" s="331">
        <f>D83*E83*F83</f>
        <v>6594499.9835137501</v>
      </c>
      <c r="H83" s="104" t="s">
        <v>19</v>
      </c>
      <c r="I83" s="509">
        <f>SUM(G83:G87)</f>
        <v>36908805.241061315</v>
      </c>
      <c r="J83" s="444">
        <f>G89</f>
        <v>6378235.1840544129</v>
      </c>
      <c r="K83" s="444">
        <f>G93</f>
        <v>6800000</v>
      </c>
      <c r="L83" s="444">
        <f>G94</f>
        <v>7733333.3140000002</v>
      </c>
      <c r="M83" s="260"/>
      <c r="N83" s="444">
        <f>SUM(I83:L97)</f>
        <v>57820373.73911573</v>
      </c>
      <c r="O83" s="444">
        <f>G96</f>
        <v>3945924</v>
      </c>
      <c r="P83" s="450">
        <f>SUM(N83:O87)</f>
        <v>61766297.73911573</v>
      </c>
      <c r="Q83" s="105"/>
    </row>
    <row r="84" spans="1:17" s="106" customFormat="1" ht="27.75" customHeight="1">
      <c r="A84" s="504"/>
      <c r="B84" s="477"/>
      <c r="C84" s="333" t="s">
        <v>20</v>
      </c>
      <c r="D84" s="302">
        <v>1</v>
      </c>
      <c r="E84" s="204">
        <v>4945875</v>
      </c>
      <c r="F84" s="303">
        <v>1.3333333300000001</v>
      </c>
      <c r="G84" s="331">
        <f>D84*E84*F84</f>
        <v>6594499.9835137501</v>
      </c>
      <c r="H84" s="129"/>
      <c r="I84" s="510"/>
      <c r="J84" s="445"/>
      <c r="K84" s="445"/>
      <c r="L84" s="445"/>
      <c r="M84" s="138"/>
      <c r="N84" s="445"/>
      <c r="O84" s="445"/>
      <c r="P84" s="447"/>
      <c r="Q84" s="105"/>
    </row>
    <row r="85" spans="1:17" s="106" customFormat="1" ht="24.75" customHeight="1">
      <c r="A85" s="504"/>
      <c r="B85" s="477"/>
      <c r="C85" s="301" t="s">
        <v>21</v>
      </c>
      <c r="D85" s="302">
        <v>1</v>
      </c>
      <c r="E85" s="204">
        <v>3986397</v>
      </c>
      <c r="F85" s="303">
        <v>1.3333333300000001</v>
      </c>
      <c r="G85" s="325">
        <f>D85*E85*F85</f>
        <v>5315195.9867120106</v>
      </c>
      <c r="H85" s="310"/>
      <c r="I85" s="510"/>
      <c r="J85" s="445"/>
      <c r="K85" s="445"/>
      <c r="L85" s="445"/>
      <c r="M85" s="138"/>
      <c r="N85" s="445"/>
      <c r="O85" s="445"/>
      <c r="P85" s="447"/>
      <c r="Q85" s="105"/>
    </row>
    <row r="86" spans="1:17" ht="27.75" customHeight="1">
      <c r="A86" s="504"/>
      <c r="B86" s="477"/>
      <c r="C86" s="334" t="s">
        <v>22</v>
      </c>
      <c r="D86" s="102">
        <v>1</v>
      </c>
      <c r="E86" s="101">
        <v>3986397</v>
      </c>
      <c r="F86" s="120">
        <v>1.3333333300000001</v>
      </c>
      <c r="G86" s="103">
        <f t="shared" ref="G86" si="5">D86*E86*F86</f>
        <v>5315195.9867120106</v>
      </c>
      <c r="H86" s="136" t="s">
        <v>38</v>
      </c>
      <c r="I86" s="510"/>
      <c r="J86" s="445"/>
      <c r="K86" s="445"/>
      <c r="L86" s="445"/>
      <c r="M86" s="138"/>
      <c r="N86" s="445"/>
      <c r="O86" s="445"/>
      <c r="P86" s="447"/>
    </row>
    <row r="87" spans="1:17" ht="38.25" customHeight="1">
      <c r="A87" s="504"/>
      <c r="B87" s="477"/>
      <c r="C87" s="334" t="s">
        <v>23</v>
      </c>
      <c r="D87" s="102">
        <v>4</v>
      </c>
      <c r="E87" s="101">
        <v>2454265</v>
      </c>
      <c r="F87" s="120">
        <v>1.3333333300000001</v>
      </c>
      <c r="G87" s="103">
        <f>D87*E87*F87</f>
        <v>13089413.300609801</v>
      </c>
      <c r="H87" s="137" t="s">
        <v>50</v>
      </c>
      <c r="I87" s="510"/>
      <c r="J87" s="445"/>
      <c r="K87" s="445"/>
      <c r="L87" s="445"/>
      <c r="M87" s="138"/>
      <c r="N87" s="445"/>
      <c r="O87" s="445"/>
      <c r="P87" s="447"/>
      <c r="Q87" s="111">
        <f>O83*100/N83</f>
        <v>6.8244526017834533</v>
      </c>
    </row>
    <row r="88" spans="1:17" ht="45" customHeight="1">
      <c r="A88" s="504"/>
      <c r="B88" s="477"/>
      <c r="C88" s="335" t="s">
        <v>25</v>
      </c>
      <c r="D88" s="203"/>
      <c r="E88" s="204"/>
      <c r="F88" s="203"/>
      <c r="G88" s="204"/>
      <c r="H88" s="206"/>
      <c r="I88" s="510"/>
      <c r="J88" s="445"/>
      <c r="K88" s="445"/>
      <c r="L88" s="445"/>
      <c r="M88" s="138"/>
      <c r="N88" s="445"/>
      <c r="O88" s="445"/>
      <c r="P88" s="447"/>
    </row>
    <row r="89" spans="1:17" ht="27" customHeight="1">
      <c r="A89" s="504"/>
      <c r="B89" s="477"/>
      <c r="C89" s="336" t="s">
        <v>26</v>
      </c>
      <c r="D89" s="203" t="s">
        <v>27</v>
      </c>
      <c r="E89" s="453">
        <f>H416</f>
        <v>4783676.4000000004</v>
      </c>
      <c r="F89" s="491">
        <v>1.3333333300000001</v>
      </c>
      <c r="G89" s="492">
        <f>E89*F89</f>
        <v>6378235.1840544129</v>
      </c>
      <c r="H89" s="206"/>
      <c r="I89" s="510"/>
      <c r="J89" s="445"/>
      <c r="K89" s="445"/>
      <c r="L89" s="445"/>
      <c r="M89" s="138"/>
      <c r="N89" s="445"/>
      <c r="O89" s="445"/>
      <c r="P89" s="447"/>
    </row>
    <row r="90" spans="1:17" ht="21" customHeight="1">
      <c r="A90" s="504"/>
      <c r="B90" s="477"/>
      <c r="C90" s="336" t="s">
        <v>28</v>
      </c>
      <c r="D90" s="203" t="s">
        <v>27</v>
      </c>
      <c r="E90" s="453"/>
      <c r="F90" s="491"/>
      <c r="G90" s="492"/>
      <c r="H90" s="206"/>
      <c r="I90" s="510"/>
      <c r="J90" s="445"/>
      <c r="K90" s="445"/>
      <c r="L90" s="445"/>
      <c r="M90" s="138"/>
      <c r="N90" s="445"/>
      <c r="O90" s="445"/>
      <c r="P90" s="447"/>
    </row>
    <row r="91" spans="1:17" ht="21" customHeight="1">
      <c r="A91" s="504"/>
      <c r="B91" s="477"/>
      <c r="C91" s="725" t="s">
        <v>98</v>
      </c>
      <c r="D91" s="203" t="s">
        <v>27</v>
      </c>
      <c r="E91" s="453"/>
      <c r="F91" s="491"/>
      <c r="G91" s="492"/>
      <c r="H91" s="206"/>
      <c r="I91" s="510"/>
      <c r="J91" s="445"/>
      <c r="K91" s="445"/>
      <c r="L91" s="445"/>
      <c r="M91" s="138"/>
      <c r="N91" s="445"/>
      <c r="O91" s="445"/>
      <c r="P91" s="447"/>
    </row>
    <row r="92" spans="1:17" s="124" customFormat="1">
      <c r="A92" s="504"/>
      <c r="B92" s="477"/>
      <c r="C92" s="489" t="s">
        <v>29</v>
      </c>
      <c r="D92" s="500"/>
      <c r="E92" s="500"/>
      <c r="F92" s="500"/>
      <c r="G92" s="118">
        <f>SUM(G83:G90)</f>
        <v>43287040.425115727</v>
      </c>
      <c r="H92" s="127"/>
      <c r="I92" s="510"/>
      <c r="J92" s="445"/>
      <c r="K92" s="445"/>
      <c r="L92" s="445"/>
      <c r="M92" s="138"/>
      <c r="N92" s="445"/>
      <c r="O92" s="445"/>
      <c r="P92" s="447"/>
      <c r="Q92" s="123"/>
    </row>
    <row r="93" spans="1:17" s="124" customFormat="1">
      <c r="A93" s="504"/>
      <c r="B93" s="332">
        <v>2</v>
      </c>
      <c r="C93" s="306" t="s">
        <v>30</v>
      </c>
      <c r="D93" s="203">
        <v>1</v>
      </c>
      <c r="E93" s="204">
        <v>6800000</v>
      </c>
      <c r="F93" s="203">
        <v>1</v>
      </c>
      <c r="G93" s="326">
        <f>D93*E93*F93</f>
        <v>6800000</v>
      </c>
      <c r="H93" s="127"/>
      <c r="I93" s="510"/>
      <c r="J93" s="445"/>
      <c r="K93" s="445"/>
      <c r="L93" s="445"/>
      <c r="M93" s="138"/>
      <c r="N93" s="445"/>
      <c r="O93" s="445"/>
      <c r="P93" s="447"/>
      <c r="Q93" s="123"/>
    </row>
    <row r="94" spans="1:17" s="124" customFormat="1">
      <c r="A94" s="504"/>
      <c r="B94" s="132">
        <v>3</v>
      </c>
      <c r="C94" s="117" t="s">
        <v>31</v>
      </c>
      <c r="D94" s="102"/>
      <c r="E94" s="204">
        <v>5800000</v>
      </c>
      <c r="F94" s="120">
        <v>1.3333333300000001</v>
      </c>
      <c r="G94" s="118">
        <f>E94*F94</f>
        <v>7733333.3140000002</v>
      </c>
      <c r="H94" s="127"/>
      <c r="I94" s="510"/>
      <c r="J94" s="445"/>
      <c r="K94" s="445"/>
      <c r="L94" s="445"/>
      <c r="M94" s="138"/>
      <c r="N94" s="445"/>
      <c r="O94" s="445"/>
      <c r="P94" s="447"/>
      <c r="Q94" s="123"/>
    </row>
    <row r="95" spans="1:17" s="124" customFormat="1">
      <c r="A95" s="504"/>
      <c r="B95" s="132"/>
      <c r="C95" s="117" t="s">
        <v>32</v>
      </c>
      <c r="D95" s="102"/>
      <c r="E95" s="101"/>
      <c r="F95" s="102"/>
      <c r="G95" s="118">
        <f>SUM(G92:G94)</f>
        <v>57820373.73911573</v>
      </c>
      <c r="H95" s="127"/>
      <c r="I95" s="510"/>
      <c r="J95" s="445"/>
      <c r="K95" s="445"/>
      <c r="L95" s="445"/>
      <c r="M95" s="138"/>
      <c r="N95" s="445"/>
      <c r="O95" s="445"/>
      <c r="P95" s="447"/>
      <c r="Q95" s="123"/>
    </row>
    <row r="96" spans="1:17" s="124" customFormat="1" ht="24.75" customHeight="1">
      <c r="A96" s="504"/>
      <c r="B96" s="132">
        <v>4</v>
      </c>
      <c r="C96" s="119" t="s">
        <v>41</v>
      </c>
      <c r="D96" s="102"/>
      <c r="E96" s="140" t="s">
        <v>34</v>
      </c>
      <c r="F96" s="120">
        <f>G96*100/G95</f>
        <v>6.8244526017834533</v>
      </c>
      <c r="G96" s="296">
        <v>3945924</v>
      </c>
      <c r="H96" s="127"/>
      <c r="I96" s="510"/>
      <c r="J96" s="445"/>
      <c r="K96" s="445"/>
      <c r="L96" s="445"/>
      <c r="M96" s="138"/>
      <c r="N96" s="445"/>
      <c r="O96" s="445"/>
      <c r="P96" s="447"/>
      <c r="Q96" s="123"/>
    </row>
    <row r="97" spans="1:17" s="124" customFormat="1" ht="21" customHeight="1">
      <c r="A97" s="505"/>
      <c r="B97" s="107"/>
      <c r="C97" s="506" t="s">
        <v>15</v>
      </c>
      <c r="D97" s="507"/>
      <c r="E97" s="507"/>
      <c r="F97" s="508"/>
      <c r="G97" s="115">
        <f>SUM(G95:G96)</f>
        <v>61766297.73911573</v>
      </c>
      <c r="H97" s="127"/>
      <c r="I97" s="511"/>
      <c r="J97" s="446"/>
      <c r="K97" s="446"/>
      <c r="L97" s="446"/>
      <c r="M97" s="256"/>
      <c r="N97" s="446"/>
      <c r="O97" s="446"/>
      <c r="P97" s="451"/>
      <c r="Q97" s="123"/>
    </row>
    <row r="98" spans="1:17" s="124" customFormat="1" ht="44.25" customHeight="1">
      <c r="A98" s="91" t="s">
        <v>0</v>
      </c>
      <c r="B98" s="92" t="s">
        <v>1</v>
      </c>
      <c r="C98" s="93" t="s">
        <v>35</v>
      </c>
      <c r="D98" s="94" t="s">
        <v>3</v>
      </c>
      <c r="E98" s="94" t="s">
        <v>4</v>
      </c>
      <c r="F98" s="94" t="s">
        <v>5</v>
      </c>
      <c r="G98" s="95" t="s">
        <v>6</v>
      </c>
      <c r="H98" s="122" t="s">
        <v>7</v>
      </c>
      <c r="I98" s="110"/>
      <c r="J98" s="110"/>
      <c r="K98" s="108"/>
      <c r="L98" s="108"/>
      <c r="M98" s="108"/>
      <c r="N98" s="108"/>
      <c r="O98" s="108"/>
      <c r="P98" s="108"/>
      <c r="Q98" s="123"/>
    </row>
    <row r="99" spans="1:17" s="106" customFormat="1" ht="22.5" customHeight="1">
      <c r="A99" s="513" t="s">
        <v>51</v>
      </c>
      <c r="B99" s="516">
        <v>1</v>
      </c>
      <c r="C99" s="301" t="s">
        <v>18</v>
      </c>
      <c r="D99" s="302">
        <v>1</v>
      </c>
      <c r="E99" s="204">
        <v>4945875</v>
      </c>
      <c r="F99" s="303">
        <v>1.3333333300000001</v>
      </c>
      <c r="G99" s="325">
        <f>D99*E99*F99</f>
        <v>6594499.9835137501</v>
      </c>
      <c r="H99" s="104" t="s">
        <v>19</v>
      </c>
      <c r="I99" s="468">
        <f>SUM(G99:G103)</f>
        <v>36908805.241061315</v>
      </c>
      <c r="J99" s="444">
        <f>G105</f>
        <v>6378235.1840544129</v>
      </c>
      <c r="K99" s="444">
        <f>G109</f>
        <v>6800000</v>
      </c>
      <c r="L99" s="444">
        <f>G110</f>
        <v>7733333.3140000002</v>
      </c>
      <c r="M99" s="260"/>
      <c r="N99" s="444">
        <f>SUM(I99:L103)</f>
        <v>57820373.73911573</v>
      </c>
      <c r="O99" s="444">
        <f>G112</f>
        <v>3945924</v>
      </c>
      <c r="P99" s="450">
        <f>SUM(N99:O103)</f>
        <v>61766297.73911573</v>
      </c>
      <c r="Q99" s="105"/>
    </row>
    <row r="100" spans="1:17" s="106" customFormat="1" ht="22.5" customHeight="1">
      <c r="A100" s="514"/>
      <c r="B100" s="516"/>
      <c r="C100" s="301" t="s">
        <v>20</v>
      </c>
      <c r="D100" s="302">
        <v>1</v>
      </c>
      <c r="E100" s="204">
        <v>4945875</v>
      </c>
      <c r="F100" s="303">
        <v>1.3333333300000001</v>
      </c>
      <c r="G100" s="325">
        <f>D100*E100*F100</f>
        <v>6594499.9835137501</v>
      </c>
      <c r="H100" s="337"/>
      <c r="I100" s="446"/>
      <c r="J100" s="445"/>
      <c r="K100" s="445"/>
      <c r="L100" s="445"/>
      <c r="M100" s="138"/>
      <c r="N100" s="445"/>
      <c r="O100" s="445"/>
      <c r="P100" s="447"/>
      <c r="Q100" s="105"/>
    </row>
    <row r="101" spans="1:17" ht="20.25" customHeight="1">
      <c r="A101" s="514"/>
      <c r="B101" s="516"/>
      <c r="C101" s="304" t="s">
        <v>22</v>
      </c>
      <c r="D101" s="203">
        <v>1</v>
      </c>
      <c r="E101" s="204">
        <v>3986397</v>
      </c>
      <c r="F101" s="303">
        <v>1.3333333300000001</v>
      </c>
      <c r="G101" s="325">
        <f t="shared" ref="G101:G103" si="6">D101*E101*F101</f>
        <v>5315195.9867120106</v>
      </c>
      <c r="H101" s="142" t="s">
        <v>38</v>
      </c>
      <c r="I101" s="469"/>
      <c r="J101" s="445"/>
      <c r="K101" s="445"/>
      <c r="L101" s="445"/>
      <c r="M101" s="138"/>
      <c r="N101" s="445"/>
      <c r="O101" s="445"/>
      <c r="P101" s="447"/>
    </row>
    <row r="102" spans="1:17" s="106" customFormat="1" ht="24.75" customHeight="1">
      <c r="A102" s="514"/>
      <c r="B102" s="516"/>
      <c r="C102" s="301" t="s">
        <v>21</v>
      </c>
      <c r="D102" s="302">
        <v>1</v>
      </c>
      <c r="E102" s="204">
        <v>3986397</v>
      </c>
      <c r="F102" s="303">
        <v>1.3333333300000001</v>
      </c>
      <c r="G102" s="325">
        <f>D102*E102*F102</f>
        <v>5315195.9867120106</v>
      </c>
      <c r="H102" s="310"/>
      <c r="I102" s="469"/>
      <c r="J102" s="445"/>
      <c r="K102" s="445"/>
      <c r="L102" s="445"/>
      <c r="M102" s="138"/>
      <c r="N102" s="445"/>
      <c r="O102" s="445"/>
      <c r="P102" s="447"/>
      <c r="Q102" s="105"/>
    </row>
    <row r="103" spans="1:17" ht="28.5" customHeight="1">
      <c r="A103" s="514"/>
      <c r="B103" s="516"/>
      <c r="C103" s="304" t="s">
        <v>23</v>
      </c>
      <c r="D103" s="203">
        <v>4</v>
      </c>
      <c r="E103" s="204">
        <v>2454265</v>
      </c>
      <c r="F103" s="303">
        <v>1.3333333300000001</v>
      </c>
      <c r="G103" s="325">
        <f t="shared" si="6"/>
        <v>13089413.300609801</v>
      </c>
      <c r="H103" s="113" t="s">
        <v>52</v>
      </c>
      <c r="I103" s="478"/>
      <c r="J103" s="445"/>
      <c r="K103" s="445"/>
      <c r="L103" s="445"/>
      <c r="M103" s="138"/>
      <c r="N103" s="445"/>
      <c r="O103" s="445"/>
      <c r="P103" s="447"/>
    </row>
    <row r="104" spans="1:17" ht="45" customHeight="1">
      <c r="A104" s="514"/>
      <c r="B104" s="516"/>
      <c r="C104" s="202" t="s">
        <v>25</v>
      </c>
      <c r="D104" s="203"/>
      <c r="E104" s="204"/>
      <c r="F104" s="203"/>
      <c r="G104" s="325"/>
      <c r="H104" s="206"/>
      <c r="I104" s="479"/>
      <c r="J104" s="445"/>
      <c r="K104" s="445"/>
      <c r="L104" s="445"/>
      <c r="M104" s="138"/>
      <c r="N104" s="445"/>
      <c r="O104" s="445"/>
      <c r="P104" s="447"/>
    </row>
    <row r="105" spans="1:17" ht="27" customHeight="1">
      <c r="A105" s="514"/>
      <c r="B105" s="516"/>
      <c r="C105" s="205" t="s">
        <v>26</v>
      </c>
      <c r="D105" s="203" t="s">
        <v>27</v>
      </c>
      <c r="E105" s="453">
        <f>H416</f>
        <v>4783676.4000000004</v>
      </c>
      <c r="F105" s="491">
        <v>1.3333333300000001</v>
      </c>
      <c r="G105" s="492">
        <f>E105*F105</f>
        <v>6378235.1840544129</v>
      </c>
      <c r="H105" s="206"/>
      <c r="I105" s="479"/>
      <c r="J105" s="445"/>
      <c r="K105" s="445"/>
      <c r="L105" s="445"/>
      <c r="M105" s="138"/>
      <c r="N105" s="445"/>
      <c r="O105" s="445"/>
      <c r="P105" s="447"/>
    </row>
    <row r="106" spans="1:17" ht="21" customHeight="1">
      <c r="A106" s="514"/>
      <c r="B106" s="516"/>
      <c r="C106" s="205" t="s">
        <v>28</v>
      </c>
      <c r="D106" s="203" t="s">
        <v>27</v>
      </c>
      <c r="E106" s="453"/>
      <c r="F106" s="491"/>
      <c r="G106" s="492"/>
      <c r="H106" s="206"/>
      <c r="I106" s="479"/>
      <c r="J106" s="445"/>
      <c r="K106" s="445"/>
      <c r="L106" s="445"/>
      <c r="M106" s="138"/>
      <c r="N106" s="445"/>
      <c r="O106" s="445"/>
      <c r="P106" s="447"/>
    </row>
    <row r="107" spans="1:17" ht="21" customHeight="1">
      <c r="A107" s="514"/>
      <c r="B107" s="516"/>
      <c r="C107" s="725" t="s">
        <v>98</v>
      </c>
      <c r="D107" s="203" t="s">
        <v>27</v>
      </c>
      <c r="E107" s="453"/>
      <c r="F107" s="491"/>
      <c r="G107" s="492"/>
      <c r="H107" s="206"/>
      <c r="I107" s="479"/>
      <c r="J107" s="445"/>
      <c r="K107" s="445"/>
      <c r="L107" s="445"/>
      <c r="M107" s="138"/>
      <c r="N107" s="445"/>
      <c r="O107" s="445"/>
      <c r="P107" s="447"/>
    </row>
    <row r="108" spans="1:17" s="124" customFormat="1">
      <c r="A108" s="514"/>
      <c r="B108" s="516"/>
      <c r="C108" s="202" t="s">
        <v>29</v>
      </c>
      <c r="D108" s="202"/>
      <c r="E108" s="202"/>
      <c r="F108" s="202"/>
      <c r="G108" s="326">
        <f>SUM(G99:G106)</f>
        <v>43287040.425115727</v>
      </c>
      <c r="H108" s="127"/>
      <c r="I108" s="479"/>
      <c r="J108" s="445"/>
      <c r="K108" s="445"/>
      <c r="L108" s="445"/>
      <c r="M108" s="138"/>
      <c r="N108" s="445"/>
      <c r="O108" s="445"/>
      <c r="P108" s="447"/>
      <c r="Q108" s="123"/>
    </row>
    <row r="109" spans="1:17" s="124" customFormat="1">
      <c r="A109" s="514"/>
      <c r="B109" s="141">
        <v>2</v>
      </c>
      <c r="C109" s="306" t="s">
        <v>30</v>
      </c>
      <c r="D109" s="203">
        <v>1</v>
      </c>
      <c r="E109" s="204">
        <v>6800000</v>
      </c>
      <c r="F109" s="203">
        <v>1</v>
      </c>
      <c r="G109" s="326">
        <f>D109*E109*F109</f>
        <v>6800000</v>
      </c>
      <c r="H109" s="109"/>
      <c r="I109" s="479"/>
      <c r="J109" s="445"/>
      <c r="K109" s="445"/>
      <c r="L109" s="445"/>
      <c r="M109" s="138"/>
      <c r="N109" s="445"/>
      <c r="O109" s="445"/>
      <c r="P109" s="447"/>
      <c r="Q109" s="123"/>
    </row>
    <row r="110" spans="1:17" s="124" customFormat="1">
      <c r="A110" s="514"/>
      <c r="B110" s="141">
        <v>3</v>
      </c>
      <c r="C110" s="307" t="s">
        <v>31</v>
      </c>
      <c r="D110" s="203">
        <v>1</v>
      </c>
      <c r="E110" s="204">
        <v>5800000</v>
      </c>
      <c r="F110" s="303">
        <v>1.3333333300000001</v>
      </c>
      <c r="G110" s="326">
        <f>E110*F110</f>
        <v>7733333.3140000002</v>
      </c>
      <c r="H110" s="109"/>
      <c r="I110" s="479"/>
      <c r="J110" s="445"/>
      <c r="K110" s="445"/>
      <c r="L110" s="445"/>
      <c r="M110" s="138"/>
      <c r="N110" s="445"/>
      <c r="O110" s="445"/>
      <c r="P110" s="447"/>
      <c r="Q110" s="123"/>
    </row>
    <row r="111" spans="1:17" s="124" customFormat="1">
      <c r="A111" s="514"/>
      <c r="B111" s="141"/>
      <c r="C111" s="307" t="s">
        <v>32</v>
      </c>
      <c r="D111" s="203"/>
      <c r="E111" s="204"/>
      <c r="F111" s="203"/>
      <c r="G111" s="326">
        <f>SUM(G108:G110)</f>
        <v>57820373.73911573</v>
      </c>
      <c r="H111" s="109"/>
      <c r="I111" s="479"/>
      <c r="J111" s="445"/>
      <c r="K111" s="445"/>
      <c r="L111" s="445"/>
      <c r="M111" s="138"/>
      <c r="N111" s="445"/>
      <c r="O111" s="445"/>
      <c r="P111" s="447"/>
      <c r="Q111" s="123"/>
    </row>
    <row r="112" spans="1:17" s="124" customFormat="1" ht="13.5" customHeight="1">
      <c r="A112" s="514"/>
      <c r="B112" s="141">
        <v>4</v>
      </c>
      <c r="C112" s="308" t="s">
        <v>33</v>
      </c>
      <c r="D112" s="203"/>
      <c r="E112" s="204" t="s">
        <v>34</v>
      </c>
      <c r="F112" s="303">
        <f>G112*100/G111</f>
        <v>6.8244526017834533</v>
      </c>
      <c r="G112" s="296">
        <v>3945924</v>
      </c>
      <c r="H112" s="109"/>
      <c r="I112" s="479"/>
      <c r="J112" s="445"/>
      <c r="K112" s="445"/>
      <c r="L112" s="445"/>
      <c r="M112" s="138"/>
      <c r="N112" s="445"/>
      <c r="O112" s="445"/>
      <c r="P112" s="447"/>
      <c r="Q112" s="123"/>
    </row>
    <row r="113" spans="1:17" s="124" customFormat="1" ht="21" customHeight="1">
      <c r="A113" s="515"/>
      <c r="B113" s="116"/>
      <c r="C113" s="474" t="s">
        <v>15</v>
      </c>
      <c r="D113" s="474"/>
      <c r="E113" s="474"/>
      <c r="F113" s="474"/>
      <c r="G113" s="330">
        <f>SUM(G111:G112)</f>
        <v>61766297.73911573</v>
      </c>
      <c r="H113" s="109"/>
      <c r="I113" s="480"/>
      <c r="J113" s="446"/>
      <c r="K113" s="446"/>
      <c r="L113" s="446"/>
      <c r="M113" s="256"/>
      <c r="N113" s="446"/>
      <c r="O113" s="446"/>
      <c r="P113" s="451"/>
      <c r="Q113" s="123"/>
    </row>
    <row r="114" spans="1:17" s="124" customFormat="1" ht="44.25" customHeight="1">
      <c r="A114" s="91" t="s">
        <v>0</v>
      </c>
      <c r="B114" s="92" t="s">
        <v>1</v>
      </c>
      <c r="C114" s="93" t="s">
        <v>35</v>
      </c>
      <c r="D114" s="94" t="s">
        <v>3</v>
      </c>
      <c r="E114" s="94" t="s">
        <v>4</v>
      </c>
      <c r="F114" s="94" t="s">
        <v>5</v>
      </c>
      <c r="G114" s="95" t="s">
        <v>6</v>
      </c>
      <c r="H114" s="122" t="s">
        <v>7</v>
      </c>
      <c r="I114" s="110"/>
      <c r="J114" s="110"/>
      <c r="K114" s="108"/>
      <c r="L114" s="108"/>
      <c r="M114" s="108"/>
      <c r="N114" s="108"/>
      <c r="O114" s="108"/>
      <c r="P114" s="108"/>
      <c r="Q114" s="123"/>
    </row>
    <row r="115" spans="1:17" s="106" customFormat="1" ht="35.25" customHeight="1">
      <c r="A115" s="513" t="s">
        <v>53</v>
      </c>
      <c r="B115" s="518">
        <v>1</v>
      </c>
      <c r="C115" s="301" t="s">
        <v>18</v>
      </c>
      <c r="D115" s="302">
        <v>1</v>
      </c>
      <c r="E115" s="204">
        <v>4945875</v>
      </c>
      <c r="F115" s="303">
        <v>1.3333333300000001</v>
      </c>
      <c r="G115" s="325">
        <f>D115*E115*F115</f>
        <v>6594499.9835137501</v>
      </c>
      <c r="H115" s="104" t="s">
        <v>19</v>
      </c>
      <c r="I115" s="509">
        <f>SUM(G115:G119)</f>
        <v>36908805.241061315</v>
      </c>
      <c r="J115" s="444">
        <f>G121</f>
        <v>6378235.1840544129</v>
      </c>
      <c r="K115" s="444">
        <f>G125</f>
        <v>6800000</v>
      </c>
      <c r="L115" s="444">
        <f>G126</f>
        <v>7733333.3140000002</v>
      </c>
      <c r="M115" s="260"/>
      <c r="N115" s="444">
        <f>SUM(I115:L119)</f>
        <v>57820373.73911573</v>
      </c>
      <c r="O115" s="444">
        <f>G128</f>
        <v>3945924</v>
      </c>
      <c r="P115" s="450">
        <f>SUM(N115:O119)</f>
        <v>61766297.73911573</v>
      </c>
      <c r="Q115" s="105"/>
    </row>
    <row r="116" spans="1:17" s="106" customFormat="1" ht="35.25" customHeight="1">
      <c r="A116" s="514"/>
      <c r="B116" s="519"/>
      <c r="C116" s="301" t="s">
        <v>20</v>
      </c>
      <c r="D116" s="302">
        <v>1</v>
      </c>
      <c r="E116" s="204">
        <v>4945875</v>
      </c>
      <c r="F116" s="303">
        <v>1.3333333300000001</v>
      </c>
      <c r="G116" s="325">
        <f>D116*E116*F116</f>
        <v>6594499.9835137501</v>
      </c>
      <c r="H116" s="337"/>
      <c r="I116" s="510"/>
      <c r="J116" s="445"/>
      <c r="K116" s="445"/>
      <c r="L116" s="445"/>
      <c r="M116" s="138"/>
      <c r="N116" s="445"/>
      <c r="O116" s="445"/>
      <c r="P116" s="447"/>
      <c r="Q116" s="105"/>
    </row>
    <row r="117" spans="1:17" s="106" customFormat="1" ht="24.75" customHeight="1">
      <c r="A117" s="514"/>
      <c r="B117" s="519"/>
      <c r="C117" s="301" t="s">
        <v>21</v>
      </c>
      <c r="D117" s="302">
        <v>1</v>
      </c>
      <c r="E117" s="204">
        <v>3986397</v>
      </c>
      <c r="F117" s="303">
        <v>1.3333333300000001</v>
      </c>
      <c r="G117" s="325">
        <f>D117*E117*F117</f>
        <v>5315195.9867120106</v>
      </c>
      <c r="H117" s="310"/>
      <c r="I117" s="510"/>
      <c r="J117" s="445"/>
      <c r="K117" s="445"/>
      <c r="L117" s="445"/>
      <c r="M117" s="138"/>
      <c r="N117" s="445"/>
      <c r="O117" s="445"/>
      <c r="P117" s="447"/>
      <c r="Q117" s="105"/>
    </row>
    <row r="118" spans="1:17" ht="26.25" customHeight="1">
      <c r="A118" s="514"/>
      <c r="B118" s="519"/>
      <c r="C118" s="100" t="s">
        <v>22</v>
      </c>
      <c r="D118" s="102">
        <v>1</v>
      </c>
      <c r="E118" s="101">
        <v>3986397</v>
      </c>
      <c r="F118" s="120">
        <v>1.3333333300000001</v>
      </c>
      <c r="G118" s="103">
        <f t="shared" ref="G118" si="7">D118*E118*F118</f>
        <v>5315195.9867120106</v>
      </c>
      <c r="H118" s="142" t="s">
        <v>38</v>
      </c>
      <c r="I118" s="510"/>
      <c r="J118" s="445"/>
      <c r="K118" s="445"/>
      <c r="L118" s="445"/>
      <c r="M118" s="138"/>
      <c r="N118" s="445"/>
      <c r="O118" s="445"/>
      <c r="P118" s="447"/>
    </row>
    <row r="119" spans="1:17" ht="39.75" customHeight="1">
      <c r="A119" s="514"/>
      <c r="B119" s="519"/>
      <c r="C119" s="100" t="s">
        <v>23</v>
      </c>
      <c r="D119" s="102">
        <v>4</v>
      </c>
      <c r="E119" s="101">
        <v>2454265</v>
      </c>
      <c r="F119" s="120">
        <v>1.3333333300000001</v>
      </c>
      <c r="G119" s="103">
        <f>D119*E119*F119</f>
        <v>13089413.300609801</v>
      </c>
      <c r="H119" s="113" t="s">
        <v>52</v>
      </c>
      <c r="I119" s="510"/>
      <c r="J119" s="445"/>
      <c r="K119" s="445"/>
      <c r="L119" s="445"/>
      <c r="M119" s="138"/>
      <c r="N119" s="445"/>
      <c r="O119" s="445"/>
      <c r="P119" s="447"/>
    </row>
    <row r="120" spans="1:17" ht="45" customHeight="1">
      <c r="A120" s="514"/>
      <c r="B120" s="519"/>
      <c r="C120" s="202" t="s">
        <v>25</v>
      </c>
      <c r="D120" s="203"/>
      <c r="E120" s="298"/>
      <c r="F120" s="299"/>
      <c r="G120" s="298"/>
      <c r="H120" s="206"/>
      <c r="I120" s="510"/>
      <c r="J120" s="445"/>
      <c r="K120" s="445"/>
      <c r="L120" s="445"/>
      <c r="M120" s="138"/>
      <c r="N120" s="445"/>
      <c r="O120" s="445"/>
      <c r="P120" s="447"/>
    </row>
    <row r="121" spans="1:17" ht="27" customHeight="1">
      <c r="A121" s="514"/>
      <c r="B121" s="519"/>
      <c r="C121" s="205" t="s">
        <v>26</v>
      </c>
      <c r="D121" s="297" t="s">
        <v>27</v>
      </c>
      <c r="E121" s="453">
        <f>H416</f>
        <v>4783676.4000000004</v>
      </c>
      <c r="F121" s="512">
        <v>1.3333333300000001</v>
      </c>
      <c r="G121" s="453">
        <f>E121*F121</f>
        <v>6378235.1840544129</v>
      </c>
      <c r="H121" s="206"/>
      <c r="I121" s="510"/>
      <c r="J121" s="445"/>
      <c r="K121" s="445"/>
      <c r="L121" s="445"/>
      <c r="M121" s="138"/>
      <c r="N121" s="445"/>
      <c r="O121" s="445"/>
      <c r="P121" s="447"/>
    </row>
    <row r="122" spans="1:17" ht="21" customHeight="1">
      <c r="A122" s="514"/>
      <c r="B122" s="519"/>
      <c r="C122" s="205" t="s">
        <v>28</v>
      </c>
      <c r="D122" s="297" t="s">
        <v>27</v>
      </c>
      <c r="E122" s="453"/>
      <c r="F122" s="512"/>
      <c r="G122" s="453"/>
      <c r="H122" s="206"/>
      <c r="I122" s="510"/>
      <c r="J122" s="445"/>
      <c r="K122" s="445"/>
      <c r="L122" s="445"/>
      <c r="M122" s="138"/>
      <c r="N122" s="445"/>
      <c r="O122" s="445"/>
      <c r="P122" s="447"/>
    </row>
    <row r="123" spans="1:17" ht="21" customHeight="1">
      <c r="A123" s="514"/>
      <c r="B123" s="519"/>
      <c r="C123" s="725" t="s">
        <v>98</v>
      </c>
      <c r="D123" s="297" t="s">
        <v>27</v>
      </c>
      <c r="E123" s="453"/>
      <c r="F123" s="512"/>
      <c r="G123" s="453"/>
      <c r="H123" s="206"/>
      <c r="I123" s="510"/>
      <c r="J123" s="445"/>
      <c r="K123" s="445"/>
      <c r="L123" s="445"/>
      <c r="M123" s="138"/>
      <c r="N123" s="445"/>
      <c r="O123" s="445"/>
      <c r="P123" s="447"/>
    </row>
    <row r="124" spans="1:17" s="124" customFormat="1">
      <c r="A124" s="514"/>
      <c r="B124" s="520"/>
      <c r="C124" s="521" t="s">
        <v>29</v>
      </c>
      <c r="D124" s="522"/>
      <c r="E124" s="522"/>
      <c r="F124" s="523"/>
      <c r="G124" s="338">
        <f>SUM(G115:G122)</f>
        <v>43287040.425115727</v>
      </c>
      <c r="H124" s="127"/>
      <c r="I124" s="510"/>
      <c r="J124" s="445"/>
      <c r="K124" s="445"/>
      <c r="L124" s="445"/>
      <c r="M124" s="138"/>
      <c r="N124" s="445"/>
      <c r="O124" s="445"/>
      <c r="P124" s="447"/>
      <c r="Q124" s="123"/>
    </row>
    <row r="125" spans="1:17" s="124" customFormat="1">
      <c r="A125" s="514"/>
      <c r="B125" s="141">
        <v>2</v>
      </c>
      <c r="C125" s="306" t="s">
        <v>30</v>
      </c>
      <c r="D125" s="203">
        <v>1</v>
      </c>
      <c r="E125" s="204">
        <v>6800000</v>
      </c>
      <c r="F125" s="203">
        <v>1</v>
      </c>
      <c r="G125" s="326">
        <f>D125*E125*F125</f>
        <v>6800000</v>
      </c>
      <c r="H125" s="109"/>
      <c r="I125" s="510"/>
      <c r="J125" s="445"/>
      <c r="K125" s="445"/>
      <c r="L125" s="445"/>
      <c r="M125" s="138"/>
      <c r="N125" s="445"/>
      <c r="O125" s="445"/>
      <c r="P125" s="447"/>
      <c r="Q125" s="123"/>
    </row>
    <row r="126" spans="1:17" s="124" customFormat="1">
      <c r="A126" s="514"/>
      <c r="B126" s="141">
        <v>3</v>
      </c>
      <c r="C126" s="117" t="s">
        <v>40</v>
      </c>
      <c r="D126" s="102"/>
      <c r="E126" s="204">
        <v>5800000</v>
      </c>
      <c r="F126" s="120">
        <v>1.3333333300000001</v>
      </c>
      <c r="G126" s="118">
        <f>E126*F126</f>
        <v>7733333.3140000002</v>
      </c>
      <c r="H126" s="109"/>
      <c r="I126" s="510"/>
      <c r="J126" s="445"/>
      <c r="K126" s="445"/>
      <c r="L126" s="445"/>
      <c r="M126" s="138"/>
      <c r="N126" s="445"/>
      <c r="O126" s="445"/>
      <c r="P126" s="447"/>
      <c r="Q126" s="123"/>
    </row>
    <row r="127" spans="1:17" s="124" customFormat="1">
      <c r="A127" s="514"/>
      <c r="B127" s="141"/>
      <c r="C127" s="117" t="s">
        <v>32</v>
      </c>
      <c r="D127" s="102"/>
      <c r="E127" s="101"/>
      <c r="F127" s="102"/>
      <c r="G127" s="118">
        <f>SUM(G124:G126)</f>
        <v>57820373.73911573</v>
      </c>
      <c r="H127" s="109"/>
      <c r="I127" s="510"/>
      <c r="J127" s="445"/>
      <c r="K127" s="445"/>
      <c r="L127" s="445"/>
      <c r="M127" s="138"/>
      <c r="N127" s="445"/>
      <c r="O127" s="445"/>
      <c r="P127" s="447"/>
      <c r="Q127" s="123"/>
    </row>
    <row r="128" spans="1:17" s="124" customFormat="1" ht="20.25" customHeight="1">
      <c r="A128" s="514"/>
      <c r="B128" s="141">
        <v>4</v>
      </c>
      <c r="C128" s="119" t="s">
        <v>41</v>
      </c>
      <c r="D128" s="102"/>
      <c r="E128" s="101" t="s">
        <v>34</v>
      </c>
      <c r="F128" s="120">
        <f>G128*100/G127</f>
        <v>6.8244526017834533</v>
      </c>
      <c r="G128" s="296">
        <v>3945924</v>
      </c>
      <c r="H128" s="109"/>
      <c r="I128" s="510"/>
      <c r="J128" s="445"/>
      <c r="K128" s="445"/>
      <c r="L128" s="445"/>
      <c r="M128" s="138"/>
      <c r="N128" s="445"/>
      <c r="O128" s="445"/>
      <c r="P128" s="447"/>
      <c r="Q128" s="123"/>
    </row>
    <row r="129" spans="1:20" s="124" customFormat="1" ht="21" customHeight="1">
      <c r="A129" s="515"/>
      <c r="B129" s="116"/>
      <c r="C129" s="506" t="s">
        <v>15</v>
      </c>
      <c r="D129" s="507"/>
      <c r="E129" s="507"/>
      <c r="F129" s="508"/>
      <c r="G129" s="115">
        <f>SUM(G127:G128)</f>
        <v>61766297.73911573</v>
      </c>
      <c r="H129" s="109"/>
      <c r="I129" s="524"/>
      <c r="J129" s="446"/>
      <c r="K129" s="446"/>
      <c r="L129" s="446"/>
      <c r="M129" s="256"/>
      <c r="N129" s="446"/>
      <c r="O129" s="446"/>
      <c r="P129" s="451"/>
      <c r="Q129" s="123"/>
    </row>
    <row r="130" spans="1:20" s="124" customFormat="1" ht="44.25" customHeight="1">
      <c r="A130" s="91" t="s">
        <v>0</v>
      </c>
      <c r="B130" s="143" t="s">
        <v>1</v>
      </c>
      <c r="C130" s="93" t="s">
        <v>35</v>
      </c>
      <c r="D130" s="94" t="s">
        <v>3</v>
      </c>
      <c r="E130" s="94" t="s">
        <v>4</v>
      </c>
      <c r="F130" s="94" t="s">
        <v>5</v>
      </c>
      <c r="G130" s="95" t="s">
        <v>6</v>
      </c>
      <c r="H130" s="122" t="s">
        <v>7</v>
      </c>
      <c r="I130" s="110"/>
      <c r="J130" s="110"/>
      <c r="K130" s="108"/>
      <c r="L130" s="108"/>
      <c r="M130" s="108"/>
      <c r="N130" s="108"/>
      <c r="O130" s="108"/>
      <c r="P130" s="108"/>
      <c r="Q130" s="123"/>
    </row>
    <row r="131" spans="1:20" ht="31.5" customHeight="1">
      <c r="A131" s="482" t="s">
        <v>54</v>
      </c>
      <c r="B131" s="525">
        <v>1</v>
      </c>
      <c r="C131" s="301" t="s">
        <v>55</v>
      </c>
      <c r="D131" s="302">
        <v>1</v>
      </c>
      <c r="E131" s="204">
        <v>4945875</v>
      </c>
      <c r="F131" s="303">
        <v>1.3333333300000001</v>
      </c>
      <c r="G131" s="325">
        <f>D131*E131*F131</f>
        <v>6594499.9835137501</v>
      </c>
      <c r="H131" s="104" t="s">
        <v>19</v>
      </c>
      <c r="I131" s="509">
        <f>SUM(G131:G135)</f>
        <v>36908805.241061315</v>
      </c>
      <c r="J131" s="457">
        <f>G137</f>
        <v>6378235.1840544129</v>
      </c>
      <c r="K131" s="457">
        <f>G141</f>
        <v>6800000</v>
      </c>
      <c r="L131" s="457">
        <f>G142</f>
        <v>7733333.3140000002</v>
      </c>
      <c r="M131" s="174"/>
      <c r="N131" s="457">
        <f>SUM(I131:L135)</f>
        <v>57820373.73911573</v>
      </c>
      <c r="O131" s="457">
        <f>G144</f>
        <v>3945924</v>
      </c>
      <c r="P131" s="452">
        <f>SUM(N131:O135)</f>
        <v>61766297.73911573</v>
      </c>
    </row>
    <row r="132" spans="1:20" ht="31.5" customHeight="1">
      <c r="A132" s="482"/>
      <c r="B132" s="525"/>
      <c r="C132" s="301" t="s">
        <v>20</v>
      </c>
      <c r="D132" s="302">
        <v>1</v>
      </c>
      <c r="E132" s="204">
        <v>4945875</v>
      </c>
      <c r="F132" s="303">
        <v>1.3333333300000001</v>
      </c>
      <c r="G132" s="325">
        <f>D132*E132*F132</f>
        <v>6594499.9835137501</v>
      </c>
      <c r="H132" s="337"/>
      <c r="I132" s="510"/>
      <c r="J132" s="445"/>
      <c r="K132" s="445"/>
      <c r="L132" s="445"/>
      <c r="M132" s="138"/>
      <c r="N132" s="445"/>
      <c r="O132" s="445"/>
      <c r="P132" s="447"/>
    </row>
    <row r="133" spans="1:20" s="106" customFormat="1" ht="24.75" customHeight="1">
      <c r="A133" s="482"/>
      <c r="B133" s="525"/>
      <c r="C133" s="301" t="s">
        <v>21</v>
      </c>
      <c r="D133" s="302">
        <v>1</v>
      </c>
      <c r="E133" s="204">
        <v>3986397</v>
      </c>
      <c r="F133" s="303">
        <v>1.3333333300000001</v>
      </c>
      <c r="G133" s="325">
        <f>D133*E133*F133</f>
        <v>5315195.9867120106</v>
      </c>
      <c r="H133" s="310"/>
      <c r="I133" s="510"/>
      <c r="J133" s="445"/>
      <c r="K133" s="445"/>
      <c r="L133" s="445"/>
      <c r="M133" s="138"/>
      <c r="N133" s="445"/>
      <c r="O133" s="445"/>
      <c r="P133" s="447"/>
      <c r="Q133" s="105"/>
    </row>
    <row r="134" spans="1:20" ht="21.75" customHeight="1">
      <c r="A134" s="482"/>
      <c r="B134" s="525"/>
      <c r="C134" s="100" t="s">
        <v>22</v>
      </c>
      <c r="D134" s="102">
        <v>1</v>
      </c>
      <c r="E134" s="101">
        <v>3986397</v>
      </c>
      <c r="F134" s="120">
        <v>1.3333333300000001</v>
      </c>
      <c r="G134" s="103">
        <f t="shared" ref="G134" si="8">D134*E134*F134</f>
        <v>5315195.9867120106</v>
      </c>
      <c r="H134" s="142" t="s">
        <v>38</v>
      </c>
      <c r="I134" s="510"/>
      <c r="J134" s="445"/>
      <c r="K134" s="445"/>
      <c r="L134" s="445"/>
      <c r="M134" s="138"/>
      <c r="N134" s="445"/>
      <c r="O134" s="445"/>
      <c r="P134" s="447"/>
    </row>
    <row r="135" spans="1:20" ht="24" customHeight="1">
      <c r="A135" s="482"/>
      <c r="B135" s="525"/>
      <c r="C135" s="100" t="s">
        <v>23</v>
      </c>
      <c r="D135" s="102">
        <v>4</v>
      </c>
      <c r="E135" s="101">
        <v>2454265</v>
      </c>
      <c r="F135" s="120">
        <v>1.3333333300000001</v>
      </c>
      <c r="G135" s="103">
        <f>D135*E135*F135</f>
        <v>13089413.300609801</v>
      </c>
      <c r="H135" s="113" t="s">
        <v>52</v>
      </c>
      <c r="I135" s="510"/>
      <c r="J135" s="445"/>
      <c r="K135" s="445"/>
      <c r="L135" s="445"/>
      <c r="M135" s="138"/>
      <c r="N135" s="445"/>
      <c r="O135" s="445"/>
      <c r="P135" s="447"/>
      <c r="T135" s="99" t="s">
        <v>56</v>
      </c>
    </row>
    <row r="136" spans="1:20" ht="45" customHeight="1">
      <c r="A136" s="482"/>
      <c r="B136" s="525"/>
      <c r="C136" s="202" t="s">
        <v>25</v>
      </c>
      <c r="D136" s="203"/>
      <c r="E136" s="204"/>
      <c r="F136" s="203"/>
      <c r="G136" s="204"/>
      <c r="H136" s="206"/>
      <c r="I136" s="510"/>
      <c r="J136" s="445"/>
      <c r="K136" s="445"/>
      <c r="L136" s="445"/>
      <c r="M136" s="138"/>
      <c r="N136" s="445"/>
      <c r="O136" s="445"/>
      <c r="P136" s="447"/>
    </row>
    <row r="137" spans="1:20" ht="27" customHeight="1">
      <c r="A137" s="482"/>
      <c r="B137" s="525"/>
      <c r="C137" s="205" t="s">
        <v>26</v>
      </c>
      <c r="D137" s="297" t="s">
        <v>27</v>
      </c>
      <c r="E137" s="453">
        <f>H416</f>
        <v>4783676.4000000004</v>
      </c>
      <c r="F137" s="512">
        <v>1.3333333300000001</v>
      </c>
      <c r="G137" s="453">
        <f>E137*F137</f>
        <v>6378235.1840544129</v>
      </c>
      <c r="H137" s="206"/>
      <c r="I137" s="510"/>
      <c r="J137" s="445"/>
      <c r="K137" s="445"/>
      <c r="L137" s="445"/>
      <c r="M137" s="138"/>
      <c r="N137" s="445"/>
      <c r="O137" s="445"/>
      <c r="P137" s="447"/>
    </row>
    <row r="138" spans="1:20" ht="21" customHeight="1">
      <c r="A138" s="482"/>
      <c r="B138" s="525"/>
      <c r="C138" s="205" t="s">
        <v>28</v>
      </c>
      <c r="D138" s="297" t="s">
        <v>27</v>
      </c>
      <c r="E138" s="453"/>
      <c r="F138" s="512"/>
      <c r="G138" s="453"/>
      <c r="H138" s="206"/>
      <c r="I138" s="510"/>
      <c r="J138" s="445"/>
      <c r="K138" s="445"/>
      <c r="L138" s="445"/>
      <c r="M138" s="138"/>
      <c r="N138" s="445"/>
      <c r="O138" s="445"/>
      <c r="P138" s="447"/>
    </row>
    <row r="139" spans="1:20" ht="21" customHeight="1">
      <c r="A139" s="482"/>
      <c r="B139" s="525"/>
      <c r="C139" s="725" t="s">
        <v>98</v>
      </c>
      <c r="D139" s="297" t="s">
        <v>27</v>
      </c>
      <c r="E139" s="453"/>
      <c r="F139" s="512"/>
      <c r="G139" s="453"/>
      <c r="H139" s="206"/>
      <c r="I139" s="510"/>
      <c r="J139" s="445"/>
      <c r="K139" s="445"/>
      <c r="L139" s="445"/>
      <c r="M139" s="138"/>
      <c r="N139" s="445"/>
      <c r="O139" s="445"/>
      <c r="P139" s="447"/>
    </row>
    <row r="140" spans="1:20" s="124" customFormat="1">
      <c r="A140" s="482"/>
      <c r="B140" s="525"/>
      <c r="C140" s="500" t="s">
        <v>29</v>
      </c>
      <c r="D140" s="500"/>
      <c r="E140" s="500"/>
      <c r="F140" s="500"/>
      <c r="G140" s="118">
        <f>SUM(G131:G138)</f>
        <v>43287040.425115727</v>
      </c>
      <c r="H140" s="127"/>
      <c r="I140" s="510"/>
      <c r="J140" s="445"/>
      <c r="K140" s="445"/>
      <c r="L140" s="445"/>
      <c r="M140" s="138"/>
      <c r="N140" s="445"/>
      <c r="O140" s="445"/>
      <c r="P140" s="447"/>
      <c r="Q140" s="123"/>
    </row>
    <row r="141" spans="1:20" s="124" customFormat="1">
      <c r="A141" s="482"/>
      <c r="B141" s="141">
        <v>2</v>
      </c>
      <c r="C141" s="306" t="s">
        <v>30</v>
      </c>
      <c r="D141" s="203">
        <v>1</v>
      </c>
      <c r="E141" s="204">
        <v>6800000</v>
      </c>
      <c r="F141" s="203">
        <v>1</v>
      </c>
      <c r="G141" s="326">
        <f>D141*E141*F141</f>
        <v>6800000</v>
      </c>
      <c r="H141" s="109"/>
      <c r="I141" s="510"/>
      <c r="J141" s="445"/>
      <c r="K141" s="445"/>
      <c r="L141" s="445"/>
      <c r="M141" s="138"/>
      <c r="N141" s="445"/>
      <c r="O141" s="445"/>
      <c r="P141" s="447"/>
      <c r="Q141" s="123"/>
    </row>
    <row r="142" spans="1:20" s="124" customFormat="1">
      <c r="A142" s="482"/>
      <c r="B142" s="132">
        <v>3</v>
      </c>
      <c r="C142" s="117" t="s">
        <v>40</v>
      </c>
      <c r="D142" s="102"/>
      <c r="E142" s="204">
        <v>5800000</v>
      </c>
      <c r="F142" s="120">
        <v>1.3333333300000001</v>
      </c>
      <c r="G142" s="118">
        <f>E142*F142</f>
        <v>7733333.3140000002</v>
      </c>
      <c r="H142" s="109"/>
      <c r="I142" s="510"/>
      <c r="J142" s="445"/>
      <c r="K142" s="445"/>
      <c r="L142" s="445"/>
      <c r="M142" s="138"/>
      <c r="N142" s="445"/>
      <c r="O142" s="445"/>
      <c r="P142" s="447"/>
      <c r="Q142" s="123"/>
    </row>
    <row r="143" spans="1:20" s="124" customFormat="1">
      <c r="A143" s="482"/>
      <c r="B143" s="132"/>
      <c r="C143" s="117" t="s">
        <v>32</v>
      </c>
      <c r="D143" s="102"/>
      <c r="E143" s="101"/>
      <c r="F143" s="102"/>
      <c r="G143" s="118">
        <f>SUM(G140:G142)</f>
        <v>57820373.73911573</v>
      </c>
      <c r="H143" s="109"/>
      <c r="I143" s="510"/>
      <c r="J143" s="445"/>
      <c r="K143" s="445"/>
      <c r="L143" s="445"/>
      <c r="M143" s="138"/>
      <c r="N143" s="445"/>
      <c r="O143" s="445"/>
      <c r="P143" s="447"/>
      <c r="Q143" s="123"/>
    </row>
    <row r="144" spans="1:20" s="124" customFormat="1" ht="15" customHeight="1">
      <c r="A144" s="482"/>
      <c r="B144" s="132">
        <v>4</v>
      </c>
      <c r="C144" s="119" t="s">
        <v>41</v>
      </c>
      <c r="D144" s="102"/>
      <c r="E144" s="101" t="s">
        <v>34</v>
      </c>
      <c r="F144" s="120">
        <f>G144*100/G143</f>
        <v>6.8244526017834533</v>
      </c>
      <c r="G144" s="296">
        <v>3945924</v>
      </c>
      <c r="H144" s="109"/>
      <c r="I144" s="510"/>
      <c r="J144" s="445"/>
      <c r="K144" s="138"/>
      <c r="L144" s="445"/>
      <c r="M144" s="138"/>
      <c r="N144" s="445"/>
      <c r="O144" s="445"/>
      <c r="P144" s="447"/>
      <c r="Q144" s="123"/>
    </row>
    <row r="145" spans="1:17" s="124" customFormat="1" ht="21" customHeight="1">
      <c r="A145" s="483"/>
      <c r="B145" s="134"/>
      <c r="C145" s="517" t="s">
        <v>15</v>
      </c>
      <c r="D145" s="517"/>
      <c r="E145" s="517"/>
      <c r="F145" s="517"/>
      <c r="G145" s="115">
        <f>SUM(G143:G144)</f>
        <v>61766297.73911573</v>
      </c>
      <c r="H145" s="109"/>
      <c r="I145" s="524"/>
      <c r="J145" s="446"/>
      <c r="K145" s="138"/>
      <c r="L145" s="446"/>
      <c r="M145" s="256"/>
      <c r="N145" s="446"/>
      <c r="O145" s="446"/>
      <c r="P145" s="451"/>
      <c r="Q145" s="123"/>
    </row>
    <row r="146" spans="1:17" s="124" customFormat="1" ht="44.25" customHeight="1">
      <c r="A146" s="91" t="s">
        <v>0</v>
      </c>
      <c r="B146" s="143" t="s">
        <v>1</v>
      </c>
      <c r="C146" s="93" t="s">
        <v>35</v>
      </c>
      <c r="D146" s="94" t="s">
        <v>3</v>
      </c>
      <c r="E146" s="94" t="s">
        <v>4</v>
      </c>
      <c r="F146" s="94" t="s">
        <v>5</v>
      </c>
      <c r="G146" s="95" t="s">
        <v>6</v>
      </c>
      <c r="H146" s="122" t="s">
        <v>7</v>
      </c>
      <c r="I146" s="175"/>
      <c r="J146" s="175"/>
      <c r="K146" s="174"/>
      <c r="L146" s="174"/>
      <c r="M146" s="174"/>
      <c r="N146" s="174"/>
      <c r="O146" s="174"/>
      <c r="P146" s="174"/>
      <c r="Q146" s="123"/>
    </row>
    <row r="147" spans="1:17" ht="42" customHeight="1">
      <c r="A147" s="501" t="s">
        <v>57</v>
      </c>
      <c r="B147" s="526">
        <v>1</v>
      </c>
      <c r="C147" s="301" t="s">
        <v>55</v>
      </c>
      <c r="D147" s="302">
        <v>1</v>
      </c>
      <c r="E147" s="204">
        <v>4945875</v>
      </c>
      <c r="F147" s="303">
        <v>1.3333333300000001</v>
      </c>
      <c r="G147" s="325">
        <f>D147*E147*F147</f>
        <v>6594499.9835137501</v>
      </c>
      <c r="H147" s="207" t="s">
        <v>58</v>
      </c>
      <c r="I147" s="453">
        <f>SUM(G147:G151)</f>
        <v>36908805.241061315</v>
      </c>
      <c r="J147" s="453">
        <f>G153</f>
        <v>6378235.1840544129</v>
      </c>
      <c r="K147" s="453">
        <f>G157</f>
        <v>6800000</v>
      </c>
      <c r="L147" s="453">
        <f>G158</f>
        <v>7733333.3140000002</v>
      </c>
      <c r="M147" s="255"/>
      <c r="N147" s="453">
        <f>SUM(I147:L147)</f>
        <v>57820373.73911573</v>
      </c>
      <c r="O147" s="453">
        <f>G160</f>
        <v>3945924</v>
      </c>
      <c r="P147" s="453">
        <f>SUM(N147:O147)</f>
        <v>61766297.73911573</v>
      </c>
    </row>
    <row r="148" spans="1:17" ht="42" customHeight="1">
      <c r="A148" s="481"/>
      <c r="B148" s="527"/>
      <c r="C148" s="301" t="s">
        <v>20</v>
      </c>
      <c r="D148" s="302">
        <v>1</v>
      </c>
      <c r="E148" s="204">
        <v>4945875</v>
      </c>
      <c r="F148" s="303">
        <v>1.3333333300000001</v>
      </c>
      <c r="G148" s="325">
        <f>D148*E148*F148</f>
        <v>6594499.9835137501</v>
      </c>
      <c r="H148" s="218"/>
      <c r="I148" s="453"/>
      <c r="J148" s="453"/>
      <c r="K148" s="453"/>
      <c r="L148" s="453"/>
      <c r="M148" s="255"/>
      <c r="N148" s="453"/>
      <c r="O148" s="453"/>
      <c r="P148" s="453"/>
    </row>
    <row r="149" spans="1:17" s="106" customFormat="1" ht="24.75" customHeight="1">
      <c r="A149" s="481"/>
      <c r="B149" s="527"/>
      <c r="C149" s="301" t="s">
        <v>21</v>
      </c>
      <c r="D149" s="302">
        <v>1</v>
      </c>
      <c r="E149" s="204">
        <v>3986397</v>
      </c>
      <c r="F149" s="303">
        <v>1.3333333300000001</v>
      </c>
      <c r="G149" s="325">
        <f>D149*E149*F149</f>
        <v>5315195.9867120106</v>
      </c>
      <c r="H149" s="310"/>
      <c r="I149" s="453"/>
      <c r="J149" s="453"/>
      <c r="K149" s="453"/>
      <c r="L149" s="453"/>
      <c r="M149" s="138"/>
      <c r="N149" s="453"/>
      <c r="O149" s="453"/>
      <c r="P149" s="453"/>
      <c r="Q149" s="105"/>
    </row>
    <row r="150" spans="1:17" ht="24" customHeight="1">
      <c r="A150" s="482"/>
      <c r="B150" s="525"/>
      <c r="C150" s="100" t="s">
        <v>22</v>
      </c>
      <c r="D150" s="102">
        <v>1</v>
      </c>
      <c r="E150" s="101">
        <v>3986397</v>
      </c>
      <c r="F150" s="120">
        <v>1.3333333300000001</v>
      </c>
      <c r="G150" s="103">
        <f t="shared" ref="G150" si="9">D150*E150*F150</f>
        <v>5315195.9867120106</v>
      </c>
      <c r="H150" s="208" t="s">
        <v>38</v>
      </c>
      <c r="I150" s="453"/>
      <c r="J150" s="453"/>
      <c r="K150" s="453"/>
      <c r="L150" s="453"/>
      <c r="M150" s="255"/>
      <c r="N150" s="453"/>
      <c r="O150" s="453"/>
      <c r="P150" s="453"/>
    </row>
    <row r="151" spans="1:17" ht="27.75" customHeight="1">
      <c r="A151" s="482"/>
      <c r="B151" s="525"/>
      <c r="C151" s="100" t="s">
        <v>23</v>
      </c>
      <c r="D151" s="102">
        <v>4</v>
      </c>
      <c r="E151" s="101">
        <v>2454265</v>
      </c>
      <c r="F151" s="120">
        <v>1.3333333300000001</v>
      </c>
      <c r="G151" s="103">
        <f>D151*E151*F151</f>
        <v>13089413.300609801</v>
      </c>
      <c r="H151" s="209" t="s">
        <v>43</v>
      </c>
      <c r="I151" s="453"/>
      <c r="J151" s="453"/>
      <c r="K151" s="453"/>
      <c r="L151" s="453"/>
      <c r="M151" s="255"/>
      <c r="N151" s="453"/>
      <c r="O151" s="453"/>
      <c r="P151" s="453"/>
      <c r="Q151" s="111" t="e">
        <f>#REF!*100/#REF!</f>
        <v>#REF!</v>
      </c>
    </row>
    <row r="152" spans="1:17" ht="45" customHeight="1">
      <c r="A152" s="482"/>
      <c r="B152" s="132"/>
      <c r="C152" s="202" t="s">
        <v>25</v>
      </c>
      <c r="D152" s="203"/>
      <c r="E152" s="204"/>
      <c r="F152" s="203"/>
      <c r="G152" s="204"/>
      <c r="H152" s="210"/>
      <c r="I152" s="453"/>
      <c r="J152" s="453"/>
      <c r="K152" s="453"/>
      <c r="L152" s="453"/>
      <c r="M152" s="255"/>
      <c r="N152" s="453"/>
      <c r="O152" s="453"/>
      <c r="P152" s="453"/>
    </row>
    <row r="153" spans="1:17" ht="27" customHeight="1">
      <c r="A153" s="482"/>
      <c r="B153" s="132"/>
      <c r="C153" s="205" t="s">
        <v>26</v>
      </c>
      <c r="D153" s="297" t="s">
        <v>27</v>
      </c>
      <c r="E153" s="453">
        <f>H416</f>
        <v>4783676.4000000004</v>
      </c>
      <c r="F153" s="512">
        <v>1.3333333300000001</v>
      </c>
      <c r="G153" s="453">
        <f>E153*F153</f>
        <v>6378235.1840544129</v>
      </c>
      <c r="H153" s="210"/>
      <c r="I153" s="453"/>
      <c r="J153" s="453"/>
      <c r="K153" s="453"/>
      <c r="L153" s="453"/>
      <c r="M153" s="255"/>
      <c r="N153" s="453"/>
      <c r="O153" s="453"/>
      <c r="P153" s="453"/>
    </row>
    <row r="154" spans="1:17" ht="21" customHeight="1">
      <c r="A154" s="482"/>
      <c r="B154" s="132"/>
      <c r="C154" s="205" t="s">
        <v>28</v>
      </c>
      <c r="D154" s="297" t="s">
        <v>27</v>
      </c>
      <c r="E154" s="453"/>
      <c r="F154" s="512"/>
      <c r="G154" s="453"/>
      <c r="H154" s="210"/>
      <c r="I154" s="453"/>
      <c r="J154" s="453"/>
      <c r="K154" s="453"/>
      <c r="L154" s="453"/>
      <c r="M154" s="255"/>
      <c r="N154" s="453"/>
      <c r="O154" s="453"/>
      <c r="P154" s="453"/>
    </row>
    <row r="155" spans="1:17" ht="21" customHeight="1">
      <c r="A155" s="482"/>
      <c r="B155" s="132"/>
      <c r="C155" s="725" t="s">
        <v>98</v>
      </c>
      <c r="D155" s="297" t="s">
        <v>27</v>
      </c>
      <c r="E155" s="453"/>
      <c r="F155" s="512"/>
      <c r="G155" s="453"/>
      <c r="H155" s="210"/>
      <c r="I155" s="453"/>
      <c r="J155" s="453"/>
      <c r="K155" s="453"/>
      <c r="L155" s="453"/>
      <c r="M155" s="255"/>
      <c r="N155" s="453"/>
      <c r="O155" s="453"/>
      <c r="P155" s="453"/>
    </row>
    <row r="156" spans="1:17" s="124" customFormat="1">
      <c r="A156" s="482"/>
      <c r="B156" s="132"/>
      <c r="C156" s="500" t="s">
        <v>29</v>
      </c>
      <c r="D156" s="500"/>
      <c r="E156" s="500"/>
      <c r="F156" s="500"/>
      <c r="G156" s="118">
        <f>SUM(G147:G154)</f>
        <v>43287040.425115727</v>
      </c>
      <c r="H156" s="211"/>
      <c r="I156" s="453"/>
      <c r="J156" s="453"/>
      <c r="K156" s="453"/>
      <c r="L156" s="453"/>
      <c r="M156" s="255"/>
      <c r="N156" s="453"/>
      <c r="O156" s="453"/>
      <c r="P156" s="453"/>
      <c r="Q156" s="224"/>
    </row>
    <row r="157" spans="1:17" s="124" customFormat="1">
      <c r="A157" s="482"/>
      <c r="B157" s="141">
        <v>2</v>
      </c>
      <c r="C157" s="306" t="s">
        <v>30</v>
      </c>
      <c r="D157" s="203">
        <v>1</v>
      </c>
      <c r="E157" s="204">
        <v>6800000</v>
      </c>
      <c r="F157" s="203">
        <v>1</v>
      </c>
      <c r="G157" s="326">
        <f>D157*E157*F157</f>
        <v>6800000</v>
      </c>
      <c r="H157" s="109"/>
      <c r="I157" s="453"/>
      <c r="J157" s="453"/>
      <c r="K157" s="453"/>
      <c r="L157" s="453"/>
      <c r="M157" s="138"/>
      <c r="N157" s="453"/>
      <c r="O157" s="453"/>
      <c r="P157" s="453"/>
      <c r="Q157" s="123"/>
    </row>
    <row r="158" spans="1:17" s="124" customFormat="1">
      <c r="A158" s="482"/>
      <c r="B158" s="132">
        <v>3</v>
      </c>
      <c r="C158" s="117" t="s">
        <v>40</v>
      </c>
      <c r="D158" s="102"/>
      <c r="E158" s="204">
        <v>5800000</v>
      </c>
      <c r="F158" s="120">
        <v>1.3333333300000001</v>
      </c>
      <c r="G158" s="118">
        <f>E158*F158</f>
        <v>7733333.3140000002</v>
      </c>
      <c r="H158" s="212"/>
      <c r="I158" s="453"/>
      <c r="J158" s="453"/>
      <c r="K158" s="453"/>
      <c r="L158" s="453"/>
      <c r="M158" s="255"/>
      <c r="N158" s="453"/>
      <c r="O158" s="453"/>
      <c r="P158" s="453"/>
      <c r="Q158" s="224"/>
    </row>
    <row r="159" spans="1:17" s="124" customFormat="1">
      <c r="A159" s="482"/>
      <c r="B159" s="132"/>
      <c r="C159" s="117" t="s">
        <v>32</v>
      </c>
      <c r="D159" s="102"/>
      <c r="E159" s="101"/>
      <c r="F159" s="102"/>
      <c r="G159" s="118">
        <f>SUM(G156:G158)</f>
        <v>57820373.73911573</v>
      </c>
      <c r="H159" s="212"/>
      <c r="I159" s="453"/>
      <c r="J159" s="453"/>
      <c r="K159" s="453"/>
      <c r="L159" s="453"/>
      <c r="M159" s="255"/>
      <c r="N159" s="453"/>
      <c r="O159" s="453"/>
      <c r="P159" s="453"/>
      <c r="Q159" s="224"/>
    </row>
    <row r="160" spans="1:17" s="124" customFormat="1" ht="24.75" customHeight="1">
      <c r="A160" s="482"/>
      <c r="B160" s="132">
        <v>4</v>
      </c>
      <c r="C160" s="119" t="s">
        <v>41</v>
      </c>
      <c r="D160" s="102"/>
      <c r="E160" s="101" t="s">
        <v>34</v>
      </c>
      <c r="F160" s="120">
        <f>G160*100/G159</f>
        <v>6.8244526017834533</v>
      </c>
      <c r="G160" s="296">
        <v>3945924</v>
      </c>
      <c r="H160" s="212"/>
      <c r="I160" s="453"/>
      <c r="J160" s="453"/>
      <c r="K160" s="453"/>
      <c r="L160" s="453"/>
      <c r="M160" s="255"/>
      <c r="N160" s="453"/>
      <c r="O160" s="453"/>
      <c r="P160" s="453"/>
      <c r="Q160" s="224"/>
    </row>
    <row r="161" spans="1:19" s="124" customFormat="1" ht="21" customHeight="1">
      <c r="A161" s="483"/>
      <c r="B161" s="134"/>
      <c r="C161" s="517" t="s">
        <v>15</v>
      </c>
      <c r="D161" s="517"/>
      <c r="E161" s="517"/>
      <c r="F161" s="517"/>
      <c r="G161" s="115">
        <f>SUM(G159:G160)</f>
        <v>61766297.73911573</v>
      </c>
      <c r="H161" s="212"/>
      <c r="I161" s="453"/>
      <c r="J161" s="453"/>
      <c r="K161" s="453"/>
      <c r="L161" s="453"/>
      <c r="M161" s="255"/>
      <c r="N161" s="453"/>
      <c r="O161" s="453"/>
      <c r="P161" s="453"/>
      <c r="Q161" s="224"/>
    </row>
    <row r="162" spans="1:19" s="124" customFormat="1" ht="44.25" customHeight="1">
      <c r="A162" s="91" t="s">
        <v>0</v>
      </c>
      <c r="B162" s="143" t="s">
        <v>1</v>
      </c>
      <c r="C162" s="93" t="s">
        <v>35</v>
      </c>
      <c r="D162" s="94" t="s">
        <v>3</v>
      </c>
      <c r="E162" s="94" t="s">
        <v>4</v>
      </c>
      <c r="F162" s="94" t="s">
        <v>5</v>
      </c>
      <c r="G162" s="95" t="s">
        <v>6</v>
      </c>
      <c r="H162" s="122" t="s">
        <v>7</v>
      </c>
      <c r="I162" s="529">
        <f>SUM(G163:G167)</f>
        <v>36908805.241061315</v>
      </c>
      <c r="J162" s="445">
        <f>G169</f>
        <v>6378235.1840544129</v>
      </c>
      <c r="K162" s="445">
        <f>G173</f>
        <v>6800000</v>
      </c>
      <c r="L162" s="445">
        <f>G174</f>
        <v>7733333.3140000002</v>
      </c>
      <c r="M162" s="138"/>
      <c r="N162" s="445">
        <f>SUM(I162:L177)</f>
        <v>57820373.73911573</v>
      </c>
      <c r="O162" s="445">
        <f>G176</f>
        <v>3945924</v>
      </c>
      <c r="P162" s="447">
        <f>SUM(N162:O177)</f>
        <v>61766297.73911573</v>
      </c>
      <c r="Q162" s="123"/>
    </row>
    <row r="163" spans="1:19" ht="21" customHeight="1">
      <c r="A163" s="482" t="s">
        <v>59</v>
      </c>
      <c r="B163" s="525">
        <v>1</v>
      </c>
      <c r="C163" s="301" t="s">
        <v>55</v>
      </c>
      <c r="D163" s="302">
        <v>1</v>
      </c>
      <c r="E163" s="204">
        <v>4945875</v>
      </c>
      <c r="F163" s="303">
        <v>1.3333333300000001</v>
      </c>
      <c r="G163" s="325">
        <f>D163*E163*F163</f>
        <v>6594499.9835137501</v>
      </c>
      <c r="H163" s="145" t="s">
        <v>58</v>
      </c>
      <c r="I163" s="529"/>
      <c r="J163" s="445"/>
      <c r="K163" s="445"/>
      <c r="L163" s="445"/>
      <c r="M163" s="138"/>
      <c r="N163" s="445"/>
      <c r="O163" s="445"/>
      <c r="P163" s="447"/>
      <c r="S163" s="99" t="s">
        <v>48</v>
      </c>
    </row>
    <row r="164" spans="1:19" ht="21" customHeight="1">
      <c r="A164" s="482"/>
      <c r="B164" s="525"/>
      <c r="C164" s="301" t="s">
        <v>20</v>
      </c>
      <c r="D164" s="302">
        <v>1</v>
      </c>
      <c r="E164" s="204">
        <v>4945875</v>
      </c>
      <c r="F164" s="303">
        <v>1.3333333300000001</v>
      </c>
      <c r="G164" s="325">
        <f>D164*E164*F164</f>
        <v>6594499.9835137501</v>
      </c>
      <c r="H164" s="145"/>
      <c r="I164" s="529"/>
      <c r="J164" s="445"/>
      <c r="K164" s="445"/>
      <c r="L164" s="445"/>
      <c r="M164" s="138"/>
      <c r="N164" s="445"/>
      <c r="O164" s="445"/>
      <c r="P164" s="447"/>
    </row>
    <row r="165" spans="1:19" s="106" customFormat="1" ht="24.75" customHeight="1">
      <c r="A165" s="482"/>
      <c r="B165" s="525"/>
      <c r="C165" s="301" t="s">
        <v>21</v>
      </c>
      <c r="D165" s="302">
        <v>1</v>
      </c>
      <c r="E165" s="204">
        <v>3986397</v>
      </c>
      <c r="F165" s="303">
        <v>1.3333333300000001</v>
      </c>
      <c r="G165" s="325">
        <f>D165*E165*F165</f>
        <v>5315195.9867120106</v>
      </c>
      <c r="H165" s="310"/>
      <c r="I165" s="529"/>
      <c r="J165" s="445"/>
      <c r="K165" s="445"/>
      <c r="L165" s="445"/>
      <c r="M165" s="138"/>
      <c r="N165" s="445"/>
      <c r="O165" s="445"/>
      <c r="P165" s="447"/>
      <c r="Q165" s="105"/>
    </row>
    <row r="166" spans="1:19" ht="19.5" customHeight="1">
      <c r="A166" s="482"/>
      <c r="B166" s="525"/>
      <c r="C166" s="100" t="s">
        <v>22</v>
      </c>
      <c r="D166" s="102">
        <v>1</v>
      </c>
      <c r="E166" s="101">
        <v>3986397</v>
      </c>
      <c r="F166" s="120">
        <v>1.3333333300000001</v>
      </c>
      <c r="G166" s="103">
        <f t="shared" ref="G166" si="10">D166*E166*F166</f>
        <v>5315195.9867120106</v>
      </c>
      <c r="H166" s="136" t="s">
        <v>38</v>
      </c>
      <c r="I166" s="529"/>
      <c r="J166" s="445"/>
      <c r="K166" s="445"/>
      <c r="L166" s="445"/>
      <c r="M166" s="138"/>
      <c r="N166" s="445"/>
      <c r="O166" s="445"/>
      <c r="P166" s="447"/>
    </row>
    <row r="167" spans="1:19" ht="27" customHeight="1">
      <c r="A167" s="482"/>
      <c r="B167" s="525"/>
      <c r="C167" s="100" t="s">
        <v>23</v>
      </c>
      <c r="D167" s="102">
        <v>4</v>
      </c>
      <c r="E167" s="101">
        <v>2454265</v>
      </c>
      <c r="F167" s="120">
        <v>1.3333333300000001</v>
      </c>
      <c r="G167" s="103">
        <f>D167*E167*F167</f>
        <v>13089413.300609801</v>
      </c>
      <c r="H167" s="146" t="s">
        <v>60</v>
      </c>
      <c r="I167" s="529"/>
      <c r="J167" s="445"/>
      <c r="K167" s="445"/>
      <c r="L167" s="445"/>
      <c r="M167" s="138"/>
      <c r="N167" s="445"/>
      <c r="O167" s="445"/>
      <c r="P167" s="447"/>
    </row>
    <row r="168" spans="1:19" ht="45" customHeight="1">
      <c r="A168" s="482"/>
      <c r="B168" s="525"/>
      <c r="C168" s="202" t="s">
        <v>25</v>
      </c>
      <c r="D168" s="203"/>
      <c r="E168" s="204"/>
      <c r="F168" s="203"/>
      <c r="G168" s="204"/>
      <c r="H168" s="210"/>
      <c r="I168" s="529"/>
      <c r="J168" s="445"/>
      <c r="K168" s="445"/>
      <c r="L168" s="445"/>
      <c r="M168" s="138"/>
      <c r="N168" s="445"/>
      <c r="O168" s="445"/>
      <c r="P168" s="447"/>
    </row>
    <row r="169" spans="1:19" ht="27" customHeight="1">
      <c r="A169" s="482"/>
      <c r="B169" s="525"/>
      <c r="C169" s="205" t="s">
        <v>26</v>
      </c>
      <c r="D169" s="297" t="s">
        <v>27</v>
      </c>
      <c r="E169" s="453">
        <f>H416</f>
        <v>4783676.4000000004</v>
      </c>
      <c r="F169" s="512">
        <v>1.3333333300000001</v>
      </c>
      <c r="G169" s="453">
        <f>E169*F169</f>
        <v>6378235.1840544129</v>
      </c>
      <c r="H169" s="210"/>
      <c r="I169" s="529"/>
      <c r="J169" s="445"/>
      <c r="K169" s="445"/>
      <c r="L169" s="445"/>
      <c r="M169" s="138"/>
      <c r="N169" s="445"/>
      <c r="O169" s="445"/>
      <c r="P169" s="447"/>
    </row>
    <row r="170" spans="1:19" ht="21" customHeight="1">
      <c r="A170" s="482"/>
      <c r="B170" s="525"/>
      <c r="C170" s="205" t="s">
        <v>28</v>
      </c>
      <c r="D170" s="297" t="s">
        <v>27</v>
      </c>
      <c r="E170" s="453"/>
      <c r="F170" s="512"/>
      <c r="G170" s="453"/>
      <c r="H170" s="210"/>
      <c r="I170" s="529"/>
      <c r="J170" s="445"/>
      <c r="K170" s="445"/>
      <c r="L170" s="445"/>
      <c r="M170" s="138"/>
      <c r="N170" s="445"/>
      <c r="O170" s="445"/>
      <c r="P170" s="447"/>
    </row>
    <row r="171" spans="1:19" ht="21" customHeight="1">
      <c r="A171" s="482"/>
      <c r="B171" s="525"/>
      <c r="C171" s="725" t="s">
        <v>98</v>
      </c>
      <c r="D171" s="297" t="s">
        <v>27</v>
      </c>
      <c r="E171" s="453"/>
      <c r="F171" s="512"/>
      <c r="G171" s="453"/>
      <c r="H171" s="210"/>
      <c r="I171" s="529"/>
      <c r="J171" s="445"/>
      <c r="K171" s="445"/>
      <c r="L171" s="445"/>
      <c r="M171" s="138"/>
      <c r="N171" s="445"/>
      <c r="O171" s="445"/>
      <c r="P171" s="447"/>
    </row>
    <row r="172" spans="1:19" s="124" customFormat="1">
      <c r="A172" s="482"/>
      <c r="B172" s="525"/>
      <c r="C172" s="500" t="s">
        <v>29</v>
      </c>
      <c r="D172" s="500"/>
      <c r="E172" s="500"/>
      <c r="F172" s="500"/>
      <c r="G172" s="118">
        <f>SUM(G163:G170)</f>
        <v>43287040.425115727</v>
      </c>
      <c r="H172" s="127"/>
      <c r="I172" s="529"/>
      <c r="J172" s="445"/>
      <c r="K172" s="445"/>
      <c r="L172" s="445"/>
      <c r="M172" s="138"/>
      <c r="N172" s="445"/>
      <c r="O172" s="445"/>
      <c r="P172" s="447"/>
      <c r="Q172" s="123"/>
    </row>
    <row r="173" spans="1:19" s="124" customFormat="1">
      <c r="A173" s="482"/>
      <c r="B173" s="141">
        <v>2</v>
      </c>
      <c r="C173" s="306" t="s">
        <v>30</v>
      </c>
      <c r="D173" s="203">
        <v>1</v>
      </c>
      <c r="E173" s="204">
        <v>6800000</v>
      </c>
      <c r="F173" s="203">
        <v>1</v>
      </c>
      <c r="G173" s="326">
        <f>D173*E173*F173</f>
        <v>6800000</v>
      </c>
      <c r="H173" s="109"/>
      <c r="I173" s="529"/>
      <c r="J173" s="445"/>
      <c r="K173" s="445"/>
      <c r="L173" s="445"/>
      <c r="M173" s="138"/>
      <c r="N173" s="445"/>
      <c r="O173" s="445"/>
      <c r="P173" s="447"/>
      <c r="Q173" s="123"/>
    </row>
    <row r="174" spans="1:19" s="124" customFormat="1">
      <c r="A174" s="482"/>
      <c r="B174" s="132">
        <v>3</v>
      </c>
      <c r="C174" s="117" t="s">
        <v>40</v>
      </c>
      <c r="D174" s="102"/>
      <c r="E174" s="204">
        <v>5800000</v>
      </c>
      <c r="F174" s="120">
        <v>1.3333333300000001</v>
      </c>
      <c r="G174" s="118">
        <f>E174*F174</f>
        <v>7733333.3140000002</v>
      </c>
      <c r="H174" s="109"/>
      <c r="I174" s="529"/>
      <c r="J174" s="445"/>
      <c r="K174" s="445"/>
      <c r="L174" s="445"/>
      <c r="M174" s="138"/>
      <c r="N174" s="445"/>
      <c r="O174" s="445"/>
      <c r="P174" s="447"/>
      <c r="Q174" s="123"/>
    </row>
    <row r="175" spans="1:19" s="124" customFormat="1">
      <c r="A175" s="482"/>
      <c r="B175" s="132"/>
      <c r="C175" s="117" t="s">
        <v>32</v>
      </c>
      <c r="D175" s="102"/>
      <c r="E175" s="101"/>
      <c r="F175" s="102"/>
      <c r="G175" s="118">
        <f>SUM(G172:G174)</f>
        <v>57820373.73911573</v>
      </c>
      <c r="H175" s="109"/>
      <c r="I175" s="529"/>
      <c r="J175" s="445"/>
      <c r="K175" s="445"/>
      <c r="L175" s="445"/>
      <c r="M175" s="138"/>
      <c r="N175" s="445"/>
      <c r="O175" s="445"/>
      <c r="P175" s="447"/>
      <c r="Q175" s="123"/>
    </row>
    <row r="176" spans="1:19" s="124" customFormat="1" ht="13.5" customHeight="1">
      <c r="A176" s="482"/>
      <c r="B176" s="132">
        <v>4</v>
      </c>
      <c r="C176" s="119" t="s">
        <v>41</v>
      </c>
      <c r="D176" s="102"/>
      <c r="E176" s="101" t="s">
        <v>34</v>
      </c>
      <c r="F176" s="120">
        <f>G176*100/G175</f>
        <v>6.8244526017834533</v>
      </c>
      <c r="G176" s="296">
        <v>3945924</v>
      </c>
      <c r="H176" s="109"/>
      <c r="I176" s="529"/>
      <c r="J176" s="445"/>
      <c r="K176" s="445"/>
      <c r="L176" s="445"/>
      <c r="M176" s="138"/>
      <c r="N176" s="445"/>
      <c r="O176" s="445"/>
      <c r="P176" s="447"/>
      <c r="Q176" s="123"/>
    </row>
    <row r="177" spans="1:17" s="124" customFormat="1" ht="21" customHeight="1">
      <c r="A177" s="114"/>
      <c r="B177" s="134"/>
      <c r="C177" s="517" t="s">
        <v>15</v>
      </c>
      <c r="D177" s="517"/>
      <c r="E177" s="517"/>
      <c r="F177" s="517"/>
      <c r="G177" s="115">
        <f>SUM(G175:G176)</f>
        <v>61766297.73911573</v>
      </c>
      <c r="H177" s="109"/>
      <c r="I177" s="530"/>
      <c r="J177" s="531"/>
      <c r="K177" s="531"/>
      <c r="L177" s="531"/>
      <c r="M177" s="261"/>
      <c r="N177" s="531"/>
      <c r="O177" s="531"/>
      <c r="P177" s="448"/>
      <c r="Q177" s="123"/>
    </row>
    <row r="178" spans="1:17" s="124" customFormat="1" ht="44.25" customHeight="1">
      <c r="A178" s="91" t="s">
        <v>0</v>
      </c>
      <c r="B178" s="340" t="s">
        <v>1</v>
      </c>
      <c r="C178" s="93" t="s">
        <v>35</v>
      </c>
      <c r="D178" s="94" t="s">
        <v>3</v>
      </c>
      <c r="E178" s="94" t="s">
        <v>4</v>
      </c>
      <c r="F178" s="94" t="s">
        <v>5</v>
      </c>
      <c r="G178" s="95" t="s">
        <v>6</v>
      </c>
      <c r="H178" s="122" t="s">
        <v>7</v>
      </c>
      <c r="I178" s="144"/>
      <c r="J178" s="144"/>
      <c r="K178" s="138"/>
      <c r="L178" s="138"/>
      <c r="M178" s="138"/>
      <c r="N178" s="138"/>
      <c r="O178" s="138"/>
      <c r="P178" s="139"/>
      <c r="Q178" s="123"/>
    </row>
    <row r="179" spans="1:17" s="106" customFormat="1" ht="24" customHeight="1">
      <c r="A179" s="528" t="s">
        <v>61</v>
      </c>
      <c r="B179" s="477">
        <v>1</v>
      </c>
      <c r="C179" s="333" t="s">
        <v>55</v>
      </c>
      <c r="D179" s="302">
        <v>1</v>
      </c>
      <c r="E179" s="204">
        <v>4945875</v>
      </c>
      <c r="F179" s="303">
        <v>1.3333333300000001</v>
      </c>
      <c r="G179" s="325">
        <f>D179*E179*F179</f>
        <v>6594499.9835137501</v>
      </c>
      <c r="H179" s="213" t="s">
        <v>19</v>
      </c>
      <c r="I179" s="453">
        <f>SUM(G179:G183)</f>
        <v>36908805.241061315</v>
      </c>
      <c r="J179" s="453">
        <f>G185</f>
        <v>6378235.1840544129</v>
      </c>
      <c r="K179" s="453">
        <f>G189</f>
        <v>6800000</v>
      </c>
      <c r="L179" s="453">
        <f>G190</f>
        <v>7733333.3140000002</v>
      </c>
      <c r="M179" s="441">
        <f>G191</f>
        <v>12500000</v>
      </c>
      <c r="N179" s="453">
        <f>SUM(I179:M194)</f>
        <v>70320373.73911573</v>
      </c>
      <c r="O179" s="453">
        <f>G193</f>
        <v>3945924</v>
      </c>
      <c r="P179" s="453">
        <f>SUM(N179:O183)</f>
        <v>74266297.73911573</v>
      </c>
      <c r="Q179" s="105"/>
    </row>
    <row r="180" spans="1:17" s="106" customFormat="1" ht="24" customHeight="1">
      <c r="A180" s="528"/>
      <c r="B180" s="477"/>
      <c r="C180" s="333" t="s">
        <v>20</v>
      </c>
      <c r="D180" s="302">
        <v>1</v>
      </c>
      <c r="E180" s="204">
        <v>4945875</v>
      </c>
      <c r="F180" s="303">
        <v>1.3333333300000001</v>
      </c>
      <c r="G180" s="325">
        <f>D180*E180*F180</f>
        <v>6594499.9835137501</v>
      </c>
      <c r="H180" s="339"/>
      <c r="I180" s="453"/>
      <c r="J180" s="453"/>
      <c r="K180" s="453"/>
      <c r="L180" s="453"/>
      <c r="M180" s="442"/>
      <c r="N180" s="453"/>
      <c r="O180" s="453"/>
      <c r="P180" s="453"/>
      <c r="Q180" s="105"/>
    </row>
    <row r="181" spans="1:17" s="106" customFormat="1" ht="24.75" customHeight="1">
      <c r="A181" s="528"/>
      <c r="B181" s="477"/>
      <c r="C181" s="301" t="s">
        <v>21</v>
      </c>
      <c r="D181" s="302">
        <v>1</v>
      </c>
      <c r="E181" s="204">
        <v>3986397</v>
      </c>
      <c r="F181" s="303">
        <v>1.3333333300000001</v>
      </c>
      <c r="G181" s="325">
        <f>D181*E181*F181</f>
        <v>5315195.9867120106</v>
      </c>
      <c r="H181" s="310"/>
      <c r="I181" s="453"/>
      <c r="J181" s="453"/>
      <c r="K181" s="453"/>
      <c r="L181" s="453"/>
      <c r="M181" s="442"/>
      <c r="N181" s="453"/>
      <c r="O181" s="453"/>
      <c r="P181" s="453"/>
      <c r="Q181" s="105"/>
    </row>
    <row r="182" spans="1:17" ht="15" customHeight="1">
      <c r="A182" s="528"/>
      <c r="B182" s="477"/>
      <c r="C182" s="334" t="s">
        <v>22</v>
      </c>
      <c r="D182" s="102">
        <v>1</v>
      </c>
      <c r="E182" s="101">
        <v>3986397</v>
      </c>
      <c r="F182" s="120">
        <v>1.3333333300000001</v>
      </c>
      <c r="G182" s="103">
        <f t="shared" ref="G182" si="11">D182*E182*F182</f>
        <v>5315195.9867120106</v>
      </c>
      <c r="H182" s="214" t="s">
        <v>38</v>
      </c>
      <c r="I182" s="453"/>
      <c r="J182" s="453"/>
      <c r="K182" s="453"/>
      <c r="L182" s="453"/>
      <c r="M182" s="442"/>
      <c r="N182" s="453"/>
      <c r="O182" s="453"/>
      <c r="P182" s="453"/>
    </row>
    <row r="183" spans="1:17" s="148" customFormat="1" ht="21.75" customHeight="1">
      <c r="A183" s="528"/>
      <c r="B183" s="477"/>
      <c r="C183" s="334" t="s">
        <v>23</v>
      </c>
      <c r="D183" s="102">
        <v>4</v>
      </c>
      <c r="E183" s="101">
        <v>2454265</v>
      </c>
      <c r="F183" s="120">
        <v>1.3333333300000001</v>
      </c>
      <c r="G183" s="103">
        <f>D183*E183*F183</f>
        <v>13089413.300609801</v>
      </c>
      <c r="H183" s="212" t="s">
        <v>62</v>
      </c>
      <c r="I183" s="453"/>
      <c r="J183" s="453"/>
      <c r="K183" s="453"/>
      <c r="L183" s="453"/>
      <c r="M183" s="442"/>
      <c r="N183" s="453"/>
      <c r="O183" s="453"/>
      <c r="P183" s="453"/>
      <c r="Q183" s="147"/>
    </row>
    <row r="184" spans="1:17" ht="45" customHeight="1">
      <c r="A184" s="528"/>
      <c r="B184" s="477"/>
      <c r="C184" s="335" t="s">
        <v>25</v>
      </c>
      <c r="D184" s="203"/>
      <c r="E184" s="204"/>
      <c r="F184" s="203"/>
      <c r="G184" s="204"/>
      <c r="H184" s="210"/>
      <c r="I184" s="453"/>
      <c r="J184" s="453"/>
      <c r="K184" s="453"/>
      <c r="L184" s="453"/>
      <c r="M184" s="442"/>
      <c r="N184" s="453"/>
      <c r="O184" s="453"/>
      <c r="P184" s="453"/>
    </row>
    <row r="185" spans="1:17" ht="27" customHeight="1">
      <c r="A185" s="528"/>
      <c r="B185" s="477"/>
      <c r="C185" s="336" t="s">
        <v>26</v>
      </c>
      <c r="D185" s="297" t="s">
        <v>27</v>
      </c>
      <c r="E185" s="453">
        <f>H416</f>
        <v>4783676.4000000004</v>
      </c>
      <c r="F185" s="512">
        <v>1.3333333300000001</v>
      </c>
      <c r="G185" s="453">
        <f>E185*F185</f>
        <v>6378235.1840544129</v>
      </c>
      <c r="H185" s="210"/>
      <c r="I185" s="453"/>
      <c r="J185" s="453"/>
      <c r="K185" s="453"/>
      <c r="L185" s="453"/>
      <c r="M185" s="442"/>
      <c r="N185" s="453"/>
      <c r="O185" s="453"/>
      <c r="P185" s="453"/>
    </row>
    <row r="186" spans="1:17" ht="21" customHeight="1">
      <c r="A186" s="528"/>
      <c r="B186" s="477"/>
      <c r="C186" s="336" t="s">
        <v>28</v>
      </c>
      <c r="D186" s="297" t="s">
        <v>27</v>
      </c>
      <c r="E186" s="453"/>
      <c r="F186" s="512"/>
      <c r="G186" s="453"/>
      <c r="H186" s="210"/>
      <c r="I186" s="453"/>
      <c r="J186" s="453"/>
      <c r="K186" s="453"/>
      <c r="L186" s="453"/>
      <c r="M186" s="442"/>
      <c r="N186" s="453"/>
      <c r="O186" s="453"/>
      <c r="P186" s="453"/>
    </row>
    <row r="187" spans="1:17" ht="21" customHeight="1">
      <c r="A187" s="528"/>
      <c r="B187" s="477"/>
      <c r="C187" s="725" t="s">
        <v>98</v>
      </c>
      <c r="D187" s="297" t="s">
        <v>27</v>
      </c>
      <c r="E187" s="453"/>
      <c r="F187" s="512"/>
      <c r="G187" s="453"/>
      <c r="H187" s="210"/>
      <c r="I187" s="453"/>
      <c r="J187" s="453"/>
      <c r="K187" s="453"/>
      <c r="L187" s="453"/>
      <c r="M187" s="442"/>
      <c r="N187" s="453"/>
      <c r="O187" s="453"/>
      <c r="P187" s="453"/>
    </row>
    <row r="188" spans="1:17" s="124" customFormat="1">
      <c r="A188" s="528"/>
      <c r="B188" s="477"/>
      <c r="C188" s="489" t="s">
        <v>29</v>
      </c>
      <c r="D188" s="500"/>
      <c r="E188" s="500"/>
      <c r="F188" s="500"/>
      <c r="G188" s="118">
        <f>SUM(G179:G186)</f>
        <v>43287040.425115727</v>
      </c>
      <c r="H188" s="211"/>
      <c r="I188" s="453"/>
      <c r="J188" s="453"/>
      <c r="K188" s="453"/>
      <c r="L188" s="453"/>
      <c r="M188" s="442"/>
      <c r="N188" s="453"/>
      <c r="O188" s="453"/>
      <c r="P188" s="453"/>
      <c r="Q188" s="224"/>
    </row>
    <row r="189" spans="1:17" s="124" customFormat="1">
      <c r="A189" s="482"/>
      <c r="B189" s="293">
        <v>2</v>
      </c>
      <c r="C189" s="306" t="s">
        <v>30</v>
      </c>
      <c r="D189" s="203">
        <v>1</v>
      </c>
      <c r="E189" s="204">
        <v>6800000</v>
      </c>
      <c r="F189" s="203">
        <v>1</v>
      </c>
      <c r="G189" s="326">
        <f>D189*E189*F189</f>
        <v>6800000</v>
      </c>
      <c r="H189" s="109"/>
      <c r="I189" s="453"/>
      <c r="J189" s="453"/>
      <c r="K189" s="453"/>
      <c r="L189" s="453"/>
      <c r="M189" s="442"/>
      <c r="N189" s="453"/>
      <c r="O189" s="453"/>
      <c r="P189" s="453"/>
      <c r="Q189" s="123"/>
    </row>
    <row r="190" spans="1:17" s="124" customFormat="1">
      <c r="A190" s="482"/>
      <c r="B190" s="132">
        <v>3</v>
      </c>
      <c r="C190" s="117" t="s">
        <v>40</v>
      </c>
      <c r="D190" s="102">
        <v>1</v>
      </c>
      <c r="E190" s="204">
        <v>5800000</v>
      </c>
      <c r="F190" s="120">
        <v>1.3333333300000001</v>
      </c>
      <c r="G190" s="118">
        <f>E190*F190</f>
        <v>7733333.3140000002</v>
      </c>
      <c r="H190" s="212"/>
      <c r="I190" s="453"/>
      <c r="J190" s="453"/>
      <c r="K190" s="453"/>
      <c r="L190" s="453"/>
      <c r="M190" s="442"/>
      <c r="N190" s="453"/>
      <c r="O190" s="453"/>
      <c r="P190" s="453"/>
      <c r="Q190" s="224"/>
    </row>
    <row r="191" spans="1:17" s="124" customFormat="1">
      <c r="A191" s="482"/>
      <c r="B191" s="116">
        <v>4</v>
      </c>
      <c r="C191" s="117" t="s">
        <v>47</v>
      </c>
      <c r="D191" s="102">
        <v>500</v>
      </c>
      <c r="E191" s="101">
        <v>25000</v>
      </c>
      <c r="F191" s="102">
        <v>1</v>
      </c>
      <c r="G191" s="118">
        <f>D191*E191</f>
        <v>12500000</v>
      </c>
      <c r="H191" s="127"/>
      <c r="I191" s="453"/>
      <c r="J191" s="453"/>
      <c r="K191" s="453"/>
      <c r="L191" s="453"/>
      <c r="M191" s="442"/>
      <c r="N191" s="453"/>
      <c r="O191" s="453"/>
      <c r="P191" s="453"/>
      <c r="Q191" s="123"/>
    </row>
    <row r="192" spans="1:17" s="124" customFormat="1">
      <c r="A192" s="482"/>
      <c r="B192" s="132"/>
      <c r="C192" s="117" t="s">
        <v>32</v>
      </c>
      <c r="D192" s="102"/>
      <c r="E192" s="101"/>
      <c r="F192" s="102"/>
      <c r="G192" s="118">
        <f>SUM(G188:G191)</f>
        <v>70320373.73911573</v>
      </c>
      <c r="H192" s="212"/>
      <c r="I192" s="453"/>
      <c r="J192" s="453"/>
      <c r="K192" s="453"/>
      <c r="L192" s="453"/>
      <c r="M192" s="442"/>
      <c r="N192" s="453"/>
      <c r="O192" s="453"/>
      <c r="P192" s="453"/>
      <c r="Q192" s="224"/>
    </row>
    <row r="193" spans="1:17" s="124" customFormat="1" ht="12.75" customHeight="1">
      <c r="A193" s="482"/>
      <c r="B193" s="132">
        <v>5</v>
      </c>
      <c r="C193" s="119" t="s">
        <v>41</v>
      </c>
      <c r="D193" s="102"/>
      <c r="E193" s="101" t="s">
        <v>34</v>
      </c>
      <c r="F193" s="120">
        <f>G193*100/G192</f>
        <v>5.6113524291539401</v>
      </c>
      <c r="G193" s="296">
        <v>3945924</v>
      </c>
      <c r="H193" s="212"/>
      <c r="I193" s="453"/>
      <c r="J193" s="453"/>
      <c r="K193" s="453"/>
      <c r="L193" s="453"/>
      <c r="M193" s="442"/>
      <c r="N193" s="453"/>
      <c r="O193" s="453"/>
      <c r="P193" s="453"/>
      <c r="Q193" s="224"/>
    </row>
    <row r="194" spans="1:17" s="124" customFormat="1" ht="21" customHeight="1">
      <c r="A194" s="483"/>
      <c r="B194" s="134"/>
      <c r="C194" s="517" t="s">
        <v>15</v>
      </c>
      <c r="D194" s="517"/>
      <c r="E194" s="517"/>
      <c r="F194" s="517"/>
      <c r="G194" s="115">
        <f>SUM(G192:G193)</f>
        <v>74266297.73911573</v>
      </c>
      <c r="H194" s="212"/>
      <c r="I194" s="453"/>
      <c r="J194" s="453"/>
      <c r="K194" s="453"/>
      <c r="L194" s="453"/>
      <c r="M194" s="443"/>
      <c r="N194" s="453"/>
      <c r="O194" s="453"/>
      <c r="P194" s="453"/>
      <c r="Q194" s="224"/>
    </row>
    <row r="195" spans="1:17" s="124" customFormat="1" ht="44.25" customHeight="1">
      <c r="A195" s="91" t="s">
        <v>0</v>
      </c>
      <c r="B195" s="143" t="s">
        <v>1</v>
      </c>
      <c r="C195" s="93" t="s">
        <v>35</v>
      </c>
      <c r="D195" s="94" t="s">
        <v>3</v>
      </c>
      <c r="E195" s="94" t="s">
        <v>4</v>
      </c>
      <c r="F195" s="94" t="s">
        <v>5</v>
      </c>
      <c r="G195" s="95" t="s">
        <v>6</v>
      </c>
      <c r="H195" s="122" t="s">
        <v>7</v>
      </c>
      <c r="I195" s="144"/>
      <c r="J195" s="144"/>
      <c r="K195" s="138"/>
      <c r="L195" s="138"/>
      <c r="M195" s="138"/>
      <c r="N195" s="138"/>
      <c r="O195" s="138"/>
      <c r="P195" s="139"/>
      <c r="Q195" s="123"/>
    </row>
    <row r="196" spans="1:17" s="106" customFormat="1" ht="15.75" customHeight="1">
      <c r="A196" s="532" t="s">
        <v>63</v>
      </c>
      <c r="B196" s="533">
        <v>1</v>
      </c>
      <c r="C196" s="333" t="s">
        <v>55</v>
      </c>
      <c r="D196" s="302">
        <v>1</v>
      </c>
      <c r="E196" s="204">
        <v>4945875</v>
      </c>
      <c r="F196" s="303">
        <v>1.3333333300000001</v>
      </c>
      <c r="G196" s="325">
        <f>D196*E196*F196</f>
        <v>6594499.9835137501</v>
      </c>
      <c r="H196" s="225" t="s">
        <v>19</v>
      </c>
      <c r="I196" s="539">
        <f>SUM(G196:G200)</f>
        <v>30364098.590756416</v>
      </c>
      <c r="J196" s="441">
        <f>G202</f>
        <v>6378235.1840544129</v>
      </c>
      <c r="K196" s="441">
        <f>G206</f>
        <v>6800000</v>
      </c>
      <c r="L196" s="441">
        <f>G207</f>
        <v>7733333.3140000002</v>
      </c>
      <c r="M196" s="255"/>
      <c r="N196" s="441">
        <f>SUM(I196:L200)</f>
        <v>51275667.088810831</v>
      </c>
      <c r="O196" s="441">
        <f>G209</f>
        <v>3945924</v>
      </c>
      <c r="P196" s="454">
        <f>SUM(N196:O200)</f>
        <v>55221591.088810831</v>
      </c>
      <c r="Q196" s="105"/>
    </row>
    <row r="197" spans="1:17" s="106" customFormat="1" ht="15.75" customHeight="1">
      <c r="A197" s="504"/>
      <c r="B197" s="534"/>
      <c r="C197" s="333" t="s">
        <v>20</v>
      </c>
      <c r="D197" s="302">
        <v>1</v>
      </c>
      <c r="E197" s="204">
        <v>4945875</v>
      </c>
      <c r="F197" s="303">
        <v>1.3333333300000001</v>
      </c>
      <c r="G197" s="325">
        <f>D197*E197*F197</f>
        <v>6594499.9835137501</v>
      </c>
      <c r="H197" s="341"/>
      <c r="I197" s="540"/>
      <c r="J197" s="442"/>
      <c r="K197" s="442"/>
      <c r="L197" s="442"/>
      <c r="M197" s="255"/>
      <c r="N197" s="442"/>
      <c r="O197" s="442"/>
      <c r="P197" s="455"/>
      <c r="Q197" s="105"/>
    </row>
    <row r="198" spans="1:17" s="106" customFormat="1" ht="24.75" customHeight="1">
      <c r="A198" s="504"/>
      <c r="B198" s="534"/>
      <c r="C198" s="301" t="s">
        <v>21</v>
      </c>
      <c r="D198" s="302">
        <v>1</v>
      </c>
      <c r="E198" s="204">
        <v>3986397</v>
      </c>
      <c r="F198" s="303">
        <v>1.3333333300000001</v>
      </c>
      <c r="G198" s="325">
        <f>D198*E198*F198</f>
        <v>5315195.9867120106</v>
      </c>
      <c r="H198" s="310"/>
      <c r="I198" s="540"/>
      <c r="J198" s="442"/>
      <c r="K198" s="442"/>
      <c r="L198" s="442"/>
      <c r="M198" s="255"/>
      <c r="N198" s="442"/>
      <c r="O198" s="442"/>
      <c r="P198" s="455"/>
      <c r="Q198" s="105"/>
    </row>
    <row r="199" spans="1:17" s="148" customFormat="1" ht="18.75" customHeight="1">
      <c r="A199" s="504"/>
      <c r="B199" s="534"/>
      <c r="C199" s="100" t="s">
        <v>22</v>
      </c>
      <c r="D199" s="102">
        <v>1</v>
      </c>
      <c r="E199" s="101">
        <v>3986397</v>
      </c>
      <c r="F199" s="120">
        <v>1.3333333300000001</v>
      </c>
      <c r="G199" s="103">
        <f t="shared" ref="G199" si="12">D199*E199*F199</f>
        <v>5315195.9867120106</v>
      </c>
      <c r="H199" s="226" t="s">
        <v>60</v>
      </c>
      <c r="I199" s="540"/>
      <c r="J199" s="442"/>
      <c r="K199" s="442"/>
      <c r="L199" s="442"/>
      <c r="M199" s="255"/>
      <c r="N199" s="442"/>
      <c r="O199" s="442"/>
      <c r="P199" s="455"/>
      <c r="Q199" s="147"/>
    </row>
    <row r="200" spans="1:17" s="149" customFormat="1" ht="20.25" customHeight="1">
      <c r="A200" s="504"/>
      <c r="B200" s="534"/>
      <c r="C200" s="100" t="s">
        <v>23</v>
      </c>
      <c r="D200" s="102">
        <v>2</v>
      </c>
      <c r="E200" s="101">
        <v>2454265</v>
      </c>
      <c r="F200" s="120">
        <v>1.3333333300000001</v>
      </c>
      <c r="G200" s="103">
        <f>D200*E200*F200</f>
        <v>6544706.6503049005</v>
      </c>
      <c r="H200" s="226" t="s">
        <v>64</v>
      </c>
      <c r="I200" s="540"/>
      <c r="J200" s="442"/>
      <c r="K200" s="442"/>
      <c r="L200" s="442"/>
      <c r="M200" s="255"/>
      <c r="N200" s="442"/>
      <c r="O200" s="442"/>
      <c r="P200" s="455"/>
      <c r="Q200" s="147"/>
    </row>
    <row r="201" spans="1:17" ht="45" customHeight="1">
      <c r="A201" s="504"/>
      <c r="B201" s="534"/>
      <c r="C201" s="202" t="s">
        <v>25</v>
      </c>
      <c r="D201" s="203"/>
      <c r="E201" s="204"/>
      <c r="F201" s="203"/>
      <c r="G201" s="204"/>
      <c r="H201" s="210"/>
      <c r="I201" s="540"/>
      <c r="J201" s="442"/>
      <c r="K201" s="442"/>
      <c r="L201" s="442"/>
      <c r="M201" s="255"/>
      <c r="N201" s="442"/>
      <c r="O201" s="442"/>
      <c r="P201" s="455"/>
    </row>
    <row r="202" spans="1:17" ht="27" customHeight="1">
      <c r="A202" s="504"/>
      <c r="B202" s="534"/>
      <c r="C202" s="336" t="s">
        <v>26</v>
      </c>
      <c r="D202" s="297" t="s">
        <v>27</v>
      </c>
      <c r="E202" s="441">
        <f>H416</f>
        <v>4783676.4000000004</v>
      </c>
      <c r="F202" s="543">
        <v>1.3333333300000001</v>
      </c>
      <c r="G202" s="441">
        <f>E202*F202</f>
        <v>6378235.1840544129</v>
      </c>
      <c r="H202" s="210"/>
      <c r="I202" s="540"/>
      <c r="J202" s="442"/>
      <c r="K202" s="442"/>
      <c r="L202" s="442"/>
      <c r="M202" s="255"/>
      <c r="N202" s="442"/>
      <c r="O202" s="442"/>
      <c r="P202" s="455"/>
    </row>
    <row r="203" spans="1:17" ht="21" customHeight="1">
      <c r="A203" s="504"/>
      <c r="B203" s="534"/>
      <c r="C203" s="336" t="s">
        <v>28</v>
      </c>
      <c r="D203" s="297" t="s">
        <v>27</v>
      </c>
      <c r="E203" s="442"/>
      <c r="F203" s="544"/>
      <c r="G203" s="442"/>
      <c r="H203" s="210"/>
      <c r="I203" s="540"/>
      <c r="J203" s="442"/>
      <c r="K203" s="442"/>
      <c r="L203" s="442"/>
      <c r="M203" s="255"/>
      <c r="N203" s="442"/>
      <c r="O203" s="442"/>
      <c r="P203" s="455"/>
    </row>
    <row r="204" spans="1:17" ht="21" customHeight="1">
      <c r="A204" s="504"/>
      <c r="B204" s="534"/>
      <c r="C204" s="725" t="s">
        <v>98</v>
      </c>
      <c r="D204" s="297" t="s">
        <v>27</v>
      </c>
      <c r="E204" s="542"/>
      <c r="F204" s="545"/>
      <c r="G204" s="542"/>
      <c r="H204" s="210"/>
      <c r="I204" s="540"/>
      <c r="J204" s="442"/>
      <c r="K204" s="442"/>
      <c r="L204" s="442"/>
      <c r="M204" s="255"/>
      <c r="N204" s="442"/>
      <c r="O204" s="442"/>
      <c r="P204" s="455"/>
    </row>
    <row r="205" spans="1:17" s="124" customFormat="1">
      <c r="A205" s="504"/>
      <c r="B205" s="535"/>
      <c r="C205" s="536" t="s">
        <v>29</v>
      </c>
      <c r="D205" s="537"/>
      <c r="E205" s="537"/>
      <c r="F205" s="538"/>
      <c r="G205" s="118">
        <f>SUM(G196:G203)</f>
        <v>36742333.774810828</v>
      </c>
      <c r="H205" s="211"/>
      <c r="I205" s="540"/>
      <c r="J205" s="442"/>
      <c r="K205" s="442"/>
      <c r="L205" s="442"/>
      <c r="M205" s="255"/>
      <c r="N205" s="442"/>
      <c r="O205" s="442"/>
      <c r="P205" s="455"/>
      <c r="Q205" s="224"/>
    </row>
    <row r="206" spans="1:17" s="124" customFormat="1">
      <c r="A206" s="504"/>
      <c r="B206" s="293">
        <v>2</v>
      </c>
      <c r="C206" s="306" t="s">
        <v>30</v>
      </c>
      <c r="D206" s="203">
        <v>1</v>
      </c>
      <c r="E206" s="204">
        <v>6800000</v>
      </c>
      <c r="F206" s="203">
        <v>1</v>
      </c>
      <c r="G206" s="326">
        <f>D206*E206*F206</f>
        <v>6800000</v>
      </c>
      <c r="H206" s="109"/>
      <c r="I206" s="540"/>
      <c r="J206" s="442"/>
      <c r="K206" s="442"/>
      <c r="L206" s="442"/>
      <c r="M206" s="255"/>
      <c r="N206" s="442"/>
      <c r="O206" s="442"/>
      <c r="P206" s="455"/>
      <c r="Q206" s="123"/>
    </row>
    <row r="207" spans="1:17" s="124" customFormat="1">
      <c r="A207" s="504"/>
      <c r="B207" s="132">
        <v>3</v>
      </c>
      <c r="C207" s="117" t="s">
        <v>40</v>
      </c>
      <c r="D207" s="102"/>
      <c r="E207" s="204">
        <v>5800000</v>
      </c>
      <c r="F207" s="120">
        <v>1.3333333300000001</v>
      </c>
      <c r="G207" s="118">
        <f>E207*F207</f>
        <v>7733333.3140000002</v>
      </c>
      <c r="H207" s="383">
        <f>G205+G207</f>
        <v>44475667.088810831</v>
      </c>
      <c r="I207" s="540"/>
      <c r="J207" s="442"/>
      <c r="K207" s="442"/>
      <c r="L207" s="442"/>
      <c r="M207" s="255"/>
      <c r="N207" s="442"/>
      <c r="O207" s="442"/>
      <c r="P207" s="455"/>
      <c r="Q207" s="224"/>
    </row>
    <row r="208" spans="1:17" s="124" customFormat="1">
      <c r="A208" s="504"/>
      <c r="B208" s="132"/>
      <c r="C208" s="117" t="s">
        <v>32</v>
      </c>
      <c r="D208" s="102"/>
      <c r="E208" s="101"/>
      <c r="F208" s="102"/>
      <c r="G208" s="118">
        <f>SUM(G205:G207)</f>
        <v>51275667.088810831</v>
      </c>
      <c r="H208" s="212"/>
      <c r="I208" s="540"/>
      <c r="J208" s="442"/>
      <c r="K208" s="442"/>
      <c r="L208" s="442"/>
      <c r="M208" s="255"/>
      <c r="N208" s="442"/>
      <c r="O208" s="442"/>
      <c r="P208" s="455"/>
      <c r="Q208" s="224"/>
    </row>
    <row r="209" spans="1:17" s="124" customFormat="1" ht="20.25" customHeight="1">
      <c r="A209" s="504"/>
      <c r="B209" s="132">
        <v>4</v>
      </c>
      <c r="C209" s="119" t="s">
        <v>41</v>
      </c>
      <c r="D209" s="102"/>
      <c r="E209" s="101" t="s">
        <v>34</v>
      </c>
      <c r="F209" s="120">
        <f>G209*100/G208</f>
        <v>7.6955098276255551</v>
      </c>
      <c r="G209" s="296">
        <v>3945924</v>
      </c>
      <c r="H209" s="212"/>
      <c r="I209" s="540"/>
      <c r="J209" s="442"/>
      <c r="K209" s="442"/>
      <c r="L209" s="442"/>
      <c r="M209" s="255"/>
      <c r="N209" s="442"/>
      <c r="O209" s="442"/>
      <c r="P209" s="455"/>
      <c r="Q209" s="224"/>
    </row>
    <row r="210" spans="1:17" s="124" customFormat="1" ht="21" customHeight="1">
      <c r="A210" s="505"/>
      <c r="B210" s="134"/>
      <c r="C210" s="506" t="s">
        <v>15</v>
      </c>
      <c r="D210" s="507"/>
      <c r="E210" s="507"/>
      <c r="F210" s="508"/>
      <c r="G210" s="115">
        <f>SUM(G208:G209)</f>
        <v>55221591.088810831</v>
      </c>
      <c r="H210" s="212"/>
      <c r="I210" s="541"/>
      <c r="J210" s="443"/>
      <c r="K210" s="443"/>
      <c r="L210" s="443"/>
      <c r="M210" s="255"/>
      <c r="N210" s="443"/>
      <c r="O210" s="443"/>
      <c r="P210" s="456"/>
      <c r="Q210" s="224"/>
    </row>
    <row r="211" spans="1:17" s="124" customFormat="1" ht="44.25" customHeight="1">
      <c r="A211" s="91" t="s">
        <v>0</v>
      </c>
      <c r="B211" s="143" t="s">
        <v>1</v>
      </c>
      <c r="C211" s="93" t="s">
        <v>35</v>
      </c>
      <c r="D211" s="94" t="s">
        <v>3</v>
      </c>
      <c r="E211" s="94" t="s">
        <v>4</v>
      </c>
      <c r="F211" s="94" t="s">
        <v>5</v>
      </c>
      <c r="G211" s="95" t="s">
        <v>6</v>
      </c>
      <c r="H211" s="122" t="s">
        <v>7</v>
      </c>
      <c r="I211" s="144"/>
      <c r="J211" s="144"/>
      <c r="K211" s="138"/>
      <c r="L211" s="138"/>
      <c r="M211" s="138"/>
      <c r="N211" s="138"/>
      <c r="O211" s="138"/>
      <c r="P211" s="139"/>
      <c r="Q211" s="123"/>
    </row>
    <row r="212" spans="1:17" s="106" customFormat="1" ht="30" customHeight="1">
      <c r="A212" s="482" t="s">
        <v>65</v>
      </c>
      <c r="B212" s="525">
        <v>1</v>
      </c>
      <c r="C212" s="333" t="s">
        <v>55</v>
      </c>
      <c r="D212" s="302">
        <v>1</v>
      </c>
      <c r="E212" s="204">
        <v>4945875</v>
      </c>
      <c r="F212" s="303">
        <v>1.3333333300000001</v>
      </c>
      <c r="G212" s="325">
        <f>D212*E212*F212</f>
        <v>6594499.9835137501</v>
      </c>
      <c r="H212" s="225" t="s">
        <v>19</v>
      </c>
      <c r="I212" s="453">
        <f>SUM(G212:G216)</f>
        <v>30364098.590756416</v>
      </c>
      <c r="J212" s="453">
        <f>G218</f>
        <v>6378235.1840544129</v>
      </c>
      <c r="K212" s="453">
        <f>G222</f>
        <v>6800000</v>
      </c>
      <c r="L212" s="453">
        <f>G223</f>
        <v>7733333.3140000002</v>
      </c>
      <c r="M212" s="255"/>
      <c r="N212" s="453">
        <f>SUM(I212:L216)</f>
        <v>51275667.088810831</v>
      </c>
      <c r="O212" s="453">
        <f>G225</f>
        <v>3945924</v>
      </c>
      <c r="P212" s="453">
        <f>SUM(N212:O216)</f>
        <v>55221591.088810831</v>
      </c>
      <c r="Q212" s="105"/>
    </row>
    <row r="213" spans="1:17" s="106" customFormat="1" ht="30" customHeight="1">
      <c r="A213" s="482"/>
      <c r="B213" s="525"/>
      <c r="C213" s="333" t="s">
        <v>20</v>
      </c>
      <c r="D213" s="302">
        <v>1</v>
      </c>
      <c r="E213" s="204">
        <v>4945875</v>
      </c>
      <c r="F213" s="303">
        <v>1.3333333300000001</v>
      </c>
      <c r="G213" s="325">
        <f>D213*E213*F213</f>
        <v>6594499.9835137501</v>
      </c>
      <c r="H213" s="341"/>
      <c r="I213" s="453"/>
      <c r="J213" s="453"/>
      <c r="K213" s="453"/>
      <c r="L213" s="453"/>
      <c r="M213" s="255"/>
      <c r="N213" s="453"/>
      <c r="O213" s="453"/>
      <c r="P213" s="453"/>
      <c r="Q213" s="105"/>
    </row>
    <row r="214" spans="1:17" s="106" customFormat="1" ht="24.75" customHeight="1">
      <c r="A214" s="482"/>
      <c r="B214" s="525"/>
      <c r="C214" s="301" t="s">
        <v>21</v>
      </c>
      <c r="D214" s="302">
        <v>1</v>
      </c>
      <c r="E214" s="204">
        <v>3986397</v>
      </c>
      <c r="F214" s="303">
        <v>1.3333333300000001</v>
      </c>
      <c r="G214" s="325">
        <f>D214*E214*F214</f>
        <v>5315195.9867120106</v>
      </c>
      <c r="H214" s="310"/>
      <c r="I214" s="453"/>
      <c r="J214" s="453"/>
      <c r="K214" s="453"/>
      <c r="L214" s="453"/>
      <c r="M214" s="255"/>
      <c r="N214" s="453"/>
      <c r="O214" s="453"/>
      <c r="P214" s="453"/>
      <c r="Q214" s="105"/>
    </row>
    <row r="215" spans="1:17" s="148" customFormat="1" ht="26.25" customHeight="1">
      <c r="A215" s="482"/>
      <c r="B215" s="525"/>
      <c r="C215" s="100" t="s">
        <v>22</v>
      </c>
      <c r="D215" s="102">
        <v>1</v>
      </c>
      <c r="E215" s="101">
        <v>3986397</v>
      </c>
      <c r="F215" s="120">
        <v>1.3333333300000001</v>
      </c>
      <c r="G215" s="103">
        <f t="shared" ref="G215" si="13">D215*E215*F215</f>
        <v>5315195.9867120106</v>
      </c>
      <c r="H215" s="212" t="s">
        <v>62</v>
      </c>
      <c r="I215" s="453"/>
      <c r="J215" s="453"/>
      <c r="K215" s="453"/>
      <c r="L215" s="453"/>
      <c r="M215" s="255"/>
      <c r="N215" s="453"/>
      <c r="O215" s="453"/>
      <c r="P215" s="453"/>
      <c r="Q215" s="147"/>
    </row>
    <row r="216" spans="1:17" s="149" customFormat="1" ht="36.75" customHeight="1">
      <c r="A216" s="482"/>
      <c r="B216" s="525"/>
      <c r="C216" s="100" t="s">
        <v>23</v>
      </c>
      <c r="D216" s="102">
        <v>2</v>
      </c>
      <c r="E216" s="101">
        <v>2454265</v>
      </c>
      <c r="F216" s="120">
        <v>1.3333333300000001</v>
      </c>
      <c r="G216" s="103">
        <f>D216*E216*F216</f>
        <v>6544706.6503049005</v>
      </c>
      <c r="H216" s="226"/>
      <c r="I216" s="453"/>
      <c r="J216" s="453"/>
      <c r="K216" s="453"/>
      <c r="L216" s="453"/>
      <c r="M216" s="255"/>
      <c r="N216" s="453"/>
      <c r="O216" s="453"/>
      <c r="P216" s="453"/>
      <c r="Q216" s="147"/>
    </row>
    <row r="217" spans="1:17" ht="45" customHeight="1">
      <c r="A217" s="482"/>
      <c r="B217" s="525"/>
      <c r="C217" s="202" t="s">
        <v>25</v>
      </c>
      <c r="D217" s="203"/>
      <c r="E217" s="204"/>
      <c r="F217" s="203"/>
      <c r="G217" s="204"/>
      <c r="H217" s="210"/>
      <c r="I217" s="453"/>
      <c r="J217" s="453"/>
      <c r="K217" s="453"/>
      <c r="L217" s="453"/>
      <c r="M217" s="255"/>
      <c r="N217" s="453"/>
      <c r="O217" s="453"/>
      <c r="P217" s="453"/>
    </row>
    <row r="218" spans="1:17" ht="27" customHeight="1">
      <c r="A218" s="482"/>
      <c r="B218" s="525"/>
      <c r="C218" s="336" t="s">
        <v>26</v>
      </c>
      <c r="D218" s="297" t="s">
        <v>27</v>
      </c>
      <c r="E218" s="453">
        <f>H416</f>
        <v>4783676.4000000004</v>
      </c>
      <c r="F218" s="512">
        <v>1.3333333300000001</v>
      </c>
      <c r="G218" s="453">
        <f>E218*F218</f>
        <v>6378235.1840544129</v>
      </c>
      <c r="H218" s="210"/>
      <c r="I218" s="453"/>
      <c r="J218" s="453"/>
      <c r="K218" s="453"/>
      <c r="L218" s="453"/>
      <c r="M218" s="255"/>
      <c r="N218" s="453"/>
      <c r="O218" s="453"/>
      <c r="P218" s="453"/>
    </row>
    <row r="219" spans="1:17" ht="21" customHeight="1">
      <c r="A219" s="482"/>
      <c r="B219" s="525"/>
      <c r="C219" s="336" t="s">
        <v>28</v>
      </c>
      <c r="D219" s="297" t="s">
        <v>27</v>
      </c>
      <c r="E219" s="453"/>
      <c r="F219" s="512"/>
      <c r="G219" s="453"/>
      <c r="H219" s="210"/>
      <c r="I219" s="453"/>
      <c r="J219" s="453"/>
      <c r="K219" s="453"/>
      <c r="L219" s="453"/>
      <c r="M219" s="255"/>
      <c r="N219" s="453"/>
      <c r="O219" s="453"/>
      <c r="P219" s="453"/>
    </row>
    <row r="220" spans="1:17" ht="21" customHeight="1">
      <c r="A220" s="482"/>
      <c r="B220" s="525"/>
      <c r="C220" s="725" t="s">
        <v>98</v>
      </c>
      <c r="D220" s="297" t="s">
        <v>27</v>
      </c>
      <c r="E220" s="453"/>
      <c r="F220" s="512"/>
      <c r="G220" s="453"/>
      <c r="H220" s="210"/>
      <c r="I220" s="453"/>
      <c r="J220" s="453"/>
      <c r="K220" s="453"/>
      <c r="L220" s="453"/>
      <c r="M220" s="255"/>
      <c r="N220" s="453"/>
      <c r="O220" s="453"/>
      <c r="P220" s="453"/>
    </row>
    <row r="221" spans="1:17" s="124" customFormat="1">
      <c r="A221" s="482"/>
      <c r="B221" s="525"/>
      <c r="C221" s="500" t="s">
        <v>29</v>
      </c>
      <c r="D221" s="500"/>
      <c r="E221" s="500"/>
      <c r="F221" s="500"/>
      <c r="G221" s="118">
        <f>SUM(G212:G219)</f>
        <v>36742333.774810828</v>
      </c>
      <c r="H221" s="211"/>
      <c r="I221" s="453"/>
      <c r="J221" s="453"/>
      <c r="K221" s="453"/>
      <c r="L221" s="453"/>
      <c r="M221" s="255"/>
      <c r="N221" s="453"/>
      <c r="O221" s="453"/>
      <c r="P221" s="453"/>
      <c r="Q221" s="224"/>
    </row>
    <row r="222" spans="1:17" s="124" customFormat="1">
      <c r="A222" s="482"/>
      <c r="B222" s="293">
        <v>2</v>
      </c>
      <c r="C222" s="306" t="s">
        <v>30</v>
      </c>
      <c r="D222" s="203">
        <v>1</v>
      </c>
      <c r="E222" s="204">
        <v>6800000</v>
      </c>
      <c r="F222" s="203">
        <v>1</v>
      </c>
      <c r="G222" s="326">
        <f>D222*E222*F222</f>
        <v>6800000</v>
      </c>
      <c r="H222" s="109"/>
      <c r="I222" s="453"/>
      <c r="J222" s="453"/>
      <c r="K222" s="453"/>
      <c r="L222" s="453"/>
      <c r="M222" s="255"/>
      <c r="N222" s="453"/>
      <c r="O222" s="453"/>
      <c r="P222" s="453"/>
      <c r="Q222" s="123"/>
    </row>
    <row r="223" spans="1:17" s="124" customFormat="1">
      <c r="A223" s="482"/>
      <c r="B223" s="132">
        <v>3</v>
      </c>
      <c r="C223" s="117" t="s">
        <v>40</v>
      </c>
      <c r="D223" s="102"/>
      <c r="E223" s="204">
        <v>5800000</v>
      </c>
      <c r="F223" s="120">
        <v>1.3333333300000001</v>
      </c>
      <c r="G223" s="118">
        <f>E223*F223</f>
        <v>7733333.3140000002</v>
      </c>
      <c r="H223" s="383">
        <f>G221+G223</f>
        <v>44475667.088810831</v>
      </c>
      <c r="I223" s="453"/>
      <c r="J223" s="453"/>
      <c r="K223" s="453"/>
      <c r="L223" s="453"/>
      <c r="M223" s="255"/>
      <c r="N223" s="453"/>
      <c r="O223" s="453"/>
      <c r="P223" s="453"/>
      <c r="Q223" s="224"/>
    </row>
    <row r="224" spans="1:17" s="124" customFormat="1">
      <c r="A224" s="482"/>
      <c r="B224" s="132"/>
      <c r="C224" s="117" t="s">
        <v>32</v>
      </c>
      <c r="D224" s="102"/>
      <c r="E224" s="101"/>
      <c r="F224" s="102"/>
      <c r="G224" s="118">
        <f>SUM(G221:G223)</f>
        <v>51275667.088810831</v>
      </c>
      <c r="H224" s="212"/>
      <c r="I224" s="453"/>
      <c r="J224" s="453"/>
      <c r="K224" s="453"/>
      <c r="L224" s="453"/>
      <c r="M224" s="255"/>
      <c r="N224" s="453"/>
      <c r="O224" s="453"/>
      <c r="P224" s="453"/>
      <c r="Q224" s="224"/>
    </row>
    <row r="225" spans="1:17" s="124" customFormat="1" ht="19.5" customHeight="1">
      <c r="A225" s="482"/>
      <c r="B225" s="132">
        <v>4</v>
      </c>
      <c r="C225" s="119" t="s">
        <v>41</v>
      </c>
      <c r="D225" s="102"/>
      <c r="E225" s="101" t="s">
        <v>34</v>
      </c>
      <c r="F225" s="120">
        <f>G225*100/G224</f>
        <v>7.6955098276255551</v>
      </c>
      <c r="G225" s="296">
        <v>3945924</v>
      </c>
      <c r="H225" s="212"/>
      <c r="I225" s="453"/>
      <c r="J225" s="453"/>
      <c r="K225" s="453"/>
      <c r="L225" s="453"/>
      <c r="M225" s="255"/>
      <c r="N225" s="453"/>
      <c r="O225" s="453"/>
      <c r="P225" s="453"/>
      <c r="Q225" s="224"/>
    </row>
    <row r="226" spans="1:17" s="124" customFormat="1" ht="21" customHeight="1">
      <c r="A226" s="483"/>
      <c r="B226" s="134"/>
      <c r="C226" s="517" t="s">
        <v>15</v>
      </c>
      <c r="D226" s="517"/>
      <c r="E226" s="517"/>
      <c r="F226" s="517"/>
      <c r="G226" s="115">
        <f>SUM(G224:G225)</f>
        <v>55221591.088810831</v>
      </c>
      <c r="H226" s="212"/>
      <c r="I226" s="453"/>
      <c r="J226" s="453"/>
      <c r="K226" s="453"/>
      <c r="L226" s="453"/>
      <c r="M226" s="255"/>
      <c r="N226" s="453"/>
      <c r="O226" s="453"/>
      <c r="P226" s="453"/>
      <c r="Q226" s="224"/>
    </row>
    <row r="227" spans="1:17" s="124" customFormat="1" ht="44.25" customHeight="1">
      <c r="A227" s="91" t="s">
        <v>0</v>
      </c>
      <c r="B227" s="143" t="s">
        <v>1</v>
      </c>
      <c r="C227" s="93" t="s">
        <v>35</v>
      </c>
      <c r="D227" s="94" t="s">
        <v>3</v>
      </c>
      <c r="E227" s="94" t="s">
        <v>4</v>
      </c>
      <c r="F227" s="94" t="s">
        <v>5</v>
      </c>
      <c r="G227" s="95" t="s">
        <v>6</v>
      </c>
      <c r="H227" s="122" t="s">
        <v>7</v>
      </c>
      <c r="I227" s="144" t="s">
        <v>48</v>
      </c>
      <c r="J227" s="144"/>
      <c r="K227" s="138"/>
      <c r="L227" s="138"/>
      <c r="M227" s="138"/>
      <c r="N227" s="138"/>
      <c r="O227" s="138"/>
      <c r="P227" s="139"/>
      <c r="Q227" s="123"/>
    </row>
    <row r="228" spans="1:17" s="106" customFormat="1" ht="27.75" customHeight="1">
      <c r="A228" s="482" t="s">
        <v>66</v>
      </c>
      <c r="B228" s="525">
        <v>1</v>
      </c>
      <c r="C228" s="333" t="s">
        <v>55</v>
      </c>
      <c r="D228" s="302">
        <v>1</v>
      </c>
      <c r="E228" s="204">
        <v>4945875</v>
      </c>
      <c r="F228" s="303">
        <v>1.3333333300000001</v>
      </c>
      <c r="G228" s="325">
        <f>D228*E228*F228</f>
        <v>6594499.9835137501</v>
      </c>
      <c r="H228" s="215" t="s">
        <v>19</v>
      </c>
      <c r="I228" s="453">
        <f>SUM(G228:G232)</f>
        <v>36908805.241061315</v>
      </c>
      <c r="J228" s="453">
        <f>G234</f>
        <v>6378235.1840544129</v>
      </c>
      <c r="K228" s="453">
        <f>G238</f>
        <v>6800000</v>
      </c>
      <c r="L228" s="453">
        <f>G239</f>
        <v>7733333.3140000002</v>
      </c>
      <c r="M228" s="255"/>
      <c r="N228" s="453">
        <f>SUM(I228:L232)</f>
        <v>57820373.73911573</v>
      </c>
      <c r="O228" s="465">
        <f>G241</f>
        <v>3945924</v>
      </c>
      <c r="P228" s="453">
        <f>SUM(N228:O232)</f>
        <v>61766297.73911573</v>
      </c>
      <c r="Q228" s="147"/>
    </row>
    <row r="229" spans="1:17" s="106" customFormat="1" ht="27.75" customHeight="1">
      <c r="A229" s="482"/>
      <c r="B229" s="525"/>
      <c r="C229" s="333" t="s">
        <v>20</v>
      </c>
      <c r="D229" s="302">
        <v>1</v>
      </c>
      <c r="E229" s="204">
        <v>4945875</v>
      </c>
      <c r="F229" s="303">
        <v>1.3333333300000001</v>
      </c>
      <c r="G229" s="325">
        <f>D229*E229*F229</f>
        <v>6594499.9835137501</v>
      </c>
      <c r="H229" s="342"/>
      <c r="I229" s="453"/>
      <c r="J229" s="453"/>
      <c r="K229" s="453"/>
      <c r="L229" s="453"/>
      <c r="M229" s="255"/>
      <c r="N229" s="453"/>
      <c r="O229" s="465"/>
      <c r="P229" s="453"/>
      <c r="Q229" s="147"/>
    </row>
    <row r="230" spans="1:17" s="106" customFormat="1" ht="24.75" customHeight="1">
      <c r="A230" s="482"/>
      <c r="B230" s="525"/>
      <c r="C230" s="301" t="s">
        <v>21</v>
      </c>
      <c r="D230" s="302">
        <v>1</v>
      </c>
      <c r="E230" s="204">
        <v>3986397</v>
      </c>
      <c r="F230" s="303">
        <v>1.3333333300000001</v>
      </c>
      <c r="G230" s="325">
        <f>D230*E230*F230</f>
        <v>5315195.9867120106</v>
      </c>
      <c r="H230" s="310"/>
      <c r="I230" s="453"/>
      <c r="J230" s="453"/>
      <c r="K230" s="453"/>
      <c r="L230" s="453"/>
      <c r="M230" s="255"/>
      <c r="N230" s="453"/>
      <c r="O230" s="465"/>
      <c r="P230" s="453"/>
      <c r="Q230" s="105"/>
    </row>
    <row r="231" spans="1:17" s="150" customFormat="1" ht="22.5" customHeight="1">
      <c r="A231" s="482"/>
      <c r="B231" s="525"/>
      <c r="C231" s="100" t="s">
        <v>22</v>
      </c>
      <c r="D231" s="102">
        <v>1</v>
      </c>
      <c r="E231" s="101">
        <v>3986397</v>
      </c>
      <c r="F231" s="120">
        <v>1.3333333300000001</v>
      </c>
      <c r="G231" s="103">
        <f t="shared" ref="G231" si="14">D231*E231*F231</f>
        <v>5315195.9867120106</v>
      </c>
      <c r="H231" s="214" t="s">
        <v>38</v>
      </c>
      <c r="I231" s="453"/>
      <c r="J231" s="453"/>
      <c r="K231" s="453"/>
      <c r="L231" s="453"/>
      <c r="M231" s="255"/>
      <c r="N231" s="453"/>
      <c r="O231" s="465"/>
      <c r="P231" s="453"/>
      <c r="Q231" s="147"/>
    </row>
    <row r="232" spans="1:17" s="150" customFormat="1" ht="22.5" customHeight="1">
      <c r="A232" s="482"/>
      <c r="B232" s="525"/>
      <c r="C232" s="100" t="s">
        <v>23</v>
      </c>
      <c r="D232" s="102">
        <v>4</v>
      </c>
      <c r="E232" s="101">
        <v>2454265</v>
      </c>
      <c r="F232" s="120">
        <v>1.3333333300000001</v>
      </c>
      <c r="G232" s="103">
        <f>D232*E232*F232</f>
        <v>13089413.300609801</v>
      </c>
      <c r="H232" s="216" t="s">
        <v>67</v>
      </c>
      <c r="I232" s="453"/>
      <c r="J232" s="453"/>
      <c r="K232" s="453"/>
      <c r="L232" s="453"/>
      <c r="M232" s="255"/>
      <c r="N232" s="453"/>
      <c r="O232" s="465"/>
      <c r="P232" s="453"/>
      <c r="Q232" s="147"/>
    </row>
    <row r="233" spans="1:17" ht="45" customHeight="1">
      <c r="A233" s="482"/>
      <c r="B233" s="525"/>
      <c r="C233" s="202" t="s">
        <v>25</v>
      </c>
      <c r="D233" s="203"/>
      <c r="E233" s="204"/>
      <c r="F233" s="203"/>
      <c r="G233" s="204"/>
      <c r="H233" s="210"/>
      <c r="I233" s="453"/>
      <c r="J233" s="453"/>
      <c r="K233" s="453"/>
      <c r="L233" s="453"/>
      <c r="M233" s="255"/>
      <c r="N233" s="453"/>
      <c r="O233" s="465"/>
      <c r="P233" s="453"/>
    </row>
    <row r="234" spans="1:17" ht="27" customHeight="1">
      <c r="A234" s="482"/>
      <c r="B234" s="525"/>
      <c r="C234" s="336" t="s">
        <v>26</v>
      </c>
      <c r="D234" s="297" t="s">
        <v>27</v>
      </c>
      <c r="E234" s="453">
        <f>H416</f>
        <v>4783676.4000000004</v>
      </c>
      <c r="F234" s="512">
        <v>1.3333333300000001</v>
      </c>
      <c r="G234" s="453">
        <f>E234*F234</f>
        <v>6378235.1840544129</v>
      </c>
      <c r="H234" s="210"/>
      <c r="I234" s="453"/>
      <c r="J234" s="453"/>
      <c r="K234" s="453"/>
      <c r="L234" s="453"/>
      <c r="M234" s="255"/>
      <c r="N234" s="453"/>
      <c r="O234" s="465"/>
      <c r="P234" s="453"/>
    </row>
    <row r="235" spans="1:17" ht="21" customHeight="1">
      <c r="A235" s="482"/>
      <c r="B235" s="525"/>
      <c r="C235" s="336" t="s">
        <v>28</v>
      </c>
      <c r="D235" s="297" t="s">
        <v>27</v>
      </c>
      <c r="E235" s="453"/>
      <c r="F235" s="512"/>
      <c r="G235" s="453"/>
      <c r="H235" s="210"/>
      <c r="I235" s="453"/>
      <c r="J235" s="453"/>
      <c r="K235" s="453"/>
      <c r="L235" s="453"/>
      <c r="M235" s="255"/>
      <c r="N235" s="453"/>
      <c r="O235" s="465"/>
      <c r="P235" s="453"/>
    </row>
    <row r="236" spans="1:17" ht="21" customHeight="1">
      <c r="A236" s="482"/>
      <c r="B236" s="525"/>
      <c r="C236" s="725" t="s">
        <v>98</v>
      </c>
      <c r="D236" s="297" t="s">
        <v>27</v>
      </c>
      <c r="E236" s="453"/>
      <c r="F236" s="512"/>
      <c r="G236" s="453"/>
      <c r="H236" s="210"/>
      <c r="I236" s="453"/>
      <c r="J236" s="453"/>
      <c r="K236" s="453"/>
      <c r="L236" s="453"/>
      <c r="M236" s="255"/>
      <c r="N236" s="453"/>
      <c r="O236" s="465"/>
      <c r="P236" s="453"/>
    </row>
    <row r="237" spans="1:17" s="124" customFormat="1">
      <c r="A237" s="482"/>
      <c r="B237" s="525"/>
      <c r="C237" s="500" t="s">
        <v>29</v>
      </c>
      <c r="D237" s="500"/>
      <c r="E237" s="500"/>
      <c r="F237" s="500"/>
      <c r="G237" s="118">
        <f>SUM(G228:G235)</f>
        <v>43287040.425115727</v>
      </c>
      <c r="H237" s="211"/>
      <c r="I237" s="453"/>
      <c r="J237" s="453"/>
      <c r="K237" s="453"/>
      <c r="L237" s="453"/>
      <c r="M237" s="255"/>
      <c r="N237" s="453"/>
      <c r="O237" s="465"/>
      <c r="P237" s="453"/>
      <c r="Q237" s="224"/>
    </row>
    <row r="238" spans="1:17" s="124" customFormat="1">
      <c r="A238" s="482"/>
      <c r="B238" s="293">
        <v>2</v>
      </c>
      <c r="C238" s="306" t="s">
        <v>30</v>
      </c>
      <c r="D238" s="203">
        <v>1</v>
      </c>
      <c r="E238" s="204">
        <v>6800000</v>
      </c>
      <c r="F238" s="203">
        <v>1</v>
      </c>
      <c r="G238" s="326">
        <f>D238*E238*F238</f>
        <v>6800000</v>
      </c>
      <c r="H238" s="109"/>
      <c r="I238" s="453"/>
      <c r="J238" s="453"/>
      <c r="K238" s="453"/>
      <c r="L238" s="453"/>
      <c r="M238" s="255"/>
      <c r="N238" s="453"/>
      <c r="O238" s="465"/>
      <c r="P238" s="453"/>
      <c r="Q238" s="123"/>
    </row>
    <row r="239" spans="1:17" s="124" customFormat="1">
      <c r="A239" s="482"/>
      <c r="B239" s="132">
        <v>3</v>
      </c>
      <c r="C239" s="117" t="s">
        <v>40</v>
      </c>
      <c r="D239" s="102"/>
      <c r="E239" s="204">
        <v>5800000</v>
      </c>
      <c r="F239" s="120">
        <v>1.3333333300000001</v>
      </c>
      <c r="G239" s="118">
        <f>E239*F239</f>
        <v>7733333.3140000002</v>
      </c>
      <c r="H239" s="212"/>
      <c r="I239" s="453"/>
      <c r="J239" s="453"/>
      <c r="K239" s="453"/>
      <c r="L239" s="453"/>
      <c r="M239" s="255"/>
      <c r="N239" s="453"/>
      <c r="O239" s="465"/>
      <c r="P239" s="453"/>
      <c r="Q239" s="224"/>
    </row>
    <row r="240" spans="1:17" s="124" customFormat="1">
      <c r="A240" s="482"/>
      <c r="B240" s="132"/>
      <c r="C240" s="117" t="s">
        <v>32</v>
      </c>
      <c r="D240" s="102"/>
      <c r="E240" s="101"/>
      <c r="F240" s="102"/>
      <c r="G240" s="118">
        <f>SUM(G237:G239)</f>
        <v>57820373.73911573</v>
      </c>
      <c r="H240" s="212"/>
      <c r="I240" s="453"/>
      <c r="J240" s="453"/>
      <c r="K240" s="453"/>
      <c r="L240" s="453"/>
      <c r="M240" s="255"/>
      <c r="N240" s="453"/>
      <c r="O240" s="465"/>
      <c r="P240" s="453"/>
      <c r="Q240" s="224"/>
    </row>
    <row r="241" spans="1:17" s="124" customFormat="1" ht="21" customHeight="1">
      <c r="A241" s="482"/>
      <c r="B241" s="132">
        <v>4</v>
      </c>
      <c r="C241" s="119" t="s">
        <v>41</v>
      </c>
      <c r="D241" s="102"/>
      <c r="E241" s="101" t="s">
        <v>34</v>
      </c>
      <c r="F241" s="120">
        <f>G241*100/G240</f>
        <v>6.8244526017834533</v>
      </c>
      <c r="G241" s="296">
        <v>3945924</v>
      </c>
      <c r="H241" s="212"/>
      <c r="I241" s="453"/>
      <c r="J241" s="453"/>
      <c r="K241" s="453"/>
      <c r="L241" s="453"/>
      <c r="M241" s="255"/>
      <c r="N241" s="453"/>
      <c r="O241" s="465"/>
      <c r="P241" s="453"/>
      <c r="Q241" s="224"/>
    </row>
    <row r="242" spans="1:17" s="124" customFormat="1" ht="21" customHeight="1">
      <c r="A242" s="483"/>
      <c r="B242" s="134"/>
      <c r="C242" s="517" t="s">
        <v>15</v>
      </c>
      <c r="D242" s="517"/>
      <c r="E242" s="517"/>
      <c r="F242" s="517"/>
      <c r="G242" s="115">
        <f>SUM(G240:G241)</f>
        <v>61766297.73911573</v>
      </c>
      <c r="H242" s="212"/>
      <c r="I242" s="453"/>
      <c r="J242" s="453"/>
      <c r="K242" s="453"/>
      <c r="L242" s="453"/>
      <c r="M242" s="255"/>
      <c r="N242" s="453"/>
      <c r="O242" s="465"/>
      <c r="P242" s="453"/>
      <c r="Q242" s="224"/>
    </row>
    <row r="243" spans="1:17" s="124" customFormat="1" ht="44.25" customHeight="1">
      <c r="A243" s="91" t="s">
        <v>0</v>
      </c>
      <c r="B243" s="143" t="s">
        <v>1</v>
      </c>
      <c r="C243" s="93" t="s">
        <v>35</v>
      </c>
      <c r="D243" s="94" t="s">
        <v>3</v>
      </c>
      <c r="E243" s="94" t="s">
        <v>4</v>
      </c>
      <c r="F243" s="94" t="s">
        <v>5</v>
      </c>
      <c r="G243" s="95" t="s">
        <v>6</v>
      </c>
      <c r="H243" s="122" t="s">
        <v>7</v>
      </c>
      <c r="I243" s="144" t="s">
        <v>48</v>
      </c>
      <c r="J243" s="144"/>
      <c r="K243" s="138"/>
      <c r="L243" s="138"/>
      <c r="M243" s="138"/>
      <c r="N243" s="138"/>
      <c r="O243" s="138"/>
      <c r="P243" s="139"/>
      <c r="Q243" s="123"/>
    </row>
    <row r="244" spans="1:17" s="106" customFormat="1" ht="36.75" customHeight="1">
      <c r="A244" s="482" t="s">
        <v>68</v>
      </c>
      <c r="B244" s="525">
        <v>1</v>
      </c>
      <c r="C244" s="333" t="s">
        <v>55</v>
      </c>
      <c r="D244" s="302">
        <v>1</v>
      </c>
      <c r="E244" s="204">
        <v>4945875</v>
      </c>
      <c r="F244" s="303">
        <v>1.3333333300000001</v>
      </c>
      <c r="G244" s="325">
        <f>D244*E244*F244</f>
        <v>6594499.9835137501</v>
      </c>
      <c r="H244" s="151" t="s">
        <v>69</v>
      </c>
      <c r="I244" s="548">
        <f>SUM(G244:G248)</f>
        <v>36908805.241061315</v>
      </c>
      <c r="J244" s="460">
        <f>G250</f>
        <v>6378235.1840544129</v>
      </c>
      <c r="K244" s="460">
        <f>G254</f>
        <v>6800000</v>
      </c>
      <c r="L244" s="460">
        <f>G255</f>
        <v>7733333.3140000002</v>
      </c>
      <c r="M244" s="460">
        <f>G256</f>
        <v>17500000</v>
      </c>
      <c r="N244" s="460">
        <f>SUM(I244:M259)</f>
        <v>75320373.73911573</v>
      </c>
      <c r="O244" s="460">
        <f>G258</f>
        <v>3945924</v>
      </c>
      <c r="P244" s="466">
        <f>SUM(N244:O259)</f>
        <v>79266297.73911573</v>
      </c>
      <c r="Q244" s="105"/>
    </row>
    <row r="245" spans="1:17" s="106" customFormat="1" ht="36.75" customHeight="1">
      <c r="A245" s="482"/>
      <c r="B245" s="525"/>
      <c r="C245" s="333" t="s">
        <v>20</v>
      </c>
      <c r="D245" s="302">
        <v>1</v>
      </c>
      <c r="E245" s="204">
        <v>4945875</v>
      </c>
      <c r="F245" s="303">
        <v>1.3333333300000001</v>
      </c>
      <c r="G245" s="325">
        <f>D245*E245*F245</f>
        <v>6594499.9835137501</v>
      </c>
      <c r="H245" s="343"/>
      <c r="I245" s="548"/>
      <c r="J245" s="460"/>
      <c r="K245" s="460"/>
      <c r="L245" s="460"/>
      <c r="M245" s="460"/>
      <c r="N245" s="460"/>
      <c r="O245" s="460"/>
      <c r="P245" s="466"/>
      <c r="Q245" s="105"/>
    </row>
    <row r="246" spans="1:17" s="106" customFormat="1" ht="24.75" customHeight="1">
      <c r="A246" s="482"/>
      <c r="B246" s="525"/>
      <c r="C246" s="301" t="s">
        <v>21</v>
      </c>
      <c r="D246" s="302">
        <v>1</v>
      </c>
      <c r="E246" s="204">
        <v>3986397</v>
      </c>
      <c r="F246" s="303">
        <v>1.3333333300000001</v>
      </c>
      <c r="G246" s="325">
        <f>D246*E246*F246</f>
        <v>5315195.9867120106</v>
      </c>
      <c r="H246" s="310"/>
      <c r="I246" s="548"/>
      <c r="J246" s="460"/>
      <c r="K246" s="460"/>
      <c r="L246" s="460"/>
      <c r="M246" s="460"/>
      <c r="N246" s="460"/>
      <c r="O246" s="460"/>
      <c r="P246" s="466"/>
      <c r="Q246" s="105"/>
    </row>
    <row r="247" spans="1:17" s="148" customFormat="1" ht="26.25" customHeight="1">
      <c r="A247" s="482"/>
      <c r="B247" s="525"/>
      <c r="C247" s="100" t="s">
        <v>22</v>
      </c>
      <c r="D247" s="102">
        <v>1</v>
      </c>
      <c r="E247" s="101">
        <v>3986397</v>
      </c>
      <c r="F247" s="120">
        <v>1.3333333300000001</v>
      </c>
      <c r="G247" s="103">
        <f t="shared" ref="G247" si="15">D247*E247*F247</f>
        <v>5315195.9867120106</v>
      </c>
      <c r="H247" s="136" t="s">
        <v>38</v>
      </c>
      <c r="I247" s="548"/>
      <c r="J247" s="460"/>
      <c r="K247" s="460"/>
      <c r="L247" s="460"/>
      <c r="M247" s="460"/>
      <c r="N247" s="460"/>
      <c r="O247" s="460"/>
      <c r="P247" s="466"/>
      <c r="Q247" s="147"/>
    </row>
    <row r="248" spans="1:17" s="148" customFormat="1" ht="19.5" customHeight="1">
      <c r="A248" s="482"/>
      <c r="B248" s="525"/>
      <c r="C248" s="100" t="s">
        <v>23</v>
      </c>
      <c r="D248" s="102">
        <v>4</v>
      </c>
      <c r="E248" s="101">
        <v>2454265</v>
      </c>
      <c r="F248" s="120">
        <v>1.3333333300000001</v>
      </c>
      <c r="G248" s="103">
        <f>D248*E248*F248</f>
        <v>13089413.300609801</v>
      </c>
      <c r="H248" s="104" t="s">
        <v>19</v>
      </c>
      <c r="I248" s="548"/>
      <c r="J248" s="460"/>
      <c r="K248" s="460"/>
      <c r="L248" s="460"/>
      <c r="M248" s="460"/>
      <c r="N248" s="460"/>
      <c r="O248" s="460"/>
      <c r="P248" s="466"/>
      <c r="Q248" s="147"/>
    </row>
    <row r="249" spans="1:17" ht="45" customHeight="1">
      <c r="A249" s="482"/>
      <c r="B249" s="525"/>
      <c r="C249" s="202" t="s">
        <v>25</v>
      </c>
      <c r="D249" s="203"/>
      <c r="E249" s="204"/>
      <c r="F249" s="203"/>
      <c r="G249" s="204"/>
      <c r="H249" s="210"/>
      <c r="I249" s="548"/>
      <c r="J249" s="460"/>
      <c r="K249" s="460"/>
      <c r="L249" s="460"/>
      <c r="M249" s="460"/>
      <c r="N249" s="460"/>
      <c r="O249" s="460"/>
      <c r="P249" s="466"/>
    </row>
    <row r="250" spans="1:17" ht="27" customHeight="1">
      <c r="A250" s="482"/>
      <c r="B250" s="525"/>
      <c r="C250" s="336" t="s">
        <v>26</v>
      </c>
      <c r="D250" s="297" t="s">
        <v>27</v>
      </c>
      <c r="E250" s="453">
        <f>H416</f>
        <v>4783676.4000000004</v>
      </c>
      <c r="F250" s="512">
        <v>1.3333333300000001</v>
      </c>
      <c r="G250" s="453">
        <f>E250*F250</f>
        <v>6378235.1840544129</v>
      </c>
      <c r="H250" s="210"/>
      <c r="I250" s="548"/>
      <c r="J250" s="460"/>
      <c r="K250" s="460"/>
      <c r="L250" s="460"/>
      <c r="M250" s="460"/>
      <c r="N250" s="460"/>
      <c r="O250" s="460"/>
      <c r="P250" s="466"/>
    </row>
    <row r="251" spans="1:17" ht="21" customHeight="1">
      <c r="A251" s="482"/>
      <c r="B251" s="525"/>
      <c r="C251" s="336" t="s">
        <v>28</v>
      </c>
      <c r="D251" s="297" t="s">
        <v>27</v>
      </c>
      <c r="E251" s="453"/>
      <c r="F251" s="512"/>
      <c r="G251" s="453"/>
      <c r="H251" s="210"/>
      <c r="I251" s="548"/>
      <c r="J251" s="460"/>
      <c r="K251" s="460"/>
      <c r="L251" s="460"/>
      <c r="M251" s="460"/>
      <c r="N251" s="460"/>
      <c r="O251" s="460"/>
      <c r="P251" s="466"/>
    </row>
    <row r="252" spans="1:17" ht="21" customHeight="1">
      <c r="A252" s="482"/>
      <c r="B252" s="525"/>
      <c r="C252" s="725" t="s">
        <v>98</v>
      </c>
      <c r="D252" s="297" t="s">
        <v>27</v>
      </c>
      <c r="E252" s="453"/>
      <c r="F252" s="512"/>
      <c r="G252" s="453"/>
      <c r="H252" s="210"/>
      <c r="I252" s="548"/>
      <c r="J252" s="460"/>
      <c r="K252" s="460"/>
      <c r="L252" s="460"/>
      <c r="M252" s="460"/>
      <c r="N252" s="460"/>
      <c r="O252" s="460"/>
      <c r="P252" s="466"/>
    </row>
    <row r="253" spans="1:17" s="124" customFormat="1">
      <c r="A253" s="482"/>
      <c r="B253" s="525"/>
      <c r="C253" s="500" t="s">
        <v>29</v>
      </c>
      <c r="D253" s="500"/>
      <c r="E253" s="500"/>
      <c r="F253" s="500"/>
      <c r="G253" s="118">
        <f>SUM(G244:G251)</f>
        <v>43287040.425115727</v>
      </c>
      <c r="H253" s="127"/>
      <c r="I253" s="548"/>
      <c r="J253" s="460"/>
      <c r="K253" s="460"/>
      <c r="L253" s="460"/>
      <c r="M253" s="460"/>
      <c r="N253" s="460"/>
      <c r="O253" s="460"/>
      <c r="P253" s="466"/>
      <c r="Q253" s="123"/>
    </row>
    <row r="254" spans="1:17" s="124" customFormat="1">
      <c r="A254" s="482"/>
      <c r="B254" s="293">
        <v>2</v>
      </c>
      <c r="C254" s="306" t="s">
        <v>30</v>
      </c>
      <c r="D254" s="203">
        <v>1</v>
      </c>
      <c r="E254" s="204">
        <v>6800000</v>
      </c>
      <c r="F254" s="203">
        <v>1</v>
      </c>
      <c r="G254" s="326">
        <f>D254*E254*F254</f>
        <v>6800000</v>
      </c>
      <c r="H254" s="109"/>
      <c r="I254" s="548"/>
      <c r="J254" s="460"/>
      <c r="K254" s="460"/>
      <c r="L254" s="460"/>
      <c r="M254" s="460"/>
      <c r="N254" s="460"/>
      <c r="O254" s="460"/>
      <c r="P254" s="466"/>
      <c r="Q254" s="123"/>
    </row>
    <row r="255" spans="1:17" s="124" customFormat="1">
      <c r="A255" s="482"/>
      <c r="B255" s="132">
        <v>3</v>
      </c>
      <c r="C255" s="117" t="s">
        <v>40</v>
      </c>
      <c r="D255" s="102">
        <v>1</v>
      </c>
      <c r="E255" s="204">
        <v>5800000</v>
      </c>
      <c r="F255" s="120">
        <v>1.3333333300000001</v>
      </c>
      <c r="G255" s="118">
        <f>E255*F255</f>
        <v>7733333.3140000002</v>
      </c>
      <c r="H255" s="109"/>
      <c r="I255" s="548"/>
      <c r="J255" s="460"/>
      <c r="K255" s="460"/>
      <c r="L255" s="460"/>
      <c r="M255" s="460"/>
      <c r="N255" s="460"/>
      <c r="O255" s="460"/>
      <c r="P255" s="466"/>
      <c r="Q255" s="123"/>
    </row>
    <row r="256" spans="1:17" s="124" customFormat="1">
      <c r="A256" s="482"/>
      <c r="B256" s="116">
        <v>4</v>
      </c>
      <c r="C256" s="117" t="s">
        <v>47</v>
      </c>
      <c r="D256" s="102">
        <v>700</v>
      </c>
      <c r="E256" s="101">
        <v>25000</v>
      </c>
      <c r="F256" s="102">
        <v>1</v>
      </c>
      <c r="G256" s="118">
        <f>D256*E256</f>
        <v>17500000</v>
      </c>
      <c r="H256" s="127"/>
      <c r="I256" s="548"/>
      <c r="J256" s="460"/>
      <c r="K256" s="460"/>
      <c r="L256" s="460"/>
      <c r="M256" s="460"/>
      <c r="N256" s="460"/>
      <c r="O256" s="460"/>
      <c r="P256" s="466"/>
      <c r="Q256" s="123"/>
    </row>
    <row r="257" spans="1:17" s="124" customFormat="1">
      <c r="A257" s="482"/>
      <c r="B257" s="132"/>
      <c r="C257" s="117" t="s">
        <v>32</v>
      </c>
      <c r="D257" s="102"/>
      <c r="E257" s="101"/>
      <c r="F257" s="102"/>
      <c r="G257" s="118">
        <f>SUM(G253:G256)</f>
        <v>75320373.73911573</v>
      </c>
      <c r="H257" s="109"/>
      <c r="I257" s="548"/>
      <c r="J257" s="460"/>
      <c r="K257" s="460"/>
      <c r="L257" s="460"/>
      <c r="M257" s="460"/>
      <c r="N257" s="460"/>
      <c r="O257" s="460"/>
      <c r="P257" s="466"/>
      <c r="Q257" s="123"/>
    </row>
    <row r="258" spans="1:17" s="124" customFormat="1" ht="19.5" customHeight="1">
      <c r="A258" s="482"/>
      <c r="B258" s="132">
        <v>5</v>
      </c>
      <c r="C258" s="119" t="s">
        <v>41</v>
      </c>
      <c r="D258" s="102"/>
      <c r="E258" s="101" t="s">
        <v>34</v>
      </c>
      <c r="F258" s="120">
        <f>G258*100/G257</f>
        <v>5.238853452410293</v>
      </c>
      <c r="G258" s="296">
        <v>3945924</v>
      </c>
      <c r="H258" s="109"/>
      <c r="I258" s="548"/>
      <c r="J258" s="460"/>
      <c r="K258" s="460"/>
      <c r="L258" s="460"/>
      <c r="M258" s="460"/>
      <c r="N258" s="460"/>
      <c r="O258" s="460"/>
      <c r="P258" s="466"/>
      <c r="Q258" s="123"/>
    </row>
    <row r="259" spans="1:17" s="124" customFormat="1" ht="21" customHeight="1">
      <c r="A259" s="483"/>
      <c r="B259" s="134"/>
      <c r="C259" s="517" t="s">
        <v>15</v>
      </c>
      <c r="D259" s="517"/>
      <c r="E259" s="517"/>
      <c r="F259" s="517"/>
      <c r="G259" s="115">
        <f>SUM(G257:G258)</f>
        <v>79266297.73911573</v>
      </c>
      <c r="H259" s="109"/>
      <c r="I259" s="549"/>
      <c r="J259" s="461"/>
      <c r="K259" s="461"/>
      <c r="L259" s="461"/>
      <c r="M259" s="461"/>
      <c r="N259" s="461"/>
      <c r="O259" s="461"/>
      <c r="P259" s="467"/>
      <c r="Q259" s="123"/>
    </row>
    <row r="260" spans="1:17" s="124" customFormat="1" ht="44.25" customHeight="1">
      <c r="A260" s="91" t="s">
        <v>0</v>
      </c>
      <c r="B260" s="143" t="s">
        <v>1</v>
      </c>
      <c r="C260" s="93" t="s">
        <v>35</v>
      </c>
      <c r="D260" s="94" t="s">
        <v>3</v>
      </c>
      <c r="E260" s="94" t="s">
        <v>4</v>
      </c>
      <c r="F260" s="94" t="s">
        <v>5</v>
      </c>
      <c r="G260" s="95" t="s">
        <v>6</v>
      </c>
      <c r="H260" s="122" t="s">
        <v>7</v>
      </c>
      <c r="I260" s="144" t="s">
        <v>48</v>
      </c>
      <c r="J260" s="144"/>
      <c r="K260" s="138"/>
      <c r="L260" s="138"/>
      <c r="M260" s="138"/>
      <c r="N260" s="138"/>
      <c r="O260" s="138"/>
      <c r="P260" s="139"/>
      <c r="Q260" s="123"/>
    </row>
    <row r="261" spans="1:17" s="106" customFormat="1" ht="27.75" customHeight="1">
      <c r="A261" s="482" t="s">
        <v>70</v>
      </c>
      <c r="B261" s="525">
        <v>1</v>
      </c>
      <c r="C261" s="333" t="s">
        <v>55</v>
      </c>
      <c r="D261" s="302">
        <v>1</v>
      </c>
      <c r="E261" s="204">
        <v>4945875</v>
      </c>
      <c r="F261" s="303">
        <v>1.3333333300000001</v>
      </c>
      <c r="G261" s="325">
        <f>D261*E261*F261</f>
        <v>6594499.9835137501</v>
      </c>
      <c r="H261" s="217" t="s">
        <v>19</v>
      </c>
      <c r="I261" s="449">
        <f>SUM(G261:G265)</f>
        <v>36908805.241061315</v>
      </c>
      <c r="J261" s="547">
        <f>G267</f>
        <v>6378235.1840544129</v>
      </c>
      <c r="K261" s="449">
        <f>G271</f>
        <v>6800000</v>
      </c>
      <c r="L261" s="546">
        <f>G272</f>
        <v>7733333.3140000002</v>
      </c>
      <c r="M261" s="462">
        <f>G273</f>
        <v>18750000</v>
      </c>
      <c r="N261" s="449">
        <f>SUM(I261:M266)</f>
        <v>76570373.73911573</v>
      </c>
      <c r="O261" s="449">
        <f>G275</f>
        <v>3945924</v>
      </c>
      <c r="P261" s="449">
        <f>SUM(N261:O265)</f>
        <v>80516297.73911573</v>
      </c>
      <c r="Q261" s="105"/>
    </row>
    <row r="262" spans="1:17" s="106" customFormat="1" ht="27.75" customHeight="1">
      <c r="A262" s="482"/>
      <c r="B262" s="525"/>
      <c r="C262" s="333" t="s">
        <v>20</v>
      </c>
      <c r="D262" s="302">
        <v>1</v>
      </c>
      <c r="E262" s="204">
        <v>4945875</v>
      </c>
      <c r="F262" s="303">
        <v>1.3333333300000001</v>
      </c>
      <c r="G262" s="325">
        <f>D262*E262*F262</f>
        <v>6594499.9835137501</v>
      </c>
      <c r="H262" s="344"/>
      <c r="I262" s="449"/>
      <c r="J262" s="547"/>
      <c r="K262" s="449"/>
      <c r="L262" s="546"/>
      <c r="M262" s="463"/>
      <c r="N262" s="449"/>
      <c r="O262" s="449"/>
      <c r="P262" s="449"/>
      <c r="Q262" s="105"/>
    </row>
    <row r="263" spans="1:17" s="106" customFormat="1" ht="24.75" customHeight="1">
      <c r="A263" s="482"/>
      <c r="B263" s="525"/>
      <c r="C263" s="301" t="s">
        <v>21</v>
      </c>
      <c r="D263" s="302">
        <v>1</v>
      </c>
      <c r="E263" s="204">
        <v>3986397</v>
      </c>
      <c r="F263" s="303">
        <v>1.3333333300000001</v>
      </c>
      <c r="G263" s="325">
        <f>D263*E263*F263</f>
        <v>5315195.9867120106</v>
      </c>
      <c r="H263" s="310"/>
      <c r="I263" s="449"/>
      <c r="J263" s="547"/>
      <c r="K263" s="449"/>
      <c r="L263" s="546"/>
      <c r="M263" s="463"/>
      <c r="N263" s="449"/>
      <c r="O263" s="449"/>
      <c r="P263" s="449"/>
      <c r="Q263" s="105"/>
    </row>
    <row r="264" spans="1:17" s="148" customFormat="1" ht="27" customHeight="1">
      <c r="A264" s="482"/>
      <c r="B264" s="525"/>
      <c r="C264" s="100" t="s">
        <v>22</v>
      </c>
      <c r="D264" s="102">
        <v>1</v>
      </c>
      <c r="E264" s="101">
        <v>3986397</v>
      </c>
      <c r="F264" s="120">
        <v>1.3333333300000001</v>
      </c>
      <c r="G264" s="103">
        <f t="shared" ref="G264" si="16">D264*E264*F264</f>
        <v>5315195.9867120106</v>
      </c>
      <c r="H264" s="214" t="s">
        <v>38</v>
      </c>
      <c r="I264" s="449"/>
      <c r="J264" s="547"/>
      <c r="K264" s="449"/>
      <c r="L264" s="546"/>
      <c r="M264" s="463"/>
      <c r="N264" s="449"/>
      <c r="O264" s="449"/>
      <c r="P264" s="449"/>
      <c r="Q264" s="147"/>
    </row>
    <row r="265" spans="1:17" s="148" customFormat="1" ht="29.25" customHeight="1">
      <c r="A265" s="482"/>
      <c r="B265" s="525"/>
      <c r="C265" s="100" t="s">
        <v>23</v>
      </c>
      <c r="D265" s="102">
        <v>4</v>
      </c>
      <c r="E265" s="101">
        <v>2454265</v>
      </c>
      <c r="F265" s="120">
        <v>1.3333333300000001</v>
      </c>
      <c r="G265" s="103">
        <f>D265*E265*F265</f>
        <v>13089413.300609801</v>
      </c>
      <c r="H265" s="218" t="s">
        <v>58</v>
      </c>
      <c r="I265" s="449"/>
      <c r="J265" s="547"/>
      <c r="K265" s="449"/>
      <c r="L265" s="546"/>
      <c r="M265" s="463"/>
      <c r="N265" s="449"/>
      <c r="O265" s="449"/>
      <c r="P265" s="449"/>
      <c r="Q265" s="147"/>
    </row>
    <row r="266" spans="1:17" ht="45" customHeight="1">
      <c r="A266" s="482"/>
      <c r="B266" s="525"/>
      <c r="C266" s="202" t="s">
        <v>25</v>
      </c>
      <c r="D266" s="203"/>
      <c r="E266" s="204"/>
      <c r="F266" s="203"/>
      <c r="G266" s="204"/>
      <c r="H266" s="210"/>
      <c r="I266" s="449"/>
      <c r="J266" s="547"/>
      <c r="K266" s="449"/>
      <c r="L266" s="546"/>
      <c r="M266" s="463"/>
      <c r="N266" s="449"/>
      <c r="O266" s="449"/>
      <c r="P266" s="449"/>
    </row>
    <row r="267" spans="1:17" ht="27" customHeight="1">
      <c r="A267" s="482"/>
      <c r="B267" s="525"/>
      <c r="C267" s="336" t="s">
        <v>26</v>
      </c>
      <c r="D267" s="297" t="s">
        <v>27</v>
      </c>
      <c r="E267" s="453">
        <f>H416</f>
        <v>4783676.4000000004</v>
      </c>
      <c r="F267" s="512">
        <v>1.3333333300000001</v>
      </c>
      <c r="G267" s="453">
        <f>E267*F267</f>
        <v>6378235.1840544129</v>
      </c>
      <c r="H267" s="210"/>
      <c r="I267" s="449"/>
      <c r="J267" s="547"/>
      <c r="K267" s="449"/>
      <c r="L267" s="546"/>
      <c r="M267" s="463"/>
      <c r="N267" s="449"/>
      <c r="O267" s="449"/>
      <c r="P267" s="449"/>
    </row>
    <row r="268" spans="1:17" ht="21" customHeight="1">
      <c r="A268" s="482"/>
      <c r="B268" s="525"/>
      <c r="C268" s="336" t="s">
        <v>28</v>
      </c>
      <c r="D268" s="297" t="s">
        <v>27</v>
      </c>
      <c r="E268" s="453"/>
      <c r="F268" s="512"/>
      <c r="G268" s="453"/>
      <c r="H268" s="210"/>
      <c r="I268" s="449"/>
      <c r="J268" s="547"/>
      <c r="K268" s="449"/>
      <c r="L268" s="546"/>
      <c r="M268" s="463"/>
      <c r="N268" s="449"/>
      <c r="O268" s="449"/>
      <c r="P268" s="449"/>
    </row>
    <row r="269" spans="1:17" ht="21" customHeight="1">
      <c r="A269" s="482"/>
      <c r="B269" s="525"/>
      <c r="C269" s="725" t="s">
        <v>98</v>
      </c>
      <c r="D269" s="297" t="s">
        <v>27</v>
      </c>
      <c r="E269" s="453"/>
      <c r="F269" s="512"/>
      <c r="G269" s="453"/>
      <c r="H269" s="210"/>
      <c r="I269" s="449"/>
      <c r="J269" s="547"/>
      <c r="K269" s="449"/>
      <c r="L269" s="546"/>
      <c r="M269" s="463"/>
      <c r="N269" s="449"/>
      <c r="O269" s="449"/>
      <c r="P269" s="449"/>
    </row>
    <row r="270" spans="1:17" s="124" customFormat="1">
      <c r="A270" s="482"/>
      <c r="B270" s="525"/>
      <c r="C270" s="500" t="s">
        <v>29</v>
      </c>
      <c r="D270" s="500"/>
      <c r="E270" s="500"/>
      <c r="F270" s="500"/>
      <c r="G270" s="118">
        <f>SUM(G261:G268)</f>
        <v>43287040.425115727</v>
      </c>
      <c r="H270" s="211"/>
      <c r="I270" s="449"/>
      <c r="J270" s="547"/>
      <c r="K270" s="449"/>
      <c r="L270" s="546"/>
      <c r="M270" s="463"/>
      <c r="N270" s="449"/>
      <c r="O270" s="449"/>
      <c r="P270" s="449"/>
      <c r="Q270" s="224"/>
    </row>
    <row r="271" spans="1:17" s="124" customFormat="1">
      <c r="A271" s="482"/>
      <c r="B271" s="293">
        <v>2</v>
      </c>
      <c r="C271" s="306" t="s">
        <v>30</v>
      </c>
      <c r="D271" s="203">
        <v>1</v>
      </c>
      <c r="E271" s="204">
        <v>6800000</v>
      </c>
      <c r="F271" s="203">
        <v>1</v>
      </c>
      <c r="G271" s="326">
        <f>D271*E271*F271</f>
        <v>6800000</v>
      </c>
      <c r="H271" s="109"/>
      <c r="I271" s="449"/>
      <c r="J271" s="547"/>
      <c r="K271" s="449"/>
      <c r="L271" s="546"/>
      <c r="M271" s="463"/>
      <c r="N271" s="449"/>
      <c r="O271" s="449"/>
      <c r="P271" s="449"/>
      <c r="Q271" s="123"/>
    </row>
    <row r="272" spans="1:17" s="124" customFormat="1">
      <c r="A272" s="482"/>
      <c r="B272" s="132">
        <v>3</v>
      </c>
      <c r="C272" s="117" t="s">
        <v>40</v>
      </c>
      <c r="D272" s="102"/>
      <c r="E272" s="204">
        <v>5800000</v>
      </c>
      <c r="F272" s="120">
        <v>1.3333333300000001</v>
      </c>
      <c r="G272" s="118">
        <f>E272*F272</f>
        <v>7733333.3140000002</v>
      </c>
      <c r="H272" s="212"/>
      <c r="I272" s="449"/>
      <c r="J272" s="547"/>
      <c r="K272" s="449"/>
      <c r="L272" s="546"/>
      <c r="M272" s="463"/>
      <c r="N272" s="449"/>
      <c r="O272" s="449"/>
      <c r="P272" s="449"/>
      <c r="Q272" s="224"/>
    </row>
    <row r="273" spans="1:17" s="124" customFormat="1">
      <c r="A273" s="482"/>
      <c r="B273" s="116">
        <v>4</v>
      </c>
      <c r="C273" s="117" t="s">
        <v>47</v>
      </c>
      <c r="D273" s="102">
        <v>750</v>
      </c>
      <c r="E273" s="101">
        <v>25000</v>
      </c>
      <c r="F273" s="102">
        <v>1</v>
      </c>
      <c r="G273" s="118">
        <f>D273*E273</f>
        <v>18750000</v>
      </c>
      <c r="H273" s="127"/>
      <c r="I273" s="449"/>
      <c r="J273" s="547"/>
      <c r="K273" s="449"/>
      <c r="L273" s="546"/>
      <c r="M273" s="463"/>
      <c r="N273" s="449"/>
      <c r="O273" s="449"/>
      <c r="P273" s="449"/>
      <c r="Q273" s="123"/>
    </row>
    <row r="274" spans="1:17" s="124" customFormat="1">
      <c r="A274" s="482"/>
      <c r="B274" s="132"/>
      <c r="C274" s="117" t="s">
        <v>32</v>
      </c>
      <c r="D274" s="102"/>
      <c r="E274" s="101"/>
      <c r="F274" s="102"/>
      <c r="G274" s="118">
        <f>SUM(G270:G273)</f>
        <v>76570373.73911573</v>
      </c>
      <c r="H274" s="212"/>
      <c r="I274" s="449"/>
      <c r="J274" s="547"/>
      <c r="K274" s="449"/>
      <c r="L274" s="546"/>
      <c r="M274" s="463"/>
      <c r="N274" s="449"/>
      <c r="O274" s="449"/>
      <c r="P274" s="449"/>
      <c r="Q274" s="224"/>
    </row>
    <row r="275" spans="1:17" s="124" customFormat="1" ht="22.5" customHeight="1">
      <c r="A275" s="482"/>
      <c r="B275" s="132">
        <v>5</v>
      </c>
      <c r="C275" s="119" t="s">
        <v>41</v>
      </c>
      <c r="D275" s="102"/>
      <c r="E275" s="101" t="s">
        <v>34</v>
      </c>
      <c r="F275" s="120">
        <f>G275*100/G274</f>
        <v>5.1533299464414624</v>
      </c>
      <c r="G275" s="296">
        <v>3945924</v>
      </c>
      <c r="H275" s="212"/>
      <c r="I275" s="449"/>
      <c r="J275" s="547"/>
      <c r="K275" s="449"/>
      <c r="L275" s="546"/>
      <c r="M275" s="463"/>
      <c r="N275" s="449"/>
      <c r="O275" s="449"/>
      <c r="P275" s="449"/>
      <c r="Q275" s="224"/>
    </row>
    <row r="276" spans="1:17" s="124" customFormat="1" ht="21" customHeight="1">
      <c r="A276" s="483"/>
      <c r="B276" s="134"/>
      <c r="C276" s="517" t="s">
        <v>15</v>
      </c>
      <c r="D276" s="517"/>
      <c r="E276" s="517"/>
      <c r="F276" s="517"/>
      <c r="G276" s="115">
        <f>SUM(G274:G275)</f>
        <v>80516297.73911573</v>
      </c>
      <c r="H276" s="212"/>
      <c r="I276" s="449"/>
      <c r="J276" s="547"/>
      <c r="K276" s="449"/>
      <c r="L276" s="546"/>
      <c r="M276" s="464"/>
      <c r="N276" s="449"/>
      <c r="O276" s="449"/>
      <c r="P276" s="449"/>
      <c r="Q276" s="224"/>
    </row>
    <row r="277" spans="1:17" s="124" customFormat="1" ht="44.25" customHeight="1">
      <c r="A277" s="91" t="s">
        <v>0</v>
      </c>
      <c r="B277" s="143" t="s">
        <v>1</v>
      </c>
      <c r="C277" s="93" t="s">
        <v>35</v>
      </c>
      <c r="D277" s="94" t="s">
        <v>3</v>
      </c>
      <c r="E277" s="94" t="s">
        <v>4</v>
      </c>
      <c r="F277" s="94" t="s">
        <v>5</v>
      </c>
      <c r="G277" s="95" t="s">
        <v>6</v>
      </c>
      <c r="H277" s="122" t="s">
        <v>7</v>
      </c>
      <c r="I277" s="144" t="s">
        <v>48</v>
      </c>
      <c r="J277" s="144"/>
      <c r="K277" s="138"/>
      <c r="L277" s="138"/>
      <c r="M277" s="138"/>
      <c r="N277" s="138"/>
      <c r="O277" s="138"/>
      <c r="P277" s="139"/>
      <c r="Q277" s="123"/>
    </row>
    <row r="278" spans="1:17" s="106" customFormat="1" ht="30" customHeight="1">
      <c r="A278" s="482" t="s">
        <v>71</v>
      </c>
      <c r="B278" s="525">
        <v>1</v>
      </c>
      <c r="C278" s="333" t="s">
        <v>55</v>
      </c>
      <c r="D278" s="302">
        <v>1</v>
      </c>
      <c r="E278" s="204">
        <v>4945875</v>
      </c>
      <c r="F278" s="303">
        <v>1.3333333300000001</v>
      </c>
      <c r="G278" s="325">
        <f>D278*E278*F278</f>
        <v>6594499.9835137501</v>
      </c>
      <c r="H278" s="219" t="s">
        <v>69</v>
      </c>
      <c r="I278" s="449">
        <f>SUM(G278:G282)</f>
        <v>36908805.241061315</v>
      </c>
      <c r="J278" s="449">
        <f>G284</f>
        <v>6378235.1840544129</v>
      </c>
      <c r="K278" s="449">
        <f>G288</f>
        <v>6800000</v>
      </c>
      <c r="L278" s="449">
        <f>G289</f>
        <v>7733333.3140000002</v>
      </c>
      <c r="M278" s="254"/>
      <c r="N278" s="449">
        <f>SUM(I278:L282)</f>
        <v>57820373.73911573</v>
      </c>
      <c r="O278" s="449">
        <f>G291</f>
        <v>3945924</v>
      </c>
      <c r="P278" s="449">
        <f>SUM(N278:O282)</f>
        <v>61766297.73911573</v>
      </c>
      <c r="Q278" s="105"/>
    </row>
    <row r="279" spans="1:17" s="106" customFormat="1" ht="30" customHeight="1">
      <c r="A279" s="482"/>
      <c r="B279" s="525"/>
      <c r="C279" s="333" t="s">
        <v>20</v>
      </c>
      <c r="D279" s="302">
        <v>1</v>
      </c>
      <c r="E279" s="204">
        <v>4945875</v>
      </c>
      <c r="F279" s="303">
        <v>1.3333333300000001</v>
      </c>
      <c r="G279" s="325">
        <f>D279*E279*F279</f>
        <v>6594499.9835137501</v>
      </c>
      <c r="H279" s="345"/>
      <c r="I279" s="449"/>
      <c r="J279" s="449"/>
      <c r="K279" s="449"/>
      <c r="L279" s="449"/>
      <c r="M279" s="254"/>
      <c r="N279" s="449"/>
      <c r="O279" s="449"/>
      <c r="P279" s="449"/>
      <c r="Q279" s="105"/>
    </row>
    <row r="280" spans="1:17" s="106" customFormat="1" ht="24.75" customHeight="1">
      <c r="A280" s="482"/>
      <c r="B280" s="525"/>
      <c r="C280" s="301" t="s">
        <v>21</v>
      </c>
      <c r="D280" s="302">
        <v>1</v>
      </c>
      <c r="E280" s="204">
        <v>3986397</v>
      </c>
      <c r="F280" s="303">
        <v>1.3333333300000001</v>
      </c>
      <c r="G280" s="325">
        <f>D280*E280*F280</f>
        <v>5315195.9867120106</v>
      </c>
      <c r="H280" s="310"/>
      <c r="I280" s="449"/>
      <c r="J280" s="449"/>
      <c r="K280" s="449"/>
      <c r="L280" s="449"/>
      <c r="M280" s="254"/>
      <c r="N280" s="449"/>
      <c r="O280" s="449"/>
      <c r="P280" s="449"/>
      <c r="Q280" s="105"/>
    </row>
    <row r="281" spans="1:17" s="155" customFormat="1" ht="27.75" customHeight="1">
      <c r="A281" s="482"/>
      <c r="B281" s="525"/>
      <c r="C281" s="100" t="s">
        <v>22</v>
      </c>
      <c r="D281" s="102">
        <v>1</v>
      </c>
      <c r="E281" s="101">
        <v>3986397</v>
      </c>
      <c r="F281" s="120">
        <v>1.3333333300000001</v>
      </c>
      <c r="G281" s="103">
        <f t="shared" ref="G281" si="17">D281*E281*F281</f>
        <v>5315195.9867120106</v>
      </c>
      <c r="H281" s="214" t="s">
        <v>72</v>
      </c>
      <c r="I281" s="449"/>
      <c r="J281" s="449"/>
      <c r="K281" s="449"/>
      <c r="L281" s="449"/>
      <c r="M281" s="254"/>
      <c r="N281" s="449"/>
      <c r="O281" s="449"/>
      <c r="P281" s="449"/>
      <c r="Q281" s="154"/>
    </row>
    <row r="282" spans="1:17" s="153" customFormat="1" ht="27.75" customHeight="1">
      <c r="A282" s="482"/>
      <c r="B282" s="525"/>
      <c r="C282" s="100" t="s">
        <v>23</v>
      </c>
      <c r="D282" s="102">
        <v>4</v>
      </c>
      <c r="E282" s="101">
        <v>2454265</v>
      </c>
      <c r="F282" s="120">
        <v>1.3333333300000001</v>
      </c>
      <c r="G282" s="103">
        <f>D282*E282*F282</f>
        <v>13089413.300609801</v>
      </c>
      <c r="H282" s="227" t="s">
        <v>24</v>
      </c>
      <c r="I282" s="449"/>
      <c r="J282" s="449"/>
      <c r="K282" s="449"/>
      <c r="L282" s="449"/>
      <c r="M282" s="254"/>
      <c r="N282" s="449"/>
      <c r="O282" s="449"/>
      <c r="P282" s="449"/>
      <c r="Q282" s="152"/>
    </row>
    <row r="283" spans="1:17" ht="45" customHeight="1">
      <c r="A283" s="482"/>
      <c r="B283" s="525"/>
      <c r="C283" s="202" t="s">
        <v>25</v>
      </c>
      <c r="D283" s="203"/>
      <c r="E283" s="204"/>
      <c r="F283" s="203"/>
      <c r="G283" s="204"/>
      <c r="H283" s="210"/>
      <c r="I283" s="449"/>
      <c r="J283" s="449"/>
      <c r="K283" s="449"/>
      <c r="L283" s="449"/>
      <c r="M283" s="254"/>
      <c r="N283" s="449"/>
      <c r="O283" s="449"/>
      <c r="P283" s="449"/>
    </row>
    <row r="284" spans="1:17" ht="27" customHeight="1">
      <c r="A284" s="482"/>
      <c r="B284" s="525"/>
      <c r="C284" s="336" t="s">
        <v>26</v>
      </c>
      <c r="D284" s="297" t="s">
        <v>27</v>
      </c>
      <c r="E284" s="453">
        <f>H416</f>
        <v>4783676.4000000004</v>
      </c>
      <c r="F284" s="512">
        <v>1.3333333300000001</v>
      </c>
      <c r="G284" s="453">
        <f>E284*F284</f>
        <v>6378235.1840544129</v>
      </c>
      <c r="H284" s="210"/>
      <c r="I284" s="449"/>
      <c r="J284" s="449"/>
      <c r="K284" s="449"/>
      <c r="L284" s="449"/>
      <c r="M284" s="254"/>
      <c r="N284" s="449"/>
      <c r="O284" s="449"/>
      <c r="P284" s="449"/>
    </row>
    <row r="285" spans="1:17" ht="21" customHeight="1">
      <c r="A285" s="482"/>
      <c r="B285" s="525"/>
      <c r="C285" s="336" t="s">
        <v>28</v>
      </c>
      <c r="D285" s="297" t="s">
        <v>27</v>
      </c>
      <c r="E285" s="453"/>
      <c r="F285" s="512"/>
      <c r="G285" s="453"/>
      <c r="H285" s="210"/>
      <c r="I285" s="449"/>
      <c r="J285" s="449"/>
      <c r="K285" s="449"/>
      <c r="L285" s="449"/>
      <c r="M285" s="254"/>
      <c r="N285" s="449"/>
      <c r="O285" s="449"/>
      <c r="P285" s="449"/>
    </row>
    <row r="286" spans="1:17" ht="21" customHeight="1">
      <c r="A286" s="482"/>
      <c r="B286" s="525"/>
      <c r="C286" s="725" t="s">
        <v>98</v>
      </c>
      <c r="D286" s="297" t="s">
        <v>27</v>
      </c>
      <c r="E286" s="453"/>
      <c r="F286" s="512"/>
      <c r="G286" s="453"/>
      <c r="H286" s="210"/>
      <c r="I286" s="449"/>
      <c r="J286" s="449"/>
      <c r="K286" s="449"/>
      <c r="L286" s="449"/>
      <c r="M286" s="254"/>
      <c r="N286" s="449"/>
      <c r="O286" s="449"/>
      <c r="P286" s="449"/>
    </row>
    <row r="287" spans="1:17" s="124" customFormat="1" ht="18.75" customHeight="1">
      <c r="A287" s="482"/>
      <c r="B287" s="525"/>
      <c r="C287" s="500" t="s">
        <v>29</v>
      </c>
      <c r="D287" s="500"/>
      <c r="E287" s="500"/>
      <c r="F287" s="500"/>
      <c r="G287" s="118">
        <f>SUM(G278:G285)</f>
        <v>43287040.425115727</v>
      </c>
      <c r="H287" s="211"/>
      <c r="I287" s="449"/>
      <c r="J287" s="449"/>
      <c r="K287" s="449"/>
      <c r="L287" s="449"/>
      <c r="M287" s="254"/>
      <c r="N287" s="449"/>
      <c r="O287" s="449"/>
      <c r="P287" s="449"/>
      <c r="Q287" s="224"/>
    </row>
    <row r="288" spans="1:17" s="124" customFormat="1">
      <c r="A288" s="482"/>
      <c r="B288" s="293">
        <v>2</v>
      </c>
      <c r="C288" s="306" t="s">
        <v>30</v>
      </c>
      <c r="D288" s="203">
        <v>1</v>
      </c>
      <c r="E288" s="204">
        <v>6800000</v>
      </c>
      <c r="F288" s="203">
        <v>1</v>
      </c>
      <c r="G288" s="326">
        <f>D288*E288*F288</f>
        <v>6800000</v>
      </c>
      <c r="H288" s="109"/>
      <c r="I288" s="449"/>
      <c r="J288" s="449"/>
      <c r="K288" s="449"/>
      <c r="L288" s="449"/>
      <c r="M288" s="254"/>
      <c r="N288" s="449"/>
      <c r="O288" s="449"/>
      <c r="P288" s="449"/>
      <c r="Q288" s="123"/>
    </row>
    <row r="289" spans="1:17" s="124" customFormat="1">
      <c r="A289" s="482"/>
      <c r="B289" s="132">
        <v>3</v>
      </c>
      <c r="C289" s="117" t="s">
        <v>40</v>
      </c>
      <c r="D289" s="102"/>
      <c r="E289" s="204">
        <v>5800000</v>
      </c>
      <c r="F289" s="120">
        <v>1.3333333300000001</v>
      </c>
      <c r="G289" s="118">
        <f>E289*F289</f>
        <v>7733333.3140000002</v>
      </c>
      <c r="H289" s="212"/>
      <c r="I289" s="449"/>
      <c r="J289" s="449"/>
      <c r="K289" s="449"/>
      <c r="L289" s="449"/>
      <c r="M289" s="254"/>
      <c r="N289" s="449"/>
      <c r="O289" s="449"/>
      <c r="P289" s="449"/>
      <c r="Q289" s="224"/>
    </row>
    <row r="290" spans="1:17" s="124" customFormat="1">
      <c r="A290" s="482"/>
      <c r="B290" s="132"/>
      <c r="C290" s="117" t="s">
        <v>32</v>
      </c>
      <c r="D290" s="102"/>
      <c r="E290" s="101"/>
      <c r="F290" s="102"/>
      <c r="G290" s="118">
        <f>SUM(G287:G289)</f>
        <v>57820373.73911573</v>
      </c>
      <c r="H290" s="212"/>
      <c r="I290" s="449"/>
      <c r="J290" s="449"/>
      <c r="K290" s="449"/>
      <c r="L290" s="449"/>
      <c r="M290" s="254"/>
      <c r="N290" s="449"/>
      <c r="O290" s="449"/>
      <c r="P290" s="449"/>
      <c r="Q290" s="224"/>
    </row>
    <row r="291" spans="1:17" s="124" customFormat="1" ht="22.5" customHeight="1">
      <c r="A291" s="482"/>
      <c r="B291" s="132">
        <v>4</v>
      </c>
      <c r="C291" s="119" t="s">
        <v>41</v>
      </c>
      <c r="D291" s="102"/>
      <c r="E291" s="101" t="s">
        <v>34</v>
      </c>
      <c r="F291" s="120">
        <f>G291*100/G290</f>
        <v>6.8244526017834533</v>
      </c>
      <c r="G291" s="296">
        <v>3945924</v>
      </c>
      <c r="H291" s="212"/>
      <c r="I291" s="449"/>
      <c r="J291" s="449"/>
      <c r="K291" s="449"/>
      <c r="L291" s="449"/>
      <c r="M291" s="254"/>
      <c r="N291" s="449"/>
      <c r="O291" s="449"/>
      <c r="P291" s="449"/>
      <c r="Q291" s="224"/>
    </row>
    <row r="292" spans="1:17" s="124" customFormat="1" ht="21" customHeight="1">
      <c r="A292" s="483"/>
      <c r="B292" s="134"/>
      <c r="C292" s="517" t="s">
        <v>15</v>
      </c>
      <c r="D292" s="517"/>
      <c r="E292" s="517"/>
      <c r="F292" s="517"/>
      <c r="G292" s="115">
        <f>SUM(G290:G291)</f>
        <v>61766297.73911573</v>
      </c>
      <c r="H292" s="212"/>
      <c r="I292" s="449"/>
      <c r="J292" s="449"/>
      <c r="K292" s="449"/>
      <c r="L292" s="449"/>
      <c r="M292" s="254"/>
      <c r="N292" s="449"/>
      <c r="O292" s="449"/>
      <c r="P292" s="449"/>
      <c r="Q292" s="224"/>
    </row>
    <row r="293" spans="1:17" s="124" customFormat="1" ht="44.25" customHeight="1">
      <c r="A293" s="91" t="s">
        <v>0</v>
      </c>
      <c r="B293" s="340" t="s">
        <v>1</v>
      </c>
      <c r="C293" s="349" t="s">
        <v>35</v>
      </c>
      <c r="D293" s="350" t="s">
        <v>3</v>
      </c>
      <c r="E293" s="350" t="s">
        <v>4</v>
      </c>
      <c r="F293" s="350" t="s">
        <v>5</v>
      </c>
      <c r="G293" s="95" t="s">
        <v>6</v>
      </c>
      <c r="H293" s="122" t="s">
        <v>7</v>
      </c>
      <c r="I293" s="144" t="s">
        <v>48</v>
      </c>
      <c r="J293" s="144"/>
      <c r="K293" s="138"/>
      <c r="L293" s="138"/>
      <c r="M293" s="138"/>
      <c r="N293" s="138"/>
      <c r="O293" s="138"/>
      <c r="P293" s="139"/>
      <c r="Q293" s="123"/>
    </row>
    <row r="294" spans="1:17" s="150" customFormat="1" ht="24" customHeight="1">
      <c r="A294" s="528" t="s">
        <v>73</v>
      </c>
      <c r="B294" s="477">
        <v>1</v>
      </c>
      <c r="C294" s="301" t="s">
        <v>55</v>
      </c>
      <c r="D294" s="302">
        <v>1</v>
      </c>
      <c r="E294" s="204">
        <v>4945875</v>
      </c>
      <c r="F294" s="303">
        <v>1.3333333300000001</v>
      </c>
      <c r="G294" s="346">
        <f>D294*E294*F294</f>
        <v>6594499.9835137501</v>
      </c>
      <c r="H294" s="218" t="s">
        <v>58</v>
      </c>
      <c r="I294" s="449">
        <f>SUM(G294:G298)</f>
        <v>36908805.241061315</v>
      </c>
      <c r="J294" s="449">
        <f>G300</f>
        <v>6378235.1840544129</v>
      </c>
      <c r="K294" s="449">
        <f>G304</f>
        <v>6800000</v>
      </c>
      <c r="L294" s="449">
        <f>G305</f>
        <v>7733333.3140000002</v>
      </c>
      <c r="M294" s="254"/>
      <c r="N294" s="449">
        <f>SUM(I294:L298)</f>
        <v>57820373.73911573</v>
      </c>
      <c r="O294" s="449">
        <f>G307</f>
        <v>3945924</v>
      </c>
      <c r="P294" s="449">
        <f>SUM(N294:O298)</f>
        <v>61766297.73911573</v>
      </c>
      <c r="Q294" s="156"/>
    </row>
    <row r="295" spans="1:17" s="150" customFormat="1" ht="24" customHeight="1">
      <c r="A295" s="528"/>
      <c r="B295" s="477"/>
      <c r="C295" s="301" t="s">
        <v>20</v>
      </c>
      <c r="D295" s="302">
        <v>1</v>
      </c>
      <c r="E295" s="204">
        <v>4945875</v>
      </c>
      <c r="F295" s="303">
        <v>1.3333333300000001</v>
      </c>
      <c r="G295" s="346">
        <f>D295*E295*F295</f>
        <v>6594499.9835137501</v>
      </c>
      <c r="H295" s="218"/>
      <c r="I295" s="449"/>
      <c r="J295" s="449"/>
      <c r="K295" s="449"/>
      <c r="L295" s="449"/>
      <c r="M295" s="254"/>
      <c r="N295" s="449"/>
      <c r="O295" s="449"/>
      <c r="P295" s="449"/>
      <c r="Q295" s="156"/>
    </row>
    <row r="296" spans="1:17" s="106" customFormat="1" ht="24.75" customHeight="1">
      <c r="A296" s="528"/>
      <c r="B296" s="477"/>
      <c r="C296" s="301" t="s">
        <v>21</v>
      </c>
      <c r="D296" s="302">
        <v>1</v>
      </c>
      <c r="E296" s="204">
        <v>3986397</v>
      </c>
      <c r="F296" s="303">
        <v>1.3333333300000001</v>
      </c>
      <c r="G296" s="325">
        <f>D296*E296*F296</f>
        <v>5315195.9867120106</v>
      </c>
      <c r="H296" s="310"/>
      <c r="I296" s="449"/>
      <c r="J296" s="449"/>
      <c r="K296" s="449"/>
      <c r="L296" s="449"/>
      <c r="M296" s="254"/>
      <c r="N296" s="449"/>
      <c r="O296" s="449"/>
      <c r="P296" s="449"/>
      <c r="Q296" s="105"/>
    </row>
    <row r="297" spans="1:17" s="148" customFormat="1" ht="22.5" customHeight="1">
      <c r="A297" s="528"/>
      <c r="B297" s="477"/>
      <c r="C297" s="301" t="s">
        <v>22</v>
      </c>
      <c r="D297" s="203">
        <v>1</v>
      </c>
      <c r="E297" s="204">
        <v>3986397</v>
      </c>
      <c r="F297" s="303">
        <v>1.3333333300000001</v>
      </c>
      <c r="G297" s="347">
        <f t="shared" ref="G297" si="18">D297*E297*F297</f>
        <v>5315195.9867120106</v>
      </c>
      <c r="H297" s="214" t="s">
        <v>38</v>
      </c>
      <c r="I297" s="449"/>
      <c r="J297" s="449"/>
      <c r="K297" s="449"/>
      <c r="L297" s="449"/>
      <c r="M297" s="254"/>
      <c r="N297" s="449"/>
      <c r="O297" s="449"/>
      <c r="P297" s="449"/>
      <c r="Q297" s="147"/>
    </row>
    <row r="298" spans="1:17" s="148" customFormat="1" ht="18.75" customHeight="1">
      <c r="A298" s="528"/>
      <c r="B298" s="477"/>
      <c r="C298" s="301" t="s">
        <v>23</v>
      </c>
      <c r="D298" s="203">
        <v>4</v>
      </c>
      <c r="E298" s="204">
        <v>2454265</v>
      </c>
      <c r="F298" s="303">
        <v>1.3333333300000001</v>
      </c>
      <c r="G298" s="347">
        <f>D298*E298*F298</f>
        <v>13089413.300609801</v>
      </c>
      <c r="H298" s="227" t="s">
        <v>24</v>
      </c>
      <c r="I298" s="449"/>
      <c r="J298" s="449"/>
      <c r="K298" s="449"/>
      <c r="L298" s="449"/>
      <c r="M298" s="254"/>
      <c r="N298" s="449"/>
      <c r="O298" s="449"/>
      <c r="P298" s="449"/>
      <c r="Q298" s="147"/>
    </row>
    <row r="299" spans="1:17" ht="45" customHeight="1">
      <c r="A299" s="528"/>
      <c r="B299" s="477"/>
      <c r="C299" s="202" t="s">
        <v>25</v>
      </c>
      <c r="D299" s="203"/>
      <c r="E299" s="204"/>
      <c r="F299" s="299"/>
      <c r="G299" s="355"/>
      <c r="H299" s="210"/>
      <c r="I299" s="449"/>
      <c r="J299" s="449"/>
      <c r="K299" s="449"/>
      <c r="L299" s="449"/>
      <c r="M299" s="254"/>
      <c r="N299" s="449"/>
      <c r="O299" s="449"/>
      <c r="P299" s="449"/>
    </row>
    <row r="300" spans="1:17" ht="27" customHeight="1">
      <c r="A300" s="528"/>
      <c r="B300" s="477"/>
      <c r="C300" s="205" t="s">
        <v>26</v>
      </c>
      <c r="D300" s="203" t="s">
        <v>27</v>
      </c>
      <c r="E300" s="465">
        <f>H416</f>
        <v>4783676.4000000004</v>
      </c>
      <c r="F300" s="491">
        <v>1.3333333300000001</v>
      </c>
      <c r="G300" s="453">
        <f>E300*F300</f>
        <v>6378235.1840544129</v>
      </c>
      <c r="H300" s="210"/>
      <c r="I300" s="449"/>
      <c r="J300" s="449"/>
      <c r="K300" s="449"/>
      <c r="L300" s="449"/>
      <c r="M300" s="254"/>
      <c r="N300" s="449"/>
      <c r="O300" s="449"/>
      <c r="P300" s="449"/>
    </row>
    <row r="301" spans="1:17" ht="21" customHeight="1">
      <c r="A301" s="528"/>
      <c r="B301" s="477"/>
      <c r="C301" s="205" t="s">
        <v>28</v>
      </c>
      <c r="D301" s="203" t="s">
        <v>27</v>
      </c>
      <c r="E301" s="465"/>
      <c r="F301" s="491"/>
      <c r="G301" s="453"/>
      <c r="H301" s="210"/>
      <c r="I301" s="449"/>
      <c r="J301" s="449"/>
      <c r="K301" s="449"/>
      <c r="L301" s="449"/>
      <c r="M301" s="254"/>
      <c r="N301" s="449"/>
      <c r="O301" s="449"/>
      <c r="P301" s="449"/>
    </row>
    <row r="302" spans="1:17" ht="21" customHeight="1">
      <c r="A302" s="528"/>
      <c r="B302" s="477"/>
      <c r="C302" s="725" t="s">
        <v>98</v>
      </c>
      <c r="D302" s="203" t="s">
        <v>27</v>
      </c>
      <c r="E302" s="465"/>
      <c r="F302" s="491"/>
      <c r="G302" s="453"/>
      <c r="H302" s="210"/>
      <c r="I302" s="449"/>
      <c r="J302" s="449"/>
      <c r="K302" s="449"/>
      <c r="L302" s="449"/>
      <c r="M302" s="254"/>
      <c r="N302" s="449"/>
      <c r="O302" s="449"/>
      <c r="P302" s="449"/>
    </row>
    <row r="303" spans="1:17" s="124" customFormat="1" ht="18.75" customHeight="1">
      <c r="A303" s="528"/>
      <c r="B303" s="477"/>
      <c r="C303" s="550" t="s">
        <v>29</v>
      </c>
      <c r="D303" s="550"/>
      <c r="E303" s="550"/>
      <c r="F303" s="551"/>
      <c r="G303" s="356">
        <f>SUM(G294:G301)</f>
        <v>43287040.425115727</v>
      </c>
      <c r="H303" s="211"/>
      <c r="I303" s="449"/>
      <c r="J303" s="449"/>
      <c r="K303" s="449"/>
      <c r="L303" s="449"/>
      <c r="M303" s="254"/>
      <c r="N303" s="449"/>
      <c r="O303" s="449"/>
      <c r="P303" s="449"/>
      <c r="Q303" s="224"/>
    </row>
    <row r="304" spans="1:17" s="124" customFormat="1">
      <c r="A304" s="528"/>
      <c r="B304" s="300">
        <v>2</v>
      </c>
      <c r="C304" s="306" t="s">
        <v>30</v>
      </c>
      <c r="D304" s="203">
        <v>1</v>
      </c>
      <c r="E304" s="204">
        <v>6800000</v>
      </c>
      <c r="F304" s="203">
        <v>1</v>
      </c>
      <c r="G304" s="348">
        <f>D304*E304*F304</f>
        <v>6800000</v>
      </c>
      <c r="H304" s="109"/>
      <c r="I304" s="449"/>
      <c r="J304" s="449"/>
      <c r="K304" s="449"/>
      <c r="L304" s="449"/>
      <c r="M304" s="254"/>
      <c r="N304" s="449"/>
      <c r="O304" s="449"/>
      <c r="P304" s="449"/>
      <c r="Q304" s="123"/>
    </row>
    <row r="305" spans="1:17" s="124" customFormat="1">
      <c r="A305" s="482"/>
      <c r="B305" s="294">
        <v>3</v>
      </c>
      <c r="C305" s="351" t="s">
        <v>40</v>
      </c>
      <c r="D305" s="352"/>
      <c r="E305" s="204">
        <v>5800000</v>
      </c>
      <c r="F305" s="354">
        <v>1.3333333300000001</v>
      </c>
      <c r="G305" s="118">
        <f>E305*F305</f>
        <v>7733333.3140000002</v>
      </c>
      <c r="H305" s="212"/>
      <c r="I305" s="449"/>
      <c r="J305" s="449"/>
      <c r="K305" s="449"/>
      <c r="L305" s="449"/>
      <c r="M305" s="254"/>
      <c r="N305" s="449"/>
      <c r="O305" s="449"/>
      <c r="P305" s="449"/>
      <c r="Q305" s="224"/>
    </row>
    <row r="306" spans="1:17" s="124" customFormat="1">
      <c r="A306" s="482"/>
      <c r="B306" s="132"/>
      <c r="C306" s="117" t="s">
        <v>32</v>
      </c>
      <c r="D306" s="102"/>
      <c r="E306" s="101"/>
      <c r="F306" s="102"/>
      <c r="G306" s="118">
        <f>SUM(G303:G305)</f>
        <v>57820373.73911573</v>
      </c>
      <c r="H306" s="212"/>
      <c r="I306" s="449"/>
      <c r="J306" s="449"/>
      <c r="K306" s="449"/>
      <c r="L306" s="449"/>
      <c r="M306" s="254"/>
      <c r="N306" s="449"/>
      <c r="O306" s="449"/>
      <c r="P306" s="449"/>
      <c r="Q306" s="224"/>
    </row>
    <row r="307" spans="1:17" s="124" customFormat="1" ht="15.75" customHeight="1">
      <c r="A307" s="482"/>
      <c r="B307" s="132">
        <v>4</v>
      </c>
      <c r="C307" s="119" t="s">
        <v>41</v>
      </c>
      <c r="D307" s="102"/>
      <c r="E307" s="101" t="s">
        <v>34</v>
      </c>
      <c r="F307" s="120">
        <f>G307*100/G306</f>
        <v>6.8244526017834533</v>
      </c>
      <c r="G307" s="296">
        <v>3945924</v>
      </c>
      <c r="H307" s="212"/>
      <c r="I307" s="449"/>
      <c r="J307" s="449"/>
      <c r="K307" s="449"/>
      <c r="L307" s="449"/>
      <c r="M307" s="254"/>
      <c r="N307" s="449"/>
      <c r="O307" s="449"/>
      <c r="P307" s="449"/>
      <c r="Q307" s="224"/>
    </row>
    <row r="308" spans="1:17" s="124" customFormat="1" ht="21" customHeight="1">
      <c r="A308" s="483"/>
      <c r="B308" s="134"/>
      <c r="C308" s="517" t="s">
        <v>15</v>
      </c>
      <c r="D308" s="517"/>
      <c r="E308" s="517"/>
      <c r="F308" s="517"/>
      <c r="G308" s="115">
        <f>SUM(G306:G307)</f>
        <v>61766297.73911573</v>
      </c>
      <c r="H308" s="212"/>
      <c r="I308" s="449"/>
      <c r="J308" s="449"/>
      <c r="K308" s="449"/>
      <c r="L308" s="449"/>
      <c r="M308" s="254"/>
      <c r="N308" s="449"/>
      <c r="O308" s="449"/>
      <c r="P308" s="449"/>
      <c r="Q308" s="224"/>
    </row>
    <row r="309" spans="1:17" s="124" customFormat="1" ht="44.25" customHeight="1">
      <c r="A309" s="91" t="s">
        <v>0</v>
      </c>
      <c r="B309" s="143" t="s">
        <v>1</v>
      </c>
      <c r="C309" s="93" t="s">
        <v>35</v>
      </c>
      <c r="D309" s="94" t="s">
        <v>3</v>
      </c>
      <c r="E309" s="94" t="s">
        <v>4</v>
      </c>
      <c r="F309" s="94" t="s">
        <v>5</v>
      </c>
      <c r="G309" s="95" t="s">
        <v>6</v>
      </c>
      <c r="H309" s="122" t="s">
        <v>7</v>
      </c>
      <c r="I309" s="144" t="s">
        <v>48</v>
      </c>
      <c r="J309" s="144"/>
      <c r="K309" s="138"/>
      <c r="L309" s="138"/>
      <c r="M309" s="138"/>
      <c r="N309" s="138"/>
      <c r="O309" s="138"/>
      <c r="P309" s="139"/>
      <c r="Q309" s="123"/>
    </row>
    <row r="310" spans="1:17" s="106" customFormat="1" ht="24" customHeight="1">
      <c r="A310" s="482" t="s">
        <v>74</v>
      </c>
      <c r="B310" s="525">
        <v>1</v>
      </c>
      <c r="C310" s="301" t="s">
        <v>55</v>
      </c>
      <c r="D310" s="302">
        <v>1</v>
      </c>
      <c r="E310" s="204">
        <v>4945875</v>
      </c>
      <c r="F310" s="303">
        <v>1.3333333300000001</v>
      </c>
      <c r="G310" s="346">
        <f>D310*E310*F310</f>
        <v>6594499.9835137501</v>
      </c>
      <c r="H310" s="219" t="s">
        <v>69</v>
      </c>
      <c r="I310" s="449">
        <f>SUM(G310:G314)</f>
        <v>36908805.241061315</v>
      </c>
      <c r="J310" s="449">
        <f>G316</f>
        <v>6378235.1840544129</v>
      </c>
      <c r="K310" s="449">
        <f>G320</f>
        <v>6800000</v>
      </c>
      <c r="L310" s="449">
        <f>G321</f>
        <v>7733333.3140000002</v>
      </c>
      <c r="M310" s="254"/>
      <c r="N310" s="449">
        <f>SUM(I310:L314)</f>
        <v>57820373.73911573</v>
      </c>
      <c r="O310" s="449">
        <f>G323</f>
        <v>3945924</v>
      </c>
      <c r="P310" s="458">
        <f>SUM(N310:O314)</f>
        <v>61766297.73911573</v>
      </c>
      <c r="Q310" s="105"/>
    </row>
    <row r="311" spans="1:17" s="106" customFormat="1" ht="24" customHeight="1">
      <c r="A311" s="482"/>
      <c r="B311" s="525"/>
      <c r="C311" s="301" t="s">
        <v>20</v>
      </c>
      <c r="D311" s="302">
        <v>1</v>
      </c>
      <c r="E311" s="204">
        <v>4945875</v>
      </c>
      <c r="F311" s="303">
        <v>1.3333333300000001</v>
      </c>
      <c r="G311" s="346">
        <f>D311*E311*F311</f>
        <v>6594499.9835137501</v>
      </c>
      <c r="H311" s="357"/>
      <c r="I311" s="449"/>
      <c r="J311" s="449"/>
      <c r="K311" s="449"/>
      <c r="L311" s="449"/>
      <c r="M311" s="254"/>
      <c r="N311" s="449"/>
      <c r="O311" s="449"/>
      <c r="P311" s="459"/>
      <c r="Q311" s="105"/>
    </row>
    <row r="312" spans="1:17" s="106" customFormat="1" ht="24.75" customHeight="1">
      <c r="A312" s="482"/>
      <c r="B312" s="525"/>
      <c r="C312" s="301" t="s">
        <v>21</v>
      </c>
      <c r="D312" s="302">
        <v>1</v>
      </c>
      <c r="E312" s="204">
        <v>3986397</v>
      </c>
      <c r="F312" s="303">
        <v>1.3333333300000001</v>
      </c>
      <c r="G312" s="325">
        <f>D312*E312*F312</f>
        <v>5315195.9867120106</v>
      </c>
      <c r="H312" s="310"/>
      <c r="I312" s="449"/>
      <c r="J312" s="449"/>
      <c r="K312" s="449"/>
      <c r="L312" s="449"/>
      <c r="M312" s="254"/>
      <c r="N312" s="449"/>
      <c r="O312" s="449"/>
      <c r="P312" s="459"/>
      <c r="Q312" s="105"/>
    </row>
    <row r="313" spans="1:17" s="155" customFormat="1" ht="16.5" customHeight="1">
      <c r="A313" s="482"/>
      <c r="B313" s="525"/>
      <c r="C313" s="100" t="s">
        <v>22</v>
      </c>
      <c r="D313" s="102">
        <v>1</v>
      </c>
      <c r="E313" s="101">
        <v>3986397</v>
      </c>
      <c r="F313" s="120">
        <v>1.3333333300000001</v>
      </c>
      <c r="G313" s="103">
        <f t="shared" ref="G313" si="19">D313*E313*F313</f>
        <v>5315195.9867120106</v>
      </c>
      <c r="H313" s="207" t="s">
        <v>58</v>
      </c>
      <c r="I313" s="449"/>
      <c r="J313" s="449"/>
      <c r="K313" s="449"/>
      <c r="L313" s="449"/>
      <c r="M313" s="254"/>
      <c r="N313" s="449"/>
      <c r="O313" s="449"/>
      <c r="P313" s="459"/>
      <c r="Q313" s="154"/>
    </row>
    <row r="314" spans="1:17" s="148" customFormat="1" ht="21.75" customHeight="1">
      <c r="A314" s="482"/>
      <c r="B314" s="525"/>
      <c r="C314" s="100" t="s">
        <v>23</v>
      </c>
      <c r="D314" s="102">
        <v>4</v>
      </c>
      <c r="E314" s="101">
        <v>2454265</v>
      </c>
      <c r="F314" s="120">
        <v>1.3333333300000001</v>
      </c>
      <c r="G314" s="103">
        <f>D314*E314*F314</f>
        <v>13089413.300609801</v>
      </c>
      <c r="H314" s="220" t="s">
        <v>60</v>
      </c>
      <c r="I314" s="449"/>
      <c r="J314" s="449"/>
      <c r="K314" s="449"/>
      <c r="L314" s="449"/>
      <c r="M314" s="254"/>
      <c r="N314" s="449"/>
      <c r="O314" s="449"/>
      <c r="P314" s="459"/>
      <c r="Q314" s="147"/>
    </row>
    <row r="315" spans="1:17" ht="45" customHeight="1">
      <c r="A315" s="482"/>
      <c r="B315" s="525"/>
      <c r="C315" s="202" t="s">
        <v>25</v>
      </c>
      <c r="D315" s="203"/>
      <c r="E315" s="204"/>
      <c r="F315" s="203"/>
      <c r="G315" s="204"/>
      <c r="H315" s="210"/>
      <c r="I315" s="449"/>
      <c r="J315" s="449"/>
      <c r="K315" s="449"/>
      <c r="L315" s="449"/>
      <c r="M315" s="254"/>
      <c r="N315" s="449"/>
      <c r="O315" s="449"/>
      <c r="P315" s="459"/>
    </row>
    <row r="316" spans="1:17" ht="27" customHeight="1">
      <c r="A316" s="482"/>
      <c r="B316" s="525"/>
      <c r="C316" s="205" t="s">
        <v>26</v>
      </c>
      <c r="D316" s="203" t="s">
        <v>27</v>
      </c>
      <c r="E316" s="465">
        <f>H416</f>
        <v>4783676.4000000004</v>
      </c>
      <c r="F316" s="491">
        <v>1.3333333300000001</v>
      </c>
      <c r="G316" s="453">
        <f>E316*F316</f>
        <v>6378235.1840544129</v>
      </c>
      <c r="H316" s="210"/>
      <c r="I316" s="449"/>
      <c r="J316" s="449"/>
      <c r="K316" s="449"/>
      <c r="L316" s="449"/>
      <c r="M316" s="254"/>
      <c r="N316" s="449"/>
      <c r="O316" s="449"/>
      <c r="P316" s="459"/>
    </row>
    <row r="317" spans="1:17" ht="21" customHeight="1">
      <c r="A317" s="482"/>
      <c r="B317" s="525"/>
      <c r="C317" s="205" t="s">
        <v>28</v>
      </c>
      <c r="D317" s="203" t="s">
        <v>27</v>
      </c>
      <c r="E317" s="465"/>
      <c r="F317" s="491"/>
      <c r="G317" s="453"/>
      <c r="H317" s="210"/>
      <c r="I317" s="449"/>
      <c r="J317" s="449"/>
      <c r="K317" s="449"/>
      <c r="L317" s="449"/>
      <c r="M317" s="254"/>
      <c r="N317" s="449"/>
      <c r="O317" s="449"/>
      <c r="P317" s="459"/>
    </row>
    <row r="318" spans="1:17" ht="21" customHeight="1">
      <c r="A318" s="482"/>
      <c r="B318" s="525"/>
      <c r="C318" s="725" t="s">
        <v>98</v>
      </c>
      <c r="D318" s="203" t="s">
        <v>27</v>
      </c>
      <c r="E318" s="465"/>
      <c r="F318" s="491"/>
      <c r="G318" s="453"/>
      <c r="H318" s="210"/>
      <c r="I318" s="449"/>
      <c r="J318" s="449"/>
      <c r="K318" s="449"/>
      <c r="L318" s="449"/>
      <c r="M318" s="254"/>
      <c r="N318" s="449"/>
      <c r="O318" s="449"/>
      <c r="P318" s="459"/>
    </row>
    <row r="319" spans="1:17" s="124" customFormat="1" ht="18.75" customHeight="1">
      <c r="A319" s="482"/>
      <c r="B319" s="525"/>
      <c r="C319" s="500" t="s">
        <v>29</v>
      </c>
      <c r="D319" s="500"/>
      <c r="E319" s="500"/>
      <c r="F319" s="500"/>
      <c r="G319" s="118">
        <f>SUM(G310:G317)</f>
        <v>43287040.425115727</v>
      </c>
      <c r="H319" s="211"/>
      <c r="I319" s="449"/>
      <c r="J319" s="449"/>
      <c r="K319" s="449"/>
      <c r="L319" s="449"/>
      <c r="M319" s="254"/>
      <c r="N319" s="449"/>
      <c r="O319" s="449"/>
      <c r="P319" s="459"/>
      <c r="Q319" s="123"/>
    </row>
    <row r="320" spans="1:17" s="124" customFormat="1">
      <c r="A320" s="482"/>
      <c r="B320" s="300">
        <v>2</v>
      </c>
      <c r="C320" s="306" t="s">
        <v>30</v>
      </c>
      <c r="D320" s="203">
        <v>1</v>
      </c>
      <c r="E320" s="204">
        <v>6800000</v>
      </c>
      <c r="F320" s="203">
        <v>1</v>
      </c>
      <c r="G320" s="348">
        <f>D320*E320*F320</f>
        <v>6800000</v>
      </c>
      <c r="H320" s="109"/>
      <c r="I320" s="449"/>
      <c r="J320" s="449"/>
      <c r="K320" s="449"/>
      <c r="L320" s="449"/>
      <c r="M320" s="254"/>
      <c r="N320" s="449"/>
      <c r="O320" s="449"/>
      <c r="P320" s="459"/>
      <c r="Q320" s="123"/>
    </row>
    <row r="321" spans="1:17" s="124" customFormat="1">
      <c r="A321" s="482"/>
      <c r="B321" s="132">
        <v>3</v>
      </c>
      <c r="C321" s="117" t="s">
        <v>75</v>
      </c>
      <c r="D321" s="102"/>
      <c r="E321" s="204">
        <v>5800000</v>
      </c>
      <c r="F321" s="120">
        <v>1.3333333300000001</v>
      </c>
      <c r="G321" s="118">
        <f>E321*F321</f>
        <v>7733333.3140000002</v>
      </c>
      <c r="H321" s="212"/>
      <c r="I321" s="449"/>
      <c r="J321" s="449"/>
      <c r="K321" s="449"/>
      <c r="L321" s="449"/>
      <c r="M321" s="254"/>
      <c r="N321" s="449"/>
      <c r="O321" s="449"/>
      <c r="P321" s="459"/>
      <c r="Q321" s="123"/>
    </row>
    <row r="322" spans="1:17" s="124" customFormat="1">
      <c r="A322" s="482"/>
      <c r="B322" s="132"/>
      <c r="C322" s="117" t="s">
        <v>32</v>
      </c>
      <c r="D322" s="102"/>
      <c r="E322" s="101"/>
      <c r="F322" s="102"/>
      <c r="G322" s="118">
        <f>SUM(G319:G321)</f>
        <v>57820373.73911573</v>
      </c>
      <c r="H322" s="212"/>
      <c r="I322" s="449"/>
      <c r="J322" s="449"/>
      <c r="K322" s="449"/>
      <c r="L322" s="449"/>
      <c r="M322" s="254"/>
      <c r="N322" s="449"/>
      <c r="O322" s="449"/>
      <c r="P322" s="459"/>
      <c r="Q322" s="123"/>
    </row>
    <row r="323" spans="1:17" s="124" customFormat="1" ht="21" customHeight="1">
      <c r="A323" s="482"/>
      <c r="B323" s="132">
        <v>4</v>
      </c>
      <c r="C323" s="119" t="s">
        <v>41</v>
      </c>
      <c r="D323" s="102"/>
      <c r="E323" s="101" t="s">
        <v>34</v>
      </c>
      <c r="F323" s="120">
        <f>G323*100/G322</f>
        <v>6.8244526017834533</v>
      </c>
      <c r="G323" s="296">
        <v>3945924</v>
      </c>
      <c r="H323" s="212"/>
      <c r="I323" s="449"/>
      <c r="J323" s="449"/>
      <c r="K323" s="449"/>
      <c r="L323" s="449"/>
      <c r="M323" s="254"/>
      <c r="N323" s="449"/>
      <c r="O323" s="449"/>
      <c r="P323" s="459"/>
      <c r="Q323" s="123"/>
    </row>
    <row r="324" spans="1:17" s="124" customFormat="1" ht="21" customHeight="1">
      <c r="A324" s="483"/>
      <c r="B324" s="134"/>
      <c r="C324" s="517" t="s">
        <v>15</v>
      </c>
      <c r="D324" s="517"/>
      <c r="E324" s="517"/>
      <c r="F324" s="517"/>
      <c r="G324" s="115">
        <f>SUM(G322:G323)</f>
        <v>61766297.73911573</v>
      </c>
      <c r="H324" s="212"/>
      <c r="I324" s="449"/>
      <c r="J324" s="449"/>
      <c r="K324" s="449"/>
      <c r="L324" s="449"/>
      <c r="M324" s="254"/>
      <c r="N324" s="449"/>
      <c r="O324" s="449"/>
      <c r="P324" s="459"/>
      <c r="Q324" s="123"/>
    </row>
    <row r="325" spans="1:17" s="124" customFormat="1" ht="44.25" customHeight="1">
      <c r="A325" s="91" t="s">
        <v>0</v>
      </c>
      <c r="B325" s="340" t="s">
        <v>1</v>
      </c>
      <c r="C325" s="93" t="s">
        <v>35</v>
      </c>
      <c r="D325" s="94" t="s">
        <v>3</v>
      </c>
      <c r="E325" s="94" t="s">
        <v>4</v>
      </c>
      <c r="F325" s="94" t="s">
        <v>5</v>
      </c>
      <c r="G325" s="95" t="s">
        <v>6</v>
      </c>
      <c r="H325" s="122" t="s">
        <v>7</v>
      </c>
      <c r="I325" s="144" t="s">
        <v>48</v>
      </c>
      <c r="J325" s="144"/>
      <c r="K325" s="138"/>
      <c r="L325" s="138"/>
      <c r="M325" s="138"/>
      <c r="N325" s="138"/>
      <c r="O325" s="138"/>
      <c r="P325" s="139"/>
      <c r="Q325" s="123"/>
    </row>
    <row r="326" spans="1:17" s="150" customFormat="1" ht="25.5" customHeight="1">
      <c r="A326" s="528" t="s">
        <v>76</v>
      </c>
      <c r="B326" s="477">
        <v>1</v>
      </c>
      <c r="C326" s="333" t="s">
        <v>55</v>
      </c>
      <c r="D326" s="302">
        <v>1</v>
      </c>
      <c r="E326" s="204">
        <v>4945875</v>
      </c>
      <c r="F326" s="303">
        <v>1.3333333300000001</v>
      </c>
      <c r="G326" s="346">
        <f>D326*E326*F326</f>
        <v>6594499.9835137501</v>
      </c>
      <c r="H326" s="157" t="s">
        <v>69</v>
      </c>
      <c r="I326" s="548">
        <f>SUM(G326:G330)</f>
        <v>36908805.241061315</v>
      </c>
      <c r="J326" s="460">
        <f>G332</f>
        <v>6378235.1840544129</v>
      </c>
      <c r="K326" s="496">
        <f>G336</f>
        <v>6800000</v>
      </c>
      <c r="L326" s="496">
        <f>G338</f>
        <v>7733333.3140000002</v>
      </c>
      <c r="M326" s="496">
        <f>G337</f>
        <v>12500000</v>
      </c>
      <c r="N326" s="496">
        <f>SUM(I326:M341)</f>
        <v>70320373.73911573</v>
      </c>
      <c r="O326" s="496">
        <f>G340</f>
        <v>3945924</v>
      </c>
      <c r="P326" s="499">
        <f>SUM(N326:O341)</f>
        <v>74266297.73911573</v>
      </c>
      <c r="Q326" s="156"/>
    </row>
    <row r="327" spans="1:17" s="150" customFormat="1" ht="25.5" customHeight="1">
      <c r="A327" s="528"/>
      <c r="B327" s="477"/>
      <c r="C327" s="333" t="s">
        <v>20</v>
      </c>
      <c r="D327" s="302">
        <v>1</v>
      </c>
      <c r="E327" s="204">
        <v>4945875</v>
      </c>
      <c r="F327" s="303">
        <v>1.3333333300000001</v>
      </c>
      <c r="G327" s="346">
        <f>D327*E327*F327</f>
        <v>6594499.9835137501</v>
      </c>
      <c r="H327" s="358"/>
      <c r="I327" s="548"/>
      <c r="J327" s="460"/>
      <c r="K327" s="460"/>
      <c r="L327" s="460"/>
      <c r="M327" s="460"/>
      <c r="N327" s="460"/>
      <c r="O327" s="460"/>
      <c r="P327" s="466"/>
      <c r="Q327" s="156"/>
    </row>
    <row r="328" spans="1:17" s="106" customFormat="1" ht="24.75" customHeight="1">
      <c r="A328" s="528"/>
      <c r="B328" s="477"/>
      <c r="C328" s="301" t="s">
        <v>21</v>
      </c>
      <c r="D328" s="302">
        <v>1</v>
      </c>
      <c r="E328" s="204">
        <v>3986397</v>
      </c>
      <c r="F328" s="303">
        <v>1.3333333300000001</v>
      </c>
      <c r="G328" s="325">
        <f>D328*E328*F328</f>
        <v>5315195.9867120106</v>
      </c>
      <c r="H328" s="310"/>
      <c r="I328" s="548"/>
      <c r="J328" s="460"/>
      <c r="K328" s="460"/>
      <c r="L328" s="460"/>
      <c r="M328" s="460"/>
      <c r="N328" s="460"/>
      <c r="O328" s="460"/>
      <c r="P328" s="466"/>
      <c r="Q328" s="105"/>
    </row>
    <row r="329" spans="1:17" s="150" customFormat="1" ht="18" customHeight="1">
      <c r="A329" s="528"/>
      <c r="B329" s="477"/>
      <c r="C329" s="334" t="s">
        <v>22</v>
      </c>
      <c r="D329" s="102">
        <v>1</v>
      </c>
      <c r="E329" s="101">
        <v>3986397</v>
      </c>
      <c r="F329" s="120">
        <v>1.3333333300000001</v>
      </c>
      <c r="G329" s="103">
        <f t="shared" ref="G329" si="20">D329*E329*F329</f>
        <v>5315195.9867120106</v>
      </c>
      <c r="H329" s="158" t="s">
        <v>60</v>
      </c>
      <c r="I329" s="548"/>
      <c r="J329" s="460"/>
      <c r="K329" s="460"/>
      <c r="L329" s="460"/>
      <c r="M329" s="460"/>
      <c r="N329" s="460"/>
      <c r="O329" s="460"/>
      <c r="P329" s="466"/>
      <c r="Q329" s="156"/>
    </row>
    <row r="330" spans="1:17" s="148" customFormat="1" ht="18" customHeight="1">
      <c r="A330" s="528"/>
      <c r="B330" s="477"/>
      <c r="C330" s="360" t="s">
        <v>23</v>
      </c>
      <c r="D330" s="102">
        <v>4</v>
      </c>
      <c r="E330" s="101">
        <v>2454265</v>
      </c>
      <c r="F330" s="120">
        <v>1.3333333300000001</v>
      </c>
      <c r="G330" s="103">
        <f>D330*E330*F330</f>
        <v>13089413.300609801</v>
      </c>
      <c r="H330" s="158" t="s">
        <v>64</v>
      </c>
      <c r="I330" s="548"/>
      <c r="J330" s="460"/>
      <c r="K330" s="460"/>
      <c r="L330" s="460"/>
      <c r="M330" s="460"/>
      <c r="N330" s="460"/>
      <c r="O330" s="460"/>
      <c r="P330" s="466"/>
      <c r="Q330" s="147"/>
    </row>
    <row r="331" spans="1:17" ht="45" customHeight="1">
      <c r="A331" s="528"/>
      <c r="B331" s="477"/>
      <c r="C331" s="335" t="s">
        <v>25</v>
      </c>
      <c r="D331" s="359"/>
      <c r="E331" s="204"/>
      <c r="F331" s="203"/>
      <c r="G331" s="204"/>
      <c r="H331" s="210"/>
      <c r="I331" s="548"/>
      <c r="J331" s="460"/>
      <c r="K331" s="460"/>
      <c r="L331" s="460"/>
      <c r="M331" s="460"/>
      <c r="N331" s="460"/>
      <c r="O331" s="460"/>
      <c r="P331" s="466"/>
    </row>
    <row r="332" spans="1:17" ht="27" customHeight="1">
      <c r="A332" s="528"/>
      <c r="B332" s="477"/>
      <c r="C332" s="361" t="s">
        <v>26</v>
      </c>
      <c r="D332" s="203" t="s">
        <v>27</v>
      </c>
      <c r="E332" s="465">
        <f>H416</f>
        <v>4783676.4000000004</v>
      </c>
      <c r="F332" s="491">
        <v>1.3333333300000001</v>
      </c>
      <c r="G332" s="453">
        <f>E332*F332</f>
        <v>6378235.1840544129</v>
      </c>
      <c r="H332" s="210"/>
      <c r="I332" s="548"/>
      <c r="J332" s="460"/>
      <c r="K332" s="460"/>
      <c r="L332" s="460"/>
      <c r="M332" s="460"/>
      <c r="N332" s="460"/>
      <c r="O332" s="460"/>
      <c r="P332" s="466"/>
    </row>
    <row r="333" spans="1:17" ht="21" customHeight="1">
      <c r="A333" s="528"/>
      <c r="B333" s="477"/>
      <c r="C333" s="336" t="s">
        <v>28</v>
      </c>
      <c r="D333" s="203" t="s">
        <v>27</v>
      </c>
      <c r="E333" s="465"/>
      <c r="F333" s="491"/>
      <c r="G333" s="453"/>
      <c r="H333" s="210"/>
      <c r="I333" s="548"/>
      <c r="J333" s="460"/>
      <c r="K333" s="460"/>
      <c r="L333" s="460"/>
      <c r="M333" s="460"/>
      <c r="N333" s="460"/>
      <c r="O333" s="460"/>
      <c r="P333" s="466"/>
    </row>
    <row r="334" spans="1:17" ht="21" customHeight="1">
      <c r="A334" s="528"/>
      <c r="B334" s="477"/>
      <c r="C334" s="725" t="s">
        <v>98</v>
      </c>
      <c r="D334" s="203" t="s">
        <v>27</v>
      </c>
      <c r="E334" s="465"/>
      <c r="F334" s="491"/>
      <c r="G334" s="453"/>
      <c r="H334" s="210"/>
      <c r="I334" s="548"/>
      <c r="J334" s="460"/>
      <c r="K334" s="460"/>
      <c r="L334" s="460"/>
      <c r="M334" s="460"/>
      <c r="N334" s="460"/>
      <c r="O334" s="460"/>
      <c r="P334" s="466"/>
    </row>
    <row r="335" spans="1:17" s="124" customFormat="1" ht="18.75" customHeight="1">
      <c r="A335" s="528"/>
      <c r="B335" s="477"/>
      <c r="C335" s="489" t="s">
        <v>29</v>
      </c>
      <c r="D335" s="500"/>
      <c r="E335" s="500"/>
      <c r="F335" s="500"/>
      <c r="G335" s="118">
        <f>SUM(G326:G333)</f>
        <v>43287040.425115727</v>
      </c>
      <c r="H335" s="127"/>
      <c r="I335" s="548"/>
      <c r="J335" s="460"/>
      <c r="K335" s="460"/>
      <c r="L335" s="460"/>
      <c r="M335" s="460"/>
      <c r="N335" s="460"/>
      <c r="O335" s="460"/>
      <c r="P335" s="466"/>
      <c r="Q335" s="123"/>
    </row>
    <row r="336" spans="1:17" s="124" customFormat="1">
      <c r="A336" s="482"/>
      <c r="B336" s="362">
        <v>2</v>
      </c>
      <c r="C336" s="306" t="s">
        <v>30</v>
      </c>
      <c r="D336" s="203">
        <v>1</v>
      </c>
      <c r="E336" s="204">
        <v>6800000</v>
      </c>
      <c r="F336" s="203">
        <v>1</v>
      </c>
      <c r="G336" s="348">
        <f>D336*E336*F336</f>
        <v>6800000</v>
      </c>
      <c r="H336" s="109"/>
      <c r="I336" s="548"/>
      <c r="J336" s="460"/>
      <c r="K336" s="460"/>
      <c r="L336" s="460"/>
      <c r="M336" s="460"/>
      <c r="N336" s="460"/>
      <c r="O336" s="460"/>
      <c r="P336" s="466"/>
      <c r="Q336" s="123"/>
    </row>
    <row r="337" spans="1:17" s="124" customFormat="1">
      <c r="A337" s="482"/>
      <c r="B337" s="116">
        <v>3</v>
      </c>
      <c r="C337" s="117" t="s">
        <v>47</v>
      </c>
      <c r="D337" s="102">
        <v>500</v>
      </c>
      <c r="E337" s="101">
        <v>25000</v>
      </c>
      <c r="F337" s="102">
        <v>1</v>
      </c>
      <c r="G337" s="118">
        <f>D337*E337</f>
        <v>12500000</v>
      </c>
      <c r="H337" s="127"/>
      <c r="I337" s="548"/>
      <c r="J337" s="460"/>
      <c r="K337" s="460"/>
      <c r="L337" s="460"/>
      <c r="M337" s="460"/>
      <c r="N337" s="460"/>
      <c r="O337" s="460"/>
      <c r="P337" s="466"/>
      <c r="Q337" s="123"/>
    </row>
    <row r="338" spans="1:17" s="124" customFormat="1">
      <c r="A338" s="482"/>
      <c r="B338" s="132">
        <v>4</v>
      </c>
      <c r="C338" s="117" t="s">
        <v>40</v>
      </c>
      <c r="D338" s="102"/>
      <c r="E338" s="204">
        <v>5800000</v>
      </c>
      <c r="F338" s="120">
        <v>1.3333333300000001</v>
      </c>
      <c r="G338" s="118">
        <f>E338*F338</f>
        <v>7733333.3140000002</v>
      </c>
      <c r="H338" s="109"/>
      <c r="I338" s="548"/>
      <c r="J338" s="460"/>
      <c r="K338" s="460"/>
      <c r="L338" s="460"/>
      <c r="M338" s="460"/>
      <c r="N338" s="460"/>
      <c r="O338" s="460"/>
      <c r="P338" s="466"/>
      <c r="Q338" s="123"/>
    </row>
    <row r="339" spans="1:17" s="124" customFormat="1">
      <c r="A339" s="482"/>
      <c r="B339" s="132"/>
      <c r="C339" s="117" t="s">
        <v>32</v>
      </c>
      <c r="D339" s="102"/>
      <c r="E339" s="101"/>
      <c r="F339" s="102"/>
      <c r="G339" s="118">
        <f>SUM(G335:G338)</f>
        <v>70320373.73911573</v>
      </c>
      <c r="H339" s="109"/>
      <c r="I339" s="548"/>
      <c r="J339" s="460"/>
      <c r="K339" s="460"/>
      <c r="L339" s="460"/>
      <c r="M339" s="460"/>
      <c r="N339" s="460"/>
      <c r="O339" s="460"/>
      <c r="P339" s="466"/>
      <c r="Q339" s="123"/>
    </row>
    <row r="340" spans="1:17" s="124" customFormat="1" ht="17.25" customHeight="1">
      <c r="A340" s="482"/>
      <c r="B340" s="132">
        <v>5</v>
      </c>
      <c r="C340" s="119" t="s">
        <v>41</v>
      </c>
      <c r="D340" s="102"/>
      <c r="E340" s="101" t="s">
        <v>34</v>
      </c>
      <c r="F340" s="120">
        <f>G340*100/G339</f>
        <v>5.6113524291539401</v>
      </c>
      <c r="G340" s="296">
        <v>3945924</v>
      </c>
      <c r="H340" s="109"/>
      <c r="I340" s="548"/>
      <c r="J340" s="460"/>
      <c r="K340" s="460"/>
      <c r="L340" s="460"/>
      <c r="M340" s="460"/>
      <c r="N340" s="460"/>
      <c r="O340" s="460"/>
      <c r="P340" s="466"/>
      <c r="Q340" s="123"/>
    </row>
    <row r="341" spans="1:17" s="124" customFormat="1" ht="21" customHeight="1">
      <c r="A341" s="483"/>
      <c r="B341" s="134"/>
      <c r="C341" s="517" t="s">
        <v>15</v>
      </c>
      <c r="D341" s="517"/>
      <c r="E341" s="517"/>
      <c r="F341" s="517"/>
      <c r="G341" s="115">
        <f>SUM(G339:G340)</f>
        <v>74266297.73911573</v>
      </c>
      <c r="H341" s="109"/>
      <c r="I341" s="549"/>
      <c r="J341" s="461"/>
      <c r="K341" s="461"/>
      <c r="L341" s="461"/>
      <c r="M341" s="461"/>
      <c r="N341" s="461"/>
      <c r="O341" s="461"/>
      <c r="P341" s="467"/>
      <c r="Q341" s="123"/>
    </row>
    <row r="342" spans="1:17" s="124" customFormat="1" ht="44.25" customHeight="1">
      <c r="A342" s="91" t="s">
        <v>0</v>
      </c>
      <c r="B342" s="143" t="s">
        <v>1</v>
      </c>
      <c r="C342" s="349" t="s">
        <v>35</v>
      </c>
      <c r="D342" s="350" t="s">
        <v>3</v>
      </c>
      <c r="E342" s="350" t="s">
        <v>4</v>
      </c>
      <c r="F342" s="350" t="s">
        <v>5</v>
      </c>
      <c r="G342" s="367" t="s">
        <v>6</v>
      </c>
      <c r="H342" s="122" t="s">
        <v>7</v>
      </c>
      <c r="I342" s="144" t="s">
        <v>48</v>
      </c>
      <c r="J342" s="144"/>
      <c r="K342" s="138"/>
      <c r="L342" s="138"/>
      <c r="M342" s="138"/>
      <c r="N342" s="138"/>
      <c r="O342" s="138"/>
      <c r="P342" s="139"/>
      <c r="Q342" s="123"/>
    </row>
    <row r="343" spans="1:17" s="150" customFormat="1" ht="25.5" customHeight="1">
      <c r="A343" s="483" t="s">
        <v>77</v>
      </c>
      <c r="B343" s="533">
        <v>1</v>
      </c>
      <c r="C343" s="301" t="s">
        <v>55</v>
      </c>
      <c r="D343" s="302">
        <v>1</v>
      </c>
      <c r="E343" s="204">
        <v>4945875</v>
      </c>
      <c r="F343" s="303">
        <v>1.3333333300000001</v>
      </c>
      <c r="G343" s="204">
        <f>D343*E343*F343</f>
        <v>6594499.9835137501</v>
      </c>
      <c r="H343" s="365" t="s">
        <v>69</v>
      </c>
      <c r="I343" s="462">
        <f>SUM(G343:G347)</f>
        <v>36908805.241061315</v>
      </c>
      <c r="J343" s="462">
        <f>G349</f>
        <v>6378235.1840544129</v>
      </c>
      <c r="K343" s="462">
        <f>G353</f>
        <v>6800000</v>
      </c>
      <c r="L343" s="462">
        <f>G354</f>
        <v>7733333.3140000002</v>
      </c>
      <c r="M343" s="254"/>
      <c r="N343" s="462">
        <f>SUM(I343:L357)</f>
        <v>57820373.73911573</v>
      </c>
      <c r="O343" s="462">
        <f>G356</f>
        <v>3945924</v>
      </c>
      <c r="P343" s="462">
        <f>SUM(N343:O357)</f>
        <v>61766297.73911573</v>
      </c>
      <c r="Q343" s="156"/>
    </row>
    <row r="344" spans="1:17" s="150" customFormat="1" ht="25.5" customHeight="1">
      <c r="A344" s="552"/>
      <c r="B344" s="534"/>
      <c r="C344" s="301" t="s">
        <v>20</v>
      </c>
      <c r="D344" s="302">
        <v>1</v>
      </c>
      <c r="E344" s="204">
        <v>4945875</v>
      </c>
      <c r="F344" s="303">
        <v>1.3333333300000001</v>
      </c>
      <c r="G344" s="204">
        <f>D344*E344*F344</f>
        <v>6594499.9835137501</v>
      </c>
      <c r="H344" s="366"/>
      <c r="I344" s="463"/>
      <c r="J344" s="463"/>
      <c r="K344" s="463"/>
      <c r="L344" s="463"/>
      <c r="M344" s="254"/>
      <c r="N344" s="463"/>
      <c r="O344" s="463"/>
      <c r="P344" s="463"/>
      <c r="Q344" s="156"/>
    </row>
    <row r="345" spans="1:17" s="106" customFormat="1" ht="24.75" customHeight="1">
      <c r="A345" s="552"/>
      <c r="B345" s="534"/>
      <c r="C345" s="301" t="s">
        <v>21</v>
      </c>
      <c r="D345" s="302">
        <v>1</v>
      </c>
      <c r="E345" s="204">
        <v>3986397</v>
      </c>
      <c r="F345" s="303">
        <v>1.3333333300000001</v>
      </c>
      <c r="G345" s="325">
        <f>D345*E345*F345</f>
        <v>5315195.9867120106</v>
      </c>
      <c r="H345" s="310"/>
      <c r="I345" s="463"/>
      <c r="J345" s="463"/>
      <c r="K345" s="463"/>
      <c r="L345" s="463"/>
      <c r="M345" s="254"/>
      <c r="N345" s="463"/>
      <c r="O345" s="463"/>
      <c r="P345" s="463"/>
      <c r="Q345" s="105"/>
    </row>
    <row r="346" spans="1:17" s="150" customFormat="1" ht="18" customHeight="1">
      <c r="A346" s="552"/>
      <c r="B346" s="534"/>
      <c r="C346" s="368" t="s">
        <v>22</v>
      </c>
      <c r="D346" s="369">
        <v>1</v>
      </c>
      <c r="E346" s="353">
        <v>3986397</v>
      </c>
      <c r="F346" s="354">
        <v>1.3333333300000001</v>
      </c>
      <c r="G346" s="331">
        <f t="shared" ref="G346" si="21">D346*E346*F346</f>
        <v>5315195.9867120106</v>
      </c>
      <c r="H346" s="229" t="s">
        <v>60</v>
      </c>
      <c r="I346" s="463"/>
      <c r="J346" s="463"/>
      <c r="K346" s="463"/>
      <c r="L346" s="463"/>
      <c r="M346" s="254"/>
      <c r="N346" s="463"/>
      <c r="O346" s="463"/>
      <c r="P346" s="463"/>
      <c r="Q346" s="156"/>
    </row>
    <row r="347" spans="1:17" s="148" customFormat="1" ht="18" customHeight="1">
      <c r="A347" s="552"/>
      <c r="B347" s="534"/>
      <c r="C347" s="301" t="s">
        <v>23</v>
      </c>
      <c r="D347" s="364">
        <v>4</v>
      </c>
      <c r="E347" s="101">
        <v>2454265</v>
      </c>
      <c r="F347" s="120">
        <v>1.3333333300000001</v>
      </c>
      <c r="G347" s="103">
        <f>D347*E347*F347</f>
        <v>13089413.300609801</v>
      </c>
      <c r="H347" s="229" t="s">
        <v>64</v>
      </c>
      <c r="I347" s="463"/>
      <c r="J347" s="463"/>
      <c r="K347" s="463"/>
      <c r="L347" s="463"/>
      <c r="M347" s="254"/>
      <c r="N347" s="463"/>
      <c r="O347" s="463"/>
      <c r="P347" s="463"/>
      <c r="Q347" s="147"/>
    </row>
    <row r="348" spans="1:17" ht="45" customHeight="1">
      <c r="A348" s="552"/>
      <c r="B348" s="534"/>
      <c r="C348" s="202" t="s">
        <v>25</v>
      </c>
      <c r="D348" s="359"/>
      <c r="E348" s="204"/>
      <c r="F348" s="203"/>
      <c r="G348" s="204"/>
      <c r="H348" s="210"/>
      <c r="I348" s="463"/>
      <c r="J348" s="463"/>
      <c r="K348" s="463"/>
      <c r="L348" s="463"/>
      <c r="M348" s="254"/>
      <c r="N348" s="463"/>
      <c r="O348" s="463"/>
      <c r="P348" s="463"/>
    </row>
    <row r="349" spans="1:17" ht="27" customHeight="1">
      <c r="A349" s="552"/>
      <c r="B349" s="534"/>
      <c r="C349" s="205" t="s">
        <v>26</v>
      </c>
      <c r="D349" s="359" t="s">
        <v>27</v>
      </c>
      <c r="E349" s="441">
        <f>H416</f>
        <v>4783676.4000000004</v>
      </c>
      <c r="F349" s="543">
        <v>1.3333333300000001</v>
      </c>
      <c r="G349" s="441">
        <f>E349*F349</f>
        <v>6378235.1840544129</v>
      </c>
      <c r="H349" s="210"/>
      <c r="I349" s="463"/>
      <c r="J349" s="463"/>
      <c r="K349" s="463"/>
      <c r="L349" s="463"/>
      <c r="M349" s="254"/>
      <c r="N349" s="463"/>
      <c r="O349" s="463"/>
      <c r="P349" s="463"/>
    </row>
    <row r="350" spans="1:17" ht="21" customHeight="1">
      <c r="A350" s="552"/>
      <c r="B350" s="534"/>
      <c r="C350" s="205" t="s">
        <v>28</v>
      </c>
      <c r="D350" s="359" t="s">
        <v>27</v>
      </c>
      <c r="E350" s="442"/>
      <c r="F350" s="544"/>
      <c r="G350" s="442"/>
      <c r="H350" s="210"/>
      <c r="I350" s="463"/>
      <c r="J350" s="463"/>
      <c r="K350" s="463"/>
      <c r="L350" s="463"/>
      <c r="M350" s="254"/>
      <c r="N350" s="463"/>
      <c r="O350" s="463"/>
      <c r="P350" s="463"/>
    </row>
    <row r="351" spans="1:17" ht="21" customHeight="1">
      <c r="A351" s="552"/>
      <c r="B351" s="534"/>
      <c r="C351" s="725" t="s">
        <v>98</v>
      </c>
      <c r="D351" s="359" t="s">
        <v>27</v>
      </c>
      <c r="E351" s="443"/>
      <c r="F351" s="556"/>
      <c r="G351" s="542"/>
      <c r="H351" s="210"/>
      <c r="I351" s="463"/>
      <c r="J351" s="463"/>
      <c r="K351" s="463"/>
      <c r="L351" s="463"/>
      <c r="M351" s="254"/>
      <c r="N351" s="463"/>
      <c r="O351" s="463"/>
      <c r="P351" s="463"/>
    </row>
    <row r="352" spans="1:17" s="124" customFormat="1" ht="18.75" customHeight="1">
      <c r="A352" s="552"/>
      <c r="B352" s="535"/>
      <c r="C352" s="521" t="s">
        <v>29</v>
      </c>
      <c r="D352" s="554"/>
      <c r="E352" s="554"/>
      <c r="F352" s="555"/>
      <c r="G352" s="118">
        <f>SUM(G343:G350)</f>
        <v>43287040.425115727</v>
      </c>
      <c r="H352" s="211"/>
      <c r="I352" s="463"/>
      <c r="J352" s="463"/>
      <c r="K352" s="463"/>
      <c r="L352" s="463"/>
      <c r="M352" s="254"/>
      <c r="N352" s="463"/>
      <c r="O352" s="463"/>
      <c r="P352" s="463"/>
      <c r="Q352" s="224"/>
    </row>
    <row r="353" spans="1:17" s="124" customFormat="1" ht="18.75" customHeight="1">
      <c r="A353" s="552"/>
      <c r="B353" s="171">
        <v>2</v>
      </c>
      <c r="C353" s="126" t="s">
        <v>30</v>
      </c>
      <c r="D353" s="102">
        <v>1</v>
      </c>
      <c r="E353" s="204">
        <v>6800000</v>
      </c>
      <c r="F353" s="102">
        <v>1</v>
      </c>
      <c r="G353" s="118">
        <f>D353*E353*F353</f>
        <v>6800000</v>
      </c>
      <c r="H353" s="211"/>
      <c r="I353" s="463"/>
      <c r="J353" s="463"/>
      <c r="K353" s="463"/>
      <c r="L353" s="463"/>
      <c r="M353" s="254"/>
      <c r="N353" s="463"/>
      <c r="O353" s="463"/>
      <c r="P353" s="463"/>
      <c r="Q353" s="224"/>
    </row>
    <row r="354" spans="1:17" s="124" customFormat="1">
      <c r="A354" s="552"/>
      <c r="B354" s="132">
        <v>3</v>
      </c>
      <c r="C354" s="117" t="s">
        <v>40</v>
      </c>
      <c r="D354" s="102"/>
      <c r="E354" s="204">
        <v>5800000</v>
      </c>
      <c r="F354" s="120">
        <v>1.3333333300000001</v>
      </c>
      <c r="G354" s="118">
        <f>E354*F354</f>
        <v>7733333.3140000002</v>
      </c>
      <c r="H354" s="383">
        <f>G352+G354</f>
        <v>51020373.73911573</v>
      </c>
      <c r="I354" s="463"/>
      <c r="J354" s="463"/>
      <c r="K354" s="463"/>
      <c r="L354" s="463"/>
      <c r="M354" s="254"/>
      <c r="N354" s="463"/>
      <c r="O354" s="463"/>
      <c r="P354" s="463"/>
      <c r="Q354" s="224"/>
    </row>
    <row r="355" spans="1:17" s="124" customFormat="1">
      <c r="A355" s="552"/>
      <c r="B355" s="132"/>
      <c r="C355" s="117" t="s">
        <v>32</v>
      </c>
      <c r="D355" s="102"/>
      <c r="E355" s="101"/>
      <c r="F355" s="102"/>
      <c r="G355" s="118">
        <f>SUM(G352:G354)</f>
        <v>57820373.73911573</v>
      </c>
      <c r="H355" s="212"/>
      <c r="I355" s="463"/>
      <c r="J355" s="463"/>
      <c r="K355" s="463"/>
      <c r="L355" s="463"/>
      <c r="M355" s="254"/>
      <c r="N355" s="463"/>
      <c r="O355" s="463"/>
      <c r="P355" s="463"/>
      <c r="Q355" s="224"/>
    </row>
    <row r="356" spans="1:17" s="124" customFormat="1" ht="17.25" customHeight="1">
      <c r="A356" s="552"/>
      <c r="B356" s="132">
        <v>4</v>
      </c>
      <c r="C356" s="119" t="s">
        <v>41</v>
      </c>
      <c r="D356" s="102"/>
      <c r="E356" s="101" t="s">
        <v>34</v>
      </c>
      <c r="F356" s="120">
        <f>G356*100/G355</f>
        <v>6.8244526017834533</v>
      </c>
      <c r="G356" s="296">
        <v>3945924</v>
      </c>
      <c r="H356" s="212"/>
      <c r="I356" s="463"/>
      <c r="J356" s="463"/>
      <c r="K356" s="463"/>
      <c r="L356" s="463"/>
      <c r="M356" s="254"/>
      <c r="N356" s="463"/>
      <c r="O356" s="463"/>
      <c r="P356" s="463"/>
      <c r="Q356" s="224"/>
    </row>
    <row r="357" spans="1:17" s="124" customFormat="1" ht="21" customHeight="1">
      <c r="A357" s="553"/>
      <c r="B357" s="134"/>
      <c r="C357" s="506" t="s">
        <v>15</v>
      </c>
      <c r="D357" s="507"/>
      <c r="E357" s="507"/>
      <c r="F357" s="508"/>
      <c r="G357" s="115">
        <f>SUM(G355:G356)</f>
        <v>61766297.73911573</v>
      </c>
      <c r="H357" s="212"/>
      <c r="I357" s="464"/>
      <c r="J357" s="464"/>
      <c r="K357" s="464"/>
      <c r="L357" s="464"/>
      <c r="M357" s="254"/>
      <c r="N357" s="464"/>
      <c r="O357" s="464"/>
      <c r="P357" s="464"/>
      <c r="Q357" s="224"/>
    </row>
    <row r="358" spans="1:17" s="124" customFormat="1" ht="44.25" customHeight="1">
      <c r="A358" s="91" t="s">
        <v>0</v>
      </c>
      <c r="B358" s="143" t="s">
        <v>1</v>
      </c>
      <c r="C358" s="93" t="s">
        <v>35</v>
      </c>
      <c r="D358" s="94" t="s">
        <v>3</v>
      </c>
      <c r="E358" s="94" t="s">
        <v>4</v>
      </c>
      <c r="F358" s="94" t="s">
        <v>5</v>
      </c>
      <c r="G358" s="95" t="s">
        <v>6</v>
      </c>
      <c r="H358" s="122" t="s">
        <v>7</v>
      </c>
      <c r="I358" s="144" t="s">
        <v>48</v>
      </c>
      <c r="J358" s="144"/>
      <c r="K358" s="138"/>
      <c r="L358" s="138"/>
      <c r="M358" s="138"/>
      <c r="N358" s="138"/>
      <c r="O358" s="138"/>
      <c r="P358" s="139"/>
      <c r="Q358" s="123"/>
    </row>
    <row r="359" spans="1:17" s="150" customFormat="1" ht="25.5" customHeight="1">
      <c r="A359" s="482" t="s">
        <v>78</v>
      </c>
      <c r="B359" s="525">
        <v>1</v>
      </c>
      <c r="C359" s="301" t="s">
        <v>55</v>
      </c>
      <c r="D359" s="302">
        <v>1</v>
      </c>
      <c r="E359" s="204">
        <v>4945875</v>
      </c>
      <c r="F359" s="303">
        <v>1.3333333300000001</v>
      </c>
      <c r="G359" s="204">
        <f>D359*E359*F359</f>
        <v>6594499.9835137501</v>
      </c>
      <c r="H359" s="228" t="s">
        <v>69</v>
      </c>
      <c r="I359" s="449">
        <f>SUM(G359:G363)</f>
        <v>36908805.241061315</v>
      </c>
      <c r="J359" s="449">
        <f>G365</f>
        <v>6378235.1840544129</v>
      </c>
      <c r="K359" s="449">
        <f>G369</f>
        <v>6800000</v>
      </c>
      <c r="L359" s="449">
        <f>G370</f>
        <v>7733333.3140000002</v>
      </c>
      <c r="M359" s="254"/>
      <c r="N359" s="449">
        <f>SUM(I359:L373)</f>
        <v>57820373.73911573</v>
      </c>
      <c r="O359" s="449">
        <f>G372</f>
        <v>3945924</v>
      </c>
      <c r="P359" s="449">
        <f>SUM(N359:O373)</f>
        <v>61766297.73911573</v>
      </c>
      <c r="Q359" s="156"/>
    </row>
    <row r="360" spans="1:17" s="150" customFormat="1" ht="25.5" customHeight="1">
      <c r="A360" s="482"/>
      <c r="B360" s="525"/>
      <c r="C360" s="301" t="s">
        <v>20</v>
      </c>
      <c r="D360" s="302">
        <v>1</v>
      </c>
      <c r="E360" s="204">
        <v>4945875</v>
      </c>
      <c r="F360" s="303">
        <v>1.3333333300000001</v>
      </c>
      <c r="G360" s="204">
        <f>D360*E360*F360</f>
        <v>6594499.9835137501</v>
      </c>
      <c r="H360" s="363"/>
      <c r="I360" s="449"/>
      <c r="J360" s="449"/>
      <c r="K360" s="449"/>
      <c r="L360" s="449"/>
      <c r="M360" s="254"/>
      <c r="N360" s="449"/>
      <c r="O360" s="449"/>
      <c r="P360" s="449"/>
      <c r="Q360" s="156"/>
    </row>
    <row r="361" spans="1:17" s="106" customFormat="1" ht="24.75" customHeight="1">
      <c r="A361" s="482"/>
      <c r="B361" s="525"/>
      <c r="C361" s="301" t="s">
        <v>21</v>
      </c>
      <c r="D361" s="302">
        <v>1</v>
      </c>
      <c r="E361" s="204">
        <v>3986397</v>
      </c>
      <c r="F361" s="303">
        <v>1.3333333300000001</v>
      </c>
      <c r="G361" s="325">
        <f>D361*E361*F361</f>
        <v>5315195.9867120106</v>
      </c>
      <c r="H361" s="310"/>
      <c r="I361" s="449"/>
      <c r="J361" s="449"/>
      <c r="K361" s="449"/>
      <c r="L361" s="449"/>
      <c r="M361" s="254"/>
      <c r="N361" s="449"/>
      <c r="O361" s="449"/>
      <c r="P361" s="449"/>
      <c r="Q361" s="105"/>
    </row>
    <row r="362" spans="1:17" s="150" customFormat="1" ht="18" customHeight="1">
      <c r="A362" s="482"/>
      <c r="B362" s="525"/>
      <c r="C362" s="100" t="s">
        <v>22</v>
      </c>
      <c r="D362" s="102">
        <v>1</v>
      </c>
      <c r="E362" s="101">
        <v>3986397</v>
      </c>
      <c r="F362" s="120">
        <v>1.3333333300000001</v>
      </c>
      <c r="G362" s="103">
        <f t="shared" ref="G362" si="22">D362*E362*F362</f>
        <v>5315195.9867120106</v>
      </c>
      <c r="H362" s="229" t="s">
        <v>60</v>
      </c>
      <c r="I362" s="449"/>
      <c r="J362" s="449"/>
      <c r="K362" s="449"/>
      <c r="L362" s="449"/>
      <c r="M362" s="254"/>
      <c r="N362" s="449"/>
      <c r="O362" s="449"/>
      <c r="P362" s="449"/>
      <c r="Q362" s="156"/>
    </row>
    <row r="363" spans="1:17" s="148" customFormat="1" ht="18" customHeight="1">
      <c r="A363" s="482"/>
      <c r="B363" s="525"/>
      <c r="C363" s="100" t="s">
        <v>23</v>
      </c>
      <c r="D363" s="102">
        <v>4</v>
      </c>
      <c r="E363" s="101">
        <v>2454265</v>
      </c>
      <c r="F363" s="120">
        <v>1.3333333300000001</v>
      </c>
      <c r="G363" s="103">
        <f>D363*E363*F363</f>
        <v>13089413.300609801</v>
      </c>
      <c r="H363" s="229" t="s">
        <v>64</v>
      </c>
      <c r="I363" s="449"/>
      <c r="J363" s="449"/>
      <c r="K363" s="449"/>
      <c r="L363" s="449"/>
      <c r="M363" s="254"/>
      <c r="N363" s="449"/>
      <c r="O363" s="449"/>
      <c r="P363" s="449"/>
      <c r="Q363" s="147"/>
    </row>
    <row r="364" spans="1:17" ht="45" customHeight="1">
      <c r="A364" s="482"/>
      <c r="B364" s="525"/>
      <c r="C364" s="202" t="s">
        <v>25</v>
      </c>
      <c r="D364" s="203"/>
      <c r="E364" s="204"/>
      <c r="F364" s="203"/>
      <c r="G364" s="204"/>
      <c r="H364" s="210"/>
      <c r="I364" s="449"/>
      <c r="J364" s="449"/>
      <c r="K364" s="449"/>
      <c r="L364" s="449"/>
      <c r="M364" s="254"/>
      <c r="N364" s="449"/>
      <c r="O364" s="449"/>
      <c r="P364" s="449"/>
    </row>
    <row r="365" spans="1:17" ht="27" customHeight="1">
      <c r="A365" s="482"/>
      <c r="B365" s="525"/>
      <c r="C365" s="205" t="s">
        <v>26</v>
      </c>
      <c r="D365" s="359" t="s">
        <v>27</v>
      </c>
      <c r="E365" s="441">
        <f>H416</f>
        <v>4783676.4000000004</v>
      </c>
      <c r="F365" s="543">
        <v>1.3333333300000001</v>
      </c>
      <c r="G365" s="441">
        <f>E365*F365</f>
        <v>6378235.1840544129</v>
      </c>
      <c r="H365" s="210"/>
      <c r="I365" s="449"/>
      <c r="J365" s="449"/>
      <c r="K365" s="449"/>
      <c r="L365" s="449"/>
      <c r="M365" s="254"/>
      <c r="N365" s="449"/>
      <c r="O365" s="449"/>
      <c r="P365" s="449"/>
    </row>
    <row r="366" spans="1:17" ht="21" customHeight="1">
      <c r="A366" s="482"/>
      <c r="B366" s="525"/>
      <c r="C366" s="205" t="s">
        <v>28</v>
      </c>
      <c r="D366" s="359" t="s">
        <v>27</v>
      </c>
      <c r="E366" s="442"/>
      <c r="F366" s="544"/>
      <c r="G366" s="442"/>
      <c r="H366" s="210"/>
      <c r="I366" s="449"/>
      <c r="J366" s="449"/>
      <c r="K366" s="449"/>
      <c r="L366" s="449"/>
      <c r="M366" s="254"/>
      <c r="N366" s="449"/>
      <c r="O366" s="449"/>
      <c r="P366" s="449"/>
    </row>
    <row r="367" spans="1:17" ht="21" customHeight="1">
      <c r="A367" s="482"/>
      <c r="B367" s="525"/>
      <c r="C367" s="725" t="s">
        <v>98</v>
      </c>
      <c r="D367" s="359" t="s">
        <v>27</v>
      </c>
      <c r="E367" s="443"/>
      <c r="F367" s="556"/>
      <c r="G367" s="542"/>
      <c r="H367" s="210"/>
      <c r="I367" s="449"/>
      <c r="J367" s="449"/>
      <c r="K367" s="449"/>
      <c r="L367" s="449"/>
      <c r="M367" s="254"/>
      <c r="N367" s="449"/>
      <c r="O367" s="449"/>
      <c r="P367" s="449"/>
    </row>
    <row r="368" spans="1:17" s="124" customFormat="1" ht="18.75" customHeight="1">
      <c r="A368" s="482"/>
      <c r="B368" s="525"/>
      <c r="C368" s="500" t="s">
        <v>29</v>
      </c>
      <c r="D368" s="500"/>
      <c r="E368" s="500"/>
      <c r="F368" s="500"/>
      <c r="G368" s="118">
        <f>SUM(G359:G366)</f>
        <v>43287040.425115727</v>
      </c>
      <c r="H368" s="211"/>
      <c r="I368" s="449"/>
      <c r="J368" s="449"/>
      <c r="K368" s="449"/>
      <c r="L368" s="449"/>
      <c r="M368" s="254"/>
      <c r="N368" s="449"/>
      <c r="O368" s="449"/>
      <c r="P368" s="449"/>
      <c r="Q368" s="224"/>
    </row>
    <row r="369" spans="1:17" s="124" customFormat="1">
      <c r="A369" s="482"/>
      <c r="B369" s="132">
        <v>2</v>
      </c>
      <c r="C369" s="126" t="s">
        <v>30</v>
      </c>
      <c r="D369" s="102">
        <v>1</v>
      </c>
      <c r="E369" s="204">
        <v>6800000</v>
      </c>
      <c r="F369" s="102">
        <v>1</v>
      </c>
      <c r="G369" s="118">
        <f>D369*E369*F369</f>
        <v>6800000</v>
      </c>
      <c r="H369" s="383">
        <f>G368+G370</f>
        <v>51020373.73911573</v>
      </c>
      <c r="I369" s="449"/>
      <c r="J369" s="449"/>
      <c r="K369" s="449"/>
      <c r="L369" s="449"/>
      <c r="M369" s="254"/>
      <c r="N369" s="449"/>
      <c r="O369" s="449"/>
      <c r="P369" s="449"/>
      <c r="Q369" s="224"/>
    </row>
    <row r="370" spans="1:17" s="124" customFormat="1" ht="18.75" customHeight="1">
      <c r="A370" s="482"/>
      <c r="B370" s="171">
        <v>3</v>
      </c>
      <c r="C370" s="117" t="s">
        <v>40</v>
      </c>
      <c r="D370" s="102"/>
      <c r="E370" s="204">
        <v>5800000</v>
      </c>
      <c r="F370" s="120">
        <v>1.3333333300000001</v>
      </c>
      <c r="G370" s="118">
        <f>E370*F370</f>
        <v>7733333.3140000002</v>
      </c>
      <c r="H370" s="211"/>
      <c r="I370" s="449"/>
      <c r="J370" s="449"/>
      <c r="K370" s="449"/>
      <c r="L370" s="449"/>
      <c r="M370" s="254"/>
      <c r="N370" s="449"/>
      <c r="O370" s="449"/>
      <c r="P370" s="449"/>
      <c r="Q370" s="224"/>
    </row>
    <row r="371" spans="1:17" s="124" customFormat="1">
      <c r="A371" s="482"/>
      <c r="B371" s="132"/>
      <c r="C371" s="117" t="s">
        <v>32</v>
      </c>
      <c r="D371" s="102"/>
      <c r="E371" s="101"/>
      <c r="F371" s="102"/>
      <c r="G371" s="118">
        <f>SUM(G368:G370)</f>
        <v>57820373.73911573</v>
      </c>
      <c r="H371" s="212"/>
      <c r="I371" s="449"/>
      <c r="J371" s="449"/>
      <c r="K371" s="449"/>
      <c r="L371" s="449"/>
      <c r="M371" s="254"/>
      <c r="N371" s="449"/>
      <c r="O371" s="449"/>
      <c r="P371" s="449"/>
      <c r="Q371" s="224"/>
    </row>
    <row r="372" spans="1:17" s="124" customFormat="1" ht="17.25" customHeight="1">
      <c r="A372" s="482"/>
      <c r="B372" s="132">
        <v>4</v>
      </c>
      <c r="C372" s="119" t="s">
        <v>41</v>
      </c>
      <c r="D372" s="102"/>
      <c r="E372" s="101" t="s">
        <v>34</v>
      </c>
      <c r="F372" s="120">
        <f>G372*100/G371</f>
        <v>6.8244526017834533</v>
      </c>
      <c r="G372" s="296">
        <v>3945924</v>
      </c>
      <c r="H372" s="212"/>
      <c r="I372" s="449"/>
      <c r="J372" s="449"/>
      <c r="K372" s="449"/>
      <c r="L372" s="449"/>
      <c r="M372" s="254"/>
      <c r="N372" s="449"/>
      <c r="O372" s="449"/>
      <c r="P372" s="449"/>
      <c r="Q372" s="224"/>
    </row>
    <row r="373" spans="1:17" s="124" customFormat="1" ht="21" customHeight="1">
      <c r="A373" s="483"/>
      <c r="B373" s="134"/>
      <c r="C373" s="517" t="s">
        <v>15</v>
      </c>
      <c r="D373" s="517"/>
      <c r="E373" s="517"/>
      <c r="F373" s="517"/>
      <c r="G373" s="115">
        <f>SUM(G371:G372)</f>
        <v>61766297.73911573</v>
      </c>
      <c r="H373" s="212"/>
      <c r="I373" s="449"/>
      <c r="J373" s="449"/>
      <c r="K373" s="449"/>
      <c r="L373" s="449"/>
      <c r="M373" s="254"/>
      <c r="N373" s="449"/>
      <c r="O373" s="449"/>
      <c r="P373" s="449"/>
      <c r="Q373" s="224"/>
    </row>
    <row r="374" spans="1:17" s="124" customFormat="1" ht="44.25" customHeight="1">
      <c r="A374" s="91" t="s">
        <v>0</v>
      </c>
      <c r="B374" s="143" t="s">
        <v>1</v>
      </c>
      <c r="C374" s="93" t="s">
        <v>35</v>
      </c>
      <c r="D374" s="94" t="s">
        <v>3</v>
      </c>
      <c r="E374" s="94" t="s">
        <v>4</v>
      </c>
      <c r="F374" s="94" t="s">
        <v>5</v>
      </c>
      <c r="G374" s="95" t="s">
        <v>6</v>
      </c>
      <c r="H374" s="122" t="s">
        <v>7</v>
      </c>
      <c r="I374" s="144" t="s">
        <v>48</v>
      </c>
      <c r="J374" s="144"/>
      <c r="K374" s="138"/>
      <c r="L374" s="138"/>
      <c r="M374" s="138"/>
      <c r="N374" s="138"/>
      <c r="O374" s="138"/>
      <c r="P374" s="139"/>
      <c r="Q374" s="123"/>
    </row>
    <row r="375" spans="1:17" s="150" customFormat="1" ht="25.5" customHeight="1">
      <c r="A375" s="482" t="s">
        <v>79</v>
      </c>
      <c r="B375" s="525">
        <v>1</v>
      </c>
      <c r="C375" s="301" t="s">
        <v>55</v>
      </c>
      <c r="D375" s="302">
        <v>1</v>
      </c>
      <c r="E375" s="204">
        <v>4945875</v>
      </c>
      <c r="F375" s="303">
        <v>1.3333333300000001</v>
      </c>
      <c r="G375" s="204">
        <f>D375*E375*F375</f>
        <v>6594499.9835137501</v>
      </c>
      <c r="H375" s="228" t="s">
        <v>69</v>
      </c>
      <c r="I375" s="449">
        <f>SUM(G375:G379)</f>
        <v>36908805.241061315</v>
      </c>
      <c r="J375" s="449">
        <f>G381</f>
        <v>6378235.1840544129</v>
      </c>
      <c r="K375" s="449">
        <f>G385</f>
        <v>6800000</v>
      </c>
      <c r="L375" s="449">
        <f>G386</f>
        <v>7733333.3140000002</v>
      </c>
      <c r="M375" s="254"/>
      <c r="N375" s="449">
        <f>SUM(I375:L389)</f>
        <v>57820373.73911573</v>
      </c>
      <c r="O375" s="449">
        <f>G388</f>
        <v>3945924</v>
      </c>
      <c r="P375" s="449">
        <f>SUM(N375:O389)</f>
        <v>61766297.73911573</v>
      </c>
      <c r="Q375" s="156"/>
    </row>
    <row r="376" spans="1:17" s="150" customFormat="1" ht="25.5" customHeight="1">
      <c r="A376" s="482"/>
      <c r="B376" s="525"/>
      <c r="C376" s="301" t="s">
        <v>20</v>
      </c>
      <c r="D376" s="302">
        <v>1</v>
      </c>
      <c r="E376" s="204">
        <v>4945875</v>
      </c>
      <c r="F376" s="303">
        <v>1.3333333300000001</v>
      </c>
      <c r="G376" s="204">
        <f>D376*E376*F376</f>
        <v>6594499.9835137501</v>
      </c>
      <c r="H376" s="363"/>
      <c r="I376" s="449"/>
      <c r="J376" s="449"/>
      <c r="K376" s="449"/>
      <c r="L376" s="449"/>
      <c r="M376" s="254"/>
      <c r="N376" s="449"/>
      <c r="O376" s="449"/>
      <c r="P376" s="449"/>
      <c r="Q376" s="156"/>
    </row>
    <row r="377" spans="1:17" s="106" customFormat="1" ht="24.75" customHeight="1">
      <c r="A377" s="482"/>
      <c r="B377" s="525"/>
      <c r="C377" s="301" t="s">
        <v>21</v>
      </c>
      <c r="D377" s="302">
        <v>1</v>
      </c>
      <c r="E377" s="204">
        <v>3986397</v>
      </c>
      <c r="F377" s="303">
        <v>1.3333333300000001</v>
      </c>
      <c r="G377" s="325">
        <f>D377*E377*F377</f>
        <v>5315195.9867120106</v>
      </c>
      <c r="H377" s="310"/>
      <c r="I377" s="449"/>
      <c r="J377" s="449"/>
      <c r="K377" s="449"/>
      <c r="L377" s="449"/>
      <c r="M377" s="254"/>
      <c r="N377" s="449"/>
      <c r="O377" s="449"/>
      <c r="P377" s="449"/>
      <c r="Q377" s="105"/>
    </row>
    <row r="378" spans="1:17" s="150" customFormat="1" ht="18" customHeight="1">
      <c r="A378" s="482"/>
      <c r="B378" s="525"/>
      <c r="C378" s="100" t="s">
        <v>22</v>
      </c>
      <c r="D378" s="102">
        <v>1</v>
      </c>
      <c r="E378" s="101">
        <v>3986397</v>
      </c>
      <c r="F378" s="120">
        <v>1.3333333300000001</v>
      </c>
      <c r="G378" s="103">
        <f t="shared" ref="G378" si="23">D378*E378*F378</f>
        <v>5315195.9867120106</v>
      </c>
      <c r="H378" s="229" t="s">
        <v>60</v>
      </c>
      <c r="I378" s="449"/>
      <c r="J378" s="449"/>
      <c r="K378" s="449"/>
      <c r="L378" s="449"/>
      <c r="M378" s="254"/>
      <c r="N378" s="449"/>
      <c r="O378" s="449"/>
      <c r="P378" s="449"/>
      <c r="Q378" s="156"/>
    </row>
    <row r="379" spans="1:17" s="148" customFormat="1" ht="18" customHeight="1">
      <c r="A379" s="482"/>
      <c r="B379" s="525"/>
      <c r="C379" s="100" t="s">
        <v>23</v>
      </c>
      <c r="D379" s="102">
        <v>4</v>
      </c>
      <c r="E379" s="101">
        <v>2454265</v>
      </c>
      <c r="F379" s="120">
        <v>1.3333333300000001</v>
      </c>
      <c r="G379" s="103">
        <f>D379*E379*F379</f>
        <v>13089413.300609801</v>
      </c>
      <c r="H379" s="229" t="s">
        <v>64</v>
      </c>
      <c r="I379" s="449"/>
      <c r="J379" s="449"/>
      <c r="K379" s="449"/>
      <c r="L379" s="449"/>
      <c r="M379" s="254"/>
      <c r="N379" s="449"/>
      <c r="O379" s="449"/>
      <c r="P379" s="449"/>
      <c r="Q379" s="147"/>
    </row>
    <row r="380" spans="1:17" ht="45" customHeight="1">
      <c r="A380" s="482"/>
      <c r="B380" s="525"/>
      <c r="C380" s="202" t="s">
        <v>25</v>
      </c>
      <c r="D380" s="203"/>
      <c r="E380" s="204"/>
      <c r="F380" s="203"/>
      <c r="G380" s="204"/>
      <c r="H380" s="210"/>
      <c r="I380" s="449"/>
      <c r="J380" s="449"/>
      <c r="K380" s="449"/>
      <c r="L380" s="449"/>
      <c r="M380" s="254"/>
      <c r="N380" s="449"/>
      <c r="O380" s="449"/>
      <c r="P380" s="449"/>
    </row>
    <row r="381" spans="1:17" ht="27" customHeight="1">
      <c r="A381" s="482"/>
      <c r="B381" s="525"/>
      <c r="C381" s="205" t="s">
        <v>26</v>
      </c>
      <c r="D381" s="359" t="s">
        <v>27</v>
      </c>
      <c r="E381" s="441">
        <f>H416</f>
        <v>4783676.4000000004</v>
      </c>
      <c r="F381" s="543">
        <v>1.3333333300000001</v>
      </c>
      <c r="G381" s="441">
        <f>E381*F381</f>
        <v>6378235.1840544129</v>
      </c>
      <c r="H381" s="210"/>
      <c r="I381" s="449"/>
      <c r="J381" s="449"/>
      <c r="K381" s="449"/>
      <c r="L381" s="449"/>
      <c r="M381" s="254"/>
      <c r="N381" s="449"/>
      <c r="O381" s="449"/>
      <c r="P381" s="449"/>
    </row>
    <row r="382" spans="1:17" ht="21" customHeight="1">
      <c r="A382" s="482"/>
      <c r="B382" s="525"/>
      <c r="C382" s="205" t="s">
        <v>28</v>
      </c>
      <c r="D382" s="359" t="s">
        <v>27</v>
      </c>
      <c r="E382" s="442"/>
      <c r="F382" s="544"/>
      <c r="G382" s="442"/>
      <c r="H382" s="210"/>
      <c r="I382" s="449"/>
      <c r="J382" s="449"/>
      <c r="K382" s="449"/>
      <c r="L382" s="449"/>
      <c r="M382" s="254"/>
      <c r="N382" s="449"/>
      <c r="O382" s="449"/>
      <c r="P382" s="449"/>
    </row>
    <row r="383" spans="1:17" ht="21" customHeight="1">
      <c r="A383" s="482"/>
      <c r="B383" s="525"/>
      <c r="C383" s="725" t="s">
        <v>98</v>
      </c>
      <c r="D383" s="359" t="s">
        <v>27</v>
      </c>
      <c r="E383" s="443"/>
      <c r="F383" s="556"/>
      <c r="G383" s="542"/>
      <c r="H383" s="210"/>
      <c r="I383" s="449"/>
      <c r="J383" s="449"/>
      <c r="K383" s="449"/>
      <c r="L383" s="449"/>
      <c r="M383" s="254"/>
      <c r="N383" s="449"/>
      <c r="O383" s="449"/>
      <c r="P383" s="449"/>
    </row>
    <row r="384" spans="1:17" s="124" customFormat="1" ht="18.75" customHeight="1">
      <c r="A384" s="482"/>
      <c r="B384" s="525"/>
      <c r="C384" s="500" t="s">
        <v>29</v>
      </c>
      <c r="D384" s="500"/>
      <c r="E384" s="500"/>
      <c r="F384" s="500"/>
      <c r="G384" s="118">
        <f>SUM(G375:G382)</f>
        <v>43287040.425115727</v>
      </c>
      <c r="H384" s="211"/>
      <c r="I384" s="449"/>
      <c r="J384" s="449"/>
      <c r="K384" s="449"/>
      <c r="L384" s="449"/>
      <c r="M384" s="254"/>
      <c r="N384" s="449"/>
      <c r="O384" s="449"/>
      <c r="P384" s="449"/>
      <c r="Q384" s="224"/>
    </row>
    <row r="385" spans="1:17" s="124" customFormat="1" ht="18.75" customHeight="1">
      <c r="A385" s="482"/>
      <c r="B385" s="171">
        <v>2</v>
      </c>
      <c r="C385" s="126" t="s">
        <v>30</v>
      </c>
      <c r="D385" s="102">
        <v>1</v>
      </c>
      <c r="E385" s="204">
        <v>6800000</v>
      </c>
      <c r="F385" s="102">
        <v>1</v>
      </c>
      <c r="G385" s="118">
        <f>D385*E385*F385</f>
        <v>6800000</v>
      </c>
      <c r="H385" s="211"/>
      <c r="I385" s="449"/>
      <c r="J385" s="449"/>
      <c r="K385" s="449"/>
      <c r="L385" s="449"/>
      <c r="M385" s="254"/>
      <c r="N385" s="449"/>
      <c r="O385" s="449"/>
      <c r="P385" s="449"/>
      <c r="Q385" s="224"/>
    </row>
    <row r="386" spans="1:17" s="124" customFormat="1">
      <c r="A386" s="482"/>
      <c r="B386" s="132">
        <v>3</v>
      </c>
      <c r="C386" s="117" t="s">
        <v>40</v>
      </c>
      <c r="D386" s="102"/>
      <c r="E386" s="204">
        <v>5800000</v>
      </c>
      <c r="F386" s="120">
        <v>1.3333333300000001</v>
      </c>
      <c r="G386" s="118">
        <f>E386*F386</f>
        <v>7733333.3140000002</v>
      </c>
      <c r="H386" s="212"/>
      <c r="I386" s="449"/>
      <c r="J386" s="449"/>
      <c r="K386" s="449"/>
      <c r="L386" s="449"/>
      <c r="M386" s="254"/>
      <c r="N386" s="449"/>
      <c r="O386" s="449"/>
      <c r="P386" s="449"/>
      <c r="Q386" s="224"/>
    </row>
    <row r="387" spans="1:17" s="124" customFormat="1">
      <c r="A387" s="482"/>
      <c r="B387" s="132"/>
      <c r="C387" s="117" t="s">
        <v>32</v>
      </c>
      <c r="D387" s="102"/>
      <c r="E387" s="101"/>
      <c r="F387" s="102"/>
      <c r="G387" s="118">
        <f>SUM(G384:G386)</f>
        <v>57820373.73911573</v>
      </c>
      <c r="H387" s="212"/>
      <c r="I387" s="449"/>
      <c r="J387" s="449"/>
      <c r="K387" s="449"/>
      <c r="L387" s="449"/>
      <c r="M387" s="254"/>
      <c r="N387" s="449"/>
      <c r="O387" s="449"/>
      <c r="P387" s="449"/>
      <c r="Q387" s="224"/>
    </row>
    <row r="388" spans="1:17" s="124" customFormat="1" ht="17.25" customHeight="1">
      <c r="A388" s="482"/>
      <c r="B388" s="132">
        <v>4</v>
      </c>
      <c r="C388" s="119" t="s">
        <v>41</v>
      </c>
      <c r="D388" s="102"/>
      <c r="E388" s="101" t="s">
        <v>34</v>
      </c>
      <c r="F388" s="120">
        <f>G388*100/G387</f>
        <v>6.8244526017834533</v>
      </c>
      <c r="G388" s="296">
        <v>3945924</v>
      </c>
      <c r="H388" s="212"/>
      <c r="I388" s="449"/>
      <c r="J388" s="449"/>
      <c r="K388" s="449"/>
      <c r="L388" s="449"/>
      <c r="M388" s="254"/>
      <c r="N388" s="449"/>
      <c r="O388" s="449"/>
      <c r="P388" s="449"/>
      <c r="Q388" s="224"/>
    </row>
    <row r="389" spans="1:17" s="124" customFormat="1" ht="21" customHeight="1">
      <c r="A389" s="483"/>
      <c r="B389" s="134"/>
      <c r="C389" s="517" t="s">
        <v>15</v>
      </c>
      <c r="D389" s="517"/>
      <c r="E389" s="517"/>
      <c r="F389" s="517"/>
      <c r="G389" s="115">
        <f>SUM(G387:G388)</f>
        <v>61766297.73911573</v>
      </c>
      <c r="H389" s="212"/>
      <c r="I389" s="449"/>
      <c r="J389" s="449"/>
      <c r="K389" s="449"/>
      <c r="L389" s="449"/>
      <c r="M389" s="254"/>
      <c r="N389" s="449"/>
      <c r="O389" s="449"/>
      <c r="P389" s="449"/>
      <c r="Q389" s="224"/>
    </row>
    <row r="390" spans="1:17" s="124" customFormat="1" ht="44.25" customHeight="1">
      <c r="A390" s="91" t="s">
        <v>0</v>
      </c>
      <c r="B390" s="143" t="s">
        <v>1</v>
      </c>
      <c r="C390" s="93" t="s">
        <v>35</v>
      </c>
      <c r="D390" s="94" t="s">
        <v>3</v>
      </c>
      <c r="E390" s="94" t="s">
        <v>4</v>
      </c>
      <c r="F390" s="94" t="s">
        <v>5</v>
      </c>
      <c r="G390" s="95" t="s">
        <v>6</v>
      </c>
      <c r="H390" s="122" t="s">
        <v>7</v>
      </c>
      <c r="I390" s="144" t="s">
        <v>48</v>
      </c>
      <c r="J390" s="144"/>
      <c r="K390" s="138"/>
      <c r="L390" s="138"/>
      <c r="M390" s="138"/>
      <c r="N390" s="138"/>
      <c r="O390" s="138"/>
      <c r="P390" s="139"/>
      <c r="Q390" s="123"/>
    </row>
    <row r="391" spans="1:17" s="148" customFormat="1" ht="22.5" customHeight="1">
      <c r="A391" s="482" t="s">
        <v>80</v>
      </c>
      <c r="B391" s="525">
        <v>1</v>
      </c>
      <c r="C391" s="301" t="s">
        <v>55</v>
      </c>
      <c r="D391" s="302">
        <v>1</v>
      </c>
      <c r="E391" s="204">
        <v>4945875</v>
      </c>
      <c r="F391" s="303">
        <v>1.3333333300000001</v>
      </c>
      <c r="G391" s="204">
        <f>D391*E391*F391</f>
        <v>6594499.9835137501</v>
      </c>
      <c r="H391" s="221" t="s">
        <v>62</v>
      </c>
      <c r="I391" s="449">
        <f>SUM(G391:G395)</f>
        <v>36908805.241061315</v>
      </c>
      <c r="J391" s="449">
        <f>G397</f>
        <v>6378235.1840544129</v>
      </c>
      <c r="K391" s="449">
        <f>G401</f>
        <v>6800000</v>
      </c>
      <c r="L391" s="449">
        <f>G402</f>
        <v>7733333.3140000002</v>
      </c>
      <c r="M391" s="254"/>
      <c r="N391" s="449">
        <f>SUM(I391:L395)</f>
        <v>57820373.73911573</v>
      </c>
      <c r="O391" s="449">
        <f>G404</f>
        <v>3945923.32</v>
      </c>
      <c r="P391" s="449">
        <f>SUM(N391:O395)</f>
        <v>61766297.05911573</v>
      </c>
      <c r="Q391" s="147"/>
    </row>
    <row r="392" spans="1:17" s="148" customFormat="1" ht="22.5" customHeight="1">
      <c r="A392" s="482"/>
      <c r="B392" s="525"/>
      <c r="C392" s="301" t="s">
        <v>20</v>
      </c>
      <c r="D392" s="302">
        <v>1</v>
      </c>
      <c r="E392" s="204">
        <v>4945875</v>
      </c>
      <c r="F392" s="303">
        <v>1.3333333300000001</v>
      </c>
      <c r="G392" s="204">
        <f>D392*E392*F392</f>
        <v>6594499.9835137501</v>
      </c>
      <c r="H392" s="370"/>
      <c r="I392" s="449"/>
      <c r="J392" s="449"/>
      <c r="K392" s="449"/>
      <c r="L392" s="449"/>
      <c r="M392" s="254"/>
      <c r="N392" s="449"/>
      <c r="O392" s="449"/>
      <c r="P392" s="449"/>
      <c r="Q392" s="147"/>
    </row>
    <row r="393" spans="1:17" s="106" customFormat="1" ht="24.75" customHeight="1">
      <c r="A393" s="482"/>
      <c r="B393" s="525"/>
      <c r="C393" s="301" t="s">
        <v>21</v>
      </c>
      <c r="D393" s="302">
        <v>1</v>
      </c>
      <c r="E393" s="204">
        <v>3986397</v>
      </c>
      <c r="F393" s="303">
        <v>1.3333333300000001</v>
      </c>
      <c r="G393" s="325">
        <f>D393*E393*F393</f>
        <v>5315195.9867120106</v>
      </c>
      <c r="H393" s="310"/>
      <c r="I393" s="449"/>
      <c r="J393" s="449"/>
      <c r="K393" s="449"/>
      <c r="L393" s="449"/>
      <c r="M393" s="254"/>
      <c r="N393" s="449"/>
      <c r="O393" s="449"/>
      <c r="P393" s="449"/>
      <c r="Q393" s="105"/>
    </row>
    <row r="394" spans="1:17" s="148" customFormat="1" ht="16.5" customHeight="1">
      <c r="A394" s="482"/>
      <c r="B394" s="525"/>
      <c r="C394" s="100" t="s">
        <v>22</v>
      </c>
      <c r="D394" s="102">
        <v>1</v>
      </c>
      <c r="E394" s="101">
        <v>3986397</v>
      </c>
      <c r="F394" s="120">
        <v>1.3333333300000001</v>
      </c>
      <c r="G394" s="103">
        <f t="shared" ref="G394" si="24">D394*E394*F394</f>
        <v>5315195.9867120106</v>
      </c>
      <c r="H394" s="222"/>
      <c r="I394" s="449"/>
      <c r="J394" s="449"/>
      <c r="K394" s="449"/>
      <c r="L394" s="449"/>
      <c r="M394" s="254"/>
      <c r="N394" s="449"/>
      <c r="O394" s="449"/>
      <c r="P394" s="449"/>
      <c r="Q394" s="147"/>
    </row>
    <row r="395" spans="1:17" s="160" customFormat="1" ht="30.75" customHeight="1">
      <c r="A395" s="482"/>
      <c r="B395" s="525"/>
      <c r="C395" s="100" t="s">
        <v>23</v>
      </c>
      <c r="D395" s="102">
        <v>4</v>
      </c>
      <c r="E395" s="101">
        <v>2454265</v>
      </c>
      <c r="F395" s="120">
        <v>1.3333333300000001</v>
      </c>
      <c r="G395" s="103">
        <f>D395*E395*F395</f>
        <v>13089413.300609801</v>
      </c>
      <c r="H395" s="223" t="s">
        <v>39</v>
      </c>
      <c r="I395" s="449"/>
      <c r="J395" s="449"/>
      <c r="K395" s="449"/>
      <c r="L395" s="449"/>
      <c r="M395" s="254"/>
      <c r="N395" s="449"/>
      <c r="O395" s="449"/>
      <c r="P395" s="449"/>
      <c r="Q395" s="159"/>
    </row>
    <row r="396" spans="1:17" ht="45" customHeight="1">
      <c r="A396" s="482"/>
      <c r="B396" s="525"/>
      <c r="C396" s="202" t="s">
        <v>25</v>
      </c>
      <c r="D396" s="203"/>
      <c r="E396" s="204"/>
      <c r="F396" s="203"/>
      <c r="G396" s="204"/>
      <c r="H396" s="210"/>
      <c r="I396" s="449"/>
      <c r="J396" s="449"/>
      <c r="K396" s="449"/>
      <c r="L396" s="449"/>
      <c r="M396" s="254"/>
      <c r="N396" s="449"/>
      <c r="O396" s="449"/>
      <c r="P396" s="449"/>
    </row>
    <row r="397" spans="1:17" ht="27" customHeight="1">
      <c r="A397" s="482"/>
      <c r="B397" s="525"/>
      <c r="C397" s="205" t="s">
        <v>26</v>
      </c>
      <c r="D397" s="359" t="s">
        <v>27</v>
      </c>
      <c r="E397" s="441">
        <f>H416</f>
        <v>4783676.4000000004</v>
      </c>
      <c r="F397" s="543">
        <v>1.3333333300000001</v>
      </c>
      <c r="G397" s="441">
        <f>E397*F397</f>
        <v>6378235.1840544129</v>
      </c>
      <c r="H397" s="210"/>
      <c r="I397" s="449"/>
      <c r="J397" s="449"/>
      <c r="K397" s="449"/>
      <c r="L397" s="449"/>
      <c r="M397" s="254"/>
      <c r="N397" s="449"/>
      <c r="O397" s="449"/>
      <c r="P397" s="449"/>
    </row>
    <row r="398" spans="1:17" ht="21" customHeight="1">
      <c r="A398" s="482"/>
      <c r="B398" s="525"/>
      <c r="C398" s="205" t="s">
        <v>28</v>
      </c>
      <c r="D398" s="359" t="s">
        <v>27</v>
      </c>
      <c r="E398" s="442"/>
      <c r="F398" s="544"/>
      <c r="G398" s="442"/>
      <c r="H398" s="210"/>
      <c r="I398" s="449"/>
      <c r="J398" s="449"/>
      <c r="K398" s="449"/>
      <c r="L398" s="449"/>
      <c r="M398" s="254"/>
      <c r="N398" s="449"/>
      <c r="O398" s="449"/>
      <c r="P398" s="449"/>
    </row>
    <row r="399" spans="1:17" ht="21" customHeight="1">
      <c r="A399" s="482"/>
      <c r="B399" s="525"/>
      <c r="C399" s="725" t="s">
        <v>98</v>
      </c>
      <c r="D399" s="359" t="s">
        <v>27</v>
      </c>
      <c r="E399" s="443"/>
      <c r="F399" s="556"/>
      <c r="G399" s="542"/>
      <c r="H399" s="210"/>
      <c r="I399" s="449"/>
      <c r="J399" s="449"/>
      <c r="K399" s="449"/>
      <c r="L399" s="449"/>
      <c r="M399" s="254"/>
      <c r="N399" s="449"/>
      <c r="O399" s="449"/>
      <c r="P399" s="449"/>
    </row>
    <row r="400" spans="1:17" s="124" customFormat="1" ht="18.75" customHeight="1">
      <c r="A400" s="482"/>
      <c r="B400" s="525"/>
      <c r="C400" s="487" t="s">
        <v>29</v>
      </c>
      <c r="D400" s="488"/>
      <c r="E400" s="488"/>
      <c r="F400" s="489"/>
      <c r="G400" s="118">
        <f>SUM(G391:G398)</f>
        <v>43287040.425115727</v>
      </c>
      <c r="H400" s="211"/>
      <c r="I400" s="449"/>
      <c r="J400" s="449"/>
      <c r="K400" s="449"/>
      <c r="L400" s="449"/>
      <c r="M400" s="254"/>
      <c r="N400" s="449"/>
      <c r="O400" s="449"/>
      <c r="P400" s="449"/>
      <c r="Q400" s="224"/>
    </row>
    <row r="401" spans="1:17" s="124" customFormat="1" ht="18.75" customHeight="1">
      <c r="A401" s="482"/>
      <c r="B401" s="171">
        <v>2</v>
      </c>
      <c r="C401" s="126" t="s">
        <v>30</v>
      </c>
      <c r="D401" s="102">
        <v>1</v>
      </c>
      <c r="E401" s="204">
        <v>6800000</v>
      </c>
      <c r="F401" s="102">
        <v>1</v>
      </c>
      <c r="G401" s="118">
        <f>D401*E401*F401</f>
        <v>6800000</v>
      </c>
      <c r="H401" s="211"/>
      <c r="I401" s="449"/>
      <c r="J401" s="449"/>
      <c r="K401" s="449"/>
      <c r="L401" s="449"/>
      <c r="M401" s="254"/>
      <c r="N401" s="449"/>
      <c r="O401" s="449"/>
      <c r="P401" s="449"/>
      <c r="Q401" s="224"/>
    </row>
    <row r="402" spans="1:17" s="124" customFormat="1">
      <c r="A402" s="482"/>
      <c r="B402" s="132">
        <v>3</v>
      </c>
      <c r="C402" s="117" t="s">
        <v>40</v>
      </c>
      <c r="D402" s="102"/>
      <c r="E402" s="204">
        <v>5800000</v>
      </c>
      <c r="F402" s="120">
        <v>1.3333333300000001</v>
      </c>
      <c r="G402" s="118">
        <f>E402*F402</f>
        <v>7733333.3140000002</v>
      </c>
      <c r="H402" s="212"/>
      <c r="I402" s="449"/>
      <c r="J402" s="449"/>
      <c r="K402" s="449"/>
      <c r="L402" s="449"/>
      <c r="M402" s="254"/>
      <c r="N402" s="449"/>
      <c r="O402" s="449"/>
      <c r="P402" s="449"/>
      <c r="Q402" s="224"/>
    </row>
    <row r="403" spans="1:17" s="124" customFormat="1">
      <c r="A403" s="482"/>
      <c r="B403" s="132"/>
      <c r="C403" s="117" t="s">
        <v>32</v>
      </c>
      <c r="D403" s="102"/>
      <c r="E403" s="101"/>
      <c r="F403" s="102"/>
      <c r="G403" s="118">
        <f>SUM(G400:G402)</f>
        <v>57820373.73911573</v>
      </c>
      <c r="H403" s="212"/>
      <c r="I403" s="449"/>
      <c r="J403" s="449"/>
      <c r="K403" s="449"/>
      <c r="L403" s="449"/>
      <c r="M403" s="254"/>
      <c r="N403" s="449"/>
      <c r="O403" s="449"/>
      <c r="P403" s="449"/>
      <c r="Q403" s="224"/>
    </row>
    <row r="404" spans="1:17" s="124" customFormat="1" ht="21" customHeight="1">
      <c r="A404" s="482"/>
      <c r="B404" s="132">
        <v>4</v>
      </c>
      <c r="C404" s="119" t="s">
        <v>41</v>
      </c>
      <c r="D404" s="102"/>
      <c r="E404" s="101" t="s">
        <v>34</v>
      </c>
      <c r="F404" s="120">
        <f>G404*100/G403</f>
        <v>6.8244514257274096</v>
      </c>
      <c r="G404" s="296">
        <v>3945923.32</v>
      </c>
      <c r="H404" s="212"/>
      <c r="I404" s="449"/>
      <c r="J404" s="449"/>
      <c r="K404" s="449"/>
      <c r="L404" s="449"/>
      <c r="M404" s="254"/>
      <c r="N404" s="449"/>
      <c r="O404" s="449"/>
      <c r="P404" s="449"/>
      <c r="Q404" s="224"/>
    </row>
    <row r="405" spans="1:17" s="124" customFormat="1" ht="21" customHeight="1">
      <c r="A405" s="483"/>
      <c r="B405" s="134"/>
      <c r="C405" s="517" t="s">
        <v>15</v>
      </c>
      <c r="D405" s="517"/>
      <c r="E405" s="517"/>
      <c r="F405" s="517"/>
      <c r="G405" s="115">
        <f>SUM(G403:G404)</f>
        <v>61766297.05911573</v>
      </c>
      <c r="H405" s="212"/>
      <c r="I405" s="462"/>
      <c r="J405" s="462"/>
      <c r="K405" s="462"/>
      <c r="L405" s="462"/>
      <c r="M405" s="198"/>
      <c r="N405" s="462"/>
      <c r="O405" s="462"/>
      <c r="P405" s="462"/>
      <c r="Q405" s="224"/>
    </row>
    <row r="406" spans="1:17" ht="19.5" customHeight="1">
      <c r="A406" s="564" t="s">
        <v>81</v>
      </c>
      <c r="B406" s="564"/>
      <c r="C406" s="564"/>
      <c r="D406" s="564"/>
      <c r="E406" s="564"/>
      <c r="F406" s="564"/>
      <c r="G406" s="371">
        <f>G16+G32+G48+G64+G81+G97+G113+G129+G145+G161+G177+G194+G210+G226+G242+G259+G276+G292+G308+G324+G341+G405+G389+G373+G357</f>
        <v>1611068029.4972832</v>
      </c>
      <c r="I406" s="439">
        <f>SUM(I2:I395)</f>
        <v>909630717.7259233</v>
      </c>
      <c r="J406" s="439">
        <f>SUM(J2:J405)</f>
        <v>159455879.60136035</v>
      </c>
      <c r="K406" s="440">
        <f>SUM(K2:K395)</f>
        <v>170000000</v>
      </c>
      <c r="L406" s="439">
        <f t="shared" ref="L406" si="25">SUM(L2:L395)</f>
        <v>193333332.85000005</v>
      </c>
      <c r="M406" s="440">
        <f>SUM(M2:M405)</f>
        <v>80000000</v>
      </c>
      <c r="N406" s="439">
        <f>SUM(N2:N395)</f>
        <v>1512419930.1772833</v>
      </c>
      <c r="O406" s="439">
        <f>SUM(O2:O395)</f>
        <v>98648099.319999993</v>
      </c>
      <c r="P406" s="439">
        <f>SUM(P2:P405)</f>
        <v>1611068029.4972832</v>
      </c>
    </row>
    <row r="407" spans="1:17" hidden="1">
      <c r="A407" s="561" t="s">
        <v>82</v>
      </c>
      <c r="B407" s="561"/>
      <c r="C407" s="562"/>
      <c r="D407" s="561"/>
      <c r="E407" s="561"/>
      <c r="F407" s="561"/>
      <c r="G407" s="178"/>
      <c r="H407" s="185"/>
      <c r="K407" s="172"/>
    </row>
    <row r="408" spans="1:17" hidden="1">
      <c r="A408" s="181"/>
      <c r="B408" s="182"/>
      <c r="C408" s="181" t="s">
        <v>83</v>
      </c>
      <c r="D408" s="183" t="s">
        <v>84</v>
      </c>
      <c r="E408" s="181" t="s">
        <v>85</v>
      </c>
      <c r="F408" s="181" t="s">
        <v>86</v>
      </c>
      <c r="G408" s="178" t="s">
        <v>87</v>
      </c>
      <c r="K408" s="162"/>
      <c r="O408" s="172"/>
    </row>
    <row r="409" spans="1:17" ht="90" hidden="1">
      <c r="A409" s="194" t="s">
        <v>88</v>
      </c>
      <c r="B409" s="195">
        <v>1</v>
      </c>
      <c r="C409" s="199" t="s">
        <v>89</v>
      </c>
      <c r="D409" s="196" t="s">
        <v>90</v>
      </c>
      <c r="E409" s="196">
        <v>3200</v>
      </c>
      <c r="F409" s="197">
        <v>25000</v>
      </c>
      <c r="G409" s="198">
        <f>E409*F409</f>
        <v>80000000</v>
      </c>
      <c r="H409" s="184"/>
      <c r="I409" s="162"/>
      <c r="J409" s="162"/>
      <c r="K409" s="162"/>
      <c r="N409" s="162"/>
      <c r="O409" s="162"/>
    </row>
    <row r="410" spans="1:17" ht="15.75" hidden="1" customHeight="1">
      <c r="A410" s="561" t="s">
        <v>91</v>
      </c>
      <c r="B410" s="561"/>
      <c r="C410" s="561"/>
      <c r="D410" s="561"/>
      <c r="E410" s="561"/>
      <c r="F410" s="561"/>
      <c r="G410" s="201"/>
      <c r="H410" s="184"/>
      <c r="I410" s="162"/>
      <c r="J410" s="162"/>
      <c r="K410" s="162"/>
    </row>
    <row r="411" spans="1:17" hidden="1">
      <c r="A411" s="561" t="s">
        <v>15</v>
      </c>
      <c r="B411" s="561"/>
      <c r="C411" s="561"/>
      <c r="D411" s="561"/>
      <c r="E411" s="561"/>
      <c r="F411" s="563"/>
      <c r="G411" s="200"/>
      <c r="K411" s="162"/>
      <c r="N411" s="162"/>
      <c r="P411" s="162"/>
    </row>
    <row r="412" spans="1:17" hidden="1">
      <c r="A412" s="230"/>
      <c r="B412" s="230"/>
      <c r="C412" s="230"/>
      <c r="D412" s="230"/>
      <c r="E412" s="230"/>
      <c r="F412" s="230"/>
      <c r="G412" s="232"/>
      <c r="K412" s="162"/>
      <c r="N412" s="162"/>
      <c r="P412" s="162"/>
    </row>
    <row r="413" spans="1:17" ht="18" hidden="1" customHeight="1">
      <c r="A413" s="233"/>
      <c r="B413" s="230"/>
      <c r="C413" s="233"/>
      <c r="D413" s="233"/>
      <c r="E413" s="233"/>
      <c r="F413" s="233"/>
      <c r="G413" s="231"/>
      <c r="K413" s="162"/>
      <c r="O413" s="164"/>
      <c r="P413" s="162"/>
    </row>
    <row r="414" spans="1:17" hidden="1">
      <c r="A414" s="565" t="s">
        <v>92</v>
      </c>
      <c r="B414" s="566"/>
      <c r="C414" s="566"/>
      <c r="D414" s="566"/>
      <c r="E414" s="566"/>
      <c r="F414" s="566"/>
      <c r="G414" s="566"/>
      <c r="H414" s="234"/>
      <c r="K414" s="162"/>
      <c r="O414" s="164"/>
    </row>
    <row r="415" spans="1:17" ht="60" hidden="1">
      <c r="A415" s="235" t="s">
        <v>0</v>
      </c>
      <c r="B415" s="143" t="s">
        <v>1</v>
      </c>
      <c r="C415" s="93" t="s">
        <v>35</v>
      </c>
      <c r="D415" s="94" t="s">
        <v>3</v>
      </c>
      <c r="E415" s="94" t="s">
        <v>93</v>
      </c>
      <c r="F415" s="94" t="s">
        <v>5</v>
      </c>
      <c r="G415" s="95" t="s">
        <v>6</v>
      </c>
      <c r="H415" s="236" t="s">
        <v>94</v>
      </c>
      <c r="K415" s="162"/>
      <c r="O415" s="164"/>
    </row>
    <row r="416" spans="1:17" ht="19.5" hidden="1" customHeight="1">
      <c r="A416" s="570" t="s">
        <v>95</v>
      </c>
      <c r="B416" s="179">
        <v>1</v>
      </c>
      <c r="C416" s="165" t="s">
        <v>96</v>
      </c>
      <c r="D416" s="132">
        <v>13</v>
      </c>
      <c r="E416" s="101">
        <v>3986397</v>
      </c>
      <c r="F416" s="120"/>
      <c r="G416" s="133">
        <f>D416*E416</f>
        <v>51823161</v>
      </c>
      <c r="H416" s="567">
        <f>G419/25</f>
        <v>4783676.4000000004</v>
      </c>
      <c r="I416" s="162"/>
      <c r="J416" s="162"/>
      <c r="K416" s="162"/>
    </row>
    <row r="417" spans="1:11" ht="22.5" hidden="1" customHeight="1">
      <c r="A417" s="571"/>
      <c r="B417" s="180">
        <v>2</v>
      </c>
      <c r="C417" s="177" t="s">
        <v>97</v>
      </c>
      <c r="D417" s="176">
        <v>12</v>
      </c>
      <c r="E417" s="112">
        <v>3986397</v>
      </c>
      <c r="F417" s="120"/>
      <c r="G417" s="133">
        <f>D417*E417</f>
        <v>47836764</v>
      </c>
      <c r="H417" s="568"/>
      <c r="I417" s="164"/>
      <c r="J417" s="162"/>
      <c r="K417" s="162"/>
    </row>
    <row r="418" spans="1:11" ht="22.5" hidden="1" customHeight="1">
      <c r="A418" s="571"/>
      <c r="B418" s="180">
        <v>3</v>
      </c>
      <c r="C418" s="177" t="s">
        <v>98</v>
      </c>
      <c r="D418" s="176">
        <v>5</v>
      </c>
      <c r="E418" s="112">
        <v>3986397</v>
      </c>
      <c r="F418" s="120"/>
      <c r="G418" s="133">
        <f>D418*E418</f>
        <v>19931985</v>
      </c>
      <c r="H418" s="568"/>
      <c r="J418" s="162"/>
      <c r="K418" s="162"/>
    </row>
    <row r="419" spans="1:11" hidden="1">
      <c r="A419" s="558" t="s">
        <v>99</v>
      </c>
      <c r="B419" s="559"/>
      <c r="C419" s="559"/>
      <c r="D419" s="559"/>
      <c r="E419" s="559"/>
      <c r="F419" s="560"/>
      <c r="G419" s="237">
        <f>G416+G417+G418</f>
        <v>119591910</v>
      </c>
      <c r="H419" s="238"/>
      <c r="J419" s="162"/>
      <c r="K419" s="172"/>
    </row>
    <row r="420" spans="1:11" hidden="1">
      <c r="F420" s="162"/>
      <c r="G420" s="164"/>
      <c r="H420" s="166"/>
    </row>
    <row r="421" spans="1:11">
      <c r="C421" s="168" t="s">
        <v>48</v>
      </c>
      <c r="F421" s="162"/>
      <c r="G421" s="162"/>
      <c r="H421" s="185"/>
    </row>
    <row r="422" spans="1:11" hidden="1">
      <c r="D422" s="295"/>
      <c r="F422" s="162"/>
      <c r="G422" s="164">
        <f>I427-G406</f>
        <v>2.7167797088623047E-3</v>
      </c>
      <c r="H422" s="184"/>
    </row>
    <row r="423" spans="1:11" hidden="1">
      <c r="D423" s="295"/>
      <c r="F423" s="162"/>
      <c r="G423" s="172"/>
      <c r="H423" s="184"/>
    </row>
    <row r="424" spans="1:11" hidden="1">
      <c r="C424" s="101"/>
      <c r="D424" s="295"/>
      <c r="G424" s="172"/>
      <c r="I424" s="172">
        <v>1954068029.5</v>
      </c>
      <c r="J424" s="172"/>
    </row>
    <row r="425" spans="1:11" hidden="1">
      <c r="D425" s="296"/>
      <c r="G425" s="172"/>
      <c r="I425" s="172">
        <f>I424-583000000</f>
        <v>1371068029.5</v>
      </c>
      <c r="J425" s="172"/>
      <c r="K425" s="99" t="s">
        <v>100</v>
      </c>
    </row>
    <row r="426" spans="1:11" hidden="1">
      <c r="C426" s="101"/>
      <c r="D426" s="295"/>
      <c r="G426" s="162"/>
      <c r="I426" s="172">
        <v>240000000</v>
      </c>
      <c r="J426" s="172"/>
      <c r="K426" s="99" t="s">
        <v>101</v>
      </c>
    </row>
    <row r="427" spans="1:11" hidden="1">
      <c r="D427" s="295"/>
      <c r="G427" s="162"/>
      <c r="I427" s="172">
        <f>I425+I426</f>
        <v>1611068029.5</v>
      </c>
      <c r="J427" s="172"/>
      <c r="K427" s="172">
        <v>1611068029.5</v>
      </c>
    </row>
    <row r="428" spans="1:11" hidden="1">
      <c r="G428" s="162"/>
      <c r="I428" s="162">
        <f>G389*3</f>
        <v>185298893.2173472</v>
      </c>
      <c r="J428" s="162"/>
    </row>
    <row r="429" spans="1:11" hidden="1"/>
  </sheetData>
  <autoFilter ref="A1:T420" xr:uid="{00000000-0009-0000-0000-000017000000}"/>
  <mergeCells count="360">
    <mergeCell ref="F24:F26"/>
    <mergeCell ref="G24:G26"/>
    <mergeCell ref="A18:A32"/>
    <mergeCell ref="B18:B27"/>
    <mergeCell ref="I18:I32"/>
    <mergeCell ref="J18:J32"/>
    <mergeCell ref="K18:K32"/>
    <mergeCell ref="L18:L32"/>
    <mergeCell ref="A416:A418"/>
    <mergeCell ref="C384:F384"/>
    <mergeCell ref="C389:F389"/>
    <mergeCell ref="A391:A405"/>
    <mergeCell ref="B391:B400"/>
    <mergeCell ref="A375:A389"/>
    <mergeCell ref="B375:B384"/>
    <mergeCell ref="I375:I389"/>
    <mergeCell ref="K375:K389"/>
    <mergeCell ref="L375:L389"/>
    <mergeCell ref="A359:A373"/>
    <mergeCell ref="B359:B368"/>
    <mergeCell ref="I359:I373"/>
    <mergeCell ref="K359:K373"/>
    <mergeCell ref="L359:L373"/>
    <mergeCell ref="K310:K324"/>
    <mergeCell ref="N18:N32"/>
    <mergeCell ref="O18:O32"/>
    <mergeCell ref="P18:P32"/>
    <mergeCell ref="C32:F32"/>
    <mergeCell ref="E8:E10"/>
    <mergeCell ref="F8:F10"/>
    <mergeCell ref="G8:G10"/>
    <mergeCell ref="A419:F419"/>
    <mergeCell ref="A407:F407"/>
    <mergeCell ref="A410:F410"/>
    <mergeCell ref="A411:F411"/>
    <mergeCell ref="C405:F405"/>
    <mergeCell ref="A406:F406"/>
    <mergeCell ref="A414:G414"/>
    <mergeCell ref="O375:O389"/>
    <mergeCell ref="I391:I405"/>
    <mergeCell ref="J391:J405"/>
    <mergeCell ref="K391:K405"/>
    <mergeCell ref="L391:L405"/>
    <mergeCell ref="N391:N405"/>
    <mergeCell ref="O391:O405"/>
    <mergeCell ref="H416:H418"/>
    <mergeCell ref="E24:E26"/>
    <mergeCell ref="P375:P389"/>
    <mergeCell ref="N375:N389"/>
    <mergeCell ref="C400:F400"/>
    <mergeCell ref="J375:J389"/>
    <mergeCell ref="P391:P405"/>
    <mergeCell ref="E381:E383"/>
    <mergeCell ref="F381:F383"/>
    <mergeCell ref="G381:G383"/>
    <mergeCell ref="E397:E399"/>
    <mergeCell ref="F397:F399"/>
    <mergeCell ref="G397:G399"/>
    <mergeCell ref="N359:N373"/>
    <mergeCell ref="O359:O373"/>
    <mergeCell ref="P359:P373"/>
    <mergeCell ref="C368:F368"/>
    <mergeCell ref="C373:F373"/>
    <mergeCell ref="J359:J373"/>
    <mergeCell ref="E365:E367"/>
    <mergeCell ref="F365:F367"/>
    <mergeCell ref="G365:G367"/>
    <mergeCell ref="P326:P341"/>
    <mergeCell ref="C335:F335"/>
    <mergeCell ref="C341:F341"/>
    <mergeCell ref="J326:J341"/>
    <mergeCell ref="A343:A357"/>
    <mergeCell ref="B343:B352"/>
    <mergeCell ref="I343:I357"/>
    <mergeCell ref="K343:K357"/>
    <mergeCell ref="L343:L357"/>
    <mergeCell ref="N343:N357"/>
    <mergeCell ref="O343:O357"/>
    <mergeCell ref="P343:P357"/>
    <mergeCell ref="C352:F352"/>
    <mergeCell ref="C357:F357"/>
    <mergeCell ref="J343:J357"/>
    <mergeCell ref="E349:E351"/>
    <mergeCell ref="F349:F351"/>
    <mergeCell ref="G349:G351"/>
    <mergeCell ref="A326:A341"/>
    <mergeCell ref="B326:B335"/>
    <mergeCell ref="I326:I341"/>
    <mergeCell ref="K326:K341"/>
    <mergeCell ref="L326:L341"/>
    <mergeCell ref="N326:N341"/>
    <mergeCell ref="O326:O341"/>
    <mergeCell ref="A310:A324"/>
    <mergeCell ref="B310:B319"/>
    <mergeCell ref="C319:F319"/>
    <mergeCell ref="C324:F324"/>
    <mergeCell ref="I310:I324"/>
    <mergeCell ref="J310:J324"/>
    <mergeCell ref="M326:M341"/>
    <mergeCell ref="E316:E318"/>
    <mergeCell ref="F316:F318"/>
    <mergeCell ref="G316:G318"/>
    <mergeCell ref="E332:E334"/>
    <mergeCell ref="F332:F334"/>
    <mergeCell ref="G332:G334"/>
    <mergeCell ref="A294:A308"/>
    <mergeCell ref="B294:B303"/>
    <mergeCell ref="C303:F303"/>
    <mergeCell ref="C308:F308"/>
    <mergeCell ref="I294:I308"/>
    <mergeCell ref="I278:I292"/>
    <mergeCell ref="E300:E302"/>
    <mergeCell ref="F300:F302"/>
    <mergeCell ref="G300:G302"/>
    <mergeCell ref="E284:E286"/>
    <mergeCell ref="F284:F286"/>
    <mergeCell ref="G284:G286"/>
    <mergeCell ref="K261:K276"/>
    <mergeCell ref="L261:L276"/>
    <mergeCell ref="N261:N276"/>
    <mergeCell ref="O261:O276"/>
    <mergeCell ref="P261:P276"/>
    <mergeCell ref="F250:F252"/>
    <mergeCell ref="G250:G252"/>
    <mergeCell ref="A278:A292"/>
    <mergeCell ref="B278:B287"/>
    <mergeCell ref="C287:F287"/>
    <mergeCell ref="C292:F292"/>
    <mergeCell ref="J278:J292"/>
    <mergeCell ref="A261:A276"/>
    <mergeCell ref="B261:B270"/>
    <mergeCell ref="C270:F270"/>
    <mergeCell ref="C276:F276"/>
    <mergeCell ref="I261:I276"/>
    <mergeCell ref="J261:J276"/>
    <mergeCell ref="E267:E269"/>
    <mergeCell ref="F267:F269"/>
    <mergeCell ref="G267:G269"/>
    <mergeCell ref="A244:A259"/>
    <mergeCell ref="B244:B253"/>
    <mergeCell ref="I244:I259"/>
    <mergeCell ref="K244:K259"/>
    <mergeCell ref="L244:L259"/>
    <mergeCell ref="N244:N259"/>
    <mergeCell ref="O244:O259"/>
    <mergeCell ref="A228:A242"/>
    <mergeCell ref="B228:B237"/>
    <mergeCell ref="C237:F237"/>
    <mergeCell ref="C242:F242"/>
    <mergeCell ref="I228:I242"/>
    <mergeCell ref="J228:J242"/>
    <mergeCell ref="E234:E236"/>
    <mergeCell ref="F234:F236"/>
    <mergeCell ref="G234:G236"/>
    <mergeCell ref="E250:E252"/>
    <mergeCell ref="C253:F253"/>
    <mergeCell ref="C259:F259"/>
    <mergeCell ref="J244:J259"/>
    <mergeCell ref="A212:A226"/>
    <mergeCell ref="B212:B221"/>
    <mergeCell ref="A196:A210"/>
    <mergeCell ref="B196:B205"/>
    <mergeCell ref="C221:F221"/>
    <mergeCell ref="C226:F226"/>
    <mergeCell ref="K228:K242"/>
    <mergeCell ref="L228:L242"/>
    <mergeCell ref="N228:N242"/>
    <mergeCell ref="C205:F205"/>
    <mergeCell ref="C210:F210"/>
    <mergeCell ref="I196:I210"/>
    <mergeCell ref="E202:E204"/>
    <mergeCell ref="F202:F204"/>
    <mergeCell ref="G202:G204"/>
    <mergeCell ref="E218:E220"/>
    <mergeCell ref="F218:F220"/>
    <mergeCell ref="G218:G220"/>
    <mergeCell ref="J196:J210"/>
    <mergeCell ref="K196:K210"/>
    <mergeCell ref="L196:L210"/>
    <mergeCell ref="N196:N210"/>
    <mergeCell ref="I212:I226"/>
    <mergeCell ref="J212:J226"/>
    <mergeCell ref="A179:A194"/>
    <mergeCell ref="B179:B188"/>
    <mergeCell ref="C188:F188"/>
    <mergeCell ref="C194:F194"/>
    <mergeCell ref="I162:I177"/>
    <mergeCell ref="K162:K177"/>
    <mergeCell ref="L162:L177"/>
    <mergeCell ref="N162:N177"/>
    <mergeCell ref="O162:O177"/>
    <mergeCell ref="J162:J177"/>
    <mergeCell ref="I179:I194"/>
    <mergeCell ref="J179:J194"/>
    <mergeCell ref="L179:L194"/>
    <mergeCell ref="N179:N194"/>
    <mergeCell ref="O179:O194"/>
    <mergeCell ref="G169:G171"/>
    <mergeCell ref="E185:E187"/>
    <mergeCell ref="F185:F187"/>
    <mergeCell ref="G185:G187"/>
    <mergeCell ref="M179:M194"/>
    <mergeCell ref="A163:A176"/>
    <mergeCell ref="B163:B172"/>
    <mergeCell ref="C172:F172"/>
    <mergeCell ref="C177:F177"/>
    <mergeCell ref="E169:E171"/>
    <mergeCell ref="F169:F171"/>
    <mergeCell ref="E153:E155"/>
    <mergeCell ref="F153:F155"/>
    <mergeCell ref="G153:G155"/>
    <mergeCell ref="A147:A161"/>
    <mergeCell ref="B147:B151"/>
    <mergeCell ref="I147:I161"/>
    <mergeCell ref="K147:K161"/>
    <mergeCell ref="K99:K113"/>
    <mergeCell ref="L147:L161"/>
    <mergeCell ref="N147:N161"/>
    <mergeCell ref="O147:O161"/>
    <mergeCell ref="P147:P161"/>
    <mergeCell ref="C156:F156"/>
    <mergeCell ref="C161:F161"/>
    <mergeCell ref="J147:J161"/>
    <mergeCell ref="A115:A129"/>
    <mergeCell ref="B115:B124"/>
    <mergeCell ref="C124:F124"/>
    <mergeCell ref="C129:F129"/>
    <mergeCell ref="I115:I129"/>
    <mergeCell ref="J115:J129"/>
    <mergeCell ref="E121:E123"/>
    <mergeCell ref="F121:F123"/>
    <mergeCell ref="G121:G123"/>
    <mergeCell ref="A131:A145"/>
    <mergeCell ref="B131:B140"/>
    <mergeCell ref="C140:F140"/>
    <mergeCell ref="C145:F145"/>
    <mergeCell ref="I131:I145"/>
    <mergeCell ref="J131:J145"/>
    <mergeCell ref="L131:L145"/>
    <mergeCell ref="E137:E139"/>
    <mergeCell ref="F137:F139"/>
    <mergeCell ref="G137:G139"/>
    <mergeCell ref="A99:A113"/>
    <mergeCell ref="B99:B108"/>
    <mergeCell ref="C113:F113"/>
    <mergeCell ref="J99:J113"/>
    <mergeCell ref="I99:I113"/>
    <mergeCell ref="E105:E107"/>
    <mergeCell ref="F105:F107"/>
    <mergeCell ref="G105:G107"/>
    <mergeCell ref="A83:A97"/>
    <mergeCell ref="B83:B92"/>
    <mergeCell ref="C92:F92"/>
    <mergeCell ref="C97:F97"/>
    <mergeCell ref="I83:I97"/>
    <mergeCell ref="J83:J97"/>
    <mergeCell ref="E89:E91"/>
    <mergeCell ref="F89:F91"/>
    <mergeCell ref="G89:G91"/>
    <mergeCell ref="A66:A81"/>
    <mergeCell ref="B66:B75"/>
    <mergeCell ref="I66:I81"/>
    <mergeCell ref="K66:K81"/>
    <mergeCell ref="L66:L81"/>
    <mergeCell ref="N66:N81"/>
    <mergeCell ref="O66:O81"/>
    <mergeCell ref="P66:P81"/>
    <mergeCell ref="C75:F75"/>
    <mergeCell ref="C81:F81"/>
    <mergeCell ref="J66:J81"/>
    <mergeCell ref="M66:M81"/>
    <mergeCell ref="E72:E74"/>
    <mergeCell ref="F72:F74"/>
    <mergeCell ref="G72:G74"/>
    <mergeCell ref="A50:A64"/>
    <mergeCell ref="B50:B59"/>
    <mergeCell ref="I50:I64"/>
    <mergeCell ref="K50:K64"/>
    <mergeCell ref="L50:L64"/>
    <mergeCell ref="N50:N64"/>
    <mergeCell ref="O50:O64"/>
    <mergeCell ref="P50:P64"/>
    <mergeCell ref="C59:F59"/>
    <mergeCell ref="C64:F64"/>
    <mergeCell ref="J50:J64"/>
    <mergeCell ref="E56:E58"/>
    <mergeCell ref="F56:F58"/>
    <mergeCell ref="G56:G58"/>
    <mergeCell ref="A34:A48"/>
    <mergeCell ref="B34:B43"/>
    <mergeCell ref="I34:I48"/>
    <mergeCell ref="K34:K48"/>
    <mergeCell ref="L34:L48"/>
    <mergeCell ref="N34:N48"/>
    <mergeCell ref="O34:O48"/>
    <mergeCell ref="P34:P48"/>
    <mergeCell ref="C43:F43"/>
    <mergeCell ref="C48:F48"/>
    <mergeCell ref="J34:J48"/>
    <mergeCell ref="E40:E42"/>
    <mergeCell ref="F40:F42"/>
    <mergeCell ref="G40:G42"/>
    <mergeCell ref="O2:O16"/>
    <mergeCell ref="P2:P16"/>
    <mergeCell ref="C16:F16"/>
    <mergeCell ref="A2:A16"/>
    <mergeCell ref="B2:B11"/>
    <mergeCell ref="I2:I16"/>
    <mergeCell ref="K2:K16"/>
    <mergeCell ref="L2:L16"/>
    <mergeCell ref="N2:N16"/>
    <mergeCell ref="J2:J16"/>
    <mergeCell ref="K115:K129"/>
    <mergeCell ref="L115:L129"/>
    <mergeCell ref="N115:N129"/>
    <mergeCell ref="K212:K226"/>
    <mergeCell ref="L212:L226"/>
    <mergeCell ref="N212:N226"/>
    <mergeCell ref="O212:O226"/>
    <mergeCell ref="P294:P308"/>
    <mergeCell ref="P310:P324"/>
    <mergeCell ref="M244:M259"/>
    <mergeCell ref="M261:M276"/>
    <mergeCell ref="O228:O242"/>
    <mergeCell ref="P278:P292"/>
    <mergeCell ref="K278:K292"/>
    <mergeCell ref="L278:L292"/>
    <mergeCell ref="N278:N292"/>
    <mergeCell ref="O278:O292"/>
    <mergeCell ref="K294:K308"/>
    <mergeCell ref="L294:L308"/>
    <mergeCell ref="N294:N308"/>
    <mergeCell ref="O294:O308"/>
    <mergeCell ref="O131:O145"/>
    <mergeCell ref="N131:N145"/>
    <mergeCell ref="P244:P259"/>
    <mergeCell ref="O196:O210"/>
    <mergeCell ref="O115:O129"/>
    <mergeCell ref="P162:P177"/>
    <mergeCell ref="J294:J308"/>
    <mergeCell ref="L310:L324"/>
    <mergeCell ref="N310:N324"/>
    <mergeCell ref="O310:O324"/>
    <mergeCell ref="P83:P97"/>
    <mergeCell ref="P99:P113"/>
    <mergeCell ref="P115:P129"/>
    <mergeCell ref="P131:P145"/>
    <mergeCell ref="K179:K194"/>
    <mergeCell ref="P179:P194"/>
    <mergeCell ref="P196:P210"/>
    <mergeCell ref="P212:P226"/>
    <mergeCell ref="P228:P242"/>
    <mergeCell ref="K131:K143"/>
    <mergeCell ref="K83:K97"/>
    <mergeCell ref="L83:L97"/>
    <mergeCell ref="N83:N97"/>
    <mergeCell ref="O83:O97"/>
    <mergeCell ref="L99:L113"/>
    <mergeCell ref="N99:N113"/>
    <mergeCell ref="O99:O113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8"/>
  <sheetViews>
    <sheetView zoomScale="90" zoomScaleNormal="90" workbookViewId="0">
      <selection activeCell="F4" sqref="F4"/>
    </sheetView>
  </sheetViews>
  <sheetFormatPr baseColWidth="10" defaultColWidth="11.42578125" defaultRowHeight="15"/>
  <cols>
    <col min="1" max="1" width="18.140625" customWidth="1"/>
    <col min="2" max="2" width="15.5703125" customWidth="1"/>
    <col min="3" max="3" width="42" style="188" customWidth="1"/>
    <col min="4" max="4" width="29.7109375" style="189" customWidth="1"/>
  </cols>
  <sheetData>
    <row r="2" spans="1:6" ht="63">
      <c r="A2" s="2" t="s">
        <v>102</v>
      </c>
      <c r="B2" s="2" t="s">
        <v>103</v>
      </c>
      <c r="C2" s="4" t="s">
        <v>104</v>
      </c>
      <c r="D2" s="4" t="s">
        <v>105</v>
      </c>
    </row>
    <row r="3" spans="1:6" ht="15.75">
      <c r="A3" s="6"/>
      <c r="B3" s="6"/>
      <c r="C3" s="6"/>
      <c r="D3" s="6"/>
    </row>
    <row r="4" spans="1:6" ht="150">
      <c r="A4" s="53" t="s">
        <v>106</v>
      </c>
      <c r="B4" s="47" t="s">
        <v>107</v>
      </c>
      <c r="C4" s="186" t="s">
        <v>108</v>
      </c>
      <c r="D4" s="89" t="s">
        <v>109</v>
      </c>
    </row>
    <row r="5" spans="1:6" ht="150">
      <c r="A5" s="53" t="s">
        <v>106</v>
      </c>
      <c r="B5" s="32" t="s">
        <v>110</v>
      </c>
      <c r="C5" s="187" t="s">
        <v>111</v>
      </c>
      <c r="D5" s="89" t="s">
        <v>109</v>
      </c>
    </row>
    <row r="6" spans="1:6" ht="150">
      <c r="A6" s="53" t="s">
        <v>106</v>
      </c>
      <c r="B6" s="32" t="s">
        <v>112</v>
      </c>
      <c r="C6" s="187" t="s">
        <v>113</v>
      </c>
      <c r="D6" s="89" t="s">
        <v>109</v>
      </c>
    </row>
    <row r="7" spans="1:6" ht="150">
      <c r="A7" s="53" t="s">
        <v>106</v>
      </c>
      <c r="B7" s="32" t="s">
        <v>112</v>
      </c>
      <c r="C7" s="187" t="s">
        <v>114</v>
      </c>
      <c r="D7" s="89" t="s">
        <v>109</v>
      </c>
    </row>
    <row r="8" spans="1:6" ht="150">
      <c r="A8" s="53" t="s">
        <v>106</v>
      </c>
      <c r="B8" s="32" t="s">
        <v>115</v>
      </c>
      <c r="C8" s="187" t="s">
        <v>116</v>
      </c>
      <c r="D8" s="89" t="s">
        <v>109</v>
      </c>
    </row>
    <row r="9" spans="1:6" ht="150">
      <c r="A9" s="53" t="s">
        <v>106</v>
      </c>
      <c r="B9" s="32" t="s">
        <v>117</v>
      </c>
      <c r="C9" s="32" t="s">
        <v>118</v>
      </c>
      <c r="D9" s="89" t="s">
        <v>109</v>
      </c>
    </row>
    <row r="10" spans="1:6" ht="150">
      <c r="A10" s="53" t="s">
        <v>106</v>
      </c>
      <c r="B10" s="32" t="s">
        <v>119</v>
      </c>
      <c r="C10" s="32" t="s">
        <v>120</v>
      </c>
      <c r="D10" s="89" t="s">
        <v>109</v>
      </c>
    </row>
    <row r="11" spans="1:6" ht="150">
      <c r="A11" s="53" t="s">
        <v>106</v>
      </c>
      <c r="B11" s="32" t="s">
        <v>121</v>
      </c>
      <c r="C11" s="32" t="s">
        <v>122</v>
      </c>
      <c r="D11" s="89" t="s">
        <v>109</v>
      </c>
    </row>
    <row r="12" spans="1:6" ht="150">
      <c r="A12" s="53" t="s">
        <v>106</v>
      </c>
      <c r="B12" s="32" t="s">
        <v>123</v>
      </c>
      <c r="C12" s="32" t="s">
        <v>124</v>
      </c>
      <c r="D12" s="190" t="s">
        <v>109</v>
      </c>
    </row>
    <row r="13" spans="1:6" ht="150">
      <c r="A13" s="53" t="s">
        <v>106</v>
      </c>
      <c r="B13" s="30" t="s">
        <v>125</v>
      </c>
      <c r="C13" s="48" t="s">
        <v>126</v>
      </c>
      <c r="D13" s="190" t="s">
        <v>109</v>
      </c>
      <c r="E13" s="19"/>
    </row>
    <row r="14" spans="1:6" ht="150">
      <c r="A14" s="53" t="s">
        <v>106</v>
      </c>
      <c r="B14" s="30" t="s">
        <v>125</v>
      </c>
      <c r="C14" s="32" t="s">
        <v>127</v>
      </c>
      <c r="D14" s="191" t="s">
        <v>109</v>
      </c>
    </row>
    <row r="15" spans="1:6" ht="165">
      <c r="A15" s="53" t="s">
        <v>106</v>
      </c>
      <c r="B15" s="30" t="s">
        <v>128</v>
      </c>
      <c r="C15" s="30" t="s">
        <v>129</v>
      </c>
      <c r="D15" s="89" t="s">
        <v>109</v>
      </c>
      <c r="F15" s="89"/>
    </row>
    <row r="16" spans="1:6" ht="150">
      <c r="A16" s="53" t="s">
        <v>130</v>
      </c>
      <c r="B16" s="30" t="s">
        <v>131</v>
      </c>
      <c r="C16" s="30" t="s">
        <v>132</v>
      </c>
      <c r="D16" s="89" t="s">
        <v>109</v>
      </c>
    </row>
    <row r="17" spans="1:9" ht="135">
      <c r="A17" s="53" t="s">
        <v>130</v>
      </c>
      <c r="B17" s="30" t="s">
        <v>131</v>
      </c>
      <c r="C17" s="30" t="s">
        <v>133</v>
      </c>
      <c r="D17" s="89" t="s">
        <v>88</v>
      </c>
    </row>
    <row r="18" spans="1:9" ht="156" customHeight="1">
      <c r="A18" s="53" t="s">
        <v>130</v>
      </c>
      <c r="B18" s="32" t="s">
        <v>134</v>
      </c>
      <c r="C18" s="32" t="s">
        <v>135</v>
      </c>
      <c r="D18" s="89" t="s">
        <v>109</v>
      </c>
      <c r="F18" s="19"/>
      <c r="G18" s="19"/>
      <c r="H18" s="19"/>
    </row>
    <row r="19" spans="1:9" ht="166.5" customHeight="1">
      <c r="A19" s="53" t="s">
        <v>106</v>
      </c>
      <c r="B19" s="32" t="s">
        <v>136</v>
      </c>
      <c r="C19" s="32" t="s">
        <v>137</v>
      </c>
      <c r="D19" s="89" t="s">
        <v>109</v>
      </c>
      <c r="E19" s="19"/>
      <c r="F19" s="437"/>
      <c r="G19" s="438"/>
      <c r="H19" s="438"/>
      <c r="I19" s="19"/>
    </row>
    <row r="20" spans="1:9">
      <c r="A20" s="7"/>
      <c r="B20" s="7"/>
      <c r="F20" s="19"/>
      <c r="G20" s="19"/>
      <c r="H20" s="19"/>
    </row>
    <row r="21" spans="1:9">
      <c r="A21" s="7"/>
      <c r="B21" s="7"/>
    </row>
    <row r="22" spans="1:9">
      <c r="A22" s="7"/>
      <c r="B22" s="7"/>
    </row>
    <row r="23" spans="1:9">
      <c r="A23" s="7"/>
      <c r="B23" s="7"/>
    </row>
    <row r="24" spans="1:9">
      <c r="A24" s="7"/>
      <c r="B24" s="7"/>
    </row>
    <row r="25" spans="1:9">
      <c r="A25" s="7"/>
      <c r="B25" s="7"/>
    </row>
    <row r="26" spans="1:9">
      <c r="A26" s="7"/>
      <c r="B26" s="7"/>
    </row>
    <row r="27" spans="1:9">
      <c r="A27" s="7"/>
      <c r="B27" s="7"/>
    </row>
    <row r="28" spans="1:9">
      <c r="A28" s="7"/>
      <c r="B28" s="7"/>
    </row>
  </sheetData>
  <protectedRanges>
    <protectedRange sqref="C4" name="Rango1_13_1_1_1_1_1_1_1"/>
    <protectedRange sqref="A4:A19" name="Rango1_2_10_1_1_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9489D-B22A-4516-992A-ED7821C741C6}">
  <dimension ref="A5:I12"/>
  <sheetViews>
    <sheetView workbookViewId="0">
      <selection activeCell="D10" sqref="D10"/>
    </sheetView>
  </sheetViews>
  <sheetFormatPr baseColWidth="10" defaultColWidth="9.140625" defaultRowHeight="15"/>
  <cols>
    <col min="4" max="4" width="11.140625" customWidth="1"/>
    <col min="7" max="7" width="12" bestFit="1" customWidth="1"/>
  </cols>
  <sheetData>
    <row r="5" spans="1:9">
      <c r="B5" s="19"/>
      <c r="C5" s="19"/>
      <c r="D5" s="19"/>
      <c r="E5" s="19"/>
      <c r="F5" s="19"/>
      <c r="G5" s="19"/>
      <c r="H5" s="19"/>
    </row>
    <row r="6" spans="1:9">
      <c r="A6" s="19"/>
      <c r="B6" s="572" t="s">
        <v>92</v>
      </c>
      <c r="C6" s="572"/>
      <c r="D6" s="572"/>
      <c r="E6" s="572"/>
      <c r="F6" s="572"/>
      <c r="G6" s="572"/>
      <c r="H6" s="372"/>
      <c r="I6" s="19"/>
    </row>
    <row r="7" spans="1:9" ht="60.75">
      <c r="A7" s="19"/>
      <c r="B7" s="373" t="s">
        <v>0</v>
      </c>
      <c r="C7" s="374" t="s">
        <v>1</v>
      </c>
      <c r="D7" s="375" t="s">
        <v>35</v>
      </c>
      <c r="E7" s="373" t="s">
        <v>3</v>
      </c>
      <c r="F7" s="373" t="s">
        <v>93</v>
      </c>
      <c r="G7" s="373" t="s">
        <v>6</v>
      </c>
      <c r="H7" s="373" t="s">
        <v>94</v>
      </c>
      <c r="I7" s="19"/>
    </row>
    <row r="8" spans="1:9" ht="24">
      <c r="A8" s="19"/>
      <c r="B8" s="573" t="s">
        <v>95</v>
      </c>
      <c r="C8" s="377">
        <v>1</v>
      </c>
      <c r="D8" s="378" t="s">
        <v>96</v>
      </c>
      <c r="E8" s="377">
        <v>12</v>
      </c>
      <c r="F8" s="379">
        <v>3986397</v>
      </c>
      <c r="G8" s="380">
        <f>E8*F8</f>
        <v>47836764</v>
      </c>
      <c r="H8" s="574">
        <f>G11/25</f>
        <v>4783676.4000000004</v>
      </c>
      <c r="I8" s="19"/>
    </row>
    <row r="9" spans="1:9" ht="48.75">
      <c r="A9" s="19"/>
      <c r="B9" s="573"/>
      <c r="C9" s="376">
        <v>2</v>
      </c>
      <c r="D9" s="372" t="s">
        <v>97</v>
      </c>
      <c r="E9" s="376">
        <v>13</v>
      </c>
      <c r="F9" s="379">
        <v>3986397</v>
      </c>
      <c r="G9" s="380">
        <f t="shared" ref="G9:G10" si="0">E9*F9</f>
        <v>51823161</v>
      </c>
      <c r="H9" s="574"/>
      <c r="I9" s="19"/>
    </row>
    <row r="10" spans="1:9" ht="24.75">
      <c r="A10" s="19"/>
      <c r="B10" s="573"/>
      <c r="C10" s="376">
        <v>3</v>
      </c>
      <c r="D10" s="372" t="s">
        <v>98</v>
      </c>
      <c r="E10" s="376">
        <v>5</v>
      </c>
      <c r="F10" s="379">
        <v>3986397</v>
      </c>
      <c r="G10" s="380">
        <f t="shared" si="0"/>
        <v>19931985</v>
      </c>
      <c r="H10" s="574"/>
      <c r="I10" s="19"/>
    </row>
    <row r="11" spans="1:9">
      <c r="A11" s="19"/>
      <c r="B11" s="572" t="s">
        <v>99</v>
      </c>
      <c r="C11" s="572"/>
      <c r="D11" s="572"/>
      <c r="E11" s="572"/>
      <c r="F11" s="572"/>
      <c r="G11" s="381">
        <f>G8+G9+G10</f>
        <v>119591910</v>
      </c>
      <c r="H11" s="382"/>
      <c r="I11" s="19"/>
    </row>
    <row r="12" spans="1:9">
      <c r="B12" s="19"/>
      <c r="C12" s="19"/>
      <c r="D12" s="19"/>
      <c r="E12" s="19"/>
      <c r="F12" s="19"/>
      <c r="G12" s="19"/>
      <c r="H12" s="19"/>
    </row>
  </sheetData>
  <mergeCells count="4">
    <mergeCell ref="B6:G6"/>
    <mergeCell ref="B8:B10"/>
    <mergeCell ref="H8:H10"/>
    <mergeCell ref="B11:F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2:J26"/>
  <sheetViews>
    <sheetView topLeftCell="C6" workbookViewId="0">
      <selection activeCell="G19" sqref="G19"/>
    </sheetView>
  </sheetViews>
  <sheetFormatPr baseColWidth="10" defaultColWidth="11.42578125" defaultRowHeight="12.75"/>
  <cols>
    <col min="1" max="1" width="11.85546875" style="84" customWidth="1"/>
    <col min="2" max="2" width="21" style="88" customWidth="1"/>
    <col min="3" max="3" width="19.7109375" style="84" customWidth="1"/>
    <col min="4" max="4" width="14.85546875" style="84" customWidth="1"/>
    <col min="5" max="5" width="24.28515625" style="84" customWidth="1"/>
    <col min="6" max="7" width="25.42578125" style="84" customWidth="1"/>
    <col min="8" max="8" width="26.85546875" style="84" customWidth="1"/>
    <col min="9" max="9" width="18.85546875" style="84" customWidth="1"/>
    <col min="10" max="10" width="17.28515625" style="84" bestFit="1" customWidth="1"/>
    <col min="11" max="11" width="23.28515625" style="84" customWidth="1"/>
    <col min="12" max="13" width="11.42578125" style="84"/>
    <col min="14" max="14" width="13.42578125" style="84" bestFit="1" customWidth="1"/>
    <col min="15" max="16384" width="11.42578125" style="84"/>
  </cols>
  <sheetData>
    <row r="2" spans="2:10" ht="15" customHeight="1">
      <c r="B2" s="575" t="s">
        <v>138</v>
      </c>
      <c r="C2" s="576"/>
      <c r="D2" s="576"/>
      <c r="E2" s="576"/>
      <c r="F2" s="576"/>
      <c r="G2" s="577"/>
      <c r="H2" s="264"/>
    </row>
    <row r="3" spans="2:10" s="262" customFormat="1" ht="41.25" customHeight="1">
      <c r="B3" s="583" t="s">
        <v>139</v>
      </c>
      <c r="C3" s="583"/>
      <c r="D3" s="583"/>
      <c r="E3" s="583"/>
      <c r="F3" s="583"/>
      <c r="G3" s="583"/>
    </row>
    <row r="4" spans="2:10" s="262" customFormat="1" ht="16.5" customHeight="1">
      <c r="B4" s="271" t="s">
        <v>140</v>
      </c>
      <c r="C4" s="583" t="s">
        <v>141</v>
      </c>
      <c r="D4" s="583"/>
      <c r="E4" s="583"/>
      <c r="F4" s="583"/>
      <c r="G4" s="583"/>
    </row>
    <row r="5" spans="2:10" s="262" customFormat="1" ht="15.75" customHeight="1">
      <c r="B5" s="271" t="s">
        <v>142</v>
      </c>
      <c r="C5" s="583" t="s">
        <v>143</v>
      </c>
      <c r="D5" s="583"/>
      <c r="E5" s="583"/>
      <c r="F5" s="583"/>
      <c r="G5" s="583"/>
    </row>
    <row r="6" spans="2:10" s="262" customFormat="1" ht="20.25" customHeight="1">
      <c r="B6" s="271" t="s">
        <v>144</v>
      </c>
      <c r="C6" s="583" t="s">
        <v>145</v>
      </c>
      <c r="D6" s="583"/>
      <c r="E6" s="583"/>
      <c r="F6" s="583"/>
      <c r="G6" s="583"/>
    </row>
    <row r="7" spans="2:10" s="262" customFormat="1" ht="26.25" customHeight="1">
      <c r="B7" s="271" t="s">
        <v>146</v>
      </c>
      <c r="C7" s="583" t="s">
        <v>147</v>
      </c>
      <c r="D7" s="583"/>
      <c r="E7" s="583"/>
      <c r="F7" s="583"/>
      <c r="G7" s="583"/>
    </row>
    <row r="8" spans="2:10" s="262" customFormat="1" ht="36.75" customHeight="1">
      <c r="B8" s="271" t="s">
        <v>148</v>
      </c>
      <c r="C8" s="583" t="s">
        <v>149</v>
      </c>
      <c r="D8" s="583"/>
      <c r="E8" s="583"/>
      <c r="F8" s="583"/>
      <c r="G8" s="583"/>
    </row>
    <row r="9" spans="2:10" s="262" customFormat="1" ht="31.5" customHeight="1">
      <c r="B9" s="271" t="s">
        <v>150</v>
      </c>
      <c r="C9" s="583" t="s">
        <v>151</v>
      </c>
      <c r="D9" s="583"/>
      <c r="E9" s="583"/>
      <c r="F9" s="583"/>
      <c r="G9" s="583"/>
    </row>
    <row r="10" spans="2:10" customFormat="1" ht="19.5" customHeight="1">
      <c r="B10" s="263" t="s">
        <v>152</v>
      </c>
      <c r="C10" s="584" t="s">
        <v>153</v>
      </c>
      <c r="D10" s="584"/>
      <c r="E10" s="584"/>
      <c r="F10" s="584"/>
      <c r="G10" s="584"/>
    </row>
    <row r="11" spans="2:10" ht="25.5">
      <c r="B11" s="268" t="s">
        <v>1</v>
      </c>
      <c r="C11" s="269" t="s">
        <v>154</v>
      </c>
      <c r="D11" s="269" t="s">
        <v>155</v>
      </c>
      <c r="E11" s="269" t="s">
        <v>3</v>
      </c>
      <c r="F11" s="269" t="s">
        <v>156</v>
      </c>
      <c r="G11" s="269" t="s">
        <v>157</v>
      </c>
      <c r="H11" s="87"/>
    </row>
    <row r="12" spans="2:10" ht="26.25">
      <c r="B12" s="270">
        <v>1</v>
      </c>
      <c r="C12" s="265" t="s">
        <v>158</v>
      </c>
      <c r="D12" s="266" t="s">
        <v>159</v>
      </c>
      <c r="E12" s="266">
        <v>3200</v>
      </c>
      <c r="F12" s="267">
        <v>25000</v>
      </c>
      <c r="G12" s="267">
        <v>80000000</v>
      </c>
      <c r="H12" s="87"/>
      <c r="I12" s="85"/>
      <c r="J12" s="85"/>
    </row>
    <row r="13" spans="2:10">
      <c r="B13" s="578" t="s">
        <v>160</v>
      </c>
      <c r="C13" s="579"/>
      <c r="D13" s="579"/>
      <c r="E13" s="579"/>
      <c r="F13" s="580"/>
      <c r="G13" s="276"/>
      <c r="H13" s="86"/>
    </row>
    <row r="14" spans="2:10" ht="25.5" customHeight="1">
      <c r="B14" s="277" t="s">
        <v>161</v>
      </c>
      <c r="C14" s="278" t="s">
        <v>162</v>
      </c>
      <c r="D14" s="278" t="s">
        <v>163</v>
      </c>
      <c r="E14" s="278" t="s">
        <v>164</v>
      </c>
      <c r="F14" s="278" t="s">
        <v>165</v>
      </c>
      <c r="H14" s="272"/>
    </row>
    <row r="15" spans="2:10" ht="14.25" customHeight="1">
      <c r="B15" s="274" t="s">
        <v>166</v>
      </c>
      <c r="C15" s="279">
        <v>3000</v>
      </c>
      <c r="D15" s="279">
        <f>C15/4</f>
        <v>750</v>
      </c>
      <c r="E15" s="581">
        <v>25000</v>
      </c>
      <c r="F15" s="279">
        <f>D15*E15</f>
        <v>18750000</v>
      </c>
      <c r="G15" s="273"/>
      <c r="H15" s="273"/>
    </row>
    <row r="16" spans="2:10">
      <c r="B16" s="274" t="s">
        <v>167</v>
      </c>
      <c r="C16" s="279">
        <v>2000</v>
      </c>
      <c r="D16" s="279">
        <f t="shared" ref="D16:D20" si="0">C16/4</f>
        <v>500</v>
      </c>
      <c r="E16" s="582"/>
      <c r="F16" s="279">
        <f>D16*E15</f>
        <v>12500000</v>
      </c>
    </row>
    <row r="17" spans="2:6">
      <c r="B17" s="275" t="s">
        <v>168</v>
      </c>
      <c r="C17" s="279">
        <v>2000</v>
      </c>
      <c r="D17" s="279">
        <f t="shared" si="0"/>
        <v>500</v>
      </c>
      <c r="E17" s="582"/>
      <c r="F17" s="279">
        <f>D17*E15</f>
        <v>12500000</v>
      </c>
    </row>
    <row r="18" spans="2:6">
      <c r="B18" s="275" t="s">
        <v>169</v>
      </c>
      <c r="C18" s="279">
        <v>3000</v>
      </c>
      <c r="D18" s="279">
        <f t="shared" si="0"/>
        <v>750</v>
      </c>
      <c r="E18" s="582"/>
      <c r="F18" s="279">
        <f>D18*E15</f>
        <v>18750000</v>
      </c>
    </row>
    <row r="19" spans="2:6">
      <c r="B19" s="281" t="s">
        <v>170</v>
      </c>
      <c r="C19" s="282">
        <v>2800</v>
      </c>
      <c r="D19" s="282">
        <f t="shared" si="0"/>
        <v>700</v>
      </c>
      <c r="E19" s="582"/>
      <c r="F19" s="282">
        <f>D19*E15</f>
        <v>17500000</v>
      </c>
    </row>
    <row r="20" spans="2:6">
      <c r="B20" s="271" t="s">
        <v>171</v>
      </c>
      <c r="C20" s="280">
        <f>SUM(C15:C19)</f>
        <v>12800</v>
      </c>
      <c r="D20" s="280">
        <f t="shared" si="0"/>
        <v>3200</v>
      </c>
      <c r="E20" s="280"/>
      <c r="F20" s="280">
        <f>D20*E15</f>
        <v>80000000</v>
      </c>
    </row>
    <row r="26" spans="2:6">
      <c r="F26" s="84" t="s">
        <v>56</v>
      </c>
    </row>
  </sheetData>
  <mergeCells count="11">
    <mergeCell ref="B2:G2"/>
    <mergeCell ref="B13:F13"/>
    <mergeCell ref="E15:E19"/>
    <mergeCell ref="B3:G3"/>
    <mergeCell ref="C4:G4"/>
    <mergeCell ref="C5:G5"/>
    <mergeCell ref="C6:G6"/>
    <mergeCell ref="C7:G7"/>
    <mergeCell ref="C8:G8"/>
    <mergeCell ref="C9:G9"/>
    <mergeCell ref="C10:G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S1003"/>
  <sheetViews>
    <sheetView topLeftCell="B1" zoomScale="60" zoomScaleNormal="60" workbookViewId="0">
      <selection activeCell="G69" sqref="G69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7" width="19.42578125" customWidth="1"/>
    <col min="18" max="18" width="18.42578125" customWidth="1"/>
    <col min="19" max="19" width="15" customWidth="1"/>
    <col min="20" max="30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  <c r="Q1" s="1"/>
    </row>
    <row r="2" spans="1:19" ht="18.75" customHeight="1">
      <c r="A2" s="588" t="s">
        <v>173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  <c r="Q2" s="1"/>
    </row>
    <row r="3" spans="1:19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  <c r="Q3" s="3"/>
    </row>
    <row r="4" spans="1:19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58">
        <f>'EBS PIC 2024 '!K419</f>
        <v>0</v>
      </c>
      <c r="Q4" s="58"/>
      <c r="R4" s="58"/>
    </row>
    <row r="5" spans="1:19" ht="65.25" customHeight="1">
      <c r="A5" s="608" t="s">
        <v>190</v>
      </c>
      <c r="B5" s="606">
        <v>375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1"/>
      <c r="P5" s="58">
        <f>'EBS PIC 2024 '!G14</f>
        <v>57820373.73911573</v>
      </c>
      <c r="Q5" s="58">
        <f>P4+P5</f>
        <v>57820373.73911573</v>
      </c>
      <c r="R5" s="58">
        <f>Q5/4</f>
        <v>14455093.434778932</v>
      </c>
      <c r="S5" s="38">
        <f>R5/14</f>
        <v>1032506.6739127809</v>
      </c>
    </row>
    <row r="6" spans="1:19" ht="65.25" customHeight="1">
      <c r="A6" s="609"/>
      <c r="B6" s="607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1"/>
      <c r="P6" s="58"/>
      <c r="Q6" s="58"/>
      <c r="R6" s="38"/>
      <c r="S6" s="38"/>
    </row>
    <row r="7" spans="1:19" ht="65.25" customHeight="1">
      <c r="A7" s="609"/>
      <c r="B7" s="607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1"/>
      <c r="P7" s="51"/>
      <c r="Q7" s="51"/>
      <c r="R7" s="24"/>
      <c r="S7" s="38"/>
    </row>
    <row r="8" spans="1:19" ht="65.25" customHeight="1">
      <c r="A8" s="609"/>
      <c r="B8" s="607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1"/>
      <c r="P8" s="19"/>
      <c r="Q8" s="19"/>
      <c r="S8" s="38"/>
    </row>
    <row r="9" spans="1:19" ht="65.25" customHeight="1">
      <c r="A9" s="609"/>
      <c r="B9" s="607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1"/>
      <c r="P9" s="19"/>
      <c r="Q9" s="19"/>
      <c r="R9">
        <f>120/4</f>
        <v>30</v>
      </c>
    </row>
    <row r="10" spans="1:19" ht="65.25" customHeight="1">
      <c r="A10" s="609"/>
      <c r="B10" s="607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1"/>
      <c r="P10" s="19"/>
      <c r="Q10" s="19"/>
    </row>
    <row r="11" spans="1:19" ht="60.75" customHeight="1">
      <c r="A11" s="609"/>
      <c r="B11" s="607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1"/>
      <c r="P11" s="19"/>
      <c r="Q11" s="19"/>
    </row>
    <row r="12" spans="1:19" ht="81.75" customHeight="1">
      <c r="A12" s="609"/>
      <c r="B12" s="607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1"/>
      <c r="P12" s="19"/>
      <c r="Q12" s="19"/>
    </row>
    <row r="13" spans="1:19" ht="52.5" customHeight="1">
      <c r="A13" s="609"/>
      <c r="B13" s="607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1"/>
      <c r="P13" s="19"/>
      <c r="Q13" s="19"/>
    </row>
    <row r="14" spans="1:19" ht="62.25" customHeight="1">
      <c r="A14" s="609"/>
      <c r="B14" s="607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1"/>
      <c r="P14" s="19"/>
    </row>
    <row r="15" spans="1:19" ht="40.5" customHeight="1">
      <c r="A15" s="609"/>
      <c r="B15" s="607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1"/>
      <c r="P15" s="19"/>
      <c r="Q15" s="19"/>
    </row>
    <row r="16" spans="1:19" ht="58.5" customHeight="1">
      <c r="A16" s="609"/>
      <c r="B16" s="607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1"/>
      <c r="P16" s="19"/>
      <c r="Q16" s="19"/>
    </row>
    <row r="17" spans="1:17" ht="66.75" customHeight="1">
      <c r="A17" s="609"/>
      <c r="B17" s="607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1"/>
      <c r="P17" s="19"/>
      <c r="Q17" s="19"/>
    </row>
    <row r="18" spans="1:17" ht="67.5" customHeight="1">
      <c r="A18" s="609"/>
      <c r="B18" s="607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1"/>
      <c r="P18" s="19"/>
      <c r="Q18" s="19"/>
    </row>
    <row r="19" spans="1:17" ht="56.25" customHeight="1">
      <c r="A19" s="609"/>
      <c r="B19" s="607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1"/>
      <c r="P19" s="19"/>
      <c r="Q19" s="19"/>
    </row>
    <row r="20" spans="1:17" ht="65.25" customHeight="1">
      <c r="A20" s="608" t="s">
        <v>210</v>
      </c>
      <c r="B20" s="610">
        <v>390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  <c r="Q20" s="19"/>
    </row>
    <row r="21" spans="1:17" ht="46.5" customHeight="1">
      <c r="A21" s="609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  <c r="Q21" s="19"/>
    </row>
    <row r="22" spans="1:17" ht="30.75" customHeight="1">
      <c r="A22" s="609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  <c r="Q22" s="19"/>
    </row>
    <row r="23" spans="1:17" ht="60" customHeight="1">
      <c r="A23" s="609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  <c r="Q23" s="19"/>
    </row>
    <row r="24" spans="1:17" ht="33.75" customHeight="1">
      <c r="A24" s="609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  <c r="Q24" s="19"/>
    </row>
    <row r="25" spans="1:17" ht="85.5" customHeight="1">
      <c r="A25" s="609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  <c r="Q25" s="19"/>
    </row>
    <row r="26" spans="1:17" ht="37.5" customHeight="1">
      <c r="A26" s="609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  <c r="Q26" s="19"/>
    </row>
    <row r="27" spans="1:17" ht="56.25" customHeight="1">
      <c r="A27" s="609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  <c r="Q27" s="19"/>
    </row>
    <row r="28" spans="1:17" ht="37.5" customHeight="1">
      <c r="A28" s="609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19"/>
      <c r="Q28" s="19"/>
    </row>
    <row r="29" spans="1:17" ht="62.25" customHeight="1">
      <c r="A29" s="609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7" ht="37.5" customHeight="1">
      <c r="A30" s="609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  <c r="Q30" s="19"/>
    </row>
    <row r="31" spans="1:17" ht="37.5" customHeight="1">
      <c r="A31" s="609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  <c r="Q31" s="19"/>
    </row>
    <row r="32" spans="1:17" ht="37.5" customHeight="1">
      <c r="A32" s="609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  <c r="Q32" s="19"/>
    </row>
    <row r="33" spans="1:17" ht="37.5" customHeight="1">
      <c r="A33" s="609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  <c r="Q33" s="19"/>
    </row>
    <row r="34" spans="1:17" ht="37.5" customHeight="1">
      <c r="A34" s="609"/>
      <c r="B34" s="611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  <c r="Q34" s="19"/>
    </row>
    <row r="35" spans="1:17" ht="68.25" customHeight="1">
      <c r="A35" s="597" t="s">
        <v>211</v>
      </c>
      <c r="B35" s="594">
        <v>315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  <c r="Q35" s="19"/>
    </row>
    <row r="36" spans="1:17" ht="69.7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  <c r="Q36" s="19"/>
    </row>
    <row r="37" spans="1:17" ht="30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  <c r="Q37" s="19"/>
    </row>
    <row r="38" spans="1:17" ht="67.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  <c r="Q38" s="19"/>
    </row>
    <row r="39" spans="1:17" ht="73.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  <c r="Q39" s="19"/>
    </row>
    <row r="40" spans="1:17" ht="55.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  <c r="Q40" s="19"/>
    </row>
    <row r="41" spans="1:17" ht="55.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  <c r="Q41" s="19"/>
    </row>
    <row r="42" spans="1:17" ht="55.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  <c r="Q42" s="19"/>
    </row>
    <row r="43" spans="1:17" ht="55.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  <c r="Q43" s="19"/>
    </row>
    <row r="44" spans="1:17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7" ht="57.75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  <c r="Q45" s="19"/>
    </row>
    <row r="46" spans="1:17" ht="67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  <c r="Q46" s="19"/>
    </row>
    <row r="47" spans="1:17" ht="94.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  <c r="Q47" s="19"/>
    </row>
    <row r="48" spans="1:17" ht="94.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  <c r="Q48" s="19"/>
    </row>
    <row r="49" spans="1:18" ht="94.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66" t="s">
        <v>212</v>
      </c>
      <c r="Q49" s="66"/>
      <c r="R49" s="60">
        <v>425</v>
      </c>
    </row>
    <row r="50" spans="1:18" ht="72.75" customHeight="1">
      <c r="A50" s="597" t="s">
        <v>212</v>
      </c>
      <c r="B50" s="594">
        <v>201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  <c r="Q50" s="19"/>
    </row>
    <row r="51" spans="1:18" ht="46.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  <c r="Q51" s="19"/>
    </row>
    <row r="52" spans="1:18" ht="60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  <c r="Q52" s="19"/>
    </row>
    <row r="53" spans="1:18" ht="43.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  <c r="Q53" s="19"/>
    </row>
    <row r="54" spans="1:18" ht="41.2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  <c r="Q54" s="19"/>
    </row>
    <row r="55" spans="1:18" ht="41.2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  <c r="Q55" s="19"/>
    </row>
    <row r="56" spans="1:18" ht="51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  <c r="Q56" s="19"/>
    </row>
    <row r="57" spans="1:18" ht="41.2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  <c r="Q57" s="19"/>
    </row>
    <row r="58" spans="1:18" ht="36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  <c r="Q58" s="19"/>
    </row>
    <row r="59" spans="1:18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8" ht="40.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  <c r="Q60" s="19"/>
    </row>
    <row r="61" spans="1:18" ht="4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  <c r="Q61" s="19"/>
    </row>
    <row r="62" spans="1:18" ht="61.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  <c r="Q62" s="19"/>
    </row>
    <row r="63" spans="1:18" ht="66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  <c r="Q63" s="19"/>
    </row>
    <row r="64" spans="1:18" ht="44.2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  <c r="P64" s="19"/>
      <c r="Q64" s="19"/>
    </row>
    <row r="65" spans="1:17" ht="15.75" customHeight="1">
      <c r="A65" s="18"/>
      <c r="B65" s="18"/>
      <c r="C65" s="19"/>
      <c r="D65" s="19"/>
      <c r="E65" s="20"/>
      <c r="F65" s="19"/>
      <c r="G65" s="19"/>
      <c r="H65" s="19"/>
      <c r="I65" s="19"/>
      <c r="J65" s="19"/>
      <c r="K65" s="603" t="s">
        <v>213</v>
      </c>
      <c r="L65" s="603"/>
      <c r="M65" s="287">
        <f>SUM(M1:M64)</f>
        <v>57820373.740000002</v>
      </c>
      <c r="N65" s="21"/>
      <c r="O65" s="19"/>
    </row>
    <row r="66" spans="1:17" ht="15.75" customHeight="1">
      <c r="K66" s="604" t="s">
        <v>214</v>
      </c>
      <c r="L66" s="605"/>
      <c r="M66" s="288">
        <f>'EBS PIC 2024 '!G15</f>
        <v>3945924</v>
      </c>
      <c r="N66" s="23">
        <f>M66*100%/M65</f>
        <v>6.8244526016790846E-2</v>
      </c>
    </row>
    <row r="67" spans="1:17" ht="15.75" customHeight="1">
      <c r="K67" s="593" t="s">
        <v>171</v>
      </c>
      <c r="L67" s="593"/>
      <c r="M67" s="285">
        <f>M65+M66</f>
        <v>61766297.740000002</v>
      </c>
    </row>
    <row r="68" spans="1:17" ht="15.75" customHeight="1"/>
    <row r="69" spans="1:17" ht="15.75" customHeight="1"/>
    <row r="70" spans="1:17" ht="15.75" customHeight="1"/>
    <row r="71" spans="1:17" ht="15.75" customHeight="1"/>
    <row r="72" spans="1:17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  <c r="Q72"/>
    </row>
    <row r="73" spans="1:17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  <c r="Q73"/>
    </row>
    <row r="74" spans="1:17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  <c r="Q74"/>
    </row>
    <row r="75" spans="1:17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  <c r="Q75"/>
    </row>
    <row r="76" spans="1:17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  <c r="Q76"/>
    </row>
    <row r="77" spans="1:17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  <c r="Q77"/>
    </row>
    <row r="78" spans="1:17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  <c r="Q78"/>
    </row>
    <row r="79" spans="1:17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  <c r="Q79"/>
    </row>
    <row r="80" spans="1:17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  <c r="Q80"/>
    </row>
    <row r="81" spans="3:17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  <c r="Q81"/>
    </row>
    <row r="82" spans="3:17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  <c r="Q82"/>
    </row>
    <row r="83" spans="3:17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  <c r="Q83"/>
    </row>
    <row r="84" spans="3:17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  <c r="Q84"/>
    </row>
    <row r="85" spans="3:17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  <c r="Q85"/>
    </row>
    <row r="86" spans="3:17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  <c r="Q86"/>
    </row>
    <row r="87" spans="3:17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  <c r="Q87"/>
    </row>
    <row r="88" spans="3:17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  <c r="Q88"/>
    </row>
    <row r="89" spans="3:17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  <c r="Q89"/>
    </row>
    <row r="90" spans="3:17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  <c r="Q90"/>
    </row>
    <row r="91" spans="3:17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  <c r="Q91"/>
    </row>
    <row r="92" spans="3:17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  <c r="Q92"/>
    </row>
    <row r="93" spans="3:17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  <c r="Q93"/>
    </row>
    <row r="94" spans="3:17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  <c r="Q94"/>
    </row>
    <row r="95" spans="3:17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  <c r="Q95"/>
    </row>
    <row r="96" spans="3:17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  <c r="Q96"/>
    </row>
    <row r="97" spans="3:17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  <c r="Q97"/>
    </row>
    <row r="98" spans="3:17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  <c r="Q98"/>
    </row>
    <row r="99" spans="3:17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  <c r="Q99"/>
    </row>
    <row r="100" spans="3:17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  <c r="Q100"/>
    </row>
    <row r="101" spans="3:17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  <c r="Q101"/>
    </row>
    <row r="102" spans="3:17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  <c r="Q102"/>
    </row>
    <row r="103" spans="3:17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  <c r="Q103"/>
    </row>
    <row r="104" spans="3:17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  <c r="Q104"/>
    </row>
    <row r="105" spans="3:17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  <c r="Q105"/>
    </row>
    <row r="106" spans="3:17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  <c r="Q106"/>
    </row>
    <row r="107" spans="3:17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  <c r="Q107"/>
    </row>
    <row r="108" spans="3:17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  <c r="Q108"/>
    </row>
    <row r="109" spans="3:17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  <c r="Q109"/>
    </row>
    <row r="110" spans="3:17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  <c r="Q110"/>
    </row>
    <row r="111" spans="3:17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  <c r="Q111"/>
    </row>
    <row r="112" spans="3:17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  <c r="Q112"/>
    </row>
    <row r="113" spans="3:17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  <c r="Q113"/>
    </row>
    <row r="114" spans="3:17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  <c r="Q114"/>
    </row>
    <row r="115" spans="3:17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  <c r="Q115"/>
    </row>
    <row r="116" spans="3:17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  <c r="Q116"/>
    </row>
    <row r="117" spans="3:17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  <c r="Q117"/>
    </row>
    <row r="118" spans="3:17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  <c r="Q118"/>
    </row>
    <row r="119" spans="3:17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  <c r="Q119"/>
    </row>
    <row r="120" spans="3:17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  <c r="Q120"/>
    </row>
    <row r="121" spans="3:17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  <c r="Q121"/>
    </row>
    <row r="122" spans="3:17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  <c r="Q122"/>
    </row>
    <row r="123" spans="3:17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  <c r="Q123"/>
    </row>
    <row r="124" spans="3:17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  <c r="Q124"/>
    </row>
    <row r="125" spans="3:17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  <c r="Q125"/>
    </row>
    <row r="126" spans="3:17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  <c r="Q126"/>
    </row>
    <row r="127" spans="3:17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  <c r="Q127"/>
    </row>
    <row r="128" spans="3:17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  <c r="Q128"/>
    </row>
    <row r="129" spans="3:17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  <c r="Q129"/>
    </row>
    <row r="130" spans="3:17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  <c r="Q130"/>
    </row>
    <row r="131" spans="3:17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  <c r="Q131"/>
    </row>
    <row r="132" spans="3:17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  <c r="Q132"/>
    </row>
    <row r="133" spans="3:17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  <c r="Q133"/>
    </row>
    <row r="134" spans="3:17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  <c r="Q134"/>
    </row>
    <row r="135" spans="3:17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  <c r="Q135"/>
    </row>
    <row r="136" spans="3:17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  <c r="Q136"/>
    </row>
    <row r="137" spans="3:17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  <c r="Q137"/>
    </row>
    <row r="138" spans="3:17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  <c r="Q138"/>
    </row>
    <row r="139" spans="3:17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  <c r="Q139"/>
    </row>
    <row r="140" spans="3:17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  <c r="Q140"/>
    </row>
    <row r="141" spans="3:17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  <c r="Q141"/>
    </row>
    <row r="142" spans="3:17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  <c r="Q142"/>
    </row>
    <row r="143" spans="3:17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  <c r="Q143"/>
    </row>
    <row r="144" spans="3:17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  <c r="Q144"/>
    </row>
    <row r="145" spans="3:17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  <c r="Q145"/>
    </row>
    <row r="146" spans="3:17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  <c r="Q146"/>
    </row>
    <row r="147" spans="3:17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  <c r="Q147"/>
    </row>
    <row r="148" spans="3:17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  <c r="Q148"/>
    </row>
    <row r="149" spans="3:17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  <c r="Q149"/>
    </row>
    <row r="150" spans="3:17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  <c r="Q150"/>
    </row>
    <row r="151" spans="3:17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  <c r="Q151"/>
    </row>
    <row r="152" spans="3:17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  <c r="Q152"/>
    </row>
    <row r="153" spans="3:17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  <c r="Q153"/>
    </row>
    <row r="154" spans="3:17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  <c r="Q154"/>
    </row>
    <row r="155" spans="3:17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  <c r="Q155"/>
    </row>
    <row r="156" spans="3:17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  <c r="Q156"/>
    </row>
    <row r="157" spans="3:17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  <c r="Q157"/>
    </row>
    <row r="158" spans="3:17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  <c r="Q158"/>
    </row>
    <row r="159" spans="3:17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  <c r="Q159"/>
    </row>
    <row r="160" spans="3:17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  <c r="Q160"/>
    </row>
    <row r="161" spans="3:17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  <c r="Q161"/>
    </row>
    <row r="162" spans="3:17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  <c r="Q162"/>
    </row>
    <row r="163" spans="3:17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  <c r="Q163"/>
    </row>
    <row r="164" spans="3:17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  <c r="Q164"/>
    </row>
    <row r="165" spans="3:17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  <c r="Q165"/>
    </row>
    <row r="166" spans="3:17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  <c r="Q166"/>
    </row>
    <row r="167" spans="3:17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  <c r="Q167"/>
    </row>
    <row r="168" spans="3:17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  <c r="Q168"/>
    </row>
    <row r="169" spans="3:17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  <c r="Q169"/>
    </row>
    <row r="170" spans="3:17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  <c r="Q170"/>
    </row>
    <row r="171" spans="3:17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  <c r="Q171"/>
    </row>
    <row r="172" spans="3:17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  <c r="Q172"/>
    </row>
    <row r="173" spans="3:17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  <c r="Q173"/>
    </row>
    <row r="174" spans="3:17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  <c r="Q174"/>
    </row>
    <row r="175" spans="3:17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  <c r="Q175"/>
    </row>
    <row r="176" spans="3:17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  <c r="Q176"/>
    </row>
    <row r="177" spans="3:17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  <c r="Q177"/>
    </row>
    <row r="178" spans="3:17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  <c r="Q178"/>
    </row>
    <row r="179" spans="3:17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  <c r="Q179"/>
    </row>
    <row r="180" spans="3:17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  <c r="Q180"/>
    </row>
    <row r="181" spans="3:17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  <c r="Q181"/>
    </row>
    <row r="182" spans="3:17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  <c r="Q182"/>
    </row>
    <row r="183" spans="3:17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  <c r="Q183"/>
    </row>
    <row r="184" spans="3:17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  <c r="Q184"/>
    </row>
    <row r="185" spans="3:17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  <c r="Q185"/>
    </row>
    <row r="186" spans="3:17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  <c r="Q186"/>
    </row>
    <row r="187" spans="3:17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  <c r="Q187"/>
    </row>
    <row r="188" spans="3:17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  <c r="Q188"/>
    </row>
    <row r="189" spans="3:17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  <c r="Q189"/>
    </row>
    <row r="190" spans="3:17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  <c r="Q190"/>
    </row>
    <row r="191" spans="3:17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  <c r="Q191"/>
    </row>
    <row r="192" spans="3:17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  <c r="Q192"/>
    </row>
    <row r="193" spans="3:17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  <c r="Q193"/>
    </row>
    <row r="194" spans="3:17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  <c r="Q194"/>
    </row>
    <row r="195" spans="3:17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  <c r="Q195"/>
    </row>
    <row r="196" spans="3:17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  <c r="Q196"/>
    </row>
    <row r="197" spans="3:17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  <c r="Q197"/>
    </row>
    <row r="198" spans="3:17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  <c r="Q198"/>
    </row>
    <row r="199" spans="3:17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  <c r="Q199"/>
    </row>
    <row r="200" spans="3:17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  <c r="Q200"/>
    </row>
    <row r="201" spans="3:17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  <c r="Q201"/>
    </row>
    <row r="202" spans="3:17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  <c r="Q202"/>
    </row>
    <row r="203" spans="3:17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  <c r="Q203"/>
    </row>
    <row r="204" spans="3:17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  <c r="Q204"/>
    </row>
    <row r="205" spans="3:17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  <c r="Q205"/>
    </row>
    <row r="206" spans="3:17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  <c r="Q206"/>
    </row>
    <row r="207" spans="3:17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  <c r="Q207"/>
    </row>
    <row r="208" spans="3:17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  <c r="Q208"/>
    </row>
    <row r="209" spans="3:17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  <c r="Q209"/>
    </row>
    <row r="210" spans="3:17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  <c r="Q210"/>
    </row>
    <row r="211" spans="3:17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  <c r="Q211"/>
    </row>
    <row r="212" spans="3:17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  <c r="Q212"/>
    </row>
    <row r="213" spans="3:17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  <c r="Q213"/>
    </row>
    <row r="214" spans="3:17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  <c r="Q214"/>
    </row>
    <row r="215" spans="3:17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  <c r="Q215"/>
    </row>
    <row r="216" spans="3:17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  <c r="Q216"/>
    </row>
    <row r="217" spans="3:17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  <c r="Q217"/>
    </row>
    <row r="218" spans="3:17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  <c r="Q218"/>
    </row>
    <row r="219" spans="3:17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  <c r="Q219"/>
    </row>
    <row r="220" spans="3:17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  <c r="Q220"/>
    </row>
    <row r="221" spans="3:17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  <c r="Q221"/>
    </row>
    <row r="222" spans="3:17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  <c r="Q222"/>
    </row>
    <row r="223" spans="3:17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  <c r="Q223"/>
    </row>
    <row r="224" spans="3:17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  <c r="Q224"/>
    </row>
    <row r="225" spans="3:17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  <c r="Q225"/>
    </row>
    <row r="226" spans="3:17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  <c r="Q226"/>
    </row>
    <row r="227" spans="3:17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  <c r="Q227"/>
    </row>
    <row r="228" spans="3:17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  <c r="Q228"/>
    </row>
    <row r="229" spans="3:17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  <c r="Q229"/>
    </row>
    <row r="230" spans="3:17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  <c r="Q230"/>
    </row>
    <row r="231" spans="3:17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  <c r="Q231"/>
    </row>
    <row r="232" spans="3:17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  <c r="Q232"/>
    </row>
    <row r="233" spans="3:17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  <c r="Q233"/>
    </row>
    <row r="234" spans="3:17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  <c r="Q234"/>
    </row>
    <row r="235" spans="3:17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  <c r="Q235"/>
    </row>
    <row r="236" spans="3:17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  <c r="Q236"/>
    </row>
    <row r="237" spans="3:17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  <c r="Q237"/>
    </row>
    <row r="238" spans="3:17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  <c r="Q238"/>
    </row>
    <row r="239" spans="3:17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  <c r="Q239"/>
    </row>
    <row r="240" spans="3:17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  <c r="Q240"/>
    </row>
    <row r="241" spans="3:17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  <c r="Q241"/>
    </row>
    <row r="242" spans="3:17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  <c r="Q242"/>
    </row>
    <row r="243" spans="3:17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  <c r="Q243"/>
    </row>
    <row r="244" spans="3:17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  <c r="Q244"/>
    </row>
    <row r="245" spans="3:17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  <c r="Q245"/>
    </row>
    <row r="246" spans="3:17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  <c r="Q246"/>
    </row>
    <row r="247" spans="3:17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  <c r="Q247"/>
    </row>
    <row r="248" spans="3:17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  <c r="Q248"/>
    </row>
    <row r="249" spans="3:17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  <c r="Q249"/>
    </row>
    <row r="250" spans="3:17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  <c r="Q250"/>
    </row>
    <row r="251" spans="3:17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  <c r="Q251"/>
    </row>
    <row r="252" spans="3:17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  <c r="Q252"/>
    </row>
    <row r="253" spans="3:17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  <c r="Q253"/>
    </row>
    <row r="254" spans="3:17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  <c r="Q254"/>
    </row>
    <row r="255" spans="3:17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  <c r="Q255"/>
    </row>
    <row r="256" spans="3:17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  <c r="Q256"/>
    </row>
    <row r="257" spans="3:17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  <c r="Q257"/>
    </row>
    <row r="258" spans="3:17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  <c r="Q258"/>
    </row>
    <row r="259" spans="3:17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  <c r="Q259"/>
    </row>
    <row r="260" spans="3:17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  <c r="Q260"/>
    </row>
    <row r="261" spans="3:17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  <c r="Q261"/>
    </row>
    <row r="262" spans="3:17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  <c r="Q262"/>
    </row>
    <row r="263" spans="3:17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  <c r="Q263"/>
    </row>
    <row r="264" spans="3:17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  <c r="Q264"/>
    </row>
    <row r="265" spans="3:17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  <c r="Q265"/>
    </row>
    <row r="266" spans="3:17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  <c r="Q266"/>
    </row>
    <row r="267" spans="3:17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  <c r="Q267"/>
    </row>
    <row r="268" spans="3:17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  <c r="Q268"/>
    </row>
    <row r="269" spans="3:17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  <c r="Q269"/>
    </row>
    <row r="270" spans="3:17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  <c r="Q270"/>
    </row>
    <row r="271" spans="3:17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  <c r="Q271"/>
    </row>
    <row r="272" spans="3:17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  <c r="Q272"/>
    </row>
    <row r="273" spans="3:17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  <c r="Q273"/>
    </row>
    <row r="274" spans="3:17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  <c r="Q274"/>
    </row>
    <row r="275" spans="3:17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  <c r="Q275"/>
    </row>
    <row r="276" spans="3:17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  <c r="Q276"/>
    </row>
    <row r="277" spans="3:17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  <c r="Q277"/>
    </row>
    <row r="278" spans="3:17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  <c r="Q278"/>
    </row>
    <row r="279" spans="3:17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  <c r="Q279"/>
    </row>
    <row r="280" spans="3:17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  <c r="Q280"/>
    </row>
    <row r="281" spans="3:17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  <c r="Q281"/>
    </row>
    <row r="282" spans="3:17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  <c r="Q282"/>
    </row>
    <row r="283" spans="3:17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  <c r="Q283"/>
    </row>
    <row r="284" spans="3:17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  <c r="Q284"/>
    </row>
    <row r="285" spans="3:17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  <c r="Q285"/>
    </row>
    <row r="286" spans="3:17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  <c r="Q286"/>
    </row>
    <row r="287" spans="3:17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  <c r="Q287"/>
    </row>
    <row r="288" spans="3:17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  <c r="Q288"/>
    </row>
    <row r="289" spans="3:17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  <c r="Q289"/>
    </row>
    <row r="290" spans="3:17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  <c r="Q290"/>
    </row>
    <row r="291" spans="3:17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  <c r="Q291"/>
    </row>
    <row r="292" spans="3:17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  <c r="Q292"/>
    </row>
    <row r="293" spans="3:17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  <c r="Q293"/>
    </row>
    <row r="294" spans="3:17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  <c r="Q294"/>
    </row>
    <row r="295" spans="3:17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  <c r="Q295"/>
    </row>
    <row r="296" spans="3:17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  <c r="Q296"/>
    </row>
    <row r="297" spans="3:17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  <c r="Q297"/>
    </row>
    <row r="298" spans="3:17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  <c r="Q298"/>
    </row>
    <row r="299" spans="3:17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  <c r="Q299"/>
    </row>
    <row r="300" spans="3:17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  <c r="Q300"/>
    </row>
    <row r="301" spans="3:17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  <c r="Q301"/>
    </row>
    <row r="302" spans="3:17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  <c r="Q302"/>
    </row>
    <row r="303" spans="3:17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  <c r="Q303"/>
    </row>
    <row r="304" spans="3:17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  <c r="Q304"/>
    </row>
    <row r="305" spans="3:17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  <c r="Q305"/>
    </row>
    <row r="306" spans="3:17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  <c r="Q306"/>
    </row>
    <row r="307" spans="3:17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  <c r="Q307"/>
    </row>
    <row r="308" spans="3:17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  <c r="Q308"/>
    </row>
    <row r="309" spans="3:17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  <c r="Q309"/>
    </row>
    <row r="310" spans="3:17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  <c r="Q310"/>
    </row>
    <row r="311" spans="3:17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  <c r="Q311"/>
    </row>
    <row r="312" spans="3:17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  <c r="Q312"/>
    </row>
    <row r="313" spans="3:17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  <c r="Q313"/>
    </row>
    <row r="314" spans="3:17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  <c r="Q314"/>
    </row>
    <row r="315" spans="3:17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  <c r="Q315"/>
    </row>
    <row r="316" spans="3:17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  <c r="Q316"/>
    </row>
    <row r="317" spans="3:17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  <c r="Q317"/>
    </row>
    <row r="318" spans="3:17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  <c r="Q318"/>
    </row>
    <row r="319" spans="3:17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  <c r="Q319"/>
    </row>
    <row r="320" spans="3:17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  <c r="Q320"/>
    </row>
    <row r="321" spans="3:17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  <c r="Q321"/>
    </row>
    <row r="322" spans="3:17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  <c r="Q322"/>
    </row>
    <row r="323" spans="3:17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  <c r="Q323"/>
    </row>
    <row r="324" spans="3:17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  <c r="Q324"/>
    </row>
    <row r="325" spans="3:17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  <c r="Q325"/>
    </row>
    <row r="326" spans="3:17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  <c r="Q326"/>
    </row>
    <row r="327" spans="3:17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  <c r="Q327"/>
    </row>
    <row r="328" spans="3:17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  <c r="Q328"/>
    </row>
    <row r="329" spans="3:17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  <c r="Q329"/>
    </row>
    <row r="330" spans="3:17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  <c r="Q330"/>
    </row>
    <row r="331" spans="3:17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  <c r="Q331"/>
    </row>
    <row r="332" spans="3:17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  <c r="Q332"/>
    </row>
    <row r="333" spans="3:17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  <c r="Q333"/>
    </row>
    <row r="334" spans="3:17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  <c r="Q334"/>
    </row>
    <row r="335" spans="3:17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  <c r="Q335"/>
    </row>
    <row r="336" spans="3:17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  <c r="Q336"/>
    </row>
    <row r="337" spans="3:17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  <c r="Q337"/>
    </row>
    <row r="338" spans="3:17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  <c r="Q338"/>
    </row>
    <row r="339" spans="3:17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  <c r="Q339"/>
    </row>
    <row r="340" spans="3:17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  <c r="Q340"/>
    </row>
    <row r="341" spans="3:17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  <c r="Q341"/>
    </row>
    <row r="342" spans="3:17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  <c r="Q342"/>
    </row>
    <row r="343" spans="3:17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  <c r="Q343"/>
    </row>
    <row r="344" spans="3:17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  <c r="Q344"/>
    </row>
    <row r="345" spans="3:17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  <c r="Q345"/>
    </row>
    <row r="346" spans="3:17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  <c r="Q346"/>
    </row>
    <row r="347" spans="3:17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  <c r="Q347"/>
    </row>
    <row r="348" spans="3:17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  <c r="Q348"/>
    </row>
    <row r="349" spans="3:17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  <c r="Q349"/>
    </row>
    <row r="350" spans="3:17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  <c r="Q350"/>
    </row>
    <row r="351" spans="3:17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  <c r="Q351"/>
    </row>
    <row r="352" spans="3:17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  <c r="Q352"/>
    </row>
    <row r="353" spans="3:17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  <c r="Q353"/>
    </row>
    <row r="354" spans="3:17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  <c r="Q354"/>
    </row>
    <row r="355" spans="3:17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  <c r="Q355"/>
    </row>
    <row r="356" spans="3:17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  <c r="Q356"/>
    </row>
    <row r="357" spans="3:17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  <c r="Q357"/>
    </row>
    <row r="358" spans="3:17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  <c r="Q358"/>
    </row>
    <row r="359" spans="3:17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  <c r="Q359"/>
    </row>
    <row r="360" spans="3:17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  <c r="Q360"/>
    </row>
    <row r="361" spans="3:17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  <c r="Q361"/>
    </row>
    <row r="362" spans="3:17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  <c r="Q362"/>
    </row>
    <row r="363" spans="3:17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  <c r="Q363"/>
    </row>
    <row r="364" spans="3:17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  <c r="Q364"/>
    </row>
    <row r="365" spans="3:17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  <c r="Q365"/>
    </row>
    <row r="366" spans="3:17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  <c r="Q366"/>
    </row>
    <row r="367" spans="3:17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  <c r="Q367"/>
    </row>
    <row r="368" spans="3:17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  <c r="Q368"/>
    </row>
    <row r="369" spans="3:17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  <c r="Q369"/>
    </row>
    <row r="370" spans="3:17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  <c r="Q370"/>
    </row>
    <row r="371" spans="3:17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  <c r="Q371"/>
    </row>
    <row r="372" spans="3:17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  <c r="Q372"/>
    </row>
    <row r="373" spans="3:17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  <c r="Q373"/>
    </row>
    <row r="374" spans="3:17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  <c r="Q374"/>
    </row>
    <row r="375" spans="3:17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  <c r="Q375"/>
    </row>
    <row r="376" spans="3:17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  <c r="Q376"/>
    </row>
    <row r="377" spans="3:17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  <c r="Q377"/>
    </row>
    <row r="378" spans="3:17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  <c r="Q378"/>
    </row>
    <row r="379" spans="3:17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  <c r="Q379"/>
    </row>
    <row r="380" spans="3:17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  <c r="Q380"/>
    </row>
    <row r="381" spans="3:17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  <c r="Q381"/>
    </row>
    <row r="382" spans="3:17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  <c r="Q382"/>
    </row>
    <row r="383" spans="3:17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  <c r="Q383"/>
    </row>
    <row r="384" spans="3:17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  <c r="Q384"/>
    </row>
    <row r="385" spans="3:17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  <c r="Q385"/>
    </row>
    <row r="386" spans="3:17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  <c r="Q386"/>
    </row>
    <row r="387" spans="3:17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  <c r="Q387"/>
    </row>
    <row r="388" spans="3:17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  <c r="Q388"/>
    </row>
    <row r="389" spans="3:17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  <c r="Q389"/>
    </row>
    <row r="390" spans="3:17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  <c r="Q390"/>
    </row>
    <row r="391" spans="3:17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  <c r="Q391"/>
    </row>
    <row r="392" spans="3:17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  <c r="Q392"/>
    </row>
    <row r="393" spans="3:17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  <c r="Q393"/>
    </row>
    <row r="394" spans="3:17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  <c r="Q394"/>
    </row>
    <row r="395" spans="3:17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  <c r="Q395"/>
    </row>
    <row r="396" spans="3:17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  <c r="Q396"/>
    </row>
    <row r="397" spans="3:17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  <c r="Q397"/>
    </row>
    <row r="398" spans="3:17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  <c r="Q398"/>
    </row>
    <row r="399" spans="3:17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  <c r="Q399"/>
    </row>
    <row r="400" spans="3:17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  <c r="Q400"/>
    </row>
    <row r="401" spans="3:17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  <c r="Q401"/>
    </row>
    <row r="402" spans="3:17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  <c r="Q402"/>
    </row>
    <row r="403" spans="3:17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  <c r="Q403"/>
    </row>
    <row r="404" spans="3:17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  <c r="Q404"/>
    </row>
    <row r="405" spans="3:17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  <c r="Q405"/>
    </row>
    <row r="406" spans="3:17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  <c r="Q406"/>
    </row>
    <row r="407" spans="3:17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  <c r="Q407"/>
    </row>
    <row r="408" spans="3:17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  <c r="Q408"/>
    </row>
    <row r="409" spans="3:17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  <c r="Q409"/>
    </row>
    <row r="410" spans="3:17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  <c r="Q410"/>
    </row>
    <row r="411" spans="3:17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  <c r="Q411"/>
    </row>
    <row r="412" spans="3:17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  <c r="Q412"/>
    </row>
    <row r="413" spans="3:17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  <c r="Q413"/>
    </row>
    <row r="414" spans="3:17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  <c r="Q414"/>
    </row>
    <row r="415" spans="3:17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  <c r="Q415"/>
    </row>
    <row r="416" spans="3:17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  <c r="Q416"/>
    </row>
    <row r="417" spans="3:17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  <c r="Q417"/>
    </row>
    <row r="418" spans="3:17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  <c r="Q418"/>
    </row>
    <row r="419" spans="3:17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  <c r="Q419"/>
    </row>
    <row r="420" spans="3:17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  <c r="Q420"/>
    </row>
    <row r="421" spans="3:17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  <c r="Q421"/>
    </row>
    <row r="422" spans="3:17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  <c r="Q422"/>
    </row>
    <row r="423" spans="3:17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  <c r="Q423"/>
    </row>
    <row r="424" spans="3:17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  <c r="Q424"/>
    </row>
    <row r="425" spans="3:17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  <c r="Q425"/>
    </row>
    <row r="426" spans="3:17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  <c r="Q426"/>
    </row>
    <row r="427" spans="3:17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  <c r="Q427"/>
    </row>
    <row r="428" spans="3:17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  <c r="Q428"/>
    </row>
    <row r="429" spans="3:17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  <c r="Q429"/>
    </row>
    <row r="430" spans="3:17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  <c r="Q430"/>
    </row>
    <row r="431" spans="3:17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  <c r="Q431"/>
    </row>
    <row r="432" spans="3:17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  <c r="Q432"/>
    </row>
    <row r="433" spans="3:17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  <c r="Q433"/>
    </row>
    <row r="434" spans="3:17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  <c r="Q434"/>
    </row>
    <row r="435" spans="3:17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  <c r="Q435"/>
    </row>
    <row r="436" spans="3:17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  <c r="Q436"/>
    </row>
    <row r="437" spans="3:17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  <c r="Q437"/>
    </row>
    <row r="438" spans="3:17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  <c r="Q438"/>
    </row>
    <row r="439" spans="3:17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  <c r="Q439"/>
    </row>
    <row r="440" spans="3:17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  <c r="Q440"/>
    </row>
    <row r="441" spans="3:17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  <c r="Q441"/>
    </row>
    <row r="442" spans="3:17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  <c r="Q442"/>
    </row>
    <row r="443" spans="3:17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  <c r="Q443"/>
    </row>
    <row r="444" spans="3:17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  <c r="Q444"/>
    </row>
    <row r="445" spans="3:17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  <c r="Q445"/>
    </row>
    <row r="446" spans="3:17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  <c r="Q446"/>
    </row>
    <row r="447" spans="3:17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  <c r="Q447"/>
    </row>
    <row r="448" spans="3:17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  <c r="Q448"/>
    </row>
    <row r="449" spans="3:17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  <c r="Q449"/>
    </row>
    <row r="450" spans="3:17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  <c r="Q450"/>
    </row>
    <row r="451" spans="3:17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  <c r="Q451"/>
    </row>
    <row r="452" spans="3:17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  <c r="Q452"/>
    </row>
    <row r="453" spans="3:17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  <c r="Q453"/>
    </row>
    <row r="454" spans="3:17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  <c r="Q454"/>
    </row>
    <row r="455" spans="3:17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  <c r="Q455"/>
    </row>
    <row r="456" spans="3:17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  <c r="Q456"/>
    </row>
    <row r="457" spans="3:17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  <c r="Q457"/>
    </row>
    <row r="458" spans="3:17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  <c r="Q458"/>
    </row>
    <row r="459" spans="3:17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  <c r="Q459"/>
    </row>
    <row r="460" spans="3:17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  <c r="Q460"/>
    </row>
    <row r="461" spans="3:17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  <c r="Q461"/>
    </row>
    <row r="462" spans="3:17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  <c r="Q462"/>
    </row>
    <row r="463" spans="3:17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  <c r="Q463"/>
    </row>
    <row r="464" spans="3:17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  <c r="Q464"/>
    </row>
    <row r="465" spans="3:17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  <c r="Q465"/>
    </row>
    <row r="466" spans="3:17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  <c r="Q466"/>
    </row>
    <row r="467" spans="3:17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  <c r="Q467"/>
    </row>
    <row r="468" spans="3:17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  <c r="Q468"/>
    </row>
    <row r="469" spans="3:17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  <c r="Q469"/>
    </row>
    <row r="470" spans="3:17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  <c r="Q470"/>
    </row>
    <row r="471" spans="3:17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  <c r="Q471"/>
    </row>
    <row r="472" spans="3:17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  <c r="Q472"/>
    </row>
    <row r="473" spans="3:17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  <c r="Q473"/>
    </row>
    <row r="474" spans="3:17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  <c r="Q474"/>
    </row>
    <row r="475" spans="3:17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  <c r="Q475"/>
    </row>
    <row r="476" spans="3:17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  <c r="Q476"/>
    </row>
    <row r="477" spans="3:17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  <c r="Q477"/>
    </row>
    <row r="478" spans="3:17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  <c r="Q478"/>
    </row>
    <row r="479" spans="3:17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  <c r="Q479"/>
    </row>
    <row r="480" spans="3:17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  <c r="Q480"/>
    </row>
    <row r="481" spans="3:17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  <c r="Q481"/>
    </row>
    <row r="482" spans="3:17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  <c r="Q482"/>
    </row>
    <row r="483" spans="3:17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  <c r="Q483"/>
    </row>
    <row r="484" spans="3:17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  <c r="Q484"/>
    </row>
    <row r="485" spans="3:17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  <c r="Q485"/>
    </row>
    <row r="486" spans="3:17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  <c r="Q486"/>
    </row>
    <row r="487" spans="3:17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  <c r="Q487"/>
    </row>
    <row r="488" spans="3:17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  <c r="Q488"/>
    </row>
    <row r="489" spans="3:17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  <c r="Q489"/>
    </row>
    <row r="490" spans="3:17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  <c r="Q490"/>
    </row>
    <row r="491" spans="3:17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  <c r="Q491"/>
    </row>
    <row r="492" spans="3:17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  <c r="Q492"/>
    </row>
    <row r="493" spans="3:17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  <c r="Q493"/>
    </row>
    <row r="494" spans="3:17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  <c r="Q494"/>
    </row>
    <row r="495" spans="3:17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  <c r="Q495"/>
    </row>
    <row r="496" spans="3:17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  <c r="Q496"/>
    </row>
    <row r="497" spans="3:17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  <c r="Q497"/>
    </row>
    <row r="498" spans="3:17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  <c r="Q498"/>
    </row>
    <row r="499" spans="3:17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  <c r="Q499"/>
    </row>
    <row r="500" spans="3:17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  <c r="Q500"/>
    </row>
    <row r="501" spans="3:17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  <c r="Q501"/>
    </row>
    <row r="502" spans="3:17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  <c r="Q502"/>
    </row>
    <row r="503" spans="3:17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  <c r="Q503"/>
    </row>
    <row r="504" spans="3:17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  <c r="Q504"/>
    </row>
    <row r="505" spans="3:17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  <c r="Q505"/>
    </row>
    <row r="506" spans="3:17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  <c r="Q506"/>
    </row>
    <row r="507" spans="3:17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  <c r="Q507"/>
    </row>
    <row r="508" spans="3:17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  <c r="Q508"/>
    </row>
    <row r="509" spans="3:17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  <c r="Q509"/>
    </row>
    <row r="510" spans="3:17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  <c r="Q510"/>
    </row>
    <row r="511" spans="3:17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  <c r="Q511"/>
    </row>
    <row r="512" spans="3:17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  <c r="Q512"/>
    </row>
    <row r="513" spans="3:17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  <c r="Q513"/>
    </row>
    <row r="514" spans="3:17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  <c r="Q514"/>
    </row>
    <row r="515" spans="3:17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  <c r="Q515"/>
    </row>
    <row r="516" spans="3:17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  <c r="Q516"/>
    </row>
    <row r="517" spans="3:17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  <c r="Q517"/>
    </row>
    <row r="518" spans="3:17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  <c r="Q518"/>
    </row>
    <row r="519" spans="3:17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  <c r="Q519"/>
    </row>
    <row r="520" spans="3:17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  <c r="Q520"/>
    </row>
    <row r="521" spans="3:17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  <c r="Q521"/>
    </row>
    <row r="522" spans="3:17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  <c r="Q522"/>
    </row>
    <row r="523" spans="3:17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  <c r="Q523"/>
    </row>
    <row r="524" spans="3:17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  <c r="Q524"/>
    </row>
    <row r="525" spans="3:17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  <c r="Q525"/>
    </row>
    <row r="526" spans="3:17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  <c r="Q526"/>
    </row>
    <row r="527" spans="3:17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  <c r="Q527"/>
    </row>
    <row r="528" spans="3:17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  <c r="Q528"/>
    </row>
    <row r="529" spans="3:17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  <c r="Q529"/>
    </row>
    <row r="530" spans="3:17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  <c r="Q530"/>
    </row>
    <row r="531" spans="3:17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  <c r="Q531"/>
    </row>
    <row r="532" spans="3:17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  <c r="Q532"/>
    </row>
    <row r="533" spans="3:17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  <c r="Q533"/>
    </row>
    <row r="534" spans="3:17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  <c r="Q534"/>
    </row>
    <row r="535" spans="3:17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  <c r="Q535"/>
    </row>
    <row r="536" spans="3:17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  <c r="Q536"/>
    </row>
    <row r="537" spans="3:17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  <c r="Q537"/>
    </row>
    <row r="538" spans="3:17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  <c r="Q538"/>
    </row>
    <row r="539" spans="3:17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  <c r="Q539"/>
    </row>
    <row r="540" spans="3:17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  <c r="Q540"/>
    </row>
    <row r="541" spans="3:17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  <c r="Q541"/>
    </row>
    <row r="542" spans="3:17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  <c r="Q542"/>
    </row>
    <row r="543" spans="3:17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  <c r="Q543"/>
    </row>
    <row r="544" spans="3:17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  <c r="Q544"/>
    </row>
    <row r="545" spans="3:17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  <c r="Q545"/>
    </row>
    <row r="546" spans="3:17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  <c r="Q546"/>
    </row>
    <row r="547" spans="3:17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  <c r="Q547"/>
    </row>
    <row r="548" spans="3:17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  <c r="Q548"/>
    </row>
    <row r="549" spans="3:17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  <c r="Q549"/>
    </row>
    <row r="550" spans="3:17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  <c r="Q550"/>
    </row>
    <row r="551" spans="3:17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  <c r="Q551"/>
    </row>
    <row r="552" spans="3:17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  <c r="Q552"/>
    </row>
    <row r="553" spans="3:17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  <c r="Q553"/>
    </row>
    <row r="554" spans="3:17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  <c r="Q554"/>
    </row>
    <row r="555" spans="3:17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  <c r="Q555"/>
    </row>
    <row r="556" spans="3:17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  <c r="Q556"/>
    </row>
    <row r="557" spans="3:17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  <c r="Q557"/>
    </row>
    <row r="558" spans="3:17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  <c r="Q558"/>
    </row>
    <row r="559" spans="3:17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  <c r="Q559"/>
    </row>
    <row r="560" spans="3:17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  <c r="Q560"/>
    </row>
    <row r="561" spans="3:17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  <c r="Q561"/>
    </row>
    <row r="562" spans="3:17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  <c r="Q562"/>
    </row>
    <row r="563" spans="3:17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  <c r="Q563"/>
    </row>
    <row r="564" spans="3:17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  <c r="Q564"/>
    </row>
    <row r="565" spans="3:17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  <c r="Q565"/>
    </row>
    <row r="566" spans="3:17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  <c r="Q566"/>
    </row>
    <row r="567" spans="3:17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  <c r="Q567"/>
    </row>
    <row r="568" spans="3:17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  <c r="Q568"/>
    </row>
    <row r="569" spans="3:17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  <c r="Q569"/>
    </row>
    <row r="570" spans="3:17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  <c r="Q570"/>
    </row>
    <row r="571" spans="3:17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  <c r="Q571"/>
    </row>
    <row r="572" spans="3:17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  <c r="Q572"/>
    </row>
    <row r="573" spans="3:17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  <c r="Q573"/>
    </row>
    <row r="574" spans="3:17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  <c r="Q574"/>
    </row>
    <row r="575" spans="3:17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  <c r="Q575"/>
    </row>
    <row r="576" spans="3:17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  <c r="Q576"/>
    </row>
    <row r="577" spans="3:17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  <c r="Q577"/>
    </row>
    <row r="578" spans="3:17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  <c r="Q578"/>
    </row>
    <row r="579" spans="3:17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  <c r="Q579"/>
    </row>
    <row r="580" spans="3:17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  <c r="Q580"/>
    </row>
    <row r="581" spans="3:17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  <c r="Q581"/>
    </row>
    <row r="582" spans="3:17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  <c r="Q582"/>
    </row>
    <row r="583" spans="3:17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  <c r="Q583"/>
    </row>
    <row r="584" spans="3:17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  <c r="Q584"/>
    </row>
    <row r="585" spans="3:17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  <c r="Q585"/>
    </row>
    <row r="586" spans="3:17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  <c r="Q586"/>
    </row>
    <row r="587" spans="3:17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  <c r="Q587"/>
    </row>
    <row r="588" spans="3:17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  <c r="Q588"/>
    </row>
    <row r="589" spans="3:17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  <c r="Q589"/>
    </row>
    <row r="590" spans="3:17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  <c r="Q590"/>
    </row>
    <row r="591" spans="3:17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  <c r="Q591"/>
    </row>
    <row r="592" spans="3:17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  <c r="Q592"/>
    </row>
    <row r="593" spans="3:17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  <c r="Q593"/>
    </row>
    <row r="594" spans="3:17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  <c r="Q594"/>
    </row>
    <row r="595" spans="3:17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  <c r="Q595"/>
    </row>
    <row r="596" spans="3:17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  <c r="Q596"/>
    </row>
    <row r="597" spans="3:17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  <c r="Q597"/>
    </row>
    <row r="598" spans="3:17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  <c r="Q598"/>
    </row>
    <row r="599" spans="3:17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  <c r="Q599"/>
    </row>
    <row r="600" spans="3:17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  <c r="Q600"/>
    </row>
    <row r="601" spans="3:17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  <c r="Q601"/>
    </row>
    <row r="602" spans="3:17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  <c r="Q602"/>
    </row>
    <row r="603" spans="3:17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  <c r="Q603"/>
    </row>
    <row r="604" spans="3:17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  <c r="Q604"/>
    </row>
    <row r="605" spans="3:17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  <c r="Q605"/>
    </row>
    <row r="606" spans="3:17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  <c r="Q606"/>
    </row>
    <row r="607" spans="3:17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  <c r="Q607"/>
    </row>
    <row r="608" spans="3:17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  <c r="Q608"/>
    </row>
    <row r="609" spans="3:17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  <c r="Q609"/>
    </row>
    <row r="610" spans="3:17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  <c r="Q610"/>
    </row>
    <row r="611" spans="3:17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  <c r="Q611"/>
    </row>
    <row r="612" spans="3:17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  <c r="Q612"/>
    </row>
    <row r="613" spans="3:17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  <c r="Q613"/>
    </row>
    <row r="614" spans="3:17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  <c r="Q614"/>
    </row>
    <row r="615" spans="3:17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  <c r="Q615"/>
    </row>
    <row r="616" spans="3:17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  <c r="Q616"/>
    </row>
    <row r="617" spans="3:17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  <c r="Q617"/>
    </row>
    <row r="618" spans="3:17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  <c r="Q618"/>
    </row>
    <row r="619" spans="3:17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  <c r="Q619"/>
    </row>
    <row r="620" spans="3:17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  <c r="Q620"/>
    </row>
    <row r="621" spans="3:17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  <c r="Q621"/>
    </row>
    <row r="622" spans="3:17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  <c r="Q622"/>
    </row>
    <row r="623" spans="3:17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  <c r="Q623"/>
    </row>
    <row r="624" spans="3:17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  <c r="Q624"/>
    </row>
    <row r="625" spans="3:17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  <c r="Q625"/>
    </row>
    <row r="626" spans="3:17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  <c r="Q626"/>
    </row>
    <row r="627" spans="3:17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  <c r="Q627"/>
    </row>
    <row r="628" spans="3:17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  <c r="Q628"/>
    </row>
    <row r="629" spans="3:17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  <c r="Q629"/>
    </row>
    <row r="630" spans="3:17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  <c r="Q630"/>
    </row>
    <row r="631" spans="3:17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  <c r="Q631"/>
    </row>
    <row r="632" spans="3:17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  <c r="Q632"/>
    </row>
    <row r="633" spans="3:17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  <c r="Q633"/>
    </row>
    <row r="634" spans="3:17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  <c r="Q634"/>
    </row>
    <row r="635" spans="3:17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  <c r="Q635"/>
    </row>
    <row r="636" spans="3:17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  <c r="Q636"/>
    </row>
    <row r="637" spans="3:17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  <c r="Q637"/>
    </row>
    <row r="638" spans="3:17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  <c r="Q638"/>
    </row>
    <row r="639" spans="3:17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  <c r="Q639"/>
    </row>
    <row r="640" spans="3:17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  <c r="Q640"/>
    </row>
    <row r="641" spans="3:17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  <c r="Q641"/>
    </row>
    <row r="642" spans="3:17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  <c r="Q642"/>
    </row>
    <row r="643" spans="3:17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  <c r="Q643"/>
    </row>
    <row r="644" spans="3:17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  <c r="Q644"/>
    </row>
    <row r="645" spans="3:17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  <c r="Q645"/>
    </row>
    <row r="646" spans="3:17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  <c r="Q646"/>
    </row>
    <row r="647" spans="3:17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  <c r="Q647"/>
    </row>
    <row r="648" spans="3:17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  <c r="Q648"/>
    </row>
    <row r="649" spans="3:17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  <c r="Q649"/>
    </row>
    <row r="650" spans="3:17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  <c r="Q650"/>
    </row>
    <row r="651" spans="3:17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  <c r="Q651"/>
    </row>
    <row r="652" spans="3:17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  <c r="Q652"/>
    </row>
    <row r="653" spans="3:17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  <c r="Q653"/>
    </row>
    <row r="654" spans="3:17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  <c r="Q654"/>
    </row>
    <row r="655" spans="3:17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  <c r="Q655"/>
    </row>
    <row r="656" spans="3:17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  <c r="Q656"/>
    </row>
    <row r="657" spans="3:17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  <c r="Q657"/>
    </row>
    <row r="658" spans="3:17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  <c r="Q658"/>
    </row>
    <row r="659" spans="3:17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  <c r="Q659"/>
    </row>
    <row r="660" spans="3:17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  <c r="Q660"/>
    </row>
    <row r="661" spans="3:17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  <c r="Q661"/>
    </row>
    <row r="662" spans="3:17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  <c r="Q662"/>
    </row>
    <row r="663" spans="3:17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  <c r="Q663"/>
    </row>
    <row r="664" spans="3:17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  <c r="Q664"/>
    </row>
    <row r="665" spans="3:17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  <c r="Q665"/>
    </row>
    <row r="666" spans="3:17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  <c r="Q666"/>
    </row>
    <row r="667" spans="3:17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  <c r="Q667"/>
    </row>
    <row r="668" spans="3:17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  <c r="Q668"/>
    </row>
    <row r="669" spans="3:17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  <c r="Q669"/>
    </row>
    <row r="670" spans="3:17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  <c r="Q670"/>
    </row>
    <row r="671" spans="3:17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  <c r="Q671"/>
    </row>
    <row r="672" spans="3:17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  <c r="Q672"/>
    </row>
    <row r="673" spans="3:17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  <c r="Q673"/>
    </row>
    <row r="674" spans="3:17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  <c r="Q674"/>
    </row>
    <row r="675" spans="3:17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  <c r="Q675"/>
    </row>
    <row r="676" spans="3:17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  <c r="Q676"/>
    </row>
    <row r="677" spans="3:17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  <c r="Q677"/>
    </row>
    <row r="678" spans="3:17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  <c r="Q678"/>
    </row>
    <row r="679" spans="3:17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  <c r="Q679"/>
    </row>
    <row r="680" spans="3:17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  <c r="Q680"/>
    </row>
    <row r="681" spans="3:17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  <c r="Q681"/>
    </row>
    <row r="682" spans="3:17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  <c r="Q682"/>
    </row>
    <row r="683" spans="3:17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  <c r="Q683"/>
    </row>
    <row r="684" spans="3:17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  <c r="Q684"/>
    </row>
    <row r="685" spans="3:17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  <c r="Q685"/>
    </row>
    <row r="686" spans="3:17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  <c r="Q686"/>
    </row>
    <row r="687" spans="3:17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  <c r="Q687"/>
    </row>
    <row r="688" spans="3:17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  <c r="Q688"/>
    </row>
    <row r="689" spans="3:17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  <c r="Q689"/>
    </row>
    <row r="690" spans="3:17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  <c r="Q690"/>
    </row>
    <row r="691" spans="3:17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  <c r="Q691"/>
    </row>
    <row r="692" spans="3:17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  <c r="Q692"/>
    </row>
    <row r="693" spans="3:17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  <c r="Q693"/>
    </row>
    <row r="694" spans="3:17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  <c r="Q694"/>
    </row>
    <row r="695" spans="3:17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  <c r="Q695"/>
    </row>
    <row r="696" spans="3:17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  <c r="Q696"/>
    </row>
    <row r="697" spans="3:17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  <c r="Q697"/>
    </row>
    <row r="698" spans="3:17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  <c r="Q698"/>
    </row>
    <row r="699" spans="3:17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  <c r="Q699"/>
    </row>
    <row r="700" spans="3:17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  <c r="Q700"/>
    </row>
    <row r="701" spans="3:17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  <c r="Q701"/>
    </row>
    <row r="702" spans="3:17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  <c r="Q702"/>
    </row>
    <row r="703" spans="3:17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  <c r="Q703"/>
    </row>
    <row r="704" spans="3:17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  <c r="Q704"/>
    </row>
    <row r="705" spans="3:17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  <c r="Q705"/>
    </row>
    <row r="706" spans="3:17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  <c r="Q706"/>
    </row>
    <row r="707" spans="3:17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  <c r="Q707"/>
    </row>
    <row r="708" spans="3:17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  <c r="Q708"/>
    </row>
    <row r="709" spans="3:17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  <c r="Q709"/>
    </row>
    <row r="710" spans="3:17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  <c r="Q710"/>
    </row>
    <row r="711" spans="3:17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  <c r="Q711"/>
    </row>
    <row r="712" spans="3:17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  <c r="Q712"/>
    </row>
    <row r="713" spans="3:17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  <c r="Q713"/>
    </row>
    <row r="714" spans="3:17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  <c r="Q714"/>
    </row>
    <row r="715" spans="3:17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  <c r="Q715"/>
    </row>
    <row r="716" spans="3:17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  <c r="Q716"/>
    </row>
    <row r="717" spans="3:17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  <c r="Q717"/>
    </row>
    <row r="718" spans="3:17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  <c r="Q718"/>
    </row>
    <row r="719" spans="3:17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  <c r="Q719"/>
    </row>
    <row r="720" spans="3:17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  <c r="Q720"/>
    </row>
    <row r="721" spans="3:17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  <c r="Q721"/>
    </row>
    <row r="722" spans="3:17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  <c r="Q722"/>
    </row>
    <row r="723" spans="3:17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  <c r="Q723"/>
    </row>
    <row r="724" spans="3:17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  <c r="Q724"/>
    </row>
    <row r="725" spans="3:17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  <c r="Q725"/>
    </row>
    <row r="726" spans="3:17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  <c r="Q726"/>
    </row>
    <row r="727" spans="3:17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  <c r="Q727"/>
    </row>
    <row r="728" spans="3:17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  <c r="Q728"/>
    </row>
    <row r="729" spans="3:17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  <c r="Q729"/>
    </row>
    <row r="730" spans="3:17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  <c r="Q730"/>
    </row>
    <row r="731" spans="3:17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  <c r="Q731"/>
    </row>
    <row r="732" spans="3:17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  <c r="Q732"/>
    </row>
    <row r="733" spans="3:17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  <c r="Q733"/>
    </row>
    <row r="734" spans="3:17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  <c r="Q734"/>
    </row>
    <row r="735" spans="3:17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  <c r="Q735"/>
    </row>
    <row r="736" spans="3:17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  <c r="Q736"/>
    </row>
    <row r="737" spans="3:17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  <c r="Q737"/>
    </row>
    <row r="738" spans="3:17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  <c r="Q738"/>
    </row>
    <row r="739" spans="3:17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  <c r="Q739"/>
    </row>
    <row r="740" spans="3:17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  <c r="Q740"/>
    </row>
    <row r="741" spans="3:17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  <c r="Q741"/>
    </row>
    <row r="742" spans="3:17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  <c r="Q742"/>
    </row>
    <row r="743" spans="3:17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  <c r="Q743"/>
    </row>
    <row r="744" spans="3:17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  <c r="Q744"/>
    </row>
    <row r="745" spans="3:17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  <c r="Q745"/>
    </row>
    <row r="746" spans="3:17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  <c r="Q746"/>
    </row>
    <row r="747" spans="3:17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  <c r="Q747"/>
    </row>
    <row r="748" spans="3:17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  <c r="Q748"/>
    </row>
    <row r="749" spans="3:17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  <c r="Q749"/>
    </row>
    <row r="750" spans="3:17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  <c r="Q750"/>
    </row>
    <row r="751" spans="3:17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  <c r="Q751"/>
    </row>
    <row r="752" spans="3:17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  <c r="Q752"/>
    </row>
    <row r="753" spans="3:17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  <c r="Q753"/>
    </row>
    <row r="754" spans="3:17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  <c r="Q754"/>
    </row>
    <row r="755" spans="3:17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  <c r="Q755"/>
    </row>
    <row r="756" spans="3:17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  <c r="Q756"/>
    </row>
    <row r="757" spans="3:17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  <c r="Q757"/>
    </row>
    <row r="758" spans="3:17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  <c r="Q758"/>
    </row>
    <row r="759" spans="3:17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  <c r="Q759"/>
    </row>
    <row r="760" spans="3:17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  <c r="Q760"/>
    </row>
    <row r="761" spans="3:17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  <c r="Q761"/>
    </row>
    <row r="762" spans="3:17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  <c r="Q762"/>
    </row>
    <row r="763" spans="3:17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  <c r="Q763"/>
    </row>
    <row r="764" spans="3:17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  <c r="Q764"/>
    </row>
    <row r="765" spans="3:17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  <c r="Q765"/>
    </row>
    <row r="766" spans="3:17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  <c r="Q766"/>
    </row>
    <row r="767" spans="3:17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  <c r="Q767"/>
    </row>
    <row r="768" spans="3:17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  <c r="Q768"/>
    </row>
    <row r="769" spans="3:17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  <c r="Q769"/>
    </row>
    <row r="770" spans="3:17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  <c r="Q770"/>
    </row>
    <row r="771" spans="3:17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  <c r="Q771"/>
    </row>
    <row r="772" spans="3:17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  <c r="Q772"/>
    </row>
    <row r="773" spans="3:17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  <c r="Q773"/>
    </row>
    <row r="774" spans="3:17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  <c r="Q774"/>
    </row>
    <row r="775" spans="3:17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  <c r="Q775"/>
    </row>
    <row r="776" spans="3:17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  <c r="Q776"/>
    </row>
    <row r="777" spans="3:17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  <c r="Q777"/>
    </row>
    <row r="778" spans="3:17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  <c r="Q778"/>
    </row>
    <row r="779" spans="3:17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  <c r="Q779"/>
    </row>
    <row r="780" spans="3:17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  <c r="Q780"/>
    </row>
    <row r="781" spans="3:17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  <c r="Q781"/>
    </row>
    <row r="782" spans="3:17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  <c r="Q782"/>
    </row>
    <row r="783" spans="3:17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  <c r="Q783"/>
    </row>
    <row r="784" spans="3:17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  <c r="Q784"/>
    </row>
    <row r="785" spans="3:17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  <c r="Q785"/>
    </row>
    <row r="786" spans="3:17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  <c r="Q786"/>
    </row>
    <row r="787" spans="3:17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  <c r="Q787"/>
    </row>
    <row r="788" spans="3:17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  <c r="Q788"/>
    </row>
    <row r="789" spans="3:17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  <c r="Q789"/>
    </row>
    <row r="790" spans="3:17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  <c r="Q790"/>
    </row>
    <row r="791" spans="3:17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  <c r="Q791"/>
    </row>
    <row r="792" spans="3:17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  <c r="Q792"/>
    </row>
    <row r="793" spans="3:17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  <c r="Q793"/>
    </row>
    <row r="794" spans="3:17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  <c r="Q794"/>
    </row>
    <row r="795" spans="3:17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  <c r="Q795"/>
    </row>
    <row r="796" spans="3:17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  <c r="Q796"/>
    </row>
    <row r="797" spans="3:17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  <c r="Q797"/>
    </row>
    <row r="798" spans="3:17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  <c r="Q798"/>
    </row>
    <row r="799" spans="3:17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  <c r="Q799"/>
    </row>
    <row r="800" spans="3:17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  <c r="Q800"/>
    </row>
    <row r="801" spans="3:17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  <c r="Q801"/>
    </row>
    <row r="802" spans="3:17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  <c r="Q802"/>
    </row>
    <row r="803" spans="3:17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  <c r="Q803"/>
    </row>
    <row r="804" spans="3:17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  <c r="Q804"/>
    </row>
    <row r="805" spans="3:17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  <c r="Q805"/>
    </row>
    <row r="806" spans="3:17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  <c r="Q806"/>
    </row>
    <row r="807" spans="3:17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  <c r="Q807"/>
    </row>
    <row r="808" spans="3:17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  <c r="Q808"/>
    </row>
    <row r="809" spans="3:17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  <c r="Q809"/>
    </row>
    <row r="810" spans="3:17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  <c r="Q810"/>
    </row>
    <row r="811" spans="3:17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  <c r="Q811"/>
    </row>
    <row r="812" spans="3:17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  <c r="Q812"/>
    </row>
    <row r="813" spans="3:17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  <c r="Q813"/>
    </row>
    <row r="814" spans="3:17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  <c r="Q814"/>
    </row>
    <row r="815" spans="3:17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  <c r="Q815"/>
    </row>
    <row r="816" spans="3:17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  <c r="Q816"/>
    </row>
    <row r="817" spans="3:17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  <c r="Q817"/>
    </row>
    <row r="818" spans="3:17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  <c r="Q818"/>
    </row>
    <row r="819" spans="3:17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  <c r="Q819"/>
    </row>
    <row r="820" spans="3:17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  <c r="Q820"/>
    </row>
    <row r="821" spans="3:17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  <c r="Q821"/>
    </row>
    <row r="822" spans="3:17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  <c r="Q822"/>
    </row>
    <row r="823" spans="3:17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  <c r="Q823"/>
    </row>
    <row r="824" spans="3:17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  <c r="Q824"/>
    </row>
    <row r="825" spans="3:17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  <c r="Q825"/>
    </row>
    <row r="826" spans="3:17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  <c r="Q826"/>
    </row>
    <row r="827" spans="3:17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  <c r="Q827"/>
    </row>
    <row r="828" spans="3:17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  <c r="Q828"/>
    </row>
    <row r="829" spans="3:17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  <c r="Q829"/>
    </row>
    <row r="830" spans="3:17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  <c r="Q830"/>
    </row>
    <row r="831" spans="3:17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  <c r="Q831"/>
    </row>
    <row r="832" spans="3:17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  <c r="Q832"/>
    </row>
    <row r="833" spans="3:17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  <c r="Q833"/>
    </row>
    <row r="834" spans="3:17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  <c r="Q834"/>
    </row>
    <row r="835" spans="3:17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  <c r="Q835"/>
    </row>
    <row r="836" spans="3:17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  <c r="Q836"/>
    </row>
    <row r="837" spans="3:17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  <c r="Q837"/>
    </row>
    <row r="838" spans="3:17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  <c r="Q838"/>
    </row>
    <row r="839" spans="3:17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  <c r="Q839"/>
    </row>
    <row r="840" spans="3:17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  <c r="Q840"/>
    </row>
    <row r="841" spans="3:17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  <c r="Q841"/>
    </row>
    <row r="842" spans="3:17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  <c r="Q842"/>
    </row>
    <row r="843" spans="3:17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  <c r="Q843"/>
    </row>
    <row r="844" spans="3:17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  <c r="Q844"/>
    </row>
    <row r="845" spans="3:17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  <c r="Q845"/>
    </row>
    <row r="846" spans="3:17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  <c r="Q846"/>
    </row>
    <row r="847" spans="3:17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  <c r="Q847"/>
    </row>
    <row r="848" spans="3:17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  <c r="Q848"/>
    </row>
    <row r="849" spans="3:17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  <c r="Q849"/>
    </row>
    <row r="850" spans="3:17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  <c r="Q850"/>
    </row>
    <row r="851" spans="3:17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  <c r="Q851"/>
    </row>
    <row r="852" spans="3:17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  <c r="Q852"/>
    </row>
    <row r="853" spans="3:17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  <c r="Q853"/>
    </row>
    <row r="854" spans="3:17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  <c r="Q854"/>
    </row>
    <row r="855" spans="3:17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  <c r="Q855"/>
    </row>
    <row r="856" spans="3:17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  <c r="Q856"/>
    </row>
    <row r="857" spans="3:17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  <c r="Q857"/>
    </row>
    <row r="858" spans="3:17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  <c r="Q858"/>
    </row>
    <row r="859" spans="3:17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  <c r="Q859"/>
    </row>
    <row r="860" spans="3:17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  <c r="Q860"/>
    </row>
    <row r="861" spans="3:17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  <c r="Q861"/>
    </row>
    <row r="862" spans="3:17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  <c r="Q862"/>
    </row>
    <row r="863" spans="3:17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  <c r="Q863"/>
    </row>
    <row r="864" spans="3:17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  <c r="Q864"/>
    </row>
    <row r="865" spans="3:17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  <c r="Q865"/>
    </row>
    <row r="866" spans="3:17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  <c r="Q866"/>
    </row>
    <row r="867" spans="3:17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  <c r="Q867"/>
    </row>
    <row r="868" spans="3:17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  <c r="Q868"/>
    </row>
    <row r="869" spans="3:17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  <c r="Q869"/>
    </row>
    <row r="870" spans="3:17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  <c r="Q870"/>
    </row>
    <row r="871" spans="3:17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  <c r="Q871"/>
    </row>
    <row r="872" spans="3:17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  <c r="Q872"/>
    </row>
    <row r="873" spans="3:17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  <c r="Q873"/>
    </row>
    <row r="874" spans="3:17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  <c r="Q874"/>
    </row>
    <row r="875" spans="3:17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  <c r="Q875"/>
    </row>
    <row r="876" spans="3:17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  <c r="Q876"/>
    </row>
    <row r="877" spans="3:17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  <c r="Q877"/>
    </row>
    <row r="878" spans="3:17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  <c r="Q878"/>
    </row>
    <row r="879" spans="3:17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  <c r="Q879"/>
    </row>
    <row r="880" spans="3:17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  <c r="Q880"/>
    </row>
    <row r="881" spans="3:17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  <c r="Q881"/>
    </row>
    <row r="882" spans="3:17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  <c r="Q882"/>
    </row>
    <row r="883" spans="3:17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  <c r="Q883"/>
    </row>
    <row r="884" spans="3:17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  <c r="Q884"/>
    </row>
    <row r="885" spans="3:17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  <c r="Q885"/>
    </row>
    <row r="886" spans="3:17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  <c r="Q886"/>
    </row>
    <row r="887" spans="3:17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  <c r="Q887"/>
    </row>
    <row r="888" spans="3:17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  <c r="Q888"/>
    </row>
    <row r="889" spans="3:17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  <c r="Q889"/>
    </row>
    <row r="890" spans="3:17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  <c r="Q890"/>
    </row>
    <row r="891" spans="3:17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  <c r="Q891"/>
    </row>
    <row r="892" spans="3:17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  <c r="Q892"/>
    </row>
    <row r="893" spans="3:17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  <c r="Q893"/>
    </row>
    <row r="894" spans="3:17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  <c r="Q894"/>
    </row>
    <row r="895" spans="3:17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  <c r="Q895"/>
    </row>
    <row r="896" spans="3:17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  <c r="Q896"/>
    </row>
    <row r="897" spans="3:17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  <c r="Q897"/>
    </row>
    <row r="898" spans="3:17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  <c r="Q898"/>
    </row>
    <row r="899" spans="3:17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  <c r="Q899"/>
    </row>
    <row r="900" spans="3:17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  <c r="Q900"/>
    </row>
    <row r="901" spans="3:17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  <c r="Q901"/>
    </row>
    <row r="902" spans="3:17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  <c r="Q902"/>
    </row>
    <row r="903" spans="3:17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  <c r="Q903"/>
    </row>
    <row r="904" spans="3:17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  <c r="Q904"/>
    </row>
    <row r="905" spans="3:17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  <c r="Q905"/>
    </row>
    <row r="906" spans="3:17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  <c r="Q906"/>
    </row>
    <row r="907" spans="3:17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  <c r="Q907"/>
    </row>
    <row r="908" spans="3:17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  <c r="Q908"/>
    </row>
    <row r="909" spans="3:17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  <c r="Q909"/>
    </row>
    <row r="910" spans="3:17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  <c r="Q910"/>
    </row>
    <row r="911" spans="3:17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  <c r="Q911"/>
    </row>
    <row r="912" spans="3:17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  <c r="Q912"/>
    </row>
    <row r="913" spans="3:17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  <c r="Q913"/>
    </row>
    <row r="914" spans="3:17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  <c r="Q914"/>
    </row>
    <row r="915" spans="3:17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  <c r="Q915"/>
    </row>
    <row r="916" spans="3:17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  <c r="Q916"/>
    </row>
    <row r="917" spans="3:17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  <c r="Q917"/>
    </row>
    <row r="918" spans="3:17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  <c r="Q918"/>
    </row>
    <row r="919" spans="3:17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  <c r="Q919"/>
    </row>
    <row r="920" spans="3:17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  <c r="Q920"/>
    </row>
    <row r="921" spans="3:17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  <c r="Q921"/>
    </row>
    <row r="922" spans="3:17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  <c r="Q922"/>
    </row>
    <row r="923" spans="3:17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  <c r="Q923"/>
    </row>
    <row r="924" spans="3:17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  <c r="Q924"/>
    </row>
    <row r="925" spans="3:17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  <c r="Q925"/>
    </row>
    <row r="926" spans="3:17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  <c r="Q926"/>
    </row>
    <row r="927" spans="3:17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  <c r="Q927"/>
    </row>
    <row r="928" spans="3:17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  <c r="Q928"/>
    </row>
    <row r="929" spans="3:17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  <c r="Q929"/>
    </row>
    <row r="930" spans="3:17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  <c r="Q930"/>
    </row>
    <row r="931" spans="3:17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  <c r="Q931"/>
    </row>
    <row r="932" spans="3:17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  <c r="Q932"/>
    </row>
    <row r="933" spans="3:17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  <c r="Q933"/>
    </row>
    <row r="934" spans="3:17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  <c r="Q934"/>
    </row>
    <row r="935" spans="3:17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  <c r="Q935"/>
    </row>
    <row r="936" spans="3:17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  <c r="Q936"/>
    </row>
    <row r="937" spans="3:17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  <c r="Q937"/>
    </row>
    <row r="938" spans="3:17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  <c r="Q938"/>
    </row>
    <row r="939" spans="3:17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  <c r="Q939"/>
    </row>
    <row r="940" spans="3:17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  <c r="Q940"/>
    </row>
    <row r="941" spans="3:17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  <c r="Q941"/>
    </row>
    <row r="942" spans="3:17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  <c r="Q942"/>
    </row>
    <row r="943" spans="3:17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  <c r="Q943"/>
    </row>
    <row r="944" spans="3:17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  <c r="Q944"/>
    </row>
    <row r="945" spans="3:17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  <c r="Q945"/>
    </row>
    <row r="946" spans="3:17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  <c r="Q946"/>
    </row>
    <row r="947" spans="3:17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  <c r="Q947"/>
    </row>
    <row r="948" spans="3:17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  <c r="Q948"/>
    </row>
    <row r="949" spans="3:17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  <c r="Q949"/>
    </row>
    <row r="950" spans="3:17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  <c r="Q950"/>
    </row>
    <row r="951" spans="3:17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  <c r="Q951"/>
    </row>
    <row r="952" spans="3:17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  <c r="Q952"/>
    </row>
    <row r="953" spans="3:17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  <c r="Q953"/>
    </row>
    <row r="954" spans="3:17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  <c r="Q954"/>
    </row>
    <row r="955" spans="3:17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  <c r="Q955"/>
    </row>
    <row r="956" spans="3:17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  <c r="Q956"/>
    </row>
    <row r="957" spans="3:17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  <c r="Q957"/>
    </row>
    <row r="958" spans="3:17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  <c r="Q958"/>
    </row>
    <row r="959" spans="3:17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  <c r="Q959"/>
    </row>
    <row r="960" spans="3:17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  <c r="Q960"/>
    </row>
    <row r="961" spans="3:17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  <c r="Q961"/>
    </row>
    <row r="962" spans="3:17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  <c r="Q962"/>
    </row>
    <row r="963" spans="3:17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  <c r="Q963"/>
    </row>
    <row r="964" spans="3:17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  <c r="Q964"/>
    </row>
    <row r="965" spans="3:17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  <c r="Q965"/>
    </row>
    <row r="966" spans="3:17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  <c r="Q966"/>
    </row>
    <row r="967" spans="3:17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  <c r="Q967"/>
    </row>
    <row r="968" spans="3:17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  <c r="Q968"/>
    </row>
    <row r="969" spans="3:17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  <c r="Q969"/>
    </row>
    <row r="970" spans="3:17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  <c r="Q970"/>
    </row>
    <row r="971" spans="3:17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  <c r="Q971"/>
    </row>
    <row r="972" spans="3:17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  <c r="Q972"/>
    </row>
    <row r="973" spans="3:17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  <c r="Q973"/>
    </row>
    <row r="974" spans="3:17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  <c r="Q974"/>
    </row>
    <row r="975" spans="3:17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  <c r="Q975"/>
    </row>
    <row r="976" spans="3:17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  <c r="Q976"/>
    </row>
    <row r="977" spans="3:17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  <c r="Q977"/>
    </row>
    <row r="978" spans="3:17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  <c r="Q978"/>
    </row>
    <row r="979" spans="3:17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  <c r="Q979"/>
    </row>
    <row r="980" spans="3:17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  <c r="Q980"/>
    </row>
    <row r="981" spans="3:17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  <c r="Q981"/>
    </row>
    <row r="982" spans="3:17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  <c r="Q982"/>
    </row>
    <row r="983" spans="3:17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  <c r="Q983"/>
    </row>
    <row r="984" spans="3:17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  <c r="Q984"/>
    </row>
    <row r="985" spans="3:17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  <c r="Q985"/>
    </row>
    <row r="986" spans="3:17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  <c r="Q986"/>
    </row>
    <row r="987" spans="3:17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  <c r="Q987"/>
    </row>
    <row r="988" spans="3:17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  <c r="Q988"/>
    </row>
    <row r="989" spans="3:17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  <c r="Q989"/>
    </row>
    <row r="990" spans="3:17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  <c r="Q990"/>
    </row>
    <row r="991" spans="3:17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  <c r="Q991"/>
    </row>
    <row r="992" spans="3:17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  <c r="Q992"/>
    </row>
    <row r="993" spans="3:17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  <c r="Q993"/>
    </row>
    <row r="994" spans="3:17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  <c r="Q994"/>
    </row>
    <row r="995" spans="3:17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  <c r="Q995"/>
    </row>
    <row r="996" spans="3:17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  <c r="Q996"/>
    </row>
    <row r="997" spans="3:17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  <c r="Q997"/>
    </row>
    <row r="998" spans="3:17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  <c r="Q998"/>
    </row>
    <row r="999" spans="3:17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  <c r="Q999"/>
    </row>
    <row r="1000" spans="3:17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  <c r="Q1000"/>
    </row>
    <row r="1001" spans="3:17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  <c r="Q1001"/>
    </row>
    <row r="1002" spans="3:17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  <c r="Q1002"/>
    </row>
    <row r="1003" spans="3:17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  <c r="Q1003"/>
    </row>
  </sheetData>
  <protectedRanges>
    <protectedRange sqref="E5" name="Rango1_13_1_1_1_1_1_1"/>
    <protectedRange sqref="C5:C19" name="Rango1_2_10_1_1_1"/>
    <protectedRange sqref="E20" name="Rango1_13_1_1_1_1_1_1_5"/>
    <protectedRange sqref="C20:C34" name="Rango1_2_10_1_1_1_4"/>
    <protectedRange sqref="E35" name="Rango1_13_1_1_1_1_1_1_6"/>
    <protectedRange sqref="C35:C49" name="Rango1_2_10_1_1_1_5"/>
    <protectedRange sqref="E50" name="Rango1_13_1_1_1_1_1_1_7"/>
    <protectedRange sqref="C50:C64" name="Rango1_2_10_1_1_1_6"/>
  </protectedRanges>
  <mergeCells count="16">
    <mergeCell ref="A1:O1"/>
    <mergeCell ref="A2:O2"/>
    <mergeCell ref="G3:H3"/>
    <mergeCell ref="I3:J3"/>
    <mergeCell ref="K67:L67"/>
    <mergeCell ref="B50:B64"/>
    <mergeCell ref="A50:A64"/>
    <mergeCell ref="O4:O64"/>
    <mergeCell ref="K65:L65"/>
    <mergeCell ref="K66:L66"/>
    <mergeCell ref="B5:B19"/>
    <mergeCell ref="A5:A19"/>
    <mergeCell ref="B20:B34"/>
    <mergeCell ref="A20:A34"/>
    <mergeCell ref="B35:B49"/>
    <mergeCell ref="A35:A49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S988"/>
  <sheetViews>
    <sheetView zoomScale="60" zoomScaleNormal="60" workbookViewId="0">
      <selection activeCell="G9" sqref="G9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23.28515625" customWidth="1"/>
    <col min="17" max="17" width="19.28515625" customWidth="1"/>
    <col min="18" max="18" width="17.85546875" customWidth="1"/>
    <col min="19" max="19" width="17.5703125" customWidth="1"/>
    <col min="20" max="29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9" ht="18.75" customHeight="1">
      <c r="A2" s="588" t="s">
        <v>215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9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9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3"/>
    </row>
    <row r="5" spans="1:19" ht="65.25" customHeight="1">
      <c r="A5" s="597" t="s">
        <v>216</v>
      </c>
      <c r="B5" s="594">
        <v>267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  <c r="P5" s="58">
        <v>64800000</v>
      </c>
      <c r="Q5" s="24">
        <f>P5/19</f>
        <v>3410526.3157894737</v>
      </c>
      <c r="R5" s="24">
        <f>Q5/4</f>
        <v>852631.57894736843</v>
      </c>
    </row>
    <row r="6" spans="1:19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  <c r="P6" s="58">
        <v>25000000</v>
      </c>
      <c r="Q6" s="38">
        <f>P6/4</f>
        <v>6250000</v>
      </c>
      <c r="R6" s="38">
        <f>Q6/3</f>
        <v>2083333.3333333333</v>
      </c>
    </row>
    <row r="7" spans="1:19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  <c r="P7" s="51">
        <f>SUM(M5:M19)</f>
        <v>14455093.435000001</v>
      </c>
      <c r="Q7" s="24">
        <f>P7*4</f>
        <v>57820373.740000002</v>
      </c>
      <c r="R7" s="38">
        <v>2100000</v>
      </c>
      <c r="S7" s="24">
        <f>R7*2+R8</f>
        <v>6250000</v>
      </c>
    </row>
    <row r="8" spans="1:19" ht="61.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  <c r="P8" s="19"/>
      <c r="R8" s="38">
        <v>2050000</v>
      </c>
    </row>
    <row r="9" spans="1:19" ht="52.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  <c r="P9" s="19"/>
    </row>
    <row r="10" spans="1:19" ht="40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  <c r="P10" s="19"/>
    </row>
    <row r="11" spans="1:19" ht="82.5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  <c r="P11" s="19"/>
    </row>
    <row r="12" spans="1:19" ht="58.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  <c r="P12" s="19"/>
    </row>
    <row r="13" spans="1:19" ht="62.2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  <c r="P13" s="19"/>
    </row>
    <row r="14" spans="1:19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9" ht="56.2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  <c r="P15" s="19"/>
    </row>
    <row r="16" spans="1:19" ht="57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  <c r="P16" s="19"/>
    </row>
    <row r="17" spans="1:17" ht="56.2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  <c r="P17" s="19"/>
    </row>
    <row r="18" spans="1:17" ht="56.25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  <c r="P18" s="19"/>
    </row>
    <row r="19" spans="1:17" ht="56.2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  <c r="P19" s="19"/>
    </row>
    <row r="20" spans="1:17" ht="82.5" customHeight="1">
      <c r="A20" s="597" t="s">
        <v>217</v>
      </c>
      <c r="B20" s="594">
        <v>217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</row>
    <row r="21" spans="1:17" ht="60" customHeight="1">
      <c r="A21" s="598"/>
      <c r="B21" s="595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</row>
    <row r="22" spans="1:17" ht="33.75" customHeight="1">
      <c r="A22" s="598"/>
      <c r="B22" s="595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</row>
    <row r="23" spans="1:17" ht="46.5" customHeight="1">
      <c r="A23" s="598"/>
      <c r="B23" s="595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</row>
    <row r="24" spans="1:17" ht="37.5" customHeight="1">
      <c r="A24" s="598"/>
      <c r="B24" s="595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</row>
    <row r="25" spans="1:17" ht="37.5" customHeight="1">
      <c r="A25" s="598"/>
      <c r="B25" s="595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</row>
    <row r="26" spans="1:17" ht="37.5" customHeight="1">
      <c r="A26" s="598"/>
      <c r="B26" s="595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</row>
    <row r="27" spans="1:17" ht="37.5" customHeight="1">
      <c r="A27" s="598"/>
      <c r="B27" s="595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</row>
    <row r="28" spans="1:17" ht="68.25" customHeight="1">
      <c r="A28" s="598"/>
      <c r="B28" s="595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59"/>
      <c r="Q28" s="57"/>
    </row>
    <row r="29" spans="1:17" ht="62.25" customHeight="1">
      <c r="A29" s="598"/>
      <c r="B29" s="595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7" ht="68.25" customHeight="1">
      <c r="A30" s="598"/>
      <c r="B30" s="595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</row>
    <row r="31" spans="1:17" ht="68.25" customHeight="1">
      <c r="A31" s="598"/>
      <c r="B31" s="595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</row>
    <row r="32" spans="1:17" ht="68.25" customHeight="1">
      <c r="A32" s="598"/>
      <c r="B32" s="595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</row>
    <row r="33" spans="1:16" ht="68.25" customHeight="1">
      <c r="A33" s="598"/>
      <c r="B33" s="595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</row>
    <row r="34" spans="1:16" ht="68.25" customHeight="1">
      <c r="A34" s="598"/>
      <c r="B34" s="595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</row>
    <row r="35" spans="1:16" ht="55.5" customHeight="1">
      <c r="A35" s="597" t="s">
        <v>218</v>
      </c>
      <c r="B35" s="594">
        <v>259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</row>
    <row r="36" spans="1:16" ht="94.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</row>
    <row r="37" spans="1:16" ht="94.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</row>
    <row r="38" spans="1:16" ht="94.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</row>
    <row r="39" spans="1:16" ht="94.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</row>
    <row r="40" spans="1:16" ht="94.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</row>
    <row r="41" spans="1:16" ht="94.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</row>
    <row r="42" spans="1:16" ht="94.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</row>
    <row r="43" spans="1:16" ht="82.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42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</row>
    <row r="46" spans="1:16" ht="46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</row>
    <row r="47" spans="1:16" ht="65.2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</row>
    <row r="48" spans="1:16" ht="72.7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</row>
    <row r="49" spans="1:16" ht="46.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19"/>
    </row>
    <row r="50" spans="1:16" ht="64.5" customHeight="1">
      <c r="A50" s="614" t="s">
        <v>219</v>
      </c>
      <c r="B50" s="617">
        <v>287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</row>
    <row r="51" spans="1:16" ht="72" customHeight="1">
      <c r="A51" s="615"/>
      <c r="B51" s="618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</row>
    <row r="52" spans="1:16" ht="39.75" customHeight="1">
      <c r="A52" s="615"/>
      <c r="B52" s="618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</row>
    <row r="53" spans="1:16" ht="65.25" customHeight="1">
      <c r="A53" s="615"/>
      <c r="B53" s="618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</row>
    <row r="54" spans="1:16" ht="56.25" customHeight="1">
      <c r="A54" s="615"/>
      <c r="B54" s="618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</row>
    <row r="55" spans="1:16" ht="44.25" customHeight="1">
      <c r="A55" s="615"/>
      <c r="B55" s="618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</row>
    <row r="56" spans="1:16" ht="48" customHeight="1">
      <c r="A56" s="615"/>
      <c r="B56" s="618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</row>
    <row r="57" spans="1:16" ht="44.25" customHeight="1">
      <c r="A57" s="615"/>
      <c r="B57" s="618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</row>
    <row r="58" spans="1:16" ht="49.5" customHeight="1">
      <c r="A58" s="615"/>
      <c r="B58" s="618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</row>
    <row r="59" spans="1:16" ht="62.25" customHeight="1">
      <c r="A59" s="615"/>
      <c r="B59" s="618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ht="58.5" customHeight="1">
      <c r="A60" s="615"/>
      <c r="B60" s="618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</row>
    <row r="61" spans="1:16" ht="95.25" customHeight="1">
      <c r="A61" s="615"/>
      <c r="B61" s="618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</row>
    <row r="62" spans="1:16" ht="54.75" customHeight="1">
      <c r="A62" s="615"/>
      <c r="B62" s="618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</row>
    <row r="63" spans="1:16" ht="65.25" customHeight="1">
      <c r="A63" s="615"/>
      <c r="B63" s="618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</row>
    <row r="64" spans="1:16" ht="77.25" customHeight="1">
      <c r="A64" s="616"/>
      <c r="B64" s="619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13"/>
      <c r="P64" s="19"/>
    </row>
    <row r="65" spans="1:16" s="12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 s="19"/>
      <c r="P65"/>
    </row>
    <row r="66" spans="1:16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'!G31</f>
        <v>3945924</v>
      </c>
      <c r="N66" s="23">
        <f>M66*100%/M65</f>
        <v>6.8244526016790846E-2</v>
      </c>
      <c r="O66"/>
      <c r="P66"/>
    </row>
    <row r="67" spans="1:16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  <c r="P67"/>
    </row>
    <row r="68" spans="1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1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1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1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1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1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1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1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</sheetData>
  <protectedRanges>
    <protectedRange sqref="E5" name="Rango1_13_1_1_1_1_1_1_7"/>
    <protectedRange sqref="C5:C19" name="Rango1_2_10_1_1_1_6"/>
    <protectedRange sqref="E20" name="Rango1_13_1_1_1_1_1_1_7_1"/>
    <protectedRange sqref="C20:C34" name="Rango1_2_10_1_1_1_6_1"/>
    <protectedRange sqref="E35" name="Rango1_13_1_1_1_1_1_1_7_2"/>
    <protectedRange sqref="C35:C49" name="Rango1_2_10_1_1_1_6_2"/>
    <protectedRange sqref="E50" name="Rango1_13_1_1_1_1_1_1_7_3"/>
    <protectedRange sqref="C50:C64" name="Rango1_2_10_1_1_1_6_3"/>
  </protectedRanges>
  <mergeCells count="16">
    <mergeCell ref="K65:L65"/>
    <mergeCell ref="K66:L66"/>
    <mergeCell ref="K67:L67"/>
    <mergeCell ref="A1:O1"/>
    <mergeCell ref="A2:O2"/>
    <mergeCell ref="G3:H3"/>
    <mergeCell ref="I3:J3"/>
    <mergeCell ref="B35:B49"/>
    <mergeCell ref="B5:B19"/>
    <mergeCell ref="A5:A19"/>
    <mergeCell ref="B20:B34"/>
    <mergeCell ref="A20:A34"/>
    <mergeCell ref="A35:A49"/>
    <mergeCell ref="O4:O64"/>
    <mergeCell ref="A50:A64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R1000"/>
  <sheetViews>
    <sheetView zoomScale="60" zoomScaleNormal="60" workbookViewId="0">
      <selection activeCell="F8" sqref="F8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5703125" customWidth="1"/>
    <col min="17" max="17" width="20.7109375" customWidth="1"/>
    <col min="18" max="18" width="18.425781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220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 thickBo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20">
        <v>1</v>
      </c>
      <c r="P4" s="3"/>
    </row>
    <row r="5" spans="1:18" ht="78" customHeight="1">
      <c r="A5" s="597" t="s">
        <v>221</v>
      </c>
      <c r="B5" s="627">
        <v>400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21"/>
      <c r="P5" s="58">
        <v>64800000</v>
      </c>
      <c r="Q5" s="24">
        <f>P5/19</f>
        <v>3410526.3157894737</v>
      </c>
      <c r="R5" s="24">
        <f>Q5/4</f>
        <v>852631.57894736843</v>
      </c>
    </row>
    <row r="6" spans="1:18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21"/>
      <c r="P6" s="58">
        <v>27500000</v>
      </c>
      <c r="Q6" s="38">
        <f>P6/4</f>
        <v>6875000</v>
      </c>
      <c r="R6" s="38">
        <f>Q6/3</f>
        <v>2291666.6666666665</v>
      </c>
    </row>
    <row r="7" spans="1:18" ht="41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21"/>
      <c r="P7" s="51">
        <f>SUM(M5:M19)</f>
        <v>14455093.435000001</v>
      </c>
      <c r="Q7" s="24">
        <f>P7*4</f>
        <v>57820373.740000002</v>
      </c>
      <c r="R7" s="38">
        <v>2300000</v>
      </c>
    </row>
    <row r="8" spans="1:18" ht="65.2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21"/>
      <c r="P8" s="19"/>
      <c r="R8" s="38">
        <v>2287500</v>
      </c>
    </row>
    <row r="9" spans="1:18" ht="163.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21"/>
      <c r="P9" s="22">
        <f>SUM(M5:M19)</f>
        <v>14455093.435000001</v>
      </c>
      <c r="Q9" s="24">
        <f>P9*4</f>
        <v>57820373.740000002</v>
      </c>
      <c r="R9" s="24">
        <v>2287500</v>
      </c>
    </row>
    <row r="10" spans="1:18" ht="52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21"/>
    </row>
    <row r="11" spans="1:18" ht="90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21"/>
    </row>
    <row r="12" spans="1:18" ht="80.2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21"/>
    </row>
    <row r="13" spans="1:18" ht="91.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21"/>
    </row>
    <row r="14" spans="1:18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21"/>
      <c r="P14" s="19"/>
    </row>
    <row r="15" spans="1:18" ht="58.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21"/>
    </row>
    <row r="16" spans="1:18" ht="90.75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21"/>
    </row>
    <row r="17" spans="1:16" ht="50.2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21"/>
    </row>
    <row r="18" spans="1:16" ht="56.25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21"/>
    </row>
    <row r="19" spans="1:16" ht="56.2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21"/>
    </row>
    <row r="20" spans="1:16" ht="62.25" customHeight="1">
      <c r="A20" s="626" t="s">
        <v>222</v>
      </c>
      <c r="B20" s="610">
        <v>380</v>
      </c>
      <c r="C20" s="426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21"/>
    </row>
    <row r="21" spans="1:16" ht="62.25" customHeight="1">
      <c r="A21" s="626"/>
      <c r="B21" s="611"/>
      <c r="C21" s="427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21"/>
    </row>
    <row r="22" spans="1:16" ht="62.25" customHeight="1">
      <c r="A22" s="626"/>
      <c r="B22" s="611"/>
      <c r="C22" s="427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21"/>
    </row>
    <row r="23" spans="1:16" ht="62.25" customHeight="1">
      <c r="A23" s="626"/>
      <c r="B23" s="611"/>
      <c r="C23" s="427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21"/>
    </row>
    <row r="24" spans="1:16" ht="62.25" customHeight="1">
      <c r="A24" s="626"/>
      <c r="B24" s="611"/>
      <c r="C24" s="427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21"/>
    </row>
    <row r="25" spans="1:16" ht="62.25" customHeight="1">
      <c r="A25" s="626"/>
      <c r="B25" s="611"/>
      <c r="C25" s="427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21"/>
    </row>
    <row r="26" spans="1:16" ht="62.25" customHeight="1">
      <c r="A26" s="626"/>
      <c r="B26" s="611"/>
      <c r="C26" s="427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21"/>
    </row>
    <row r="27" spans="1:16" ht="57.75" customHeight="1">
      <c r="A27" s="626"/>
      <c r="B27" s="611"/>
      <c r="C27" s="427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21"/>
    </row>
    <row r="28" spans="1:16" ht="60" customHeight="1">
      <c r="A28" s="626"/>
      <c r="B28" s="611"/>
      <c r="C28" s="427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21"/>
    </row>
    <row r="29" spans="1:16" ht="62.25" customHeight="1">
      <c r="A29" s="626"/>
      <c r="B29" s="611"/>
      <c r="C29" s="427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21"/>
      <c r="P29" s="19"/>
    </row>
    <row r="30" spans="1:16" ht="61.5" customHeight="1">
      <c r="A30" s="626"/>
      <c r="B30" s="611"/>
      <c r="C30" s="427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21"/>
    </row>
    <row r="31" spans="1:16" ht="60" customHeight="1">
      <c r="A31" s="626"/>
      <c r="B31" s="611"/>
      <c r="C31" s="427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21"/>
    </row>
    <row r="32" spans="1:16" ht="84.75" customHeight="1">
      <c r="A32" s="626"/>
      <c r="B32" s="611"/>
      <c r="C32" s="427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21"/>
    </row>
    <row r="33" spans="1:16" ht="84.75" customHeight="1">
      <c r="A33" s="626"/>
      <c r="B33" s="611"/>
      <c r="C33" s="427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21"/>
    </row>
    <row r="34" spans="1:16" ht="69.75" customHeight="1">
      <c r="A34" s="626"/>
      <c r="B34" s="622"/>
      <c r="C34" s="428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21"/>
    </row>
    <row r="35" spans="1:16" ht="67.5" customHeight="1">
      <c r="A35" s="624" t="s">
        <v>223</v>
      </c>
      <c r="B35" s="611">
        <v>373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21"/>
    </row>
    <row r="36" spans="1:16" ht="73.5" customHeight="1">
      <c r="A36" s="625"/>
      <c r="B36" s="611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21"/>
    </row>
    <row r="37" spans="1:16" ht="55.5" customHeight="1">
      <c r="A37" s="625"/>
      <c r="B37" s="611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21"/>
    </row>
    <row r="38" spans="1:16" ht="55.5" customHeight="1">
      <c r="A38" s="625"/>
      <c r="B38" s="611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21"/>
    </row>
    <row r="39" spans="1:16" ht="55.5" customHeight="1">
      <c r="A39" s="625"/>
      <c r="B39" s="611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21"/>
    </row>
    <row r="40" spans="1:16" ht="55.5" customHeight="1">
      <c r="A40" s="625"/>
      <c r="B40" s="611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21"/>
    </row>
    <row r="41" spans="1:16" ht="57.75" customHeight="1">
      <c r="A41" s="625"/>
      <c r="B41" s="611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21"/>
    </row>
    <row r="42" spans="1:16" ht="67.5" customHeight="1">
      <c r="A42" s="625"/>
      <c r="B42" s="611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21"/>
    </row>
    <row r="43" spans="1:16" ht="42.75" customHeight="1">
      <c r="A43" s="625"/>
      <c r="B43" s="611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21"/>
    </row>
    <row r="44" spans="1:16" ht="62.25" customHeight="1">
      <c r="A44" s="625"/>
      <c r="B44" s="611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21"/>
      <c r="P44" s="19"/>
    </row>
    <row r="45" spans="1:16" ht="61.5" customHeight="1">
      <c r="A45" s="625"/>
      <c r="B45" s="611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21"/>
    </row>
    <row r="46" spans="1:16" ht="76.5" customHeight="1">
      <c r="A46" s="625"/>
      <c r="B46" s="611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21"/>
    </row>
    <row r="47" spans="1:16" ht="54" customHeight="1">
      <c r="A47" s="625"/>
      <c r="B47" s="611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21"/>
    </row>
    <row r="48" spans="1:16" ht="94.5" customHeight="1">
      <c r="A48" s="625"/>
      <c r="B48" s="611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21"/>
    </row>
    <row r="49" spans="1:16" ht="77.25" customHeight="1">
      <c r="A49" s="625"/>
      <c r="B49" s="611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21"/>
    </row>
    <row r="50" spans="1:16" ht="62.25" customHeight="1">
      <c r="A50" s="608" t="s">
        <v>224</v>
      </c>
      <c r="B50" s="610">
        <v>291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21"/>
    </row>
    <row r="51" spans="1:16" ht="63.75" customHeight="1">
      <c r="A51" s="609"/>
      <c r="B51" s="611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21"/>
    </row>
    <row r="52" spans="1:16" ht="41.25" customHeight="1">
      <c r="A52" s="609"/>
      <c r="B52" s="611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21"/>
    </row>
    <row r="53" spans="1:16" ht="41.25" customHeight="1">
      <c r="A53" s="609"/>
      <c r="B53" s="611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21"/>
    </row>
    <row r="54" spans="1:16" ht="73.5" customHeight="1">
      <c r="A54" s="609"/>
      <c r="B54" s="611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21"/>
    </row>
    <row r="55" spans="1:16" ht="42.75" customHeight="1">
      <c r="A55" s="609"/>
      <c r="B55" s="611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21"/>
    </row>
    <row r="56" spans="1:16" ht="48" customHeight="1">
      <c r="A56" s="609"/>
      <c r="B56" s="611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21"/>
    </row>
    <row r="57" spans="1:16" ht="83.25" customHeight="1">
      <c r="A57" s="609"/>
      <c r="B57" s="611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21"/>
    </row>
    <row r="58" spans="1:16" ht="54.75" customHeight="1">
      <c r="A58" s="609"/>
      <c r="B58" s="611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</row>
    <row r="59" spans="1:16" ht="62.25" customHeight="1">
      <c r="A59" s="609"/>
      <c r="B59" s="611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P59" s="19"/>
    </row>
    <row r="60" spans="1:16" ht="89.25" customHeight="1">
      <c r="A60" s="609"/>
      <c r="B60" s="611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</row>
    <row r="61" spans="1:16" ht="52.5" customHeight="1">
      <c r="A61" s="609"/>
      <c r="B61" s="611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</row>
    <row r="62" spans="1:16" ht="57.75" customHeight="1">
      <c r="A62" s="609"/>
      <c r="B62" s="611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</row>
    <row r="63" spans="1:16" ht="44.25" customHeight="1">
      <c r="A63" s="609"/>
      <c r="B63" s="611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</row>
    <row r="64" spans="1:16" ht="72.75" customHeight="1">
      <c r="A64" s="623"/>
      <c r="B64" s="622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</row>
    <row r="65" spans="1:16" ht="15.75" customHeight="1">
      <c r="A65" s="18"/>
      <c r="B65" s="18"/>
      <c r="K65" s="612" t="s">
        <v>213</v>
      </c>
      <c r="L65" s="612"/>
      <c r="M65" s="283">
        <f>SUM(M5:M64)</f>
        <v>57820373.740000002</v>
      </c>
    </row>
    <row r="66" spans="1:16" ht="15.75" customHeight="1">
      <c r="K66" s="604" t="s">
        <v>214</v>
      </c>
      <c r="L66" s="605"/>
      <c r="M66" s="288">
        <f>'EBS PIC 2024 '!G47</f>
        <v>3945924</v>
      </c>
      <c r="N66" s="23">
        <f>M66*100%/M65</f>
        <v>6.8244526016790846E-2</v>
      </c>
    </row>
    <row r="67" spans="1:16" ht="15.75" customHeight="1">
      <c r="K67" s="593" t="s">
        <v>171</v>
      </c>
      <c r="L67" s="593"/>
      <c r="M67" s="285">
        <f>M65+M66</f>
        <v>61766297.740000002</v>
      </c>
    </row>
    <row r="68" spans="1:16" ht="15.75" customHeight="1"/>
    <row r="69" spans="1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1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1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1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1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1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16" s="12" customFormat="1" ht="15.75" customHeight="1">
      <c r="C75"/>
      <c r="D75"/>
      <c r="E75" s="7"/>
      <c r="F75"/>
      <c r="G75"/>
      <c r="H75"/>
      <c r="I75"/>
      <c r="J75"/>
      <c r="K75"/>
      <c r="L75"/>
      <c r="M75" t="s">
        <v>48</v>
      </c>
      <c r="N75" s="14"/>
      <c r="O75"/>
      <c r="P75"/>
    </row>
    <row r="76" spans="1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 s="612"/>
      <c r="L78" s="612"/>
      <c r="M78" s="173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 s="604"/>
      <c r="L79" s="605"/>
      <c r="M79" s="10"/>
      <c r="N79" s="23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 s="593"/>
      <c r="L80" s="593"/>
      <c r="M80" s="17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</sheetData>
  <protectedRanges>
    <protectedRange sqref="E5" name="Rango1_13_1_1_1_1_1_1_7"/>
    <protectedRange sqref="C5:C19" name="Rango1_2_10_1_1_1_6"/>
    <protectedRange sqref="E20" name="Rango1_13_1_1_1_1_1_1_7_1"/>
    <protectedRange sqref="C20:C34" name="Rango1_2_10_1_1_1_6_1"/>
    <protectedRange sqref="E35" name="Rango1_13_1_1_1_1_1_1_7_2"/>
    <protectedRange sqref="C35:C49" name="Rango1_2_10_1_1_1_6_2"/>
    <protectedRange sqref="E50" name="Rango1_13_1_1_1_1_1_1_7_3"/>
    <protectedRange sqref="C50:C64" name="Rango1_2_10_1_1_1_6_3"/>
  </protectedRanges>
  <mergeCells count="19">
    <mergeCell ref="A1:O1"/>
    <mergeCell ref="A2:O2"/>
    <mergeCell ref="G3:H3"/>
    <mergeCell ref="I3:J3"/>
    <mergeCell ref="O4:O57"/>
    <mergeCell ref="B50:B64"/>
    <mergeCell ref="A50:A64"/>
    <mergeCell ref="B35:B49"/>
    <mergeCell ref="A35:A49"/>
    <mergeCell ref="B20:B34"/>
    <mergeCell ref="A20:A34"/>
    <mergeCell ref="B5:B19"/>
    <mergeCell ref="A5:A19"/>
    <mergeCell ref="K78:L78"/>
    <mergeCell ref="K79:L79"/>
    <mergeCell ref="K80:L80"/>
    <mergeCell ref="K65:L65"/>
    <mergeCell ref="K66:L66"/>
    <mergeCell ref="K67:L67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R1016"/>
  <sheetViews>
    <sheetView topLeftCell="E57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140625" customWidth="1"/>
    <col min="17" max="17" width="16.42578125" customWidth="1"/>
    <col min="18" max="18" width="16.57031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225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 thickBo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20">
        <v>1</v>
      </c>
      <c r="P4" s="3"/>
    </row>
    <row r="5" spans="1:18" ht="65.25" customHeight="1">
      <c r="A5" s="628" t="s">
        <v>226</v>
      </c>
      <c r="B5" s="630">
        <v>340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21"/>
      <c r="P5">
        <v>64800000</v>
      </c>
      <c r="Q5">
        <f>P5/4</f>
        <v>16200000</v>
      </c>
      <c r="R5" s="38">
        <f>Q5/18</f>
        <v>900000</v>
      </c>
    </row>
    <row r="6" spans="1:18" ht="65.25" customHeight="1">
      <c r="A6" s="629"/>
      <c r="B6" s="631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21"/>
      <c r="P6" s="58">
        <v>20000000</v>
      </c>
      <c r="Q6" s="38">
        <f>P6/4</f>
        <v>5000000</v>
      </c>
      <c r="R6" s="38">
        <v>1600000</v>
      </c>
    </row>
    <row r="7" spans="1:18" ht="65.25" customHeight="1">
      <c r="A7" s="629"/>
      <c r="B7" s="631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21"/>
      <c r="P7" s="51">
        <f>SUM(M5:M19)</f>
        <v>14455093.435000001</v>
      </c>
      <c r="Q7" s="24">
        <f>P7*4</f>
        <v>57820373.740000002</v>
      </c>
      <c r="R7" s="38">
        <v>1600000</v>
      </c>
    </row>
    <row r="8" spans="1:18" ht="65.25" customHeight="1">
      <c r="A8" s="629"/>
      <c r="B8" s="631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21"/>
      <c r="P8" s="19"/>
      <c r="R8" s="38">
        <v>1800000</v>
      </c>
    </row>
    <row r="9" spans="1:18" ht="65.25" customHeight="1">
      <c r="A9" s="629"/>
      <c r="B9" s="631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21"/>
    </row>
    <row r="10" spans="1:18" ht="58.5" customHeight="1">
      <c r="A10" s="629"/>
      <c r="B10" s="631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21"/>
    </row>
    <row r="11" spans="1:18" ht="52.5" customHeight="1">
      <c r="A11" s="629"/>
      <c r="B11" s="631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21"/>
    </row>
    <row r="12" spans="1:18" ht="52.5" customHeight="1">
      <c r="A12" s="629"/>
      <c r="B12" s="631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21"/>
    </row>
    <row r="13" spans="1:18" ht="71.25" customHeight="1">
      <c r="A13" s="629"/>
      <c r="B13" s="631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21"/>
    </row>
    <row r="14" spans="1:18" ht="62.25" customHeight="1">
      <c r="A14" s="629"/>
      <c r="B14" s="63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21"/>
      <c r="P14" s="19"/>
    </row>
    <row r="15" spans="1:18" ht="80.25" customHeight="1">
      <c r="A15" s="629"/>
      <c r="B15" s="631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21"/>
    </row>
    <row r="16" spans="1:18" ht="40.5" customHeight="1">
      <c r="A16" s="629"/>
      <c r="B16" s="631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21"/>
    </row>
    <row r="17" spans="1:16" ht="72.75" customHeight="1">
      <c r="A17" s="629"/>
      <c r="B17" s="631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21"/>
    </row>
    <row r="18" spans="1:16" ht="37.5" customHeight="1">
      <c r="A18" s="629"/>
      <c r="B18" s="631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21"/>
    </row>
    <row r="19" spans="1:16" ht="90.75" customHeight="1">
      <c r="A19" s="629"/>
      <c r="B19" s="63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21"/>
    </row>
    <row r="20" spans="1:16" ht="71.25" customHeight="1">
      <c r="A20" s="632" t="s">
        <v>227</v>
      </c>
      <c r="B20" s="633">
        <v>373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21"/>
    </row>
    <row r="21" spans="1:16" ht="106.5" customHeight="1">
      <c r="A21" s="629"/>
      <c r="B21" s="634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21"/>
    </row>
    <row r="22" spans="1:16" ht="33.75" customHeight="1">
      <c r="A22" s="629"/>
      <c r="B22" s="634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21"/>
    </row>
    <row r="23" spans="1:16" ht="43.5" customHeight="1">
      <c r="A23" s="629"/>
      <c r="B23" s="634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21"/>
    </row>
    <row r="24" spans="1:16" ht="65.25" customHeight="1">
      <c r="A24" s="629"/>
      <c r="B24" s="634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21"/>
    </row>
    <row r="25" spans="1:16" ht="46.5" customHeight="1">
      <c r="A25" s="629"/>
      <c r="B25" s="634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21"/>
    </row>
    <row r="26" spans="1:16" ht="60">
      <c r="A26" s="629"/>
      <c r="B26" s="634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21"/>
    </row>
    <row r="27" spans="1:16" ht="60" customHeight="1">
      <c r="A27" s="629"/>
      <c r="B27" s="634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21"/>
    </row>
    <row r="28" spans="1:16" ht="33.75" customHeight="1">
      <c r="A28" s="629"/>
      <c r="B28" s="634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21"/>
    </row>
    <row r="29" spans="1:16" ht="62.25" customHeight="1">
      <c r="A29" s="629"/>
      <c r="B29" s="634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21"/>
      <c r="P29" s="19"/>
    </row>
    <row r="30" spans="1:16" ht="46.5" customHeight="1">
      <c r="A30" s="629"/>
      <c r="B30" s="634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21"/>
    </row>
    <row r="31" spans="1:16" ht="37.5" customHeight="1">
      <c r="A31" s="629"/>
      <c r="B31" s="634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21"/>
    </row>
    <row r="32" spans="1:16" ht="37.5" customHeight="1">
      <c r="A32" s="629"/>
      <c r="B32" s="634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21"/>
    </row>
    <row r="33" spans="1:16" ht="37.5" customHeight="1">
      <c r="A33" s="629"/>
      <c r="B33" s="634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21"/>
    </row>
    <row r="34" spans="1:16" ht="37.5" customHeight="1">
      <c r="A34" s="629"/>
      <c r="B34" s="634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21"/>
    </row>
    <row r="35" spans="1:16" ht="68.25" customHeight="1">
      <c r="A35" s="628" t="s">
        <v>228</v>
      </c>
      <c r="B35" s="635">
        <v>331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21"/>
    </row>
    <row r="36" spans="1:16" ht="68.25" customHeight="1">
      <c r="A36" s="632"/>
      <c r="B36" s="633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21"/>
    </row>
    <row r="37" spans="1:16" ht="68.25" customHeight="1">
      <c r="A37" s="629"/>
      <c r="B37" s="634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21"/>
    </row>
    <row r="38" spans="1:16" ht="68.25" customHeight="1">
      <c r="A38" s="629"/>
      <c r="B38" s="634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21"/>
    </row>
    <row r="39" spans="1:16" ht="68.25" customHeight="1">
      <c r="A39" s="629"/>
      <c r="B39" s="634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21"/>
    </row>
    <row r="40" spans="1:16" ht="68.25" customHeight="1">
      <c r="A40" s="629"/>
      <c r="B40" s="634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21"/>
    </row>
    <row r="41" spans="1:16" ht="68.25" customHeight="1">
      <c r="A41" s="629"/>
      <c r="B41" s="634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21"/>
    </row>
    <row r="42" spans="1:16" ht="68.25" customHeight="1">
      <c r="A42" s="629"/>
      <c r="B42" s="634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21"/>
    </row>
    <row r="43" spans="1:16" ht="68.25" customHeight="1">
      <c r="A43" s="629"/>
      <c r="B43" s="634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21"/>
    </row>
    <row r="44" spans="1:16" ht="62.25" customHeight="1">
      <c r="A44" s="629"/>
      <c r="B44" s="634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21"/>
      <c r="P44" s="19"/>
    </row>
    <row r="45" spans="1:16" ht="69.75" customHeight="1">
      <c r="A45" s="629"/>
      <c r="B45" s="634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21"/>
    </row>
    <row r="46" spans="1:16" ht="30" customHeight="1">
      <c r="A46" s="629"/>
      <c r="B46" s="634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21"/>
    </row>
    <row r="47" spans="1:16" ht="67.5" customHeight="1">
      <c r="A47" s="629"/>
      <c r="B47" s="634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21"/>
    </row>
    <row r="48" spans="1:16" ht="73.5" customHeight="1">
      <c r="A48" s="629"/>
      <c r="B48" s="634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21"/>
    </row>
    <row r="49" spans="1:16" ht="55.5" customHeight="1">
      <c r="A49" s="629"/>
      <c r="B49" s="634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21"/>
    </row>
    <row r="50" spans="1:16" ht="94.5" customHeight="1">
      <c r="A50" s="636" t="s">
        <v>229</v>
      </c>
      <c r="B50" s="639">
        <v>204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21"/>
    </row>
    <row r="51" spans="1:16" ht="94.5" customHeight="1">
      <c r="A51" s="637"/>
      <c r="B51" s="640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21"/>
    </row>
    <row r="52" spans="1:16" ht="94.5" customHeight="1">
      <c r="A52" s="637"/>
      <c r="B52" s="640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21"/>
    </row>
    <row r="53" spans="1:16" ht="94.5" customHeight="1">
      <c r="A53" s="637"/>
      <c r="B53" s="640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21"/>
    </row>
    <row r="54" spans="1:16" ht="94.5" customHeight="1">
      <c r="A54" s="637"/>
      <c r="B54" s="640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21"/>
    </row>
    <row r="55" spans="1:16" ht="94.5" customHeight="1">
      <c r="A55" s="637"/>
      <c r="B55" s="640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21"/>
    </row>
    <row r="56" spans="1:16" ht="94.5" customHeight="1">
      <c r="A56" s="637"/>
      <c r="B56" s="640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21"/>
    </row>
    <row r="57" spans="1:16" ht="94.5" customHeight="1">
      <c r="A57" s="637"/>
      <c r="B57" s="640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21"/>
    </row>
    <row r="58" spans="1:16" ht="42" customHeight="1">
      <c r="A58" s="638"/>
      <c r="B58" s="640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21"/>
    </row>
    <row r="59" spans="1:16" ht="62.25" customHeight="1">
      <c r="A59" s="638"/>
      <c r="B59" s="640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21"/>
      <c r="P59" s="19"/>
    </row>
    <row r="60" spans="1:16" ht="46.5" customHeight="1">
      <c r="A60" s="638"/>
      <c r="B60" s="640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21"/>
    </row>
    <row r="61" spans="1:16" ht="65.25" customHeight="1">
      <c r="A61" s="638"/>
      <c r="B61" s="640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21"/>
    </row>
    <row r="62" spans="1:16" ht="72.75" customHeight="1">
      <c r="A62" s="638"/>
      <c r="B62" s="640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21"/>
    </row>
    <row r="63" spans="1:16" ht="46.5" customHeight="1">
      <c r="A63" s="638"/>
      <c r="B63" s="640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21"/>
    </row>
    <row r="64" spans="1:16" ht="60" customHeight="1">
      <c r="A64" s="638"/>
      <c r="B64" s="640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21"/>
    </row>
    <row r="65" spans="2:14" ht="15.75" customHeight="1">
      <c r="B65" s="18"/>
      <c r="C65" s="19"/>
      <c r="D65" s="19"/>
      <c r="E65" s="20"/>
      <c r="F65" s="19"/>
      <c r="G65" s="19"/>
      <c r="H65" s="19"/>
      <c r="I65" s="19"/>
      <c r="J65" s="19"/>
      <c r="K65" s="603" t="s">
        <v>213</v>
      </c>
      <c r="L65" s="603"/>
      <c r="M65" s="287">
        <f>SUM(M5:M64)</f>
        <v>57820373.740000002</v>
      </c>
      <c r="N65" s="21"/>
    </row>
    <row r="66" spans="2:14" ht="36" customHeight="1" thickBot="1">
      <c r="K66" s="604" t="s">
        <v>214</v>
      </c>
      <c r="L66" s="605"/>
      <c r="M66" s="288">
        <f>'EBS PIC 2024 '!G96</f>
        <v>3945924</v>
      </c>
      <c r="N66" s="23">
        <f>M66*100%/M65</f>
        <v>6.8244526016790846E-2</v>
      </c>
    </row>
    <row r="67" spans="2:14" ht="15.75" customHeight="1">
      <c r="K67" s="593" t="s">
        <v>171</v>
      </c>
      <c r="L67" s="593"/>
      <c r="M67" s="285">
        <f>M65+M66</f>
        <v>61766297.740000002</v>
      </c>
    </row>
    <row r="68" spans="2:14" ht="15.75" customHeight="1"/>
    <row r="69" spans="2:14" ht="15.75" customHeight="1">
      <c r="G69" t="s">
        <v>56</v>
      </c>
    </row>
    <row r="70" spans="2:14" ht="15.75" customHeight="1"/>
    <row r="71" spans="2:14" ht="15.75" customHeight="1"/>
    <row r="72" spans="2:14" ht="15.75" customHeight="1"/>
    <row r="73" spans="2:14" ht="15.75" customHeight="1"/>
    <row r="74" spans="2:14" ht="15.75" customHeight="1"/>
    <row r="75" spans="2:14" ht="15.75" customHeight="1"/>
    <row r="76" spans="2:14" ht="15.75" customHeight="1"/>
    <row r="77" spans="2:14" ht="15.75" customHeight="1"/>
    <row r="78" spans="2:14" ht="15.75" customHeight="1"/>
    <row r="79" spans="2:14" ht="15.75" customHeight="1"/>
    <row r="80" spans="2:14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" name="Rango1_13_1_1_1_1_1_1_7"/>
    <protectedRange sqref="C5:C19" name="Rango1_2_10_1_1_1_6"/>
    <protectedRange sqref="E20" name="Rango1_13_1_1_1_1_1_1_7_1"/>
    <protectedRange sqref="C20:C34" name="Rango1_2_10_1_1_1_6_1"/>
    <protectedRange sqref="E35" name="Rango1_13_1_1_1_1_1_1_7_2"/>
    <protectedRange sqref="C35:C49" name="Rango1_2_10_1_1_1_6_2"/>
    <protectedRange sqref="E50" name="Rango1_13_1_1_1_1_1_1_7_3"/>
    <protectedRange sqref="C50:C64" name="Rango1_2_10_1_1_1_6_3"/>
  </protectedRanges>
  <mergeCells count="16">
    <mergeCell ref="K67:L67"/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B35:B49"/>
    <mergeCell ref="A50:A64"/>
    <mergeCell ref="B50:B64"/>
    <mergeCell ref="K65:L65"/>
    <mergeCell ref="K66:L6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665B-8932-439C-9712-B895E098A5A9}">
  <sheetPr>
    <tabColor rgb="FF92D050"/>
  </sheetPr>
  <dimension ref="A1:S1016"/>
  <sheetViews>
    <sheetView topLeftCell="G14" zoomScale="60" zoomScaleNormal="60" workbookViewId="0">
      <selection activeCell="C5" sqref="C5:N19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9" customWidth="1"/>
    <col min="18" max="18" width="15.42578125" customWidth="1"/>
    <col min="19" max="19" width="19.140625" customWidth="1"/>
    <col min="20" max="29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9" ht="18.75" customHeight="1">
      <c r="A2" s="588" t="s">
        <v>230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9" ht="39.75" customHeight="1">
      <c r="A3" s="11" t="s">
        <v>174</v>
      </c>
      <c r="B3" s="13" t="s">
        <v>175</v>
      </c>
      <c r="C3" s="6" t="s">
        <v>102</v>
      </c>
      <c r="D3" s="6" t="s">
        <v>103</v>
      </c>
      <c r="E3" s="79" t="s">
        <v>104</v>
      </c>
      <c r="F3" s="16" t="s">
        <v>177</v>
      </c>
      <c r="G3" s="641" t="s">
        <v>178</v>
      </c>
      <c r="H3" s="642"/>
      <c r="I3" s="641" t="s">
        <v>179</v>
      </c>
      <c r="J3" s="642"/>
      <c r="K3" s="6" t="s">
        <v>180</v>
      </c>
      <c r="L3" s="6" t="s">
        <v>181</v>
      </c>
      <c r="M3" s="6" t="s">
        <v>182</v>
      </c>
      <c r="N3" s="6" t="s">
        <v>183</v>
      </c>
      <c r="O3" s="15" t="s">
        <v>184</v>
      </c>
      <c r="P3" s="3"/>
    </row>
    <row r="4" spans="1:19" ht="39.75" customHeight="1" thickBot="1">
      <c r="A4" s="387"/>
      <c r="B4" s="388"/>
      <c r="C4" s="75"/>
      <c r="D4" s="75"/>
      <c r="E4" s="75"/>
      <c r="F4" s="389" t="s">
        <v>185</v>
      </c>
      <c r="G4" s="390" t="s">
        <v>186</v>
      </c>
      <c r="H4" s="390" t="s">
        <v>187</v>
      </c>
      <c r="I4" s="390" t="s">
        <v>188</v>
      </c>
      <c r="J4" s="390" t="s">
        <v>189</v>
      </c>
      <c r="K4" s="75"/>
      <c r="L4" s="75"/>
      <c r="M4" s="391"/>
      <c r="N4" s="392"/>
      <c r="O4" s="643">
        <v>1</v>
      </c>
      <c r="P4" s="3"/>
      <c r="Q4" s="24"/>
      <c r="R4" s="24"/>
    </row>
    <row r="5" spans="1:19" ht="78" customHeight="1" thickBot="1">
      <c r="A5" s="646" t="s">
        <v>231</v>
      </c>
      <c r="B5" s="649"/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44"/>
      <c r="P5" s="58">
        <f>'EBS PIC 2024 '!H369</f>
        <v>51020373.73911573</v>
      </c>
      <c r="Q5" s="24">
        <f>P5/14</f>
        <v>3644312.4099368379</v>
      </c>
      <c r="R5" s="24">
        <f>Q5/4</f>
        <v>911078.10248420946</v>
      </c>
      <c r="S5" s="24"/>
    </row>
    <row r="6" spans="1:19" ht="65.25" customHeight="1" thickBot="1">
      <c r="A6" s="647"/>
      <c r="B6" s="650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44"/>
      <c r="P6" s="58">
        <f>'EBS PIC 2024 '!G369</f>
        <v>6800000</v>
      </c>
      <c r="Q6" s="38">
        <f>P6/4</f>
        <v>1700000</v>
      </c>
      <c r="R6" s="38"/>
    </row>
    <row r="7" spans="1:19" ht="65.25" customHeight="1" thickBot="1">
      <c r="A7" s="647"/>
      <c r="B7" s="650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44"/>
      <c r="P7" s="384"/>
      <c r="Q7" s="24"/>
      <c r="R7" s="386"/>
      <c r="S7" s="24"/>
    </row>
    <row r="8" spans="1:19" ht="65.25" customHeight="1">
      <c r="A8" s="647"/>
      <c r="B8" s="650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44"/>
      <c r="P8" s="19"/>
      <c r="R8" s="38"/>
    </row>
    <row r="9" spans="1:19" ht="77.25" customHeight="1">
      <c r="A9" s="647"/>
      <c r="B9" s="650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44"/>
      <c r="P9" s="19"/>
      <c r="Q9" s="54"/>
    </row>
    <row r="10" spans="1:19" ht="52.5" customHeight="1">
      <c r="A10" s="647"/>
      <c r="B10" s="650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44"/>
      <c r="P10" s="19"/>
      <c r="Q10" s="24"/>
    </row>
    <row r="11" spans="1:19" ht="52.5" customHeight="1">
      <c r="A11" s="647"/>
      <c r="B11" s="650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44"/>
      <c r="P11" s="19"/>
    </row>
    <row r="12" spans="1:19" ht="51" customHeight="1">
      <c r="A12" s="647"/>
      <c r="B12" s="650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44"/>
      <c r="P12" s="19"/>
    </row>
    <row r="13" spans="1:19" ht="63" customHeight="1">
      <c r="A13" s="647"/>
      <c r="B13" s="650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44"/>
      <c r="P13" s="19"/>
    </row>
    <row r="14" spans="1:19" ht="62.25" customHeight="1">
      <c r="A14" s="647"/>
      <c r="B14" s="650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44"/>
      <c r="P14" s="19"/>
    </row>
    <row r="15" spans="1:19" ht="57" customHeight="1">
      <c r="A15" s="647"/>
      <c r="B15" s="650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44"/>
      <c r="P15" s="19"/>
    </row>
    <row r="16" spans="1:19" ht="100.5" customHeight="1">
      <c r="A16" s="647"/>
      <c r="B16" s="650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44"/>
      <c r="P16" s="19"/>
    </row>
    <row r="17" spans="1:17" ht="58.5" customHeight="1">
      <c r="A17" s="647"/>
      <c r="B17" s="650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44"/>
      <c r="P17" s="19"/>
    </row>
    <row r="18" spans="1:17" ht="76.5" customHeight="1">
      <c r="A18" s="647"/>
      <c r="B18" s="650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44"/>
      <c r="P18" s="19"/>
    </row>
    <row r="19" spans="1:17" ht="80.25" customHeight="1">
      <c r="A19" s="648"/>
      <c r="B19" s="65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44"/>
      <c r="P19" s="19"/>
    </row>
    <row r="20" spans="1:17" ht="71.25" customHeight="1">
      <c r="A20" s="652" t="s">
        <v>232</v>
      </c>
      <c r="B20" s="655"/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44"/>
      <c r="P20" s="244"/>
      <c r="Q20" s="54"/>
    </row>
    <row r="21" spans="1:17" ht="106.5" customHeight="1">
      <c r="A21" s="653"/>
      <c r="B21" s="656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44"/>
      <c r="P21" s="50"/>
      <c r="Q21" s="24"/>
    </row>
    <row r="22" spans="1:17" ht="33.75" customHeight="1">
      <c r="A22" s="653"/>
      <c r="B22" s="656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44"/>
      <c r="P22" s="19"/>
    </row>
    <row r="23" spans="1:17" ht="43.5" customHeight="1">
      <c r="A23" s="653"/>
      <c r="B23" s="656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44"/>
      <c r="P23" s="19"/>
    </row>
    <row r="24" spans="1:17" ht="65.25" customHeight="1">
      <c r="A24" s="653"/>
      <c r="B24" s="656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44"/>
      <c r="P24" s="19"/>
    </row>
    <row r="25" spans="1:17" ht="46.5" customHeight="1">
      <c r="A25" s="653"/>
      <c r="B25" s="656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44"/>
      <c r="P25" s="19"/>
    </row>
    <row r="26" spans="1:17" ht="60">
      <c r="A26" s="653"/>
      <c r="B26" s="656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44"/>
      <c r="P26" s="19"/>
    </row>
    <row r="27" spans="1:17" ht="60" customHeight="1">
      <c r="A27" s="653"/>
      <c r="B27" s="656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44"/>
      <c r="P27" s="19"/>
    </row>
    <row r="28" spans="1:17" ht="33.75" customHeight="1">
      <c r="A28" s="653"/>
      <c r="B28" s="656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44"/>
      <c r="P28" s="19"/>
    </row>
    <row r="29" spans="1:17" ht="46.5" customHeight="1">
      <c r="A29" s="653"/>
      <c r="B29" s="656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44"/>
      <c r="P29" s="19"/>
    </row>
    <row r="30" spans="1:17" ht="82.5" customHeight="1">
      <c r="A30" s="653"/>
      <c r="B30" s="656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44"/>
      <c r="P30" s="19"/>
    </row>
    <row r="31" spans="1:17" ht="101.25" customHeight="1">
      <c r="A31" s="653"/>
      <c r="B31" s="656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44"/>
      <c r="P31" s="19"/>
    </row>
    <row r="32" spans="1:17" ht="60" customHeight="1">
      <c r="A32" s="653"/>
      <c r="B32" s="656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44"/>
      <c r="P32" s="19"/>
    </row>
    <row r="33" spans="1:16" ht="37.5" customHeight="1">
      <c r="A33" s="653"/>
      <c r="B33" s="656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44"/>
      <c r="P33" s="19"/>
    </row>
    <row r="34" spans="1:16" ht="37.5" customHeight="1">
      <c r="A34" s="654"/>
      <c r="B34" s="657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44"/>
      <c r="P34" s="19"/>
    </row>
    <row r="35" spans="1:16" ht="68.25" customHeight="1">
      <c r="A35" s="652"/>
      <c r="B35" s="658"/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44"/>
      <c r="P35" s="19"/>
    </row>
    <row r="36" spans="1:16" ht="68.25" customHeight="1">
      <c r="A36" s="653"/>
      <c r="B36" s="656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44"/>
      <c r="P36" s="19"/>
    </row>
    <row r="37" spans="1:16" ht="68.25" customHeight="1">
      <c r="A37" s="653"/>
      <c r="B37" s="656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44"/>
      <c r="P37" s="19"/>
    </row>
    <row r="38" spans="1:16" ht="68.25" customHeight="1">
      <c r="A38" s="653"/>
      <c r="B38" s="656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44"/>
      <c r="P38" s="19"/>
    </row>
    <row r="39" spans="1:16" ht="68.25" customHeight="1">
      <c r="A39" s="653"/>
      <c r="B39" s="656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44"/>
      <c r="P39" s="19"/>
    </row>
    <row r="40" spans="1:16" ht="68.25" customHeight="1">
      <c r="A40" s="653"/>
      <c r="B40" s="656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44"/>
      <c r="P40" s="19"/>
    </row>
    <row r="41" spans="1:16" ht="68.25" customHeight="1">
      <c r="A41" s="653"/>
      <c r="B41" s="656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44"/>
      <c r="P41" s="19"/>
    </row>
    <row r="42" spans="1:16" ht="68.25" customHeight="1">
      <c r="A42" s="653"/>
      <c r="B42" s="656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44"/>
      <c r="P42" s="19"/>
    </row>
    <row r="43" spans="1:16" ht="69.75" customHeight="1">
      <c r="A43" s="653"/>
      <c r="B43" s="656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44"/>
      <c r="P43" s="19"/>
    </row>
    <row r="44" spans="1:16" ht="63" customHeight="1">
      <c r="A44" s="653"/>
      <c r="B44" s="656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44"/>
      <c r="P44" s="19"/>
    </row>
    <row r="45" spans="1:16" ht="82.5" customHeight="1">
      <c r="A45" s="653"/>
      <c r="B45" s="656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44"/>
      <c r="P45" s="19"/>
    </row>
    <row r="46" spans="1:16" ht="67.5" customHeight="1">
      <c r="A46" s="653"/>
      <c r="B46" s="656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44"/>
      <c r="P46" s="19"/>
    </row>
    <row r="47" spans="1:16" ht="73.5" customHeight="1">
      <c r="A47" s="653"/>
      <c r="B47" s="656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44"/>
      <c r="P47" s="19"/>
    </row>
    <row r="48" spans="1:16" ht="55.5" customHeight="1">
      <c r="A48" s="653"/>
      <c r="B48" s="656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44"/>
      <c r="P48" s="19"/>
    </row>
    <row r="49" spans="1:16" ht="55.5" customHeight="1">
      <c r="A49" s="654"/>
      <c r="B49" s="657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44"/>
      <c r="P49" s="19"/>
    </row>
    <row r="50" spans="1:16" ht="94.5" customHeight="1">
      <c r="A50" s="652" t="s">
        <v>233</v>
      </c>
      <c r="B50" s="658"/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44"/>
      <c r="P50" s="19"/>
    </row>
    <row r="51" spans="1:16" ht="94.5" customHeight="1">
      <c r="A51" s="653"/>
      <c r="B51" s="656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44"/>
      <c r="P51" s="19"/>
    </row>
    <row r="52" spans="1:16" ht="60.75" customHeight="1">
      <c r="A52" s="653"/>
      <c r="B52" s="656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44"/>
      <c r="P52" s="19"/>
    </row>
    <row r="53" spans="1:16" ht="58.5" customHeight="1">
      <c r="A53" s="653"/>
      <c r="B53" s="656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44"/>
      <c r="P53" s="19"/>
    </row>
    <row r="54" spans="1:16" ht="94.5" customHeight="1">
      <c r="A54" s="653"/>
      <c r="B54" s="656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44"/>
      <c r="P54" s="19"/>
    </row>
    <row r="55" spans="1:16" ht="94.5" customHeight="1">
      <c r="A55" s="653"/>
      <c r="B55" s="656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44"/>
      <c r="P55" s="19"/>
    </row>
    <row r="56" spans="1:16" ht="66.75" customHeight="1">
      <c r="A56" s="653"/>
      <c r="B56" s="656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44"/>
      <c r="P56" s="19"/>
    </row>
    <row r="57" spans="1:16" ht="81.75" customHeight="1">
      <c r="A57" s="653"/>
      <c r="B57" s="656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44"/>
      <c r="P57" s="19"/>
    </row>
    <row r="58" spans="1:16" ht="72.75" customHeight="1">
      <c r="A58" s="653"/>
      <c r="B58" s="656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44"/>
      <c r="P58" s="19"/>
    </row>
    <row r="59" spans="1:16" ht="65.25" customHeight="1">
      <c r="A59" s="653"/>
      <c r="B59" s="656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44"/>
      <c r="P59" s="19"/>
    </row>
    <row r="60" spans="1:16" ht="82.5" customHeight="1">
      <c r="A60" s="653"/>
      <c r="B60" s="656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44"/>
      <c r="P60" s="19"/>
    </row>
    <row r="61" spans="1:16" ht="72.75" customHeight="1">
      <c r="A61" s="653"/>
      <c r="B61" s="656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44"/>
      <c r="P61" s="19"/>
    </row>
    <row r="62" spans="1:16" ht="74.25" customHeight="1">
      <c r="A62" s="653"/>
      <c r="B62" s="656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44"/>
      <c r="P62" s="19"/>
    </row>
    <row r="63" spans="1:16" ht="60.75" customHeight="1">
      <c r="A63" s="653"/>
      <c r="B63" s="656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425">
        <v>911078</v>
      </c>
      <c r="M63" s="401">
        <f t="shared" si="3"/>
        <v>911078</v>
      </c>
      <c r="N63" s="414" t="s">
        <v>204</v>
      </c>
      <c r="O63" s="644"/>
      <c r="P63" s="19"/>
    </row>
    <row r="64" spans="1:16" ht="41.25" customHeight="1">
      <c r="A64" s="659"/>
      <c r="B64" s="660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424">
        <v>911078</v>
      </c>
      <c r="M64" s="288">
        <f t="shared" si="3"/>
        <v>911078</v>
      </c>
      <c r="N64" s="422" t="s">
        <v>204</v>
      </c>
      <c r="O64" s="645"/>
      <c r="P64" s="19"/>
    </row>
    <row r="65" spans="1:15" ht="15.75" customHeight="1">
      <c r="A65" s="18"/>
      <c r="B65" s="18"/>
      <c r="C65" s="19"/>
      <c r="D65" s="19"/>
      <c r="E65" s="20"/>
      <c r="F65" s="19"/>
      <c r="G65" s="19"/>
      <c r="H65" s="19"/>
      <c r="I65" s="19"/>
      <c r="J65" s="19"/>
      <c r="K65" s="603" t="s">
        <v>234</v>
      </c>
      <c r="L65" s="603"/>
      <c r="M65" s="245">
        <f>SUM(M5:M64)</f>
        <v>57820373.740000002</v>
      </c>
      <c r="N65" s="21"/>
      <c r="O65" s="19"/>
    </row>
    <row r="66" spans="1:15" ht="29.25" customHeight="1">
      <c r="K66" s="661" t="s">
        <v>214</v>
      </c>
      <c r="L66" s="662"/>
      <c r="M66" s="240">
        <f>'EBS PIC 2024 '!G356</f>
        <v>3945924</v>
      </c>
      <c r="N66" s="56">
        <f>M66*100%/M65</f>
        <v>6.8244526016790846E-2</v>
      </c>
    </row>
    <row r="67" spans="1:15" ht="15.75" customHeight="1">
      <c r="K67" s="593" t="s">
        <v>171</v>
      </c>
      <c r="L67" s="593"/>
      <c r="M67" s="241">
        <f>M65+M66</f>
        <v>61766297.740000002</v>
      </c>
    </row>
    <row r="68" spans="1:15" ht="15.75" customHeight="1">
      <c r="M68" s="385">
        <f>'EBS PIC 2024 '!G373</f>
        <v>61766297.73911573</v>
      </c>
    </row>
    <row r="69" spans="1:15" ht="15.75" customHeight="1">
      <c r="G69" t="s">
        <v>56</v>
      </c>
      <c r="M69" s="24"/>
    </row>
    <row r="70" spans="1:15" ht="15.75" customHeight="1">
      <c r="M70" s="54"/>
    </row>
    <row r="71" spans="1:15" ht="15.75" customHeight="1">
      <c r="M71" s="423"/>
    </row>
    <row r="72" spans="1:15" ht="15.75" customHeight="1"/>
    <row r="73" spans="1:15" ht="15.75" customHeight="1"/>
    <row r="74" spans="1:15" ht="15.75" customHeight="1"/>
    <row r="75" spans="1:15" ht="15.75" customHeight="1"/>
    <row r="76" spans="1:15" ht="15.75" customHeight="1"/>
    <row r="77" spans="1:15" ht="15.75" customHeight="1"/>
    <row r="78" spans="1:15" ht="15.75" customHeight="1"/>
    <row r="79" spans="1:15" ht="15.75" customHeight="1"/>
    <row r="80" spans="1:15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 E20 E35 E50" name="Rango1_13_1_1_1_1_1_1"/>
    <protectedRange sqref="C5:C64" name="Rango1_2_10_1_1_1"/>
  </protectedRanges>
  <mergeCells count="16">
    <mergeCell ref="K67:L67"/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B35:B49"/>
    <mergeCell ref="A50:A64"/>
    <mergeCell ref="B50:B64"/>
    <mergeCell ref="K65:L65"/>
    <mergeCell ref="K66:L66"/>
  </mergeCells>
  <pageMargins left="0.23622047244094491" right="0.23622047244094491" top="0.74803149606299213" bottom="0.74803149606299213" header="0" footer="0"/>
  <pageSetup paperSize="9" scale="5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64EA-F347-4332-9ACA-A56DCF71DB6E}">
  <sheetPr>
    <tabColor rgb="FF92D050"/>
  </sheetPr>
  <dimension ref="A1:S1016"/>
  <sheetViews>
    <sheetView topLeftCell="E60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9" customWidth="1"/>
    <col min="18" max="18" width="15.42578125" customWidth="1"/>
    <col min="19" max="19" width="19.140625" customWidth="1"/>
    <col min="20" max="29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9" ht="18.75" customHeight="1">
      <c r="A2" s="588" t="s">
        <v>235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9" ht="39.75" customHeight="1">
      <c r="A3" s="11" t="s">
        <v>174</v>
      </c>
      <c r="B3" s="13" t="s">
        <v>175</v>
      </c>
      <c r="C3" s="6" t="s">
        <v>102</v>
      </c>
      <c r="D3" s="6" t="s">
        <v>103</v>
      </c>
      <c r="E3" s="79" t="s">
        <v>104</v>
      </c>
      <c r="F3" s="16" t="s">
        <v>177</v>
      </c>
      <c r="G3" s="641" t="s">
        <v>178</v>
      </c>
      <c r="H3" s="642"/>
      <c r="I3" s="641" t="s">
        <v>179</v>
      </c>
      <c r="J3" s="642"/>
      <c r="K3" s="6" t="s">
        <v>180</v>
      </c>
      <c r="L3" s="6" t="s">
        <v>181</v>
      </c>
      <c r="M3" s="6" t="s">
        <v>182</v>
      </c>
      <c r="N3" s="6" t="s">
        <v>183</v>
      </c>
      <c r="O3" s="15" t="s">
        <v>184</v>
      </c>
      <c r="P3" s="3"/>
    </row>
    <row r="4" spans="1:19" ht="39.75" customHeight="1">
      <c r="A4" s="246"/>
      <c r="B4" s="247"/>
      <c r="C4" s="80"/>
      <c r="D4" s="80"/>
      <c r="E4" s="80"/>
      <c r="F4" s="81" t="s">
        <v>185</v>
      </c>
      <c r="G4" s="82" t="s">
        <v>186</v>
      </c>
      <c r="H4" s="82" t="s">
        <v>187</v>
      </c>
      <c r="I4" s="82" t="s">
        <v>188</v>
      </c>
      <c r="J4" s="82" t="s">
        <v>189</v>
      </c>
      <c r="K4" s="80"/>
      <c r="L4" s="80"/>
      <c r="M4" s="80"/>
      <c r="N4" s="80"/>
      <c r="O4" s="643">
        <v>1</v>
      </c>
      <c r="P4" s="3"/>
      <c r="Q4" s="24"/>
      <c r="R4" s="24"/>
    </row>
    <row r="5" spans="1:19" ht="78" customHeight="1">
      <c r="A5" s="664" t="s">
        <v>231</v>
      </c>
      <c r="B5" s="656"/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63"/>
      <c r="P5" s="58">
        <f>'EBS PIC 2024 '!G352+'EBS PIC 2024 '!G354</f>
        <v>51020373.73911573</v>
      </c>
      <c r="Q5" s="24">
        <f>P5/14</f>
        <v>3644312.4099368379</v>
      </c>
      <c r="R5" s="24">
        <f>Q5/4</f>
        <v>911078.10248420946</v>
      </c>
      <c r="S5" s="24"/>
    </row>
    <row r="6" spans="1:19" ht="65.25" customHeight="1">
      <c r="A6" s="653"/>
      <c r="B6" s="656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63"/>
      <c r="P6" s="58" t="s">
        <v>236</v>
      </c>
      <c r="Q6" s="38" t="e">
        <f>P6/4</f>
        <v>#VALUE!</v>
      </c>
      <c r="R6" s="38" t="e">
        <f>L5+Q6</f>
        <v>#VALUE!</v>
      </c>
    </row>
    <row r="7" spans="1:19" ht="65.25" customHeight="1">
      <c r="A7" s="653"/>
      <c r="B7" s="656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63"/>
      <c r="P7" s="51"/>
      <c r="Q7" s="24"/>
      <c r="R7" s="38"/>
    </row>
    <row r="8" spans="1:19" ht="65.25" customHeight="1">
      <c r="A8" s="653"/>
      <c r="B8" s="656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63"/>
      <c r="P8" s="19"/>
      <c r="R8" s="38"/>
    </row>
    <row r="9" spans="1:19" ht="77.25" customHeight="1">
      <c r="A9" s="653"/>
      <c r="B9" s="656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63"/>
      <c r="P9" s="19"/>
      <c r="Q9" s="24"/>
    </row>
    <row r="10" spans="1:19" ht="52.5" customHeight="1">
      <c r="A10" s="653"/>
      <c r="B10" s="656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63"/>
      <c r="P10" s="19"/>
      <c r="Q10" s="24"/>
    </row>
    <row r="11" spans="1:19" ht="52.5" customHeight="1">
      <c r="A11" s="653"/>
      <c r="B11" s="656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63"/>
      <c r="P11" s="19"/>
    </row>
    <row r="12" spans="1:19" ht="51" customHeight="1">
      <c r="A12" s="653"/>
      <c r="B12" s="656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63"/>
      <c r="P12" s="19"/>
    </row>
    <row r="13" spans="1:19" ht="63" customHeight="1">
      <c r="A13" s="653"/>
      <c r="B13" s="656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63"/>
      <c r="P13" s="19"/>
    </row>
    <row r="14" spans="1:19" ht="62.25" customHeight="1">
      <c r="A14" s="653"/>
      <c r="B14" s="656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63"/>
      <c r="P14" s="19"/>
    </row>
    <row r="15" spans="1:19" ht="57" customHeight="1">
      <c r="A15" s="653"/>
      <c r="B15" s="656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63"/>
      <c r="P15" s="19"/>
    </row>
    <row r="16" spans="1:19" ht="100.5" customHeight="1">
      <c r="A16" s="653"/>
      <c r="B16" s="656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63"/>
      <c r="P16" s="19"/>
    </row>
    <row r="17" spans="1:17" ht="58.5" customHeight="1">
      <c r="A17" s="653"/>
      <c r="B17" s="656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63"/>
      <c r="P17" s="19"/>
    </row>
    <row r="18" spans="1:17" ht="76.5" customHeight="1">
      <c r="A18" s="653"/>
      <c r="B18" s="656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63"/>
      <c r="P18" s="19"/>
    </row>
    <row r="19" spans="1:17" ht="80.25" customHeight="1">
      <c r="A19" s="654"/>
      <c r="B19" s="657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63"/>
      <c r="P19" s="19"/>
    </row>
    <row r="20" spans="1:17" ht="71.25" customHeight="1">
      <c r="A20" s="652" t="s">
        <v>232</v>
      </c>
      <c r="B20" s="658"/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44"/>
      <c r="P20" s="244"/>
      <c r="Q20" s="54"/>
    </row>
    <row r="21" spans="1:17" ht="106.5" customHeight="1">
      <c r="A21" s="653"/>
      <c r="B21" s="656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44"/>
      <c r="P21" s="50"/>
      <c r="Q21" s="24"/>
    </row>
    <row r="22" spans="1:17" ht="33.75" customHeight="1">
      <c r="A22" s="653"/>
      <c r="B22" s="656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44"/>
      <c r="P22" s="19"/>
    </row>
    <row r="23" spans="1:17" ht="43.5" customHeight="1">
      <c r="A23" s="653"/>
      <c r="B23" s="656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44"/>
      <c r="P23" s="19"/>
    </row>
    <row r="24" spans="1:17" ht="65.25" customHeight="1">
      <c r="A24" s="653"/>
      <c r="B24" s="656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44"/>
      <c r="P24" s="19"/>
    </row>
    <row r="25" spans="1:17" ht="46.5" customHeight="1">
      <c r="A25" s="653"/>
      <c r="B25" s="656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44"/>
      <c r="P25" s="19"/>
    </row>
    <row r="26" spans="1:17" ht="60">
      <c r="A26" s="653"/>
      <c r="B26" s="656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44"/>
      <c r="P26" s="19"/>
    </row>
    <row r="27" spans="1:17" ht="60" customHeight="1">
      <c r="A27" s="653"/>
      <c r="B27" s="656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44"/>
      <c r="P27" s="19"/>
    </row>
    <row r="28" spans="1:17" ht="33.75" customHeight="1">
      <c r="A28" s="653"/>
      <c r="B28" s="656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44"/>
      <c r="P28" s="19"/>
    </row>
    <row r="29" spans="1:17" ht="46.5" customHeight="1">
      <c r="A29" s="653"/>
      <c r="B29" s="656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44"/>
      <c r="P29" s="19"/>
    </row>
    <row r="30" spans="1:17" ht="82.5" customHeight="1">
      <c r="A30" s="653"/>
      <c r="B30" s="656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44"/>
      <c r="P30" s="19"/>
    </row>
    <row r="31" spans="1:17" ht="101.25" customHeight="1">
      <c r="A31" s="653"/>
      <c r="B31" s="656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44"/>
      <c r="P31" s="19"/>
    </row>
    <row r="32" spans="1:17" ht="60" customHeight="1">
      <c r="A32" s="653"/>
      <c r="B32" s="656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44"/>
      <c r="P32" s="19"/>
    </row>
    <row r="33" spans="1:16" ht="37.5" customHeight="1">
      <c r="A33" s="653"/>
      <c r="B33" s="656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44"/>
      <c r="P33" s="19"/>
    </row>
    <row r="34" spans="1:16" ht="37.5" customHeight="1">
      <c r="A34" s="654"/>
      <c r="B34" s="657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44"/>
      <c r="P34" s="19"/>
    </row>
    <row r="35" spans="1:16" ht="68.25" customHeight="1">
      <c r="A35" s="652"/>
      <c r="B35" s="658"/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44"/>
      <c r="P35" s="19"/>
    </row>
    <row r="36" spans="1:16" ht="68.25" customHeight="1">
      <c r="A36" s="653"/>
      <c r="B36" s="656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44"/>
      <c r="P36" s="19"/>
    </row>
    <row r="37" spans="1:16" ht="68.25" customHeight="1">
      <c r="A37" s="653"/>
      <c r="B37" s="656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44"/>
      <c r="P37" s="19"/>
    </row>
    <row r="38" spans="1:16" ht="68.25" customHeight="1">
      <c r="A38" s="653"/>
      <c r="B38" s="656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44"/>
      <c r="P38" s="19"/>
    </row>
    <row r="39" spans="1:16" ht="68.25" customHeight="1">
      <c r="A39" s="653"/>
      <c r="B39" s="656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44"/>
      <c r="P39" s="19"/>
    </row>
    <row r="40" spans="1:16" ht="68.25" customHeight="1">
      <c r="A40" s="653"/>
      <c r="B40" s="656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44"/>
      <c r="P40" s="19"/>
    </row>
    <row r="41" spans="1:16" ht="68.25" customHeight="1">
      <c r="A41" s="653"/>
      <c r="B41" s="656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44"/>
      <c r="P41" s="19"/>
    </row>
    <row r="42" spans="1:16" ht="68.25" customHeight="1">
      <c r="A42" s="653"/>
      <c r="B42" s="656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44"/>
      <c r="P42" s="19"/>
    </row>
    <row r="43" spans="1:16" ht="69.75" customHeight="1">
      <c r="A43" s="653"/>
      <c r="B43" s="656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44"/>
      <c r="P43" s="19"/>
    </row>
    <row r="44" spans="1:16" ht="63" customHeight="1">
      <c r="A44" s="653"/>
      <c r="B44" s="656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44"/>
      <c r="P44" s="19"/>
    </row>
    <row r="45" spans="1:16" ht="82.5" customHeight="1">
      <c r="A45" s="653"/>
      <c r="B45" s="656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44"/>
      <c r="P45" s="19"/>
    </row>
    <row r="46" spans="1:16" ht="67.5" customHeight="1">
      <c r="A46" s="653"/>
      <c r="B46" s="656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44"/>
      <c r="P46" s="19"/>
    </row>
    <row r="47" spans="1:16" ht="73.5" customHeight="1">
      <c r="A47" s="653"/>
      <c r="B47" s="656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44"/>
      <c r="P47" s="19"/>
    </row>
    <row r="48" spans="1:16" ht="55.5" customHeight="1">
      <c r="A48" s="653"/>
      <c r="B48" s="656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44"/>
      <c r="P48" s="19"/>
    </row>
    <row r="49" spans="1:16" ht="55.5" customHeight="1">
      <c r="A49" s="654"/>
      <c r="B49" s="657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44"/>
      <c r="P49" s="19"/>
    </row>
    <row r="50" spans="1:16" ht="94.5" customHeight="1">
      <c r="A50" s="652" t="s">
        <v>233</v>
      </c>
      <c r="B50" s="658"/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44"/>
      <c r="P50" s="19"/>
    </row>
    <row r="51" spans="1:16" ht="94.5" customHeight="1">
      <c r="A51" s="653"/>
      <c r="B51" s="656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44"/>
      <c r="P51" s="19"/>
    </row>
    <row r="52" spans="1:16" ht="60.75" customHeight="1">
      <c r="A52" s="653"/>
      <c r="B52" s="656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44"/>
      <c r="P52" s="19"/>
    </row>
    <row r="53" spans="1:16" ht="58.5" customHeight="1">
      <c r="A53" s="653"/>
      <c r="B53" s="656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44"/>
      <c r="P53" s="19"/>
    </row>
    <row r="54" spans="1:16" ht="94.5" customHeight="1">
      <c r="A54" s="653"/>
      <c r="B54" s="656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44"/>
      <c r="P54" s="19"/>
    </row>
    <row r="55" spans="1:16" ht="94.5" customHeight="1">
      <c r="A55" s="653"/>
      <c r="B55" s="656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44"/>
      <c r="P55" s="19"/>
    </row>
    <row r="56" spans="1:16" ht="66.75" customHeight="1">
      <c r="A56" s="653"/>
      <c r="B56" s="656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44"/>
      <c r="P56" s="19"/>
    </row>
    <row r="57" spans="1:16" ht="81.75" customHeight="1">
      <c r="A57" s="653"/>
      <c r="B57" s="656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44"/>
      <c r="P57" s="19"/>
    </row>
    <row r="58" spans="1:16" ht="72.75" customHeight="1">
      <c r="A58" s="653"/>
      <c r="B58" s="656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44"/>
      <c r="P58" s="19"/>
    </row>
    <row r="59" spans="1:16" ht="65.25" customHeight="1">
      <c r="A59" s="653"/>
      <c r="B59" s="656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44"/>
      <c r="P59" s="19"/>
    </row>
    <row r="60" spans="1:16" ht="82.5" customHeight="1">
      <c r="A60" s="653"/>
      <c r="B60" s="656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44"/>
      <c r="P60" s="19"/>
    </row>
    <row r="61" spans="1:16" ht="72.75" customHeight="1">
      <c r="A61" s="653"/>
      <c r="B61" s="656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44"/>
      <c r="P61" s="19"/>
    </row>
    <row r="62" spans="1:16" ht="74.25" customHeight="1">
      <c r="A62" s="653"/>
      <c r="B62" s="656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44"/>
      <c r="P62" s="19"/>
    </row>
    <row r="63" spans="1:16" ht="60.75" customHeight="1">
      <c r="A63" s="653"/>
      <c r="B63" s="656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44"/>
      <c r="P63" s="19"/>
    </row>
    <row r="64" spans="1:16" ht="41.25" customHeight="1">
      <c r="A64" s="659"/>
      <c r="B64" s="660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45"/>
      <c r="P64" s="19"/>
    </row>
    <row r="65" spans="1:15" ht="15.75" customHeight="1">
      <c r="A65" s="18"/>
      <c r="B65" s="18"/>
      <c r="C65" s="19"/>
      <c r="D65" s="19"/>
      <c r="E65" s="20"/>
      <c r="F65" s="19"/>
      <c r="G65" s="19"/>
      <c r="H65" s="19"/>
      <c r="I65" s="19"/>
      <c r="J65" s="19"/>
      <c r="K65" s="603" t="s">
        <v>234</v>
      </c>
      <c r="L65" s="603"/>
      <c r="M65" s="245">
        <f>SUM(M5:M64)</f>
        <v>57820373.740000002</v>
      </c>
      <c r="N65" s="21"/>
      <c r="O65" s="19"/>
    </row>
    <row r="66" spans="1:15" ht="29.25" customHeight="1">
      <c r="K66" s="661" t="s">
        <v>214</v>
      </c>
      <c r="L66" s="662"/>
      <c r="M66" s="240">
        <f>'EBS PIC 2024 '!G356</f>
        <v>3945924</v>
      </c>
      <c r="N66" s="56">
        <f>M66*100%/M65</f>
        <v>6.8244526016790846E-2</v>
      </c>
    </row>
    <row r="67" spans="1:15" ht="15.75" customHeight="1">
      <c r="K67" s="593" t="s">
        <v>171</v>
      </c>
      <c r="L67" s="593"/>
      <c r="M67" s="241">
        <f>M65+M66</f>
        <v>61766297.740000002</v>
      </c>
    </row>
    <row r="68" spans="1:15" ht="15.75" customHeight="1"/>
    <row r="69" spans="1:15" ht="15.75" customHeight="1">
      <c r="G69" t="s">
        <v>56</v>
      </c>
    </row>
    <row r="70" spans="1:15" ht="15.75" customHeight="1"/>
    <row r="71" spans="1:15" ht="15.75" customHeight="1"/>
    <row r="72" spans="1:15" ht="15.75" customHeight="1"/>
    <row r="73" spans="1:15" ht="15.75" customHeight="1"/>
    <row r="74" spans="1:15" ht="15.75" customHeight="1"/>
    <row r="75" spans="1:15" ht="15.75" customHeight="1"/>
    <row r="76" spans="1:15" ht="15.75" customHeight="1"/>
    <row r="77" spans="1:15" ht="15.75" customHeight="1"/>
    <row r="78" spans="1:15" ht="15.75" customHeight="1"/>
    <row r="79" spans="1:15" ht="15.75" customHeight="1"/>
    <row r="80" spans="1:15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" name="Rango1_13_1_1_1_1_1_1"/>
    <protectedRange sqref="C5:C19" name="Rango1_2_10_1_1_1"/>
    <protectedRange sqref="E20" name="Rango1_13_1_1_1_1_1_1_5"/>
    <protectedRange sqref="C20:C34" name="Rango1_2_10_1_1_1_5"/>
    <protectedRange sqref="E35" name="Rango1_13_1_1_1_1_1_1_6"/>
    <protectedRange sqref="C35:C49" name="Rango1_2_10_1_1_1_6"/>
    <protectedRange sqref="E50" name="Rango1_13_1_1_1_1_1_1_7"/>
    <protectedRange sqref="C50:C64" name="Rango1_2_10_1_1_1_7"/>
  </protectedRanges>
  <mergeCells count="16">
    <mergeCell ref="K67:L67"/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B35:B49"/>
    <mergeCell ref="A50:A64"/>
    <mergeCell ref="B50:B64"/>
    <mergeCell ref="K65:L65"/>
    <mergeCell ref="K66:L66"/>
  </mergeCells>
  <pageMargins left="0.23622047244094491" right="0.23622047244094491" top="0.74803149606299213" bottom="0.74803149606299213" header="0" footer="0"/>
  <pageSetup paperSize="9" scale="5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2A3F6-6EF6-4E9F-8CF8-9F3DB0180325}">
  <sheetPr>
    <tabColor rgb="FF92D050"/>
  </sheetPr>
  <dimension ref="A1:S1016"/>
  <sheetViews>
    <sheetView topLeftCell="D58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9" customWidth="1"/>
    <col min="18" max="18" width="15.42578125" customWidth="1"/>
    <col min="19" max="19" width="19.140625" customWidth="1"/>
    <col min="20" max="29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9" ht="18.75" customHeight="1">
      <c r="A2" s="588" t="s">
        <v>237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9" ht="39.75" customHeight="1">
      <c r="A3" s="11" t="s">
        <v>174</v>
      </c>
      <c r="B3" s="13" t="s">
        <v>175</v>
      </c>
      <c r="C3" s="6" t="s">
        <v>102</v>
      </c>
      <c r="D3" s="6" t="s">
        <v>103</v>
      </c>
      <c r="E3" s="79" t="s">
        <v>104</v>
      </c>
      <c r="F3" s="16" t="s">
        <v>177</v>
      </c>
      <c r="G3" s="641" t="s">
        <v>178</v>
      </c>
      <c r="H3" s="642"/>
      <c r="I3" s="641" t="s">
        <v>179</v>
      </c>
      <c r="J3" s="642"/>
      <c r="K3" s="6" t="s">
        <v>180</v>
      </c>
      <c r="L3" s="6" t="s">
        <v>181</v>
      </c>
      <c r="M3" s="6" t="s">
        <v>182</v>
      </c>
      <c r="N3" s="6" t="s">
        <v>183</v>
      </c>
      <c r="O3" s="15" t="s">
        <v>184</v>
      </c>
      <c r="P3" s="3"/>
    </row>
    <row r="4" spans="1:19" ht="39.75" customHeight="1">
      <c r="A4" s="246"/>
      <c r="B4" s="247"/>
      <c r="C4" s="80"/>
      <c r="D4" s="80"/>
      <c r="E4" s="80"/>
      <c r="F4" s="81" t="s">
        <v>185</v>
      </c>
      <c r="G4" s="82" t="s">
        <v>186</v>
      </c>
      <c r="H4" s="82" t="s">
        <v>187</v>
      </c>
      <c r="I4" s="82" t="s">
        <v>188</v>
      </c>
      <c r="J4" s="82" t="s">
        <v>189</v>
      </c>
      <c r="K4" s="80"/>
      <c r="L4" s="80"/>
      <c r="M4" s="80"/>
      <c r="N4" s="80"/>
      <c r="O4" s="643">
        <v>1</v>
      </c>
      <c r="P4" s="3"/>
      <c r="Q4" s="24"/>
      <c r="R4" s="24"/>
    </row>
    <row r="5" spans="1:19" ht="78" customHeight="1">
      <c r="A5" s="664" t="s">
        <v>231</v>
      </c>
      <c r="B5" s="656"/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63"/>
      <c r="P5" s="58">
        <f>'EBS PIC 2024 '!G352+'EBS PIC 2024 '!G354</f>
        <v>51020373.73911573</v>
      </c>
      <c r="Q5" s="24">
        <f>P5/14</f>
        <v>3644312.4099368379</v>
      </c>
      <c r="R5" s="24">
        <f>Q5/4</f>
        <v>911078.10248420946</v>
      </c>
      <c r="S5" s="24"/>
    </row>
    <row r="6" spans="1:19" ht="65.25" customHeight="1">
      <c r="A6" s="653"/>
      <c r="B6" s="656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63"/>
      <c r="P6" s="58">
        <f>P5-M61</f>
        <v>50109295.73911573</v>
      </c>
      <c r="Q6" s="38">
        <f>P6/4</f>
        <v>12527323.934778932</v>
      </c>
      <c r="R6" s="38">
        <f>L5+Q6</f>
        <v>13438401.934778932</v>
      </c>
    </row>
    <row r="7" spans="1:19" ht="65.25" customHeight="1">
      <c r="A7" s="653"/>
      <c r="B7" s="656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63"/>
      <c r="P7" s="51">
        <v>6800000</v>
      </c>
      <c r="Q7" s="24">
        <f>P7/4</f>
        <v>1700000</v>
      </c>
      <c r="R7" s="38"/>
    </row>
    <row r="8" spans="1:19" ht="65.25" customHeight="1">
      <c r="A8" s="653"/>
      <c r="B8" s="656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63"/>
      <c r="P8" s="19"/>
      <c r="R8" s="38"/>
    </row>
    <row r="9" spans="1:19" ht="77.25" customHeight="1">
      <c r="A9" s="653"/>
      <c r="B9" s="656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63"/>
      <c r="P9" s="19"/>
      <c r="Q9" s="24"/>
    </row>
    <row r="10" spans="1:19" ht="52.5" customHeight="1">
      <c r="A10" s="653"/>
      <c r="B10" s="656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63"/>
      <c r="P10" s="19"/>
      <c r="Q10" s="24"/>
    </row>
    <row r="11" spans="1:19" ht="52.5" customHeight="1">
      <c r="A11" s="653"/>
      <c r="B11" s="656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63"/>
      <c r="P11" s="19"/>
    </row>
    <row r="12" spans="1:19" ht="51" customHeight="1">
      <c r="A12" s="653"/>
      <c r="B12" s="656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63"/>
      <c r="P12" s="19"/>
    </row>
    <row r="13" spans="1:19" ht="63" customHeight="1">
      <c r="A13" s="653"/>
      <c r="B13" s="656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63"/>
      <c r="P13" s="19"/>
    </row>
    <row r="14" spans="1:19" ht="62.25" customHeight="1">
      <c r="A14" s="653"/>
      <c r="B14" s="656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63"/>
      <c r="P14" s="19"/>
    </row>
    <row r="15" spans="1:19" ht="57" customHeight="1">
      <c r="A15" s="653"/>
      <c r="B15" s="656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63"/>
      <c r="P15" s="19"/>
    </row>
    <row r="16" spans="1:19" ht="100.5" customHeight="1">
      <c r="A16" s="653"/>
      <c r="B16" s="656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63"/>
      <c r="P16" s="19"/>
    </row>
    <row r="17" spans="1:17" ht="58.5" customHeight="1">
      <c r="A17" s="653"/>
      <c r="B17" s="656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63"/>
      <c r="P17" s="19"/>
    </row>
    <row r="18" spans="1:17" ht="76.5" customHeight="1">
      <c r="A18" s="653"/>
      <c r="B18" s="656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63"/>
      <c r="P18" s="19"/>
    </row>
    <row r="19" spans="1:17" ht="80.25" customHeight="1">
      <c r="A19" s="654"/>
      <c r="B19" s="657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63"/>
      <c r="P19" s="19"/>
    </row>
    <row r="20" spans="1:17" ht="71.25" customHeight="1">
      <c r="A20" s="652" t="s">
        <v>232</v>
      </c>
      <c r="B20" s="658"/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44"/>
      <c r="P20" s="244"/>
      <c r="Q20" s="54"/>
    </row>
    <row r="21" spans="1:17" ht="106.5" customHeight="1">
      <c r="A21" s="653"/>
      <c r="B21" s="656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44"/>
      <c r="P21" s="50"/>
      <c r="Q21" s="24"/>
    </row>
    <row r="22" spans="1:17" ht="33.75" customHeight="1">
      <c r="A22" s="653"/>
      <c r="B22" s="656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44"/>
      <c r="P22" s="19"/>
    </row>
    <row r="23" spans="1:17" ht="43.5" customHeight="1">
      <c r="A23" s="653"/>
      <c r="B23" s="656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44"/>
      <c r="P23" s="19"/>
    </row>
    <row r="24" spans="1:17" ht="65.25" customHeight="1">
      <c r="A24" s="653"/>
      <c r="B24" s="656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44"/>
      <c r="P24" s="19"/>
    </row>
    <row r="25" spans="1:17" ht="46.5" customHeight="1">
      <c r="A25" s="653"/>
      <c r="B25" s="656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44"/>
      <c r="P25" s="19"/>
    </row>
    <row r="26" spans="1:17" ht="60">
      <c r="A26" s="653"/>
      <c r="B26" s="656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44"/>
      <c r="P26" s="19"/>
    </row>
    <row r="27" spans="1:17" ht="60" customHeight="1">
      <c r="A27" s="653"/>
      <c r="B27" s="656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44"/>
      <c r="P27" s="19"/>
    </row>
    <row r="28" spans="1:17" ht="33.75" customHeight="1">
      <c r="A28" s="653"/>
      <c r="B28" s="656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44"/>
      <c r="P28" s="19"/>
    </row>
    <row r="29" spans="1:17" ht="46.5" customHeight="1">
      <c r="A29" s="653"/>
      <c r="B29" s="656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44"/>
      <c r="P29" s="19"/>
    </row>
    <row r="30" spans="1:17" ht="82.5" customHeight="1">
      <c r="A30" s="653"/>
      <c r="B30" s="656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44"/>
      <c r="P30" s="19"/>
    </row>
    <row r="31" spans="1:17" ht="101.25" customHeight="1">
      <c r="A31" s="653"/>
      <c r="B31" s="656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44"/>
      <c r="P31" s="19"/>
    </row>
    <row r="32" spans="1:17" ht="60" customHeight="1">
      <c r="A32" s="653"/>
      <c r="B32" s="656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44"/>
      <c r="P32" s="19"/>
    </row>
    <row r="33" spans="1:16" ht="37.5" customHeight="1">
      <c r="A33" s="653"/>
      <c r="B33" s="656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44"/>
      <c r="P33" s="19"/>
    </row>
    <row r="34" spans="1:16" ht="37.5" customHeight="1">
      <c r="A34" s="654"/>
      <c r="B34" s="657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44"/>
      <c r="P34" s="19"/>
    </row>
    <row r="35" spans="1:16" ht="68.25" customHeight="1">
      <c r="A35" s="652"/>
      <c r="B35" s="658"/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44"/>
      <c r="P35" s="19"/>
    </row>
    <row r="36" spans="1:16" ht="68.25" customHeight="1">
      <c r="A36" s="653"/>
      <c r="B36" s="656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44"/>
      <c r="P36" s="19"/>
    </row>
    <row r="37" spans="1:16" ht="68.25" customHeight="1">
      <c r="A37" s="653"/>
      <c r="B37" s="656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44"/>
      <c r="P37" s="19"/>
    </row>
    <row r="38" spans="1:16" ht="68.25" customHeight="1">
      <c r="A38" s="653"/>
      <c r="B38" s="656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44"/>
      <c r="P38" s="19"/>
    </row>
    <row r="39" spans="1:16" ht="68.25" customHeight="1">
      <c r="A39" s="653"/>
      <c r="B39" s="656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44"/>
      <c r="P39" s="19"/>
    </row>
    <row r="40" spans="1:16" ht="68.25" customHeight="1">
      <c r="A40" s="653"/>
      <c r="B40" s="656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44"/>
      <c r="P40" s="19"/>
    </row>
    <row r="41" spans="1:16" ht="68.25" customHeight="1">
      <c r="A41" s="653"/>
      <c r="B41" s="656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44"/>
      <c r="P41" s="19"/>
    </row>
    <row r="42" spans="1:16" ht="68.25" customHeight="1">
      <c r="A42" s="653"/>
      <c r="B42" s="656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44"/>
      <c r="P42" s="19"/>
    </row>
    <row r="43" spans="1:16" ht="69.75" customHeight="1">
      <c r="A43" s="653"/>
      <c r="B43" s="656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44"/>
      <c r="P43" s="19"/>
    </row>
    <row r="44" spans="1:16" ht="63" customHeight="1">
      <c r="A44" s="653"/>
      <c r="B44" s="656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44"/>
      <c r="P44" s="19"/>
    </row>
    <row r="45" spans="1:16" ht="82.5" customHeight="1">
      <c r="A45" s="653"/>
      <c r="B45" s="656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44"/>
      <c r="P45" s="19"/>
    </row>
    <row r="46" spans="1:16" ht="67.5" customHeight="1">
      <c r="A46" s="653"/>
      <c r="B46" s="656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44"/>
      <c r="P46" s="19"/>
    </row>
    <row r="47" spans="1:16" ht="73.5" customHeight="1">
      <c r="A47" s="653"/>
      <c r="B47" s="656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44"/>
      <c r="P47" s="19"/>
    </row>
    <row r="48" spans="1:16" ht="55.5" customHeight="1">
      <c r="A48" s="653"/>
      <c r="B48" s="656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44"/>
      <c r="P48" s="19"/>
    </row>
    <row r="49" spans="1:16" ht="55.5" customHeight="1">
      <c r="A49" s="654"/>
      <c r="B49" s="657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44"/>
      <c r="P49" s="19"/>
    </row>
    <row r="50" spans="1:16" ht="94.5" customHeight="1">
      <c r="A50" s="652" t="s">
        <v>233</v>
      </c>
      <c r="B50" s="658"/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44"/>
      <c r="P50" s="19"/>
    </row>
    <row r="51" spans="1:16" ht="94.5" customHeight="1">
      <c r="A51" s="653"/>
      <c r="B51" s="656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44"/>
      <c r="P51" s="19"/>
    </row>
    <row r="52" spans="1:16" ht="60.75" customHeight="1">
      <c r="A52" s="653"/>
      <c r="B52" s="656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44"/>
      <c r="P52" s="19"/>
    </row>
    <row r="53" spans="1:16" ht="58.5" customHeight="1">
      <c r="A53" s="653"/>
      <c r="B53" s="656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44"/>
      <c r="P53" s="19"/>
    </row>
    <row r="54" spans="1:16" ht="94.5" customHeight="1">
      <c r="A54" s="653"/>
      <c r="B54" s="656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44"/>
      <c r="P54" s="19"/>
    </row>
    <row r="55" spans="1:16" ht="94.5" customHeight="1">
      <c r="A55" s="653"/>
      <c r="B55" s="656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44"/>
      <c r="P55" s="19"/>
    </row>
    <row r="56" spans="1:16" ht="66.75" customHeight="1">
      <c r="A56" s="653"/>
      <c r="B56" s="656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44"/>
      <c r="P56" s="19"/>
    </row>
    <row r="57" spans="1:16" ht="81.75" customHeight="1">
      <c r="A57" s="653"/>
      <c r="B57" s="656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44"/>
      <c r="P57" s="19"/>
    </row>
    <row r="58" spans="1:16" ht="72.75" customHeight="1">
      <c r="A58" s="653"/>
      <c r="B58" s="656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44"/>
      <c r="P58" s="19"/>
    </row>
    <row r="59" spans="1:16" ht="65.25" customHeight="1">
      <c r="A59" s="653"/>
      <c r="B59" s="656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44"/>
      <c r="P59" s="19"/>
    </row>
    <row r="60" spans="1:16" ht="82.5" customHeight="1">
      <c r="A60" s="653"/>
      <c r="B60" s="656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44"/>
      <c r="P60" s="19"/>
    </row>
    <row r="61" spans="1:16" ht="72.75" customHeight="1">
      <c r="A61" s="653"/>
      <c r="B61" s="656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44"/>
      <c r="P61" s="19"/>
    </row>
    <row r="62" spans="1:16" ht="74.25" customHeight="1">
      <c r="A62" s="653"/>
      <c r="B62" s="656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44"/>
      <c r="P62" s="19"/>
    </row>
    <row r="63" spans="1:16" ht="60.75" customHeight="1">
      <c r="A63" s="653"/>
      <c r="B63" s="656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44"/>
      <c r="P63" s="19"/>
    </row>
    <row r="64" spans="1:16" ht="41.25" customHeight="1">
      <c r="A64" s="659"/>
      <c r="B64" s="660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45"/>
      <c r="P64" s="19"/>
    </row>
    <row r="65" spans="1:15" ht="15.75" customHeight="1">
      <c r="A65" s="18"/>
      <c r="B65" s="18"/>
      <c r="C65" s="19"/>
      <c r="D65" s="19"/>
      <c r="E65" s="20"/>
      <c r="F65" s="19"/>
      <c r="G65" s="19"/>
      <c r="H65" s="19"/>
      <c r="I65" s="19"/>
      <c r="J65" s="19"/>
      <c r="K65" s="603" t="s">
        <v>234</v>
      </c>
      <c r="L65" s="603"/>
      <c r="M65" s="245">
        <f>SUM(M5:M64)</f>
        <v>57820373.740000002</v>
      </c>
      <c r="N65" s="21"/>
      <c r="O65" s="19"/>
    </row>
    <row r="66" spans="1:15" ht="29.25" customHeight="1">
      <c r="K66" s="661" t="s">
        <v>214</v>
      </c>
      <c r="L66" s="662"/>
      <c r="M66" s="240">
        <f>'EBS PIC 2024 '!G356</f>
        <v>3945924</v>
      </c>
      <c r="N66" s="56">
        <f>M66*100%/M65</f>
        <v>6.8244526016790846E-2</v>
      </c>
    </row>
    <row r="67" spans="1:15" ht="15.75" customHeight="1">
      <c r="K67" s="593" t="s">
        <v>171</v>
      </c>
      <c r="L67" s="593"/>
      <c r="M67" s="241">
        <f>M65+M66</f>
        <v>61766297.740000002</v>
      </c>
    </row>
    <row r="68" spans="1:15" ht="15.75" customHeight="1"/>
    <row r="69" spans="1:15" ht="15.75" customHeight="1">
      <c r="G69" t="s">
        <v>56</v>
      </c>
    </row>
    <row r="70" spans="1:15" ht="15.75" customHeight="1"/>
    <row r="71" spans="1:15" ht="15.75" customHeight="1"/>
    <row r="72" spans="1:15" ht="15.75" customHeight="1"/>
    <row r="73" spans="1:15" ht="15.75" customHeight="1"/>
    <row r="74" spans="1:15" ht="15.75" customHeight="1"/>
    <row r="75" spans="1:15" ht="15.75" customHeight="1"/>
    <row r="76" spans="1:15" ht="15.75" customHeight="1"/>
    <row r="77" spans="1:15" ht="15.75" customHeight="1"/>
    <row r="78" spans="1:15" ht="15.75" customHeight="1"/>
    <row r="79" spans="1:15" ht="15.75" customHeight="1"/>
    <row r="80" spans="1:15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K67:L67"/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B35:B49"/>
    <mergeCell ref="A50:A64"/>
    <mergeCell ref="B50:B64"/>
    <mergeCell ref="K65:L65"/>
    <mergeCell ref="K66:L66"/>
  </mergeCells>
  <pageMargins left="0.23622047244094491" right="0.23622047244094491" top="0.74803149606299213" bottom="0.74803149606299213" header="0" footer="0"/>
  <pageSetup paperSize="9" scale="5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S1016"/>
  <sheetViews>
    <sheetView topLeftCell="C57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9" customWidth="1"/>
    <col min="18" max="18" width="15.42578125" customWidth="1"/>
    <col min="19" max="19" width="19.140625" customWidth="1"/>
    <col min="20" max="29" width="10.7109375" customWidth="1"/>
  </cols>
  <sheetData>
    <row r="1" spans="1:19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9" ht="18.75" customHeight="1">
      <c r="A2" s="588" t="s">
        <v>238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9" ht="39.75" customHeight="1">
      <c r="A3" s="11" t="s">
        <v>174</v>
      </c>
      <c r="B3" s="13" t="s">
        <v>175</v>
      </c>
      <c r="C3" s="2" t="s">
        <v>102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6" t="s">
        <v>181</v>
      </c>
      <c r="M3" s="2" t="s">
        <v>182</v>
      </c>
      <c r="N3" s="2" t="s">
        <v>183</v>
      </c>
      <c r="O3" s="15" t="s">
        <v>184</v>
      </c>
      <c r="P3" s="3"/>
    </row>
    <row r="4" spans="1:19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239"/>
      <c r="M4" s="6"/>
      <c r="N4" s="9"/>
      <c r="O4" s="666">
        <v>1</v>
      </c>
      <c r="P4" s="3"/>
      <c r="Q4" s="24"/>
      <c r="R4" s="24"/>
    </row>
    <row r="5" spans="1:19" ht="78" customHeight="1">
      <c r="A5" s="628" t="s">
        <v>239</v>
      </c>
      <c r="B5" s="630">
        <v>417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21"/>
      <c r="P5" s="58">
        <f>'EBS PIC 2024 '!G62</f>
        <v>57820373.73911573</v>
      </c>
      <c r="Q5" s="24">
        <f>P5/14</f>
        <v>4130026.6956511238</v>
      </c>
      <c r="R5" s="24">
        <f>Q5/4</f>
        <v>1032506.6739127809</v>
      </c>
      <c r="S5" s="24"/>
    </row>
    <row r="6" spans="1:19" ht="65.25" customHeight="1">
      <c r="A6" s="629"/>
      <c r="B6" s="631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21"/>
      <c r="P6" s="58">
        <f>P5-M65</f>
        <v>-8.8427215814590454E-4</v>
      </c>
      <c r="Q6" s="38">
        <f>P6/4</f>
        <v>-2.2106803953647614E-4</v>
      </c>
      <c r="R6" s="38">
        <f>L5+Q6</f>
        <v>911077.99977893196</v>
      </c>
      <c r="S6" s="24"/>
    </row>
    <row r="7" spans="1:19" ht="65.25" customHeight="1">
      <c r="A7" s="629"/>
      <c r="B7" s="631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21"/>
      <c r="P7" s="51"/>
      <c r="Q7" s="24"/>
      <c r="R7" s="38"/>
    </row>
    <row r="8" spans="1:19" ht="65.25" customHeight="1">
      <c r="A8" s="629"/>
      <c r="B8" s="631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21"/>
      <c r="P8" s="19"/>
      <c r="R8" s="38"/>
    </row>
    <row r="9" spans="1:19" ht="77.25" customHeight="1">
      <c r="A9" s="629"/>
      <c r="B9" s="631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21"/>
      <c r="Q9" s="24"/>
    </row>
    <row r="10" spans="1:19" ht="52.5" customHeight="1">
      <c r="A10" s="629"/>
      <c r="B10" s="631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21"/>
      <c r="Q10" s="24"/>
    </row>
    <row r="11" spans="1:19" ht="52.5" customHeight="1">
      <c r="A11" s="629"/>
      <c r="B11" s="631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21"/>
    </row>
    <row r="12" spans="1:19" ht="106.5" customHeight="1">
      <c r="A12" s="629"/>
      <c r="B12" s="631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21"/>
    </row>
    <row r="13" spans="1:19" ht="82.5" customHeight="1">
      <c r="A13" s="629"/>
      <c r="B13" s="631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21"/>
    </row>
    <row r="14" spans="1:19" ht="62.25" customHeight="1">
      <c r="A14" s="629"/>
      <c r="B14" s="63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21"/>
      <c r="P14" s="19"/>
    </row>
    <row r="15" spans="1:19" ht="57" customHeight="1">
      <c r="A15" s="629"/>
      <c r="B15" s="631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21"/>
    </row>
    <row r="16" spans="1:19" ht="100.5" customHeight="1">
      <c r="A16" s="629"/>
      <c r="B16" s="631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21"/>
    </row>
    <row r="17" spans="1:17" ht="58.5" customHeight="1">
      <c r="A17" s="629"/>
      <c r="B17" s="631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21"/>
    </row>
    <row r="18" spans="1:17" ht="56.25" customHeight="1">
      <c r="A18" s="629"/>
      <c r="B18" s="631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21"/>
    </row>
    <row r="19" spans="1:17" ht="80.25" customHeight="1">
      <c r="A19" s="629"/>
      <c r="B19" s="63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21"/>
    </row>
    <row r="20" spans="1:17" ht="71.25" customHeight="1">
      <c r="A20" s="632" t="s">
        <v>240</v>
      </c>
      <c r="B20" s="667">
        <v>415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21"/>
      <c r="P20" s="55"/>
      <c r="Q20" s="54"/>
    </row>
    <row r="21" spans="1:17" ht="106.5" customHeight="1">
      <c r="A21" s="629"/>
      <c r="B21" s="63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21"/>
      <c r="P21" s="24"/>
      <c r="Q21" s="24"/>
    </row>
    <row r="22" spans="1:17" ht="33.75" customHeight="1">
      <c r="A22" s="629"/>
      <c r="B22" s="634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21"/>
    </row>
    <row r="23" spans="1:17" ht="43.5" customHeight="1">
      <c r="A23" s="629"/>
      <c r="B23" s="634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21"/>
    </row>
    <row r="24" spans="1:17" ht="65.25" customHeight="1">
      <c r="A24" s="629"/>
      <c r="B24" s="634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21"/>
    </row>
    <row r="25" spans="1:17" ht="46.5" customHeight="1">
      <c r="A25" s="629"/>
      <c r="B25" s="634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21"/>
    </row>
    <row r="26" spans="1:17" ht="60">
      <c r="A26" s="629"/>
      <c r="B26" s="634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21"/>
    </row>
    <row r="27" spans="1:17" ht="60" customHeight="1">
      <c r="A27" s="629"/>
      <c r="B27" s="634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21"/>
    </row>
    <row r="28" spans="1:17" ht="33.75" customHeight="1">
      <c r="A28" s="629"/>
      <c r="B28" s="634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21"/>
    </row>
    <row r="29" spans="1:17" ht="62.25" customHeight="1">
      <c r="A29" s="629"/>
      <c r="B29" s="634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21"/>
      <c r="P29" s="19"/>
    </row>
    <row r="30" spans="1:17" ht="82.5" customHeight="1">
      <c r="A30" s="629"/>
      <c r="B30" s="634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21"/>
    </row>
    <row r="31" spans="1:17" ht="101.25" customHeight="1">
      <c r="A31" s="629"/>
      <c r="B31" s="634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21"/>
    </row>
    <row r="32" spans="1:17" ht="60" customHeight="1">
      <c r="A32" s="629"/>
      <c r="B32" s="634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21"/>
    </row>
    <row r="33" spans="1:16" ht="37.5" customHeight="1">
      <c r="A33" s="629"/>
      <c r="B33" s="634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21"/>
    </row>
    <row r="34" spans="1:16" ht="37.5" customHeight="1">
      <c r="A34" s="629"/>
      <c r="B34" s="634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21"/>
    </row>
    <row r="35" spans="1:16" ht="68.25" customHeight="1">
      <c r="A35" s="628" t="s">
        <v>241</v>
      </c>
      <c r="B35" s="635">
        <v>412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21"/>
    </row>
    <row r="36" spans="1:16" ht="68.25" customHeight="1">
      <c r="A36" s="629"/>
      <c r="B36" s="634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21"/>
    </row>
    <row r="37" spans="1:16" ht="68.25" customHeight="1">
      <c r="A37" s="629"/>
      <c r="B37" s="634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21"/>
    </row>
    <row r="38" spans="1:16" ht="68.25" customHeight="1">
      <c r="A38" s="629"/>
      <c r="B38" s="634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21"/>
    </row>
    <row r="39" spans="1:16" ht="68.25" customHeight="1">
      <c r="A39" s="629"/>
      <c r="B39" s="634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21"/>
    </row>
    <row r="40" spans="1:16" ht="68.25" customHeight="1">
      <c r="A40" s="629"/>
      <c r="B40" s="634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21"/>
    </row>
    <row r="41" spans="1:16" ht="68.25" customHeight="1">
      <c r="A41" s="629"/>
      <c r="B41" s="634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21"/>
    </row>
    <row r="42" spans="1:16" ht="68.25" customHeight="1">
      <c r="A42" s="629"/>
      <c r="B42" s="634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21"/>
    </row>
    <row r="43" spans="1:16" ht="69.75" customHeight="1">
      <c r="A43" s="629"/>
      <c r="B43" s="634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21"/>
    </row>
    <row r="44" spans="1:16" ht="62.25" customHeight="1">
      <c r="A44" s="629"/>
      <c r="B44" s="634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21"/>
      <c r="P44" s="19"/>
    </row>
    <row r="45" spans="1:16" ht="82.5" customHeight="1">
      <c r="A45" s="629"/>
      <c r="B45" s="634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21"/>
    </row>
    <row r="46" spans="1:16" ht="67.5" customHeight="1">
      <c r="A46" s="629"/>
      <c r="B46" s="634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21"/>
    </row>
    <row r="47" spans="1:16" ht="73.5" customHeight="1">
      <c r="A47" s="629"/>
      <c r="B47" s="634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21"/>
    </row>
    <row r="48" spans="1:16" ht="55.5" customHeight="1">
      <c r="A48" s="629"/>
      <c r="B48" s="634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21"/>
    </row>
    <row r="49" spans="1:16" ht="55.5" customHeight="1">
      <c r="A49" s="629"/>
      <c r="B49" s="634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21"/>
    </row>
    <row r="50" spans="1:16" ht="94.5" customHeight="1">
      <c r="A50" s="636" t="s">
        <v>242</v>
      </c>
      <c r="B50" s="639">
        <v>383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21"/>
    </row>
    <row r="51" spans="1:16" ht="94.5" customHeight="1">
      <c r="A51" s="637"/>
      <c r="B51" s="66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21"/>
    </row>
    <row r="52" spans="1:16" ht="60.75" customHeight="1">
      <c r="A52" s="637"/>
      <c r="B52" s="66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21"/>
    </row>
    <row r="53" spans="1:16" ht="58.5" customHeight="1">
      <c r="A53" s="637"/>
      <c r="B53" s="66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21"/>
    </row>
    <row r="54" spans="1:16" ht="94.5" customHeight="1">
      <c r="A54" s="637"/>
      <c r="B54" s="66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21"/>
    </row>
    <row r="55" spans="1:16" ht="94.5" customHeight="1">
      <c r="A55" s="637"/>
      <c r="B55" s="66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21"/>
    </row>
    <row r="56" spans="1:16" ht="66.75" customHeight="1">
      <c r="A56" s="637"/>
      <c r="B56" s="66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21"/>
    </row>
    <row r="57" spans="1:16" ht="81.75" customHeight="1">
      <c r="A57" s="638"/>
      <c r="B57" s="640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21"/>
    </row>
    <row r="58" spans="1:16" ht="72.75" customHeight="1">
      <c r="A58" s="638"/>
      <c r="B58" s="640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21"/>
    </row>
    <row r="59" spans="1:16" ht="62.25" customHeight="1">
      <c r="A59" s="638"/>
      <c r="B59" s="640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21"/>
      <c r="P59" s="19"/>
    </row>
    <row r="60" spans="1:16" ht="82.5" customHeight="1">
      <c r="A60" s="638"/>
      <c r="B60" s="640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21"/>
    </row>
    <row r="61" spans="1:16" ht="72.75" customHeight="1">
      <c r="A61" s="638"/>
      <c r="B61" s="640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21"/>
    </row>
    <row r="62" spans="1:16" ht="74.25" customHeight="1">
      <c r="A62" s="638"/>
      <c r="B62" s="640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21"/>
    </row>
    <row r="63" spans="1:16" ht="60.75" customHeight="1">
      <c r="A63" s="638"/>
      <c r="B63" s="640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21"/>
    </row>
    <row r="64" spans="1:16" ht="41.25" customHeight="1">
      <c r="A64" s="638"/>
      <c r="B64" s="640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21"/>
    </row>
    <row r="65" spans="7:15" ht="15.75" customHeight="1">
      <c r="K65" s="612" t="s">
        <v>243</v>
      </c>
      <c r="L65" s="612"/>
      <c r="M65" s="285">
        <f>SUM(M5:M64)</f>
        <v>57820373.740000002</v>
      </c>
      <c r="O65" s="19"/>
    </row>
    <row r="66" spans="7:15" ht="29.25" customHeight="1">
      <c r="K66" s="661" t="s">
        <v>214</v>
      </c>
      <c r="L66" s="662"/>
      <c r="M66" s="240">
        <f>'EBS PIC 2024 '!G63</f>
        <v>3945924</v>
      </c>
      <c r="N66" s="56">
        <f>M66*100%/M65</f>
        <v>6.8244526016790846E-2</v>
      </c>
    </row>
    <row r="67" spans="7:15" ht="15.75" customHeight="1">
      <c r="K67" s="593" t="s">
        <v>171</v>
      </c>
      <c r="L67" s="593"/>
      <c r="M67" s="285">
        <f>M65+M66</f>
        <v>61766297.740000002</v>
      </c>
    </row>
    <row r="68" spans="7:15" ht="15.75" customHeight="1"/>
    <row r="69" spans="7:15" ht="15.75" customHeight="1">
      <c r="G69" t="s">
        <v>56</v>
      </c>
    </row>
    <row r="70" spans="7:15" ht="15.75" customHeight="1"/>
    <row r="71" spans="7:15" ht="15.75" customHeight="1"/>
    <row r="72" spans="7:15" ht="15.75" customHeight="1"/>
    <row r="73" spans="7:15" ht="15.75" customHeight="1"/>
    <row r="74" spans="7:15" ht="15.75" customHeight="1"/>
    <row r="75" spans="7:15" ht="15.75" customHeight="1"/>
    <row r="76" spans="7:15" ht="15.75" customHeight="1"/>
    <row r="77" spans="7:15" ht="15.75" customHeight="1"/>
    <row r="78" spans="7:15" ht="15.75" customHeight="1"/>
    <row r="79" spans="7:15" ht="15.75" customHeight="1"/>
    <row r="80" spans="7:15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" name="Rango1_13_1_1_1_1_1_1_1"/>
    <protectedRange sqref="C5:C19" name="Rango1_2_10_1_1_1_1"/>
    <protectedRange sqref="E20" name="Rango1_13_1_1_1_1_1_1_2"/>
    <protectedRange sqref="C20:C34" name="Rango1_2_10_1_1_1_2"/>
    <protectedRange sqref="E35" name="Rango1_13_1_1_1_1_1_1_3"/>
    <protectedRange sqref="C35:C49" name="Rango1_2_10_1_1_1_3"/>
    <protectedRange sqref="E50" name="Rango1_13_1_1_1_1_1_1_4"/>
    <protectedRange sqref="C50:C64" name="Rango1_2_10_1_1_1_4"/>
  </protectedRanges>
  <mergeCells count="16"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K65:L65"/>
    <mergeCell ref="K66:L66"/>
    <mergeCell ref="K67:L67"/>
    <mergeCell ref="B35:B49"/>
    <mergeCell ref="A50:A64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R1012"/>
  <sheetViews>
    <sheetView topLeftCell="E14" zoomScale="60" zoomScaleNormal="60" workbookViewId="0">
      <selection activeCell="C5" sqref="C5:N20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42578125" customWidth="1"/>
    <col min="17" max="17" width="17.140625" customWidth="1"/>
    <col min="18" max="18" width="16.8554687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26.25" customHeight="1">
      <c r="A2" s="588" t="s">
        <v>244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71">
        <v>1</v>
      </c>
      <c r="P4" s="3"/>
    </row>
    <row r="5" spans="1:18" ht="72" customHeight="1">
      <c r="A5" s="668" t="s">
        <v>245</v>
      </c>
      <c r="B5" s="669">
        <v>227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911078</v>
      </c>
      <c r="M5" s="253">
        <f>K5*L5</f>
        <v>911078</v>
      </c>
      <c r="N5" s="192" t="s">
        <v>196</v>
      </c>
      <c r="O5" s="644"/>
      <c r="P5" s="253">
        <f>'EBS PIC 2024 '!G75+'EBS PIC 2024 '!G77</f>
        <v>51020373.73911573</v>
      </c>
      <c r="Q5" s="253">
        <f>P5/4</f>
        <v>12755093.434778932</v>
      </c>
      <c r="R5" s="38">
        <f>Q5/14</f>
        <v>911078.10248420946</v>
      </c>
    </row>
    <row r="6" spans="1:18" ht="71.25" customHeight="1">
      <c r="A6" s="653"/>
      <c r="B6" s="670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911078</v>
      </c>
      <c r="M6" s="242">
        <f>K6*L6</f>
        <v>911078</v>
      </c>
      <c r="N6" s="193" t="s">
        <v>198</v>
      </c>
      <c r="O6" s="644"/>
      <c r="P6" s="58"/>
      <c r="Q6" s="38"/>
      <c r="R6" s="38"/>
    </row>
    <row r="7" spans="1:18" ht="45" customHeight="1">
      <c r="A7" s="653"/>
      <c r="B7" s="670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911079.43500000006</v>
      </c>
      <c r="M7" s="242">
        <f t="shared" ref="M7:M20" si="0">K7*L7</f>
        <v>911079.43500000006</v>
      </c>
      <c r="N7" s="39" t="s">
        <v>199</v>
      </c>
      <c r="O7" s="644"/>
      <c r="P7" s="51"/>
      <c r="Q7" s="24"/>
      <c r="R7" s="38"/>
    </row>
    <row r="8" spans="1:18" ht="65.25" customHeight="1">
      <c r="A8" s="653"/>
      <c r="B8" s="670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911078</v>
      </c>
      <c r="M8" s="242">
        <f t="shared" si="0"/>
        <v>911078</v>
      </c>
      <c r="N8" s="39" t="s">
        <v>199</v>
      </c>
      <c r="O8" s="644"/>
      <c r="P8" s="19"/>
      <c r="R8" s="38"/>
    </row>
    <row r="9" spans="1:18" ht="65.25" customHeight="1">
      <c r="A9" s="653"/>
      <c r="B9" s="670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911078</v>
      </c>
      <c r="M9" s="242">
        <f t="shared" si="0"/>
        <v>911078</v>
      </c>
      <c r="N9" s="39" t="s">
        <v>199</v>
      </c>
      <c r="O9" s="644"/>
      <c r="P9" s="50"/>
      <c r="Q9" s="24"/>
    </row>
    <row r="10" spans="1:18" ht="52.5" customHeight="1">
      <c r="A10" s="653"/>
      <c r="B10" s="670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911078</v>
      </c>
      <c r="M10" s="243">
        <f t="shared" si="0"/>
        <v>911078</v>
      </c>
      <c r="N10" s="40" t="s">
        <v>204</v>
      </c>
      <c r="O10" s="644"/>
      <c r="P10" s="19"/>
    </row>
    <row r="11" spans="1:18" ht="60" customHeight="1">
      <c r="A11" s="653"/>
      <c r="B11" s="670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911078</v>
      </c>
      <c r="M11" s="243">
        <f t="shared" si="0"/>
        <v>911078</v>
      </c>
      <c r="N11" s="39" t="s">
        <v>199</v>
      </c>
      <c r="O11" s="644"/>
      <c r="P11" s="19"/>
    </row>
    <row r="12" spans="1:18" ht="80.25" customHeight="1">
      <c r="A12" s="653"/>
      <c r="B12" s="670"/>
      <c r="C12" s="53" t="s">
        <v>106</v>
      </c>
      <c r="D12" s="32" t="s">
        <v>121</v>
      </c>
      <c r="E12" s="32" t="s">
        <v>246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911078</v>
      </c>
      <c r="M12" s="243">
        <f t="shared" si="0"/>
        <v>911078</v>
      </c>
      <c r="N12" s="40" t="s">
        <v>204</v>
      </c>
      <c r="O12" s="644"/>
      <c r="P12" s="19"/>
    </row>
    <row r="13" spans="1:18" ht="57.75" customHeight="1">
      <c r="A13" s="653"/>
      <c r="B13" s="670"/>
      <c r="C13" s="53" t="s">
        <v>106</v>
      </c>
      <c r="D13" s="32" t="s">
        <v>123</v>
      </c>
      <c r="E13" s="32" t="s">
        <v>247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911078</v>
      </c>
      <c r="M13" s="243">
        <f t="shared" si="0"/>
        <v>911078</v>
      </c>
      <c r="N13" s="39" t="s">
        <v>199</v>
      </c>
      <c r="O13" s="644"/>
      <c r="P13" s="19"/>
    </row>
    <row r="14" spans="1:18" ht="62.25" customHeight="1">
      <c r="A14" s="653"/>
      <c r="B14" s="670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44"/>
      <c r="P14" s="19"/>
    </row>
    <row r="15" spans="1:18" ht="69.75" customHeight="1">
      <c r="A15" s="653"/>
      <c r="B15" s="670"/>
      <c r="C15" s="53" t="s">
        <v>106</v>
      </c>
      <c r="D15" s="30" t="s">
        <v>125</v>
      </c>
      <c r="E15" s="32" t="s">
        <v>248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911078</v>
      </c>
      <c r="M15" s="243">
        <f t="shared" si="0"/>
        <v>911078</v>
      </c>
      <c r="N15" s="39" t="s">
        <v>199</v>
      </c>
      <c r="O15" s="644"/>
      <c r="P15" s="19"/>
    </row>
    <row r="16" spans="1:18" ht="108.75" customHeight="1">
      <c r="A16" s="653"/>
      <c r="B16" s="670"/>
      <c r="C16" s="53" t="s">
        <v>106</v>
      </c>
      <c r="D16" s="30" t="s">
        <v>128</v>
      </c>
      <c r="E16" s="30" t="s">
        <v>249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911078</v>
      </c>
      <c r="M16" s="243">
        <f t="shared" si="0"/>
        <v>911078</v>
      </c>
      <c r="N16" s="39" t="s">
        <v>199</v>
      </c>
      <c r="O16" s="644"/>
      <c r="P16" s="19"/>
    </row>
    <row r="17" spans="1:16" ht="69.75" customHeight="1">
      <c r="A17" s="653"/>
      <c r="B17" s="670"/>
      <c r="C17" s="53" t="s">
        <v>130</v>
      </c>
      <c r="D17" s="30" t="s">
        <v>131</v>
      </c>
      <c r="E17" s="30" t="s">
        <v>250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911078</v>
      </c>
      <c r="M17" s="243">
        <f t="shared" si="0"/>
        <v>911078</v>
      </c>
      <c r="N17" s="39" t="s">
        <v>209</v>
      </c>
      <c r="O17" s="644"/>
      <c r="P17" s="19"/>
    </row>
    <row r="18" spans="1:16" ht="69.75" customHeight="1">
      <c r="A18" s="653"/>
      <c r="B18" s="670"/>
      <c r="C18" s="53" t="s">
        <v>130</v>
      </c>
      <c r="D18" s="30" t="s">
        <v>131</v>
      </c>
      <c r="E18" s="30" t="s">
        <v>133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208</v>
      </c>
      <c r="K18" s="30">
        <v>1</v>
      </c>
      <c r="L18" s="242">
        <v>4687500</v>
      </c>
      <c r="M18" s="243">
        <f t="shared" ref="M18" si="1">K18*L18</f>
        <v>4687500</v>
      </c>
      <c r="N18" s="39" t="s">
        <v>209</v>
      </c>
      <c r="O18" s="644"/>
      <c r="P18" s="19"/>
    </row>
    <row r="19" spans="1:16" ht="85.5" customHeight="1">
      <c r="A19" s="653"/>
      <c r="B19" s="670"/>
      <c r="C19" s="53" t="s">
        <v>130</v>
      </c>
      <c r="D19" s="32" t="s">
        <v>134</v>
      </c>
      <c r="E19" s="32" t="s">
        <v>135</v>
      </c>
      <c r="F19" s="25" t="s">
        <v>201</v>
      </c>
      <c r="G19" s="27" t="s">
        <v>192</v>
      </c>
      <c r="H19" s="27" t="s">
        <v>193</v>
      </c>
      <c r="I19" s="28" t="s">
        <v>194</v>
      </c>
      <c r="J19" s="29" t="s">
        <v>195</v>
      </c>
      <c r="K19" s="30">
        <v>1</v>
      </c>
      <c r="L19" s="242">
        <v>911078</v>
      </c>
      <c r="M19" s="243">
        <f t="shared" si="0"/>
        <v>911078</v>
      </c>
      <c r="N19" s="40" t="s">
        <v>204</v>
      </c>
      <c r="O19" s="644"/>
      <c r="P19" s="19"/>
    </row>
    <row r="20" spans="1:16" ht="90.75" customHeight="1">
      <c r="A20" s="653"/>
      <c r="B20" s="670"/>
      <c r="C20" s="286" t="s">
        <v>106</v>
      </c>
      <c r="D20" s="41" t="s">
        <v>136</v>
      </c>
      <c r="E20" s="41" t="s">
        <v>137</v>
      </c>
      <c r="F20" s="42" t="s">
        <v>201</v>
      </c>
      <c r="G20" s="43" t="s">
        <v>192</v>
      </c>
      <c r="H20" s="43" t="s">
        <v>193</v>
      </c>
      <c r="I20" s="44" t="s">
        <v>194</v>
      </c>
      <c r="J20" s="248" t="s">
        <v>195</v>
      </c>
      <c r="K20" s="45">
        <v>1</v>
      </c>
      <c r="L20" s="242">
        <v>911078</v>
      </c>
      <c r="M20" s="250">
        <f t="shared" si="0"/>
        <v>911078</v>
      </c>
      <c r="N20" s="69" t="s">
        <v>204</v>
      </c>
      <c r="O20" s="644"/>
      <c r="P20" s="19"/>
    </row>
    <row r="21" spans="1:16" ht="71.25" customHeight="1">
      <c r="A21" s="673" t="s">
        <v>251</v>
      </c>
      <c r="B21" s="634">
        <v>235</v>
      </c>
      <c r="C21" s="52" t="s">
        <v>106</v>
      </c>
      <c r="D21" s="47" t="s">
        <v>107</v>
      </c>
      <c r="E21" s="33" t="s">
        <v>108</v>
      </c>
      <c r="F21" s="33" t="s">
        <v>191</v>
      </c>
      <c r="G21" s="34" t="s">
        <v>192</v>
      </c>
      <c r="H21" s="34" t="s">
        <v>193</v>
      </c>
      <c r="I21" s="35" t="s">
        <v>194</v>
      </c>
      <c r="J21" s="36" t="s">
        <v>195</v>
      </c>
      <c r="K21" s="37">
        <v>1</v>
      </c>
      <c r="L21" s="253">
        <v>911078</v>
      </c>
      <c r="M21" s="253">
        <f>K21*L21</f>
        <v>911078</v>
      </c>
      <c r="N21" s="192" t="s">
        <v>196</v>
      </c>
      <c r="O21" s="672"/>
      <c r="P21" s="19"/>
    </row>
    <row r="22" spans="1:16" ht="106.5" customHeight="1">
      <c r="A22" s="674"/>
      <c r="B22" s="634"/>
      <c r="C22" s="53" t="s">
        <v>106</v>
      </c>
      <c r="D22" s="32" t="s">
        <v>110</v>
      </c>
      <c r="E22" s="26" t="s">
        <v>111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911078</v>
      </c>
      <c r="M22" s="242">
        <f>K22*L22</f>
        <v>911078</v>
      </c>
      <c r="N22" s="193" t="s">
        <v>198</v>
      </c>
      <c r="O22" s="672"/>
      <c r="P22" s="19"/>
    </row>
    <row r="23" spans="1:16" ht="33.75" customHeight="1">
      <c r="A23" s="674"/>
      <c r="B23" s="634"/>
      <c r="C23" s="53" t="s">
        <v>106</v>
      </c>
      <c r="D23" s="32" t="s">
        <v>112</v>
      </c>
      <c r="E23" s="26" t="s">
        <v>113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911079.43500000006</v>
      </c>
      <c r="M23" s="242">
        <f t="shared" ref="M23:M36" si="2">K23*L23</f>
        <v>911079.43500000006</v>
      </c>
      <c r="N23" s="39" t="s">
        <v>199</v>
      </c>
      <c r="O23" s="672"/>
      <c r="P23" s="19"/>
    </row>
    <row r="24" spans="1:16" ht="43.5" customHeight="1">
      <c r="A24" s="674"/>
      <c r="B24" s="634"/>
      <c r="C24" s="53" t="s">
        <v>106</v>
      </c>
      <c r="D24" s="32" t="s">
        <v>112</v>
      </c>
      <c r="E24" s="26" t="s">
        <v>114</v>
      </c>
      <c r="F24" s="26" t="s">
        <v>197</v>
      </c>
      <c r="G24" s="27" t="s">
        <v>192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911078</v>
      </c>
      <c r="M24" s="242">
        <f t="shared" si="2"/>
        <v>911078</v>
      </c>
      <c r="N24" s="39" t="s">
        <v>199</v>
      </c>
      <c r="O24" s="672"/>
      <c r="P24" s="19"/>
    </row>
    <row r="25" spans="1:16" ht="65.25" customHeight="1">
      <c r="A25" s="674"/>
      <c r="B25" s="634"/>
      <c r="C25" s="53" t="s">
        <v>106</v>
      </c>
      <c r="D25" s="32" t="s">
        <v>115</v>
      </c>
      <c r="E25" s="31" t="s">
        <v>116</v>
      </c>
      <c r="F25" s="26" t="s">
        <v>197</v>
      </c>
      <c r="G25" s="27" t="s">
        <v>200</v>
      </c>
      <c r="H25" s="27" t="s">
        <v>193</v>
      </c>
      <c r="I25" s="28" t="s">
        <v>194</v>
      </c>
      <c r="J25" s="29" t="s">
        <v>195</v>
      </c>
      <c r="K25" s="30">
        <v>1</v>
      </c>
      <c r="L25" s="242">
        <v>911078</v>
      </c>
      <c r="M25" s="242">
        <f t="shared" si="2"/>
        <v>911078</v>
      </c>
      <c r="N25" s="39" t="s">
        <v>199</v>
      </c>
      <c r="O25" s="672"/>
      <c r="P25" s="19"/>
    </row>
    <row r="26" spans="1:16" ht="46.5" customHeight="1">
      <c r="A26" s="674"/>
      <c r="B26" s="634"/>
      <c r="C26" s="53" t="s">
        <v>106</v>
      </c>
      <c r="D26" s="32" t="s">
        <v>117</v>
      </c>
      <c r="E26" s="32" t="s">
        <v>118</v>
      </c>
      <c r="F26" s="25" t="s">
        <v>201</v>
      </c>
      <c r="G26" s="27" t="s">
        <v>192</v>
      </c>
      <c r="H26" s="27" t="s">
        <v>202</v>
      </c>
      <c r="I26" s="28" t="s">
        <v>194</v>
      </c>
      <c r="J26" s="30" t="s">
        <v>203</v>
      </c>
      <c r="K26" s="30">
        <v>1</v>
      </c>
      <c r="L26" s="242">
        <v>911078</v>
      </c>
      <c r="M26" s="243">
        <f t="shared" si="2"/>
        <v>911078</v>
      </c>
      <c r="N26" s="40" t="s">
        <v>204</v>
      </c>
      <c r="O26" s="672"/>
      <c r="P26" s="19"/>
    </row>
    <row r="27" spans="1:16" ht="45.75" customHeight="1">
      <c r="A27" s="674"/>
      <c r="B27" s="634"/>
      <c r="C27" s="53" t="s">
        <v>106</v>
      </c>
      <c r="D27" s="32" t="s">
        <v>119</v>
      </c>
      <c r="E27" s="32" t="s">
        <v>120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8" t="s">
        <v>205</v>
      </c>
      <c r="K27" s="30">
        <v>1</v>
      </c>
      <c r="L27" s="242">
        <v>911078</v>
      </c>
      <c r="M27" s="243">
        <f t="shared" si="2"/>
        <v>911078</v>
      </c>
      <c r="N27" s="39" t="s">
        <v>199</v>
      </c>
      <c r="O27" s="672"/>
      <c r="P27" s="19"/>
    </row>
    <row r="28" spans="1:16" ht="60" customHeight="1">
      <c r="A28" s="674"/>
      <c r="B28" s="634"/>
      <c r="C28" s="53" t="s">
        <v>106</v>
      </c>
      <c r="D28" s="32" t="s">
        <v>121</v>
      </c>
      <c r="E28" s="32" t="s">
        <v>246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911078</v>
      </c>
      <c r="M28" s="243">
        <f t="shared" si="2"/>
        <v>911078</v>
      </c>
      <c r="N28" s="40" t="s">
        <v>204</v>
      </c>
      <c r="O28" s="672"/>
      <c r="P28" s="19"/>
    </row>
    <row r="29" spans="1:16" ht="33.75" customHeight="1">
      <c r="A29" s="674"/>
      <c r="B29" s="634"/>
      <c r="C29" s="53" t="s">
        <v>106</v>
      </c>
      <c r="D29" s="32" t="s">
        <v>123</v>
      </c>
      <c r="E29" s="32" t="s">
        <v>247</v>
      </c>
      <c r="F29" s="25" t="s">
        <v>201</v>
      </c>
      <c r="G29" s="27" t="s">
        <v>192</v>
      </c>
      <c r="H29" s="27" t="s">
        <v>193</v>
      </c>
      <c r="I29" s="28" t="s">
        <v>194</v>
      </c>
      <c r="J29" s="29" t="s">
        <v>195</v>
      </c>
      <c r="K29" s="30">
        <v>1</v>
      </c>
      <c r="L29" s="242">
        <v>911078</v>
      </c>
      <c r="M29" s="243">
        <f t="shared" si="2"/>
        <v>911078</v>
      </c>
      <c r="N29" s="39" t="s">
        <v>199</v>
      </c>
      <c r="O29" s="672"/>
      <c r="P29" s="19"/>
    </row>
    <row r="30" spans="1:16" ht="62.25" customHeight="1">
      <c r="A30" s="674"/>
      <c r="B30" s="634"/>
      <c r="C30" s="411" t="s">
        <v>106</v>
      </c>
      <c r="D30" s="398" t="s">
        <v>125</v>
      </c>
      <c r="E30" s="398" t="s">
        <v>126</v>
      </c>
      <c r="F30" s="393" t="s">
        <v>206</v>
      </c>
      <c r="G30" s="395" t="s">
        <v>192</v>
      </c>
      <c r="H30" s="395" t="s">
        <v>193</v>
      </c>
      <c r="I30" s="396" t="s">
        <v>194</v>
      </c>
      <c r="J30" s="397" t="s">
        <v>195</v>
      </c>
      <c r="K30" s="398">
        <v>1</v>
      </c>
      <c r="L30" s="399">
        <v>1700000</v>
      </c>
      <c r="M30" s="401">
        <f t="shared" si="2"/>
        <v>1700000</v>
      </c>
      <c r="N30" s="413" t="s">
        <v>199</v>
      </c>
      <c r="O30" s="672"/>
      <c r="P30" s="19"/>
    </row>
    <row r="31" spans="1:16" ht="46.5" customHeight="1">
      <c r="A31" s="674"/>
      <c r="B31" s="634"/>
      <c r="C31" s="53" t="s">
        <v>106</v>
      </c>
      <c r="D31" s="30" t="s">
        <v>125</v>
      </c>
      <c r="E31" s="32" t="s">
        <v>248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911078</v>
      </c>
      <c r="M31" s="243">
        <f t="shared" si="2"/>
        <v>911078</v>
      </c>
      <c r="N31" s="39" t="s">
        <v>199</v>
      </c>
      <c r="O31" s="672"/>
      <c r="P31" s="19"/>
    </row>
    <row r="32" spans="1:16" ht="37.5" customHeight="1">
      <c r="A32" s="674"/>
      <c r="B32" s="634"/>
      <c r="C32" s="53" t="s">
        <v>106</v>
      </c>
      <c r="D32" s="30" t="s">
        <v>128</v>
      </c>
      <c r="E32" s="30" t="s">
        <v>249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207</v>
      </c>
      <c r="K32" s="30">
        <v>1</v>
      </c>
      <c r="L32" s="242">
        <v>911078</v>
      </c>
      <c r="M32" s="243">
        <f t="shared" si="2"/>
        <v>911078</v>
      </c>
      <c r="N32" s="39" t="s">
        <v>199</v>
      </c>
      <c r="O32" s="672"/>
      <c r="P32" s="19"/>
    </row>
    <row r="33" spans="1:16" ht="59.25" customHeight="1">
      <c r="A33" s="674"/>
      <c r="B33" s="634"/>
      <c r="C33" s="53" t="s">
        <v>130</v>
      </c>
      <c r="D33" s="30" t="s">
        <v>131</v>
      </c>
      <c r="E33" s="30" t="s">
        <v>250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208</v>
      </c>
      <c r="K33" s="30">
        <v>1</v>
      </c>
      <c r="L33" s="242">
        <v>911078</v>
      </c>
      <c r="M33" s="243">
        <f t="shared" si="2"/>
        <v>911078</v>
      </c>
      <c r="N33" s="39" t="s">
        <v>209</v>
      </c>
      <c r="O33" s="672"/>
      <c r="P33" s="19"/>
    </row>
    <row r="34" spans="1:16" ht="58.5" customHeight="1">
      <c r="A34" s="674"/>
      <c r="B34" s="634"/>
      <c r="C34" s="53" t="s">
        <v>130</v>
      </c>
      <c r="D34" s="30" t="s">
        <v>131</v>
      </c>
      <c r="E34" s="30" t="s">
        <v>133</v>
      </c>
      <c r="F34" s="25" t="s">
        <v>201</v>
      </c>
      <c r="G34" s="27" t="s">
        <v>192</v>
      </c>
      <c r="H34" s="27" t="s">
        <v>193</v>
      </c>
      <c r="I34" s="28" t="s">
        <v>194</v>
      </c>
      <c r="J34" s="29" t="s">
        <v>208</v>
      </c>
      <c r="K34" s="30">
        <v>1</v>
      </c>
      <c r="L34" s="242">
        <v>4687500</v>
      </c>
      <c r="M34" s="243">
        <f t="shared" si="2"/>
        <v>4687500</v>
      </c>
      <c r="N34" s="39" t="s">
        <v>209</v>
      </c>
      <c r="O34" s="672"/>
      <c r="P34" s="19"/>
    </row>
    <row r="35" spans="1:16" ht="37.5" customHeight="1">
      <c r="A35" s="674"/>
      <c r="B35" s="634"/>
      <c r="C35" s="53" t="s">
        <v>130</v>
      </c>
      <c r="D35" s="32" t="s">
        <v>134</v>
      </c>
      <c r="E35" s="32" t="s">
        <v>135</v>
      </c>
      <c r="F35" s="25" t="s">
        <v>201</v>
      </c>
      <c r="G35" s="27" t="s">
        <v>192</v>
      </c>
      <c r="H35" s="27" t="s">
        <v>193</v>
      </c>
      <c r="I35" s="28" t="s">
        <v>194</v>
      </c>
      <c r="J35" s="29" t="s">
        <v>195</v>
      </c>
      <c r="K35" s="30">
        <v>1</v>
      </c>
      <c r="L35" s="242">
        <v>911078</v>
      </c>
      <c r="M35" s="243">
        <f t="shared" si="2"/>
        <v>911078</v>
      </c>
      <c r="N35" s="40" t="s">
        <v>204</v>
      </c>
      <c r="O35" s="672"/>
      <c r="P35" s="19"/>
    </row>
    <row r="36" spans="1:16" ht="69.75" customHeight="1">
      <c r="A36" s="674"/>
      <c r="B36" s="634"/>
      <c r="C36" s="286" t="s">
        <v>106</v>
      </c>
      <c r="D36" s="41" t="s">
        <v>136</v>
      </c>
      <c r="E36" s="41" t="s">
        <v>137</v>
      </c>
      <c r="F36" s="42" t="s">
        <v>201</v>
      </c>
      <c r="G36" s="43" t="s">
        <v>192</v>
      </c>
      <c r="H36" s="43" t="s">
        <v>193</v>
      </c>
      <c r="I36" s="44" t="s">
        <v>194</v>
      </c>
      <c r="J36" s="248" t="s">
        <v>195</v>
      </c>
      <c r="K36" s="45">
        <v>1</v>
      </c>
      <c r="L36" s="242">
        <v>911078</v>
      </c>
      <c r="M36" s="250">
        <f t="shared" si="2"/>
        <v>911078</v>
      </c>
      <c r="N36" s="69" t="s">
        <v>204</v>
      </c>
      <c r="O36" s="672"/>
      <c r="P36" s="19"/>
    </row>
    <row r="37" spans="1:16" ht="69.75" customHeight="1">
      <c r="A37" s="676" t="s">
        <v>252</v>
      </c>
      <c r="B37" s="675">
        <v>124</v>
      </c>
      <c r="C37" s="52" t="s">
        <v>106</v>
      </c>
      <c r="D37" s="47" t="s">
        <v>107</v>
      </c>
      <c r="E37" s="33" t="s">
        <v>108</v>
      </c>
      <c r="F37" s="33" t="s">
        <v>191</v>
      </c>
      <c r="G37" s="34" t="s">
        <v>192</v>
      </c>
      <c r="H37" s="34" t="s">
        <v>193</v>
      </c>
      <c r="I37" s="35" t="s">
        <v>194</v>
      </c>
      <c r="J37" s="36" t="s">
        <v>195</v>
      </c>
      <c r="K37" s="37">
        <v>1</v>
      </c>
      <c r="L37" s="253">
        <v>911078</v>
      </c>
      <c r="M37" s="253">
        <f>K37*L37</f>
        <v>911078</v>
      </c>
      <c r="N37" s="192" t="s">
        <v>196</v>
      </c>
      <c r="O37" s="672"/>
      <c r="P37" s="19"/>
    </row>
    <row r="38" spans="1:16" ht="65.25" customHeight="1">
      <c r="A38" s="677"/>
      <c r="B38" s="675"/>
      <c r="C38" s="53" t="s">
        <v>106</v>
      </c>
      <c r="D38" s="32" t="s">
        <v>110</v>
      </c>
      <c r="E38" s="26" t="s">
        <v>111</v>
      </c>
      <c r="F38" s="26" t="s">
        <v>197</v>
      </c>
      <c r="G38" s="27" t="s">
        <v>192</v>
      </c>
      <c r="H38" s="27" t="s">
        <v>193</v>
      </c>
      <c r="I38" s="28" t="s">
        <v>194</v>
      </c>
      <c r="J38" s="29" t="s">
        <v>195</v>
      </c>
      <c r="K38" s="30">
        <v>1</v>
      </c>
      <c r="L38" s="242">
        <v>911078</v>
      </c>
      <c r="M38" s="242">
        <f>K38*L38</f>
        <v>911078</v>
      </c>
      <c r="N38" s="193" t="s">
        <v>198</v>
      </c>
      <c r="O38" s="672"/>
      <c r="P38" s="19"/>
    </row>
    <row r="39" spans="1:16" ht="30" customHeight="1">
      <c r="A39" s="677"/>
      <c r="B39" s="675"/>
      <c r="C39" s="53" t="s">
        <v>106</v>
      </c>
      <c r="D39" s="32" t="s">
        <v>112</v>
      </c>
      <c r="E39" s="26" t="s">
        <v>113</v>
      </c>
      <c r="F39" s="26" t="s">
        <v>197</v>
      </c>
      <c r="G39" s="27" t="s">
        <v>192</v>
      </c>
      <c r="H39" s="27" t="s">
        <v>193</v>
      </c>
      <c r="I39" s="28" t="s">
        <v>194</v>
      </c>
      <c r="J39" s="29" t="s">
        <v>195</v>
      </c>
      <c r="K39" s="30">
        <v>1</v>
      </c>
      <c r="L39" s="242">
        <v>911079.43500000006</v>
      </c>
      <c r="M39" s="242">
        <f t="shared" ref="M39:M52" si="3">K39*L39</f>
        <v>911079.43500000006</v>
      </c>
      <c r="N39" s="39" t="s">
        <v>199</v>
      </c>
      <c r="O39" s="672"/>
      <c r="P39" s="19"/>
    </row>
    <row r="40" spans="1:16" ht="67.5" customHeight="1">
      <c r="A40" s="677"/>
      <c r="B40" s="675"/>
      <c r="C40" s="53" t="s">
        <v>106</v>
      </c>
      <c r="D40" s="32" t="s">
        <v>112</v>
      </c>
      <c r="E40" s="26" t="s">
        <v>114</v>
      </c>
      <c r="F40" s="26" t="s">
        <v>197</v>
      </c>
      <c r="G40" s="27" t="s">
        <v>192</v>
      </c>
      <c r="H40" s="27" t="s">
        <v>193</v>
      </c>
      <c r="I40" s="28" t="s">
        <v>194</v>
      </c>
      <c r="J40" s="29" t="s">
        <v>195</v>
      </c>
      <c r="K40" s="30">
        <v>1</v>
      </c>
      <c r="L40" s="242">
        <v>911078</v>
      </c>
      <c r="M40" s="242">
        <f t="shared" si="3"/>
        <v>911078</v>
      </c>
      <c r="N40" s="39" t="s">
        <v>199</v>
      </c>
      <c r="O40" s="672"/>
      <c r="P40" s="19"/>
    </row>
    <row r="41" spans="1:16" ht="73.5" customHeight="1">
      <c r="A41" s="677"/>
      <c r="B41" s="675"/>
      <c r="C41" s="53" t="s">
        <v>106</v>
      </c>
      <c r="D41" s="32" t="s">
        <v>115</v>
      </c>
      <c r="E41" s="31" t="s">
        <v>116</v>
      </c>
      <c r="F41" s="26" t="s">
        <v>197</v>
      </c>
      <c r="G41" s="27" t="s">
        <v>200</v>
      </c>
      <c r="H41" s="27" t="s">
        <v>193</v>
      </c>
      <c r="I41" s="28" t="s">
        <v>194</v>
      </c>
      <c r="J41" s="29" t="s">
        <v>195</v>
      </c>
      <c r="K41" s="30">
        <v>1</v>
      </c>
      <c r="L41" s="242">
        <v>911078</v>
      </c>
      <c r="M41" s="242">
        <f t="shared" si="3"/>
        <v>911078</v>
      </c>
      <c r="N41" s="39" t="s">
        <v>199</v>
      </c>
      <c r="O41" s="672"/>
      <c r="P41" s="19"/>
    </row>
    <row r="42" spans="1:16" ht="55.5" customHeight="1">
      <c r="A42" s="677"/>
      <c r="B42" s="675"/>
      <c r="C42" s="53" t="s">
        <v>106</v>
      </c>
      <c r="D42" s="32" t="s">
        <v>117</v>
      </c>
      <c r="E42" s="32" t="s">
        <v>118</v>
      </c>
      <c r="F42" s="25" t="s">
        <v>201</v>
      </c>
      <c r="G42" s="27" t="s">
        <v>192</v>
      </c>
      <c r="H42" s="27" t="s">
        <v>202</v>
      </c>
      <c r="I42" s="28" t="s">
        <v>194</v>
      </c>
      <c r="J42" s="30" t="s">
        <v>203</v>
      </c>
      <c r="K42" s="30">
        <v>1</v>
      </c>
      <c r="L42" s="242">
        <v>911078</v>
      </c>
      <c r="M42" s="243">
        <f t="shared" si="3"/>
        <v>911078</v>
      </c>
      <c r="N42" s="40" t="s">
        <v>204</v>
      </c>
      <c r="O42" s="672"/>
      <c r="P42" s="19"/>
    </row>
    <row r="43" spans="1:16" ht="55.5" customHeight="1">
      <c r="A43" s="677"/>
      <c r="B43" s="675"/>
      <c r="C43" s="53" t="s">
        <v>106</v>
      </c>
      <c r="D43" s="32" t="s">
        <v>119</v>
      </c>
      <c r="E43" s="32" t="s">
        <v>120</v>
      </c>
      <c r="F43" s="25" t="s">
        <v>201</v>
      </c>
      <c r="G43" s="27" t="s">
        <v>192</v>
      </c>
      <c r="H43" s="27" t="s">
        <v>193</v>
      </c>
      <c r="I43" s="28" t="s">
        <v>194</v>
      </c>
      <c r="J43" s="28" t="s">
        <v>205</v>
      </c>
      <c r="K43" s="30">
        <v>1</v>
      </c>
      <c r="L43" s="242">
        <v>911078</v>
      </c>
      <c r="M43" s="243">
        <f t="shared" si="3"/>
        <v>911078</v>
      </c>
      <c r="N43" s="39" t="s">
        <v>199</v>
      </c>
      <c r="O43" s="672"/>
      <c r="P43" s="19"/>
    </row>
    <row r="44" spans="1:16" ht="55.5" customHeight="1">
      <c r="A44" s="677"/>
      <c r="B44" s="675"/>
      <c r="C44" s="53" t="s">
        <v>106</v>
      </c>
      <c r="D44" s="32" t="s">
        <v>121</v>
      </c>
      <c r="E44" s="32" t="s">
        <v>246</v>
      </c>
      <c r="F44" s="25" t="s">
        <v>201</v>
      </c>
      <c r="G44" s="27" t="s">
        <v>192</v>
      </c>
      <c r="H44" s="27" t="s">
        <v>193</v>
      </c>
      <c r="I44" s="28" t="s">
        <v>194</v>
      </c>
      <c r="J44" s="29" t="s">
        <v>195</v>
      </c>
      <c r="K44" s="30">
        <v>1</v>
      </c>
      <c r="L44" s="242">
        <v>911078</v>
      </c>
      <c r="M44" s="243">
        <f t="shared" si="3"/>
        <v>911078</v>
      </c>
      <c r="N44" s="40" t="s">
        <v>204</v>
      </c>
      <c r="O44" s="672"/>
      <c r="P44" s="19"/>
    </row>
    <row r="45" spans="1:16" ht="55.5" customHeight="1">
      <c r="A45" s="677"/>
      <c r="B45" s="675"/>
      <c r="C45" s="53" t="s">
        <v>106</v>
      </c>
      <c r="D45" s="32" t="s">
        <v>123</v>
      </c>
      <c r="E45" s="32" t="s">
        <v>247</v>
      </c>
      <c r="F45" s="25" t="s">
        <v>201</v>
      </c>
      <c r="G45" s="27" t="s">
        <v>192</v>
      </c>
      <c r="H45" s="27" t="s">
        <v>193</v>
      </c>
      <c r="I45" s="28" t="s">
        <v>194</v>
      </c>
      <c r="J45" s="29" t="s">
        <v>195</v>
      </c>
      <c r="K45" s="30">
        <v>1</v>
      </c>
      <c r="L45" s="242">
        <v>911078</v>
      </c>
      <c r="M45" s="243">
        <f t="shared" si="3"/>
        <v>911078</v>
      </c>
      <c r="N45" s="39" t="s">
        <v>199</v>
      </c>
      <c r="O45" s="672"/>
      <c r="P45" s="19"/>
    </row>
    <row r="46" spans="1:16" ht="62.25" customHeight="1">
      <c r="A46" s="677"/>
      <c r="B46" s="675"/>
      <c r="C46" s="411" t="s">
        <v>106</v>
      </c>
      <c r="D46" s="398" t="s">
        <v>125</v>
      </c>
      <c r="E46" s="398" t="s">
        <v>126</v>
      </c>
      <c r="F46" s="393" t="s">
        <v>206</v>
      </c>
      <c r="G46" s="395" t="s">
        <v>192</v>
      </c>
      <c r="H46" s="395" t="s">
        <v>193</v>
      </c>
      <c r="I46" s="396" t="s">
        <v>194</v>
      </c>
      <c r="J46" s="397" t="s">
        <v>195</v>
      </c>
      <c r="K46" s="398">
        <v>1</v>
      </c>
      <c r="L46" s="399">
        <v>1700000</v>
      </c>
      <c r="M46" s="401">
        <f t="shared" si="3"/>
        <v>1700000</v>
      </c>
      <c r="N46" s="413" t="s">
        <v>199</v>
      </c>
      <c r="O46" s="672"/>
      <c r="P46" s="19"/>
    </row>
    <row r="47" spans="1:16" ht="57.75" customHeight="1">
      <c r="A47" s="677"/>
      <c r="B47" s="675"/>
      <c r="C47" s="53" t="s">
        <v>106</v>
      </c>
      <c r="D47" s="30" t="s">
        <v>125</v>
      </c>
      <c r="E47" s="32" t="s">
        <v>248</v>
      </c>
      <c r="F47" s="25" t="s">
        <v>201</v>
      </c>
      <c r="G47" s="27" t="s">
        <v>192</v>
      </c>
      <c r="H47" s="27" t="s">
        <v>193</v>
      </c>
      <c r="I47" s="28" t="s">
        <v>194</v>
      </c>
      <c r="J47" s="29" t="s">
        <v>207</v>
      </c>
      <c r="K47" s="30">
        <v>1</v>
      </c>
      <c r="L47" s="242">
        <v>911078</v>
      </c>
      <c r="M47" s="243">
        <f t="shared" si="3"/>
        <v>911078</v>
      </c>
      <c r="N47" s="39" t="s">
        <v>199</v>
      </c>
      <c r="O47" s="672"/>
      <c r="P47" s="19"/>
    </row>
    <row r="48" spans="1:16" ht="66" customHeight="1">
      <c r="A48" s="677"/>
      <c r="B48" s="675"/>
      <c r="C48" s="53" t="s">
        <v>106</v>
      </c>
      <c r="D48" s="30" t="s">
        <v>128</v>
      </c>
      <c r="E48" s="30" t="s">
        <v>249</v>
      </c>
      <c r="F48" s="25" t="s">
        <v>201</v>
      </c>
      <c r="G48" s="27" t="s">
        <v>192</v>
      </c>
      <c r="H48" s="27" t="s">
        <v>193</v>
      </c>
      <c r="I48" s="28" t="s">
        <v>194</v>
      </c>
      <c r="J48" s="29" t="s">
        <v>207</v>
      </c>
      <c r="K48" s="30">
        <v>1</v>
      </c>
      <c r="L48" s="242">
        <v>911078</v>
      </c>
      <c r="M48" s="243">
        <f t="shared" si="3"/>
        <v>911078</v>
      </c>
      <c r="N48" s="39" t="s">
        <v>199</v>
      </c>
      <c r="O48" s="672"/>
      <c r="P48" s="19"/>
    </row>
    <row r="49" spans="1:16" ht="42.75" customHeight="1">
      <c r="A49" s="677"/>
      <c r="B49" s="675"/>
      <c r="C49" s="53" t="s">
        <v>130</v>
      </c>
      <c r="D49" s="30" t="s">
        <v>131</v>
      </c>
      <c r="E49" s="30" t="s">
        <v>250</v>
      </c>
      <c r="F49" s="25" t="s">
        <v>201</v>
      </c>
      <c r="G49" s="27" t="s">
        <v>192</v>
      </c>
      <c r="H49" s="27" t="s">
        <v>193</v>
      </c>
      <c r="I49" s="28" t="s">
        <v>194</v>
      </c>
      <c r="J49" s="29" t="s">
        <v>208</v>
      </c>
      <c r="K49" s="30">
        <v>1</v>
      </c>
      <c r="L49" s="242">
        <v>911078</v>
      </c>
      <c r="M49" s="243">
        <f t="shared" si="3"/>
        <v>911078</v>
      </c>
      <c r="N49" s="39" t="s">
        <v>209</v>
      </c>
      <c r="O49" s="672"/>
      <c r="P49" s="19"/>
    </row>
    <row r="50" spans="1:16" ht="58.5" customHeight="1">
      <c r="A50" s="677"/>
      <c r="B50" s="675"/>
      <c r="C50" s="53" t="s">
        <v>130</v>
      </c>
      <c r="D50" s="30" t="s">
        <v>131</v>
      </c>
      <c r="E50" s="30" t="s">
        <v>133</v>
      </c>
      <c r="F50" s="25" t="s">
        <v>201</v>
      </c>
      <c r="G50" s="27" t="s">
        <v>192</v>
      </c>
      <c r="H50" s="27" t="s">
        <v>193</v>
      </c>
      <c r="I50" s="28" t="s">
        <v>194</v>
      </c>
      <c r="J50" s="29" t="s">
        <v>208</v>
      </c>
      <c r="K50" s="30">
        <v>1</v>
      </c>
      <c r="L50" s="242">
        <v>4687500</v>
      </c>
      <c r="M50" s="243">
        <f t="shared" si="3"/>
        <v>4687500</v>
      </c>
      <c r="N50" s="39" t="s">
        <v>209</v>
      </c>
      <c r="O50" s="672"/>
      <c r="P50" s="19"/>
    </row>
    <row r="51" spans="1:16" ht="61.5" customHeight="1">
      <c r="A51" s="677"/>
      <c r="B51" s="675"/>
      <c r="C51" s="53" t="s">
        <v>130</v>
      </c>
      <c r="D51" s="32" t="s">
        <v>134</v>
      </c>
      <c r="E51" s="32" t="s">
        <v>135</v>
      </c>
      <c r="F51" s="25" t="s">
        <v>201</v>
      </c>
      <c r="G51" s="27" t="s">
        <v>192</v>
      </c>
      <c r="H51" s="27" t="s">
        <v>193</v>
      </c>
      <c r="I51" s="28" t="s">
        <v>194</v>
      </c>
      <c r="J51" s="29" t="s">
        <v>195</v>
      </c>
      <c r="K51" s="30">
        <v>1</v>
      </c>
      <c r="L51" s="242">
        <v>911078</v>
      </c>
      <c r="M51" s="243">
        <f t="shared" si="3"/>
        <v>911078</v>
      </c>
      <c r="N51" s="40" t="s">
        <v>204</v>
      </c>
      <c r="O51" s="672"/>
      <c r="P51" s="19"/>
    </row>
    <row r="52" spans="1:16" ht="76.5" customHeight="1">
      <c r="A52" s="677"/>
      <c r="B52" s="675"/>
      <c r="C52" s="286" t="s">
        <v>106</v>
      </c>
      <c r="D52" s="41" t="s">
        <v>136</v>
      </c>
      <c r="E52" s="41" t="s">
        <v>137</v>
      </c>
      <c r="F52" s="42" t="s">
        <v>201</v>
      </c>
      <c r="G52" s="43" t="s">
        <v>192</v>
      </c>
      <c r="H52" s="43" t="s">
        <v>193</v>
      </c>
      <c r="I52" s="44" t="s">
        <v>194</v>
      </c>
      <c r="J52" s="248" t="s">
        <v>195</v>
      </c>
      <c r="K52" s="45">
        <v>1</v>
      </c>
      <c r="L52" s="242">
        <v>911078</v>
      </c>
      <c r="M52" s="250">
        <f t="shared" si="3"/>
        <v>911078</v>
      </c>
      <c r="N52" s="69" t="s">
        <v>204</v>
      </c>
      <c r="O52" s="672"/>
      <c r="P52" s="19"/>
    </row>
    <row r="53" spans="1:16" ht="78" customHeight="1">
      <c r="A53" s="668" t="s">
        <v>253</v>
      </c>
      <c r="B53" s="678">
        <v>133</v>
      </c>
      <c r="C53" s="52" t="s">
        <v>106</v>
      </c>
      <c r="D53" s="47" t="s">
        <v>107</v>
      </c>
      <c r="E53" s="33" t="s">
        <v>108</v>
      </c>
      <c r="F53" s="33" t="s">
        <v>191</v>
      </c>
      <c r="G53" s="34" t="s">
        <v>192</v>
      </c>
      <c r="H53" s="34" t="s">
        <v>193</v>
      </c>
      <c r="I53" s="35" t="s">
        <v>194</v>
      </c>
      <c r="J53" s="36" t="s">
        <v>195</v>
      </c>
      <c r="K53" s="37">
        <v>1</v>
      </c>
      <c r="L53" s="253">
        <v>911078</v>
      </c>
      <c r="M53" s="253">
        <f>K53*L53</f>
        <v>911078</v>
      </c>
      <c r="N53" s="192" t="s">
        <v>196</v>
      </c>
      <c r="O53" s="672"/>
      <c r="P53" s="19"/>
    </row>
    <row r="54" spans="1:16" ht="60" customHeight="1">
      <c r="A54" s="653"/>
      <c r="B54" s="679"/>
      <c r="C54" s="53" t="s">
        <v>106</v>
      </c>
      <c r="D54" s="32" t="s">
        <v>110</v>
      </c>
      <c r="E54" s="26" t="s">
        <v>111</v>
      </c>
      <c r="F54" s="26" t="s">
        <v>197</v>
      </c>
      <c r="G54" s="27" t="s">
        <v>192</v>
      </c>
      <c r="H54" s="27" t="s">
        <v>193</v>
      </c>
      <c r="I54" s="28" t="s">
        <v>194</v>
      </c>
      <c r="J54" s="29" t="s">
        <v>195</v>
      </c>
      <c r="K54" s="30">
        <v>1</v>
      </c>
      <c r="L54" s="242">
        <v>911078</v>
      </c>
      <c r="M54" s="242">
        <f>K54*L54</f>
        <v>911078</v>
      </c>
      <c r="N54" s="193" t="s">
        <v>198</v>
      </c>
      <c r="O54" s="672"/>
      <c r="P54" s="19"/>
    </row>
    <row r="55" spans="1:16" ht="43.5" customHeight="1">
      <c r="A55" s="653"/>
      <c r="B55" s="679"/>
      <c r="C55" s="53" t="s">
        <v>106</v>
      </c>
      <c r="D55" s="32" t="s">
        <v>112</v>
      </c>
      <c r="E55" s="26" t="s">
        <v>113</v>
      </c>
      <c r="F55" s="26" t="s">
        <v>197</v>
      </c>
      <c r="G55" s="27" t="s">
        <v>192</v>
      </c>
      <c r="H55" s="27" t="s">
        <v>193</v>
      </c>
      <c r="I55" s="28" t="s">
        <v>194</v>
      </c>
      <c r="J55" s="29" t="s">
        <v>195</v>
      </c>
      <c r="K55" s="30">
        <v>1</v>
      </c>
      <c r="L55" s="242">
        <v>911079.43500000006</v>
      </c>
      <c r="M55" s="242">
        <f t="shared" ref="M55:M68" si="4">K55*L55</f>
        <v>911079.43500000006</v>
      </c>
      <c r="N55" s="39" t="s">
        <v>199</v>
      </c>
      <c r="O55" s="672"/>
      <c r="P55" s="19"/>
    </row>
    <row r="56" spans="1:16" ht="41.25" customHeight="1">
      <c r="A56" s="653"/>
      <c r="B56" s="679"/>
      <c r="C56" s="53" t="s">
        <v>106</v>
      </c>
      <c r="D56" s="32" t="s">
        <v>112</v>
      </c>
      <c r="E56" s="26" t="s">
        <v>114</v>
      </c>
      <c r="F56" s="26" t="s">
        <v>197</v>
      </c>
      <c r="G56" s="27" t="s">
        <v>192</v>
      </c>
      <c r="H56" s="27" t="s">
        <v>193</v>
      </c>
      <c r="I56" s="28" t="s">
        <v>194</v>
      </c>
      <c r="J56" s="29" t="s">
        <v>195</v>
      </c>
      <c r="K56" s="30">
        <v>1</v>
      </c>
      <c r="L56" s="242">
        <v>911078</v>
      </c>
      <c r="M56" s="242">
        <f t="shared" si="4"/>
        <v>911078</v>
      </c>
      <c r="N56" s="39" t="s">
        <v>199</v>
      </c>
      <c r="O56" s="672"/>
      <c r="P56" s="19"/>
    </row>
    <row r="57" spans="1:16" ht="41.25" customHeight="1">
      <c r="A57" s="653"/>
      <c r="B57" s="679"/>
      <c r="C57" s="53" t="s">
        <v>106</v>
      </c>
      <c r="D57" s="32" t="s">
        <v>115</v>
      </c>
      <c r="E57" s="31" t="s">
        <v>116</v>
      </c>
      <c r="F57" s="26" t="s">
        <v>197</v>
      </c>
      <c r="G57" s="27" t="s">
        <v>200</v>
      </c>
      <c r="H57" s="27" t="s">
        <v>193</v>
      </c>
      <c r="I57" s="28" t="s">
        <v>194</v>
      </c>
      <c r="J57" s="29" t="s">
        <v>195</v>
      </c>
      <c r="K57" s="30">
        <v>1</v>
      </c>
      <c r="L57" s="242">
        <v>911078</v>
      </c>
      <c r="M57" s="242">
        <f t="shared" si="4"/>
        <v>911078</v>
      </c>
      <c r="N57" s="39" t="s">
        <v>199</v>
      </c>
      <c r="O57" s="672"/>
      <c r="P57" s="19"/>
    </row>
    <row r="58" spans="1:16" ht="41.25" customHeight="1">
      <c r="A58" s="653"/>
      <c r="B58" s="679"/>
      <c r="C58" s="53" t="s">
        <v>106</v>
      </c>
      <c r="D58" s="32" t="s">
        <v>117</v>
      </c>
      <c r="E58" s="32" t="s">
        <v>118</v>
      </c>
      <c r="F58" s="25" t="s">
        <v>201</v>
      </c>
      <c r="G58" s="27" t="s">
        <v>192</v>
      </c>
      <c r="H58" s="27" t="s">
        <v>202</v>
      </c>
      <c r="I58" s="28" t="s">
        <v>194</v>
      </c>
      <c r="J58" s="30" t="s">
        <v>203</v>
      </c>
      <c r="K58" s="30">
        <v>1</v>
      </c>
      <c r="L58" s="242">
        <v>911078</v>
      </c>
      <c r="M58" s="243">
        <f t="shared" si="4"/>
        <v>911078</v>
      </c>
      <c r="N58" s="40" t="s">
        <v>204</v>
      </c>
      <c r="O58" s="672"/>
      <c r="P58" s="19"/>
    </row>
    <row r="59" spans="1:16" ht="85.5" customHeight="1">
      <c r="A59" s="653"/>
      <c r="B59" s="679"/>
      <c r="C59" s="53" t="s">
        <v>106</v>
      </c>
      <c r="D59" s="32" t="s">
        <v>119</v>
      </c>
      <c r="E59" s="32" t="s">
        <v>120</v>
      </c>
      <c r="F59" s="25" t="s">
        <v>201</v>
      </c>
      <c r="G59" s="27" t="s">
        <v>192</v>
      </c>
      <c r="H59" s="27" t="s">
        <v>193</v>
      </c>
      <c r="I59" s="28" t="s">
        <v>194</v>
      </c>
      <c r="J59" s="28" t="s">
        <v>205</v>
      </c>
      <c r="K59" s="30">
        <v>1</v>
      </c>
      <c r="L59" s="242">
        <v>911078</v>
      </c>
      <c r="M59" s="243">
        <f t="shared" si="4"/>
        <v>911078</v>
      </c>
      <c r="N59" s="39" t="s">
        <v>199</v>
      </c>
      <c r="O59" s="672"/>
      <c r="P59" s="19"/>
    </row>
    <row r="60" spans="1:16" ht="73.5" customHeight="1">
      <c r="A60" s="653"/>
      <c r="B60" s="679"/>
      <c r="C60" s="53" t="s">
        <v>106</v>
      </c>
      <c r="D60" s="32" t="s">
        <v>121</v>
      </c>
      <c r="E60" s="32" t="s">
        <v>246</v>
      </c>
      <c r="F60" s="25" t="s">
        <v>201</v>
      </c>
      <c r="G60" s="27" t="s">
        <v>192</v>
      </c>
      <c r="H60" s="27" t="s">
        <v>193</v>
      </c>
      <c r="I60" s="28" t="s">
        <v>194</v>
      </c>
      <c r="J60" s="29" t="s">
        <v>195</v>
      </c>
      <c r="K60" s="30">
        <v>1</v>
      </c>
      <c r="L60" s="242">
        <v>911078</v>
      </c>
      <c r="M60" s="243">
        <f t="shared" si="4"/>
        <v>911078</v>
      </c>
      <c r="N60" s="40" t="s">
        <v>204</v>
      </c>
      <c r="O60" s="672"/>
      <c r="P60" s="19"/>
    </row>
    <row r="61" spans="1:16" ht="82.5" customHeight="1">
      <c r="A61" s="653"/>
      <c r="B61" s="679"/>
      <c r="C61" s="53" t="s">
        <v>106</v>
      </c>
      <c r="D61" s="32" t="s">
        <v>123</v>
      </c>
      <c r="E61" s="32" t="s">
        <v>247</v>
      </c>
      <c r="F61" s="25" t="s">
        <v>201</v>
      </c>
      <c r="G61" s="27" t="s">
        <v>192</v>
      </c>
      <c r="H61" s="27" t="s">
        <v>193</v>
      </c>
      <c r="I61" s="28" t="s">
        <v>194</v>
      </c>
      <c r="J61" s="29" t="s">
        <v>195</v>
      </c>
      <c r="K61" s="30">
        <v>1</v>
      </c>
      <c r="L61" s="242">
        <v>911078</v>
      </c>
      <c r="M61" s="243">
        <f t="shared" si="4"/>
        <v>911078</v>
      </c>
      <c r="N61" s="39" t="s">
        <v>199</v>
      </c>
      <c r="O61" s="672"/>
      <c r="P61" s="19"/>
    </row>
    <row r="62" spans="1:16" ht="62.25" customHeight="1">
      <c r="A62" s="653"/>
      <c r="B62" s="679"/>
      <c r="C62" s="411" t="s">
        <v>106</v>
      </c>
      <c r="D62" s="398" t="s">
        <v>125</v>
      </c>
      <c r="E62" s="398" t="s">
        <v>126</v>
      </c>
      <c r="F62" s="393" t="s">
        <v>206</v>
      </c>
      <c r="G62" s="395" t="s">
        <v>192</v>
      </c>
      <c r="H62" s="395" t="s">
        <v>193</v>
      </c>
      <c r="I62" s="396" t="s">
        <v>194</v>
      </c>
      <c r="J62" s="397" t="s">
        <v>195</v>
      </c>
      <c r="K62" s="398">
        <v>1</v>
      </c>
      <c r="L62" s="399">
        <v>1700000</v>
      </c>
      <c r="M62" s="401">
        <f t="shared" si="4"/>
        <v>1700000</v>
      </c>
      <c r="N62" s="413" t="s">
        <v>199</v>
      </c>
      <c r="O62" s="672"/>
      <c r="P62" s="19"/>
    </row>
    <row r="63" spans="1:16" ht="63" customHeight="1">
      <c r="A63" s="653"/>
      <c r="B63" s="679"/>
      <c r="C63" s="53" t="s">
        <v>106</v>
      </c>
      <c r="D63" s="30" t="s">
        <v>125</v>
      </c>
      <c r="E63" s="32" t="s">
        <v>248</v>
      </c>
      <c r="F63" s="25" t="s">
        <v>201</v>
      </c>
      <c r="G63" s="27" t="s">
        <v>192</v>
      </c>
      <c r="H63" s="27" t="s">
        <v>193</v>
      </c>
      <c r="I63" s="28" t="s">
        <v>194</v>
      </c>
      <c r="J63" s="29" t="s">
        <v>207</v>
      </c>
      <c r="K63" s="30">
        <v>1</v>
      </c>
      <c r="L63" s="242">
        <v>911078</v>
      </c>
      <c r="M63" s="243">
        <f t="shared" si="4"/>
        <v>911078</v>
      </c>
      <c r="N63" s="39" t="s">
        <v>199</v>
      </c>
      <c r="O63" s="672"/>
      <c r="P63" s="19"/>
    </row>
    <row r="64" spans="1:16" ht="70.5" customHeight="1">
      <c r="A64" s="653"/>
      <c r="B64" s="679"/>
      <c r="C64" s="53" t="s">
        <v>106</v>
      </c>
      <c r="D64" s="30" t="s">
        <v>128</v>
      </c>
      <c r="E64" s="30" t="s">
        <v>249</v>
      </c>
      <c r="F64" s="25" t="s">
        <v>201</v>
      </c>
      <c r="G64" s="27" t="s">
        <v>192</v>
      </c>
      <c r="H64" s="27" t="s">
        <v>193</v>
      </c>
      <c r="I64" s="28" t="s">
        <v>194</v>
      </c>
      <c r="J64" s="29" t="s">
        <v>207</v>
      </c>
      <c r="K64" s="30">
        <v>1</v>
      </c>
      <c r="L64" s="242">
        <v>911078</v>
      </c>
      <c r="M64" s="243">
        <f t="shared" si="4"/>
        <v>911078</v>
      </c>
      <c r="N64" s="39" t="s">
        <v>199</v>
      </c>
      <c r="O64" s="672"/>
      <c r="P64" s="19"/>
    </row>
    <row r="65" spans="1:16" ht="52.5" customHeight="1">
      <c r="A65" s="653"/>
      <c r="B65" s="679"/>
      <c r="C65" s="53" t="s">
        <v>130</v>
      </c>
      <c r="D65" s="30" t="s">
        <v>131</v>
      </c>
      <c r="E65" s="30" t="s">
        <v>250</v>
      </c>
      <c r="F65" s="25" t="s">
        <v>201</v>
      </c>
      <c r="G65" s="27" t="s">
        <v>192</v>
      </c>
      <c r="H65" s="27" t="s">
        <v>193</v>
      </c>
      <c r="I65" s="28" t="s">
        <v>194</v>
      </c>
      <c r="J65" s="29" t="s">
        <v>208</v>
      </c>
      <c r="K65" s="30">
        <v>1</v>
      </c>
      <c r="L65" s="242">
        <v>911078</v>
      </c>
      <c r="M65" s="243">
        <f t="shared" si="4"/>
        <v>911078</v>
      </c>
      <c r="N65" s="39" t="s">
        <v>209</v>
      </c>
      <c r="O65" s="672"/>
      <c r="P65" s="19"/>
    </row>
    <row r="66" spans="1:16" ht="58.5" customHeight="1">
      <c r="A66" s="653"/>
      <c r="B66" s="679"/>
      <c r="C66" s="53" t="s">
        <v>130</v>
      </c>
      <c r="D66" s="30" t="s">
        <v>131</v>
      </c>
      <c r="E66" s="30" t="s">
        <v>133</v>
      </c>
      <c r="F66" s="25" t="s">
        <v>201</v>
      </c>
      <c r="G66" s="27" t="s">
        <v>192</v>
      </c>
      <c r="H66" s="27" t="s">
        <v>193</v>
      </c>
      <c r="I66" s="28" t="s">
        <v>194</v>
      </c>
      <c r="J66" s="29" t="s">
        <v>208</v>
      </c>
      <c r="K66" s="30">
        <v>1</v>
      </c>
      <c r="L66" s="242">
        <v>4687500</v>
      </c>
      <c r="M66" s="243">
        <f t="shared" si="4"/>
        <v>4687500</v>
      </c>
      <c r="N66" s="39" t="s">
        <v>209</v>
      </c>
      <c r="O66" s="672"/>
      <c r="P66" s="19"/>
    </row>
    <row r="67" spans="1:16" ht="61.5" customHeight="1">
      <c r="A67" s="653"/>
      <c r="B67" s="679"/>
      <c r="C67" s="53" t="s">
        <v>130</v>
      </c>
      <c r="D67" s="32" t="s">
        <v>134</v>
      </c>
      <c r="E67" s="32" t="s">
        <v>135</v>
      </c>
      <c r="F67" s="25" t="s">
        <v>201</v>
      </c>
      <c r="G67" s="27" t="s">
        <v>192</v>
      </c>
      <c r="H67" s="27" t="s">
        <v>193</v>
      </c>
      <c r="I67" s="28" t="s">
        <v>194</v>
      </c>
      <c r="J67" s="29" t="s">
        <v>195</v>
      </c>
      <c r="K67" s="30">
        <v>1</v>
      </c>
      <c r="L67" s="242">
        <v>911078</v>
      </c>
      <c r="M67" s="243">
        <f t="shared" si="4"/>
        <v>911078</v>
      </c>
      <c r="N67" s="40" t="s">
        <v>204</v>
      </c>
      <c r="O67" s="672"/>
      <c r="P67" s="19"/>
    </row>
    <row r="68" spans="1:16" ht="60.75" customHeight="1">
      <c r="A68" s="653"/>
      <c r="B68" s="679"/>
      <c r="C68" s="286" t="s">
        <v>106</v>
      </c>
      <c r="D68" s="41" t="s">
        <v>136</v>
      </c>
      <c r="E68" s="41" t="s">
        <v>137</v>
      </c>
      <c r="F68" s="42" t="s">
        <v>201</v>
      </c>
      <c r="G68" s="43" t="s">
        <v>192</v>
      </c>
      <c r="H68" s="43" t="s">
        <v>193</v>
      </c>
      <c r="I68" s="44" t="s">
        <v>194</v>
      </c>
      <c r="J68" s="248" t="s">
        <v>195</v>
      </c>
      <c r="K68" s="45">
        <v>1</v>
      </c>
      <c r="L68" s="242">
        <v>911078</v>
      </c>
      <c r="M68" s="250">
        <f t="shared" si="4"/>
        <v>911078</v>
      </c>
      <c r="N68" s="69" t="s">
        <v>204</v>
      </c>
      <c r="O68" s="672"/>
      <c r="P68" s="19"/>
    </row>
    <row r="69" spans="1:16" ht="15.75" customHeight="1">
      <c r="A69" s="18"/>
      <c r="B69" s="18"/>
      <c r="C69" s="19"/>
      <c r="D69" s="19"/>
      <c r="K69" s="612" t="s">
        <v>213</v>
      </c>
      <c r="L69" s="612"/>
      <c r="M69" s="283">
        <f>SUM(M5:M68)</f>
        <v>76570373.74000001</v>
      </c>
      <c r="O69" s="19"/>
    </row>
    <row r="70" spans="1:16" ht="15.75" customHeight="1">
      <c r="K70" s="604" t="s">
        <v>214</v>
      </c>
      <c r="L70" s="605"/>
      <c r="M70" s="284">
        <f>'EBS PIC 2024 '!G80</f>
        <v>3945924</v>
      </c>
      <c r="N70" s="23">
        <f>M70*100%/M69</f>
        <v>5.1533299463819487E-2</v>
      </c>
    </row>
    <row r="71" spans="1:16" ht="15.75" customHeight="1">
      <c r="K71" s="593" t="s">
        <v>171</v>
      </c>
      <c r="L71" s="593"/>
      <c r="M71" s="285">
        <f>M69+M70</f>
        <v>80516297.74000001</v>
      </c>
    </row>
    <row r="72" spans="1:16" ht="15.75" customHeight="1">
      <c r="M72" s="283">
        <f>'EBS PIC 2024 '!G81</f>
        <v>80516297.73911573</v>
      </c>
    </row>
    <row r="73" spans="1:16" ht="15.75" customHeight="1"/>
    <row r="74" spans="1:16" ht="15.75" customHeight="1">
      <c r="M74" s="22"/>
    </row>
    <row r="75" spans="1:16" ht="15.75" customHeight="1">
      <c r="M75" s="24"/>
    </row>
    <row r="76" spans="1:16" ht="15.75" customHeight="1">
      <c r="M76" s="423"/>
    </row>
    <row r="77" spans="1:16" ht="15.75" customHeight="1"/>
    <row r="78" spans="1:16" ht="15.75" customHeight="1"/>
    <row r="79" spans="1:16" ht="15.75" customHeight="1"/>
    <row r="80" spans="1:1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</sheetData>
  <protectedRanges>
    <protectedRange sqref="E5 E21 E37 E53" name="Rango1_13_1_1_1_1_1_1_1"/>
    <protectedRange sqref="C5:C13 C15:C29 C31:C45 C47:C61 C63:C68" name="Rango1_2_10_1_1_1"/>
    <protectedRange sqref="C14 C30 C46 C62" name="Rango1_2_10_1_1_1_1_1"/>
  </protectedRanges>
  <mergeCells count="16">
    <mergeCell ref="K69:L69"/>
    <mergeCell ref="K70:L70"/>
    <mergeCell ref="K71:L71"/>
    <mergeCell ref="B53:B68"/>
    <mergeCell ref="A53:A68"/>
    <mergeCell ref="A2:O2"/>
    <mergeCell ref="A1:O1"/>
    <mergeCell ref="G3:H3"/>
    <mergeCell ref="I3:J3"/>
    <mergeCell ref="A5:A20"/>
    <mergeCell ref="B5:B20"/>
    <mergeCell ref="O4:O68"/>
    <mergeCell ref="B21:B36"/>
    <mergeCell ref="A21:A36"/>
    <mergeCell ref="B37:B52"/>
    <mergeCell ref="A37:A52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P988"/>
  <sheetViews>
    <sheetView topLeftCell="E57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254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</row>
    <row r="4" spans="1:16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</row>
    <row r="5" spans="1:16" ht="65.25" customHeight="1">
      <c r="A5" s="682" t="s">
        <v>255</v>
      </c>
      <c r="B5" s="680">
        <v>208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</row>
    <row r="6" spans="1:16" ht="65.25" customHeight="1">
      <c r="A6" s="683"/>
      <c r="B6" s="681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</row>
    <row r="7" spans="1:16" ht="65.25" customHeight="1">
      <c r="A7" s="683"/>
      <c r="B7" s="681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</row>
    <row r="8" spans="1:16" ht="65.25" customHeight="1">
      <c r="A8" s="683"/>
      <c r="B8" s="681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</row>
    <row r="9" spans="1:16" ht="52.5" customHeight="1">
      <c r="A9" s="683"/>
      <c r="B9" s="681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</row>
    <row r="10" spans="1:16" ht="80.25" customHeight="1">
      <c r="A10" s="683"/>
      <c r="B10" s="681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</row>
    <row r="11" spans="1:16" ht="40.5" customHeight="1">
      <c r="A11" s="683"/>
      <c r="B11" s="681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</row>
    <row r="12" spans="1:16" ht="58.5" customHeight="1">
      <c r="A12" s="683"/>
      <c r="B12" s="681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</row>
    <row r="13" spans="1:16" ht="90.75" customHeight="1">
      <c r="A13" s="683"/>
      <c r="B13" s="681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</row>
    <row r="14" spans="1:16" ht="62.25" customHeight="1">
      <c r="A14" s="683"/>
      <c r="B14" s="68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6" ht="51.75" customHeight="1">
      <c r="A15" s="683"/>
      <c r="B15" s="681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</row>
    <row r="16" spans="1:16" ht="56.25" customHeight="1">
      <c r="A16" s="683"/>
      <c r="B16" s="681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</row>
    <row r="17" spans="1:16" ht="33.75" customHeight="1">
      <c r="A17" s="683"/>
      <c r="B17" s="681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</row>
    <row r="18" spans="1:16" ht="56.25" customHeight="1">
      <c r="A18" s="683"/>
      <c r="B18" s="681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</row>
    <row r="19" spans="1:16" ht="56.25" customHeight="1">
      <c r="A19" s="683"/>
      <c r="B19" s="68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</row>
    <row r="20" spans="1:16" ht="46.5" customHeight="1">
      <c r="A20" s="597" t="s">
        <v>256</v>
      </c>
      <c r="B20" s="594">
        <v>176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</row>
    <row r="21" spans="1:16" ht="60.75" customHeight="1">
      <c r="A21" s="598"/>
      <c r="B21" s="595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</row>
    <row r="22" spans="1:16" ht="60" customHeight="1">
      <c r="A22" s="598"/>
      <c r="B22" s="595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</row>
    <row r="23" spans="1:16" ht="33.75" customHeight="1">
      <c r="A23" s="598"/>
      <c r="B23" s="595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</row>
    <row r="24" spans="1:16" ht="46.5" customHeight="1">
      <c r="A24" s="598"/>
      <c r="B24" s="595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</row>
    <row r="25" spans="1:16" ht="37.5" customHeight="1">
      <c r="A25" s="598"/>
      <c r="B25" s="595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</row>
    <row r="26" spans="1:16" ht="37.5" customHeight="1">
      <c r="A26" s="598"/>
      <c r="B26" s="595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</row>
    <row r="27" spans="1:16" ht="37.5" customHeight="1">
      <c r="A27" s="598"/>
      <c r="B27" s="595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</row>
    <row r="28" spans="1:16" ht="68.25" customHeight="1">
      <c r="A28" s="598"/>
      <c r="B28" s="595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</row>
    <row r="29" spans="1:16" ht="62.25" customHeight="1">
      <c r="A29" s="598"/>
      <c r="B29" s="595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68.25" customHeight="1">
      <c r="A30" s="598"/>
      <c r="B30" s="595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</row>
    <row r="31" spans="1:16" ht="68.25" customHeight="1">
      <c r="A31" s="598"/>
      <c r="B31" s="595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</row>
    <row r="32" spans="1:16" ht="68.25" customHeight="1">
      <c r="A32" s="598"/>
      <c r="B32" s="595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</row>
    <row r="33" spans="1:16" ht="68.25" customHeight="1">
      <c r="A33" s="598"/>
      <c r="B33" s="595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</row>
    <row r="34" spans="1:16" ht="68.25" customHeight="1">
      <c r="A34" s="598"/>
      <c r="B34" s="595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</row>
    <row r="35" spans="1:16" ht="55.5" customHeight="1">
      <c r="A35" s="597" t="s">
        <v>257</v>
      </c>
      <c r="B35" s="594">
        <v>300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</row>
    <row r="36" spans="1:16" ht="94.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</row>
    <row r="37" spans="1:16" ht="94.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</row>
    <row r="38" spans="1:16" ht="94.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</row>
    <row r="39" spans="1:16" ht="94.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</row>
    <row r="40" spans="1:16" ht="94.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</row>
    <row r="41" spans="1:16" ht="94.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</row>
    <row r="42" spans="1:16" ht="94.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</row>
    <row r="43" spans="1:16" ht="94.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94.5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</row>
    <row r="46" spans="1:16" ht="42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</row>
    <row r="47" spans="1:16" ht="46.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</row>
    <row r="48" spans="1:16" ht="65.2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</row>
    <row r="49" spans="1:16" ht="72.7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</row>
    <row r="50" spans="1:16" s="14" customFormat="1" ht="38.25" customHeight="1">
      <c r="A50" s="597" t="s">
        <v>258</v>
      </c>
      <c r="B50" s="594">
        <v>142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</row>
    <row r="51" spans="1:16" s="14" customFormat="1" ht="36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</row>
    <row r="52" spans="1:16" s="14" customFormat="1" ht="50.2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</row>
    <row r="53" spans="1:16" s="14" customFormat="1" ht="47.2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</row>
    <row r="54" spans="1:16" s="14" customFormat="1" ht="45.7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</row>
    <row r="55" spans="1:16" s="14" customFormat="1" ht="52.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</row>
    <row r="56" spans="1:16" s="14" customFormat="1" ht="44.25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</row>
    <row r="57" spans="1:16" s="14" customFormat="1" ht="43.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</row>
    <row r="58" spans="1:16" s="14" customFormat="1" ht="37.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s="14" customFormat="1" ht="37.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</row>
    <row r="61" spans="1:16" ht="45.7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</row>
    <row r="62" spans="1:16" ht="39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</row>
    <row r="63" spans="1:16" ht="49.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</row>
    <row r="64" spans="1:16" ht="51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</row>
    <row r="65" spans="1:15" s="12" customFormat="1" ht="15.75" customHeight="1">
      <c r="A65" s="65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 s="19"/>
    </row>
    <row r="66" spans="1:15" s="12" customFormat="1" ht="15.75" customHeight="1">
      <c r="A66" s="18"/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'!G112</f>
        <v>3945924</v>
      </c>
      <c r="N66" s="23">
        <f>M66*100%/M65</f>
        <v>6.8244526016790846E-2</v>
      </c>
      <c r="O66"/>
    </row>
    <row r="67" spans="1:15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</row>
    <row r="68" spans="1:15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</row>
    <row r="69" spans="1:15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</row>
    <row r="70" spans="1:15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</row>
    <row r="71" spans="1:15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</row>
    <row r="72" spans="1:15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</row>
    <row r="73" spans="1:15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</row>
    <row r="74" spans="1:15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</row>
    <row r="75" spans="1:15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</row>
    <row r="76" spans="1:15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</row>
    <row r="77" spans="1:15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</row>
    <row r="78" spans="1:15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</row>
    <row r="79" spans="1:15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</row>
    <row r="80" spans="1:15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</row>
    <row r="81" spans="3:15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</row>
    <row r="82" spans="3:15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</row>
    <row r="83" spans="3:15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</row>
    <row r="84" spans="3:15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</row>
    <row r="85" spans="3:15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</row>
    <row r="86" spans="3:15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</row>
    <row r="87" spans="3:15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</row>
    <row r="88" spans="3:15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</row>
    <row r="89" spans="3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3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3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3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3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3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3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3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  <row r="986" spans="3:15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</row>
    <row r="987" spans="3:15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</row>
    <row r="988" spans="3:15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</row>
  </sheetData>
  <protectedRanges>
    <protectedRange sqref="E5" name="Rango1_13_1_1_1_1_1_1"/>
    <protectedRange sqref="C5:C19" name="Rango1_2_10_1_1_1"/>
    <protectedRange sqref="E20" name="Rango1_13_1_1_1_1_1_1_2"/>
    <protectedRange sqref="C20:C34" name="Rango1_2_10_1_1_1_1"/>
    <protectedRange sqref="E35" name="Rango1_13_1_1_1_1_1_1_3"/>
    <protectedRange sqref="C35:C49" name="Rango1_2_10_1_1_1_2"/>
    <protectedRange sqref="E50" name="Rango1_13_1_1_1_1_1_1_4"/>
    <protectedRange sqref="C50:C64" name="Rango1_2_10_1_1_1_3"/>
  </protectedRanges>
  <mergeCells count="16">
    <mergeCell ref="K67:L67"/>
    <mergeCell ref="B50:B64"/>
    <mergeCell ref="A50:A64"/>
    <mergeCell ref="O4:O64"/>
    <mergeCell ref="K65:L65"/>
    <mergeCell ref="B5:B19"/>
    <mergeCell ref="A5:A19"/>
    <mergeCell ref="B20:B34"/>
    <mergeCell ref="A20:A34"/>
    <mergeCell ref="B35:B49"/>
    <mergeCell ref="A35:A49"/>
    <mergeCell ref="A1:O1"/>
    <mergeCell ref="A2:O2"/>
    <mergeCell ref="G3:H3"/>
    <mergeCell ref="I3:J3"/>
    <mergeCell ref="K66:L6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P985"/>
  <sheetViews>
    <sheetView topLeftCell="B48" zoomScale="60" zoomScaleNormal="60" workbookViewId="0">
      <selection activeCell="K65" sqref="K65:N67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259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</row>
    <row r="4" spans="1:16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</row>
    <row r="5" spans="1:16" ht="65.25" customHeight="1">
      <c r="A5" s="597" t="s">
        <v>260</v>
      </c>
      <c r="B5" s="594">
        <v>120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</row>
    <row r="6" spans="1:16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</row>
    <row r="7" spans="1:16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</row>
    <row r="8" spans="1:16" ht="65.2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</row>
    <row r="9" spans="1:16" ht="52.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</row>
    <row r="10" spans="1:16" ht="40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</row>
    <row r="11" spans="1:16" ht="87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</row>
    <row r="12" spans="1:16" ht="58.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</row>
    <row r="13" spans="1:16" ht="90.7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</row>
    <row r="14" spans="1:16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6" ht="90.7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</row>
    <row r="16" spans="1:16" ht="56.25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</row>
    <row r="17" spans="1:16" ht="42.7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</row>
    <row r="18" spans="1:16" ht="56.25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</row>
    <row r="19" spans="1:16" ht="56.2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</row>
    <row r="20" spans="1:16" ht="46.5" customHeight="1">
      <c r="A20" s="608" t="s">
        <v>261</v>
      </c>
      <c r="B20" s="610">
        <v>315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</row>
    <row r="21" spans="1:16" ht="60.75" customHeight="1">
      <c r="A21" s="609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</row>
    <row r="22" spans="1:16" ht="60" customHeight="1">
      <c r="A22" s="609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</row>
    <row r="23" spans="1:16" ht="33.75" customHeight="1">
      <c r="A23" s="609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</row>
    <row r="24" spans="1:16" ht="46.5" customHeight="1">
      <c r="A24" s="609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</row>
    <row r="25" spans="1:16" ht="37.5" customHeight="1">
      <c r="A25" s="609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</row>
    <row r="26" spans="1:16" ht="37.5" customHeight="1">
      <c r="A26" s="609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</row>
    <row r="27" spans="1:16" ht="68.25" customHeight="1">
      <c r="A27" s="609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</row>
    <row r="28" spans="1:16" ht="68.25" customHeight="1">
      <c r="A28" s="609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</row>
    <row r="29" spans="1:16" ht="62.25" customHeight="1">
      <c r="A29" s="609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68.25" customHeight="1">
      <c r="A30" s="609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</row>
    <row r="31" spans="1:16" ht="68.25" customHeight="1">
      <c r="A31" s="609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</row>
    <row r="32" spans="1:16" ht="68.25" customHeight="1">
      <c r="A32" s="609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</row>
    <row r="33" spans="1:16" ht="68.25" customHeight="1">
      <c r="A33" s="609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</row>
    <row r="34" spans="1:16" ht="68.25" customHeight="1">
      <c r="A34" s="609"/>
      <c r="B34" s="611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</row>
    <row r="35" spans="1:16" ht="94.5" customHeight="1">
      <c r="A35" s="608" t="s">
        <v>262</v>
      </c>
      <c r="B35" s="610">
        <v>315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</row>
    <row r="36" spans="1:16" ht="94.5" customHeight="1">
      <c r="A36" s="609"/>
      <c r="B36" s="611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</row>
    <row r="37" spans="1:16" ht="94.5" customHeight="1">
      <c r="A37" s="609"/>
      <c r="B37" s="611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</row>
    <row r="38" spans="1:16" ht="94.5" customHeight="1">
      <c r="A38" s="609"/>
      <c r="B38" s="611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</row>
    <row r="39" spans="1:16" ht="94.5" customHeight="1">
      <c r="A39" s="609"/>
      <c r="B39" s="611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</row>
    <row r="40" spans="1:16" ht="94.5" customHeight="1">
      <c r="A40" s="609"/>
      <c r="B40" s="611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</row>
    <row r="41" spans="1:16" ht="94.5" customHeight="1">
      <c r="A41" s="609"/>
      <c r="B41" s="611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</row>
    <row r="42" spans="1:16" ht="94.5" customHeight="1">
      <c r="A42" s="609"/>
      <c r="B42" s="611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</row>
    <row r="43" spans="1:16" ht="42" customHeight="1">
      <c r="A43" s="609"/>
      <c r="B43" s="611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</row>
    <row r="44" spans="1:16" ht="62.25" customHeight="1">
      <c r="A44" s="609"/>
      <c r="B44" s="611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46.5" customHeight="1">
      <c r="A45" s="609"/>
      <c r="B45" s="611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</row>
    <row r="46" spans="1:16" ht="65.25" customHeight="1">
      <c r="A46" s="609"/>
      <c r="B46" s="611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</row>
    <row r="47" spans="1:16" ht="72.75" customHeight="1">
      <c r="A47" s="609"/>
      <c r="B47" s="611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</row>
    <row r="48" spans="1:16" ht="46.5" customHeight="1">
      <c r="A48" s="609"/>
      <c r="B48" s="611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</row>
    <row r="49" spans="1:16" ht="60" customHeight="1">
      <c r="A49" s="609"/>
      <c r="B49" s="611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</row>
    <row r="50" spans="1:16" s="14" customFormat="1" ht="15.75" customHeight="1">
      <c r="A50" s="597" t="s">
        <v>263</v>
      </c>
      <c r="B50" s="594">
        <v>144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</row>
    <row r="51" spans="1:16" s="14" customFormat="1" ht="15.7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</row>
    <row r="52" spans="1:16" s="14" customFormat="1" ht="15.7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</row>
    <row r="53" spans="1:16" s="14" customFormat="1" ht="15.7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</row>
    <row r="54" spans="1:16" s="14" customFormat="1" ht="15.7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</row>
    <row r="55" spans="1:16" s="14" customFormat="1" ht="15.7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</row>
    <row r="56" spans="1:16" s="14" customFormat="1" ht="15.75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</row>
    <row r="57" spans="1:16" ht="15.7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</row>
    <row r="58" spans="1:16" ht="15.7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ht="48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</row>
    <row r="61" spans="1:16" ht="42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</row>
    <row r="62" spans="1:16" s="12" customFormat="1" ht="15.7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</row>
    <row r="63" spans="1:16" s="12" customFormat="1" ht="15.7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</row>
    <row r="64" spans="1:16" s="12" customFormat="1" ht="15.7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</row>
    <row r="65" spans="1:15" s="12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 s="19"/>
    </row>
    <row r="66" spans="1:15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'!G128</f>
        <v>3945924</v>
      </c>
      <c r="N66" s="23">
        <f>M66*100%/M65</f>
        <v>6.8244526016790846E-2</v>
      </c>
      <c r="O66"/>
    </row>
    <row r="67" spans="1:15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</row>
    <row r="68" spans="1:15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</row>
    <row r="69" spans="1:15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</row>
    <row r="70" spans="1:15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</row>
    <row r="71" spans="1:15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</row>
    <row r="72" spans="1:15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</row>
    <row r="73" spans="1:15" s="12" customFormat="1" ht="15.75" customHeight="1">
      <c r="C73"/>
      <c r="D73"/>
      <c r="E73" s="7"/>
      <c r="F73"/>
      <c r="G73"/>
      <c r="H73"/>
      <c r="I73"/>
      <c r="J73" t="s">
        <v>264</v>
      </c>
      <c r="K73"/>
      <c r="L73"/>
      <c r="M73"/>
      <c r="N73" s="14"/>
      <c r="O73"/>
    </row>
    <row r="74" spans="1:15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</row>
    <row r="75" spans="1:15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</row>
    <row r="76" spans="1:15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</row>
    <row r="77" spans="1:15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</row>
    <row r="78" spans="1:15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</row>
    <row r="79" spans="1:15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</row>
    <row r="80" spans="1:15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</row>
    <row r="81" spans="3:15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</row>
    <row r="82" spans="3:15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</row>
    <row r="83" spans="3:15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</row>
    <row r="84" spans="3:15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</row>
    <row r="85" spans="3:15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</row>
    <row r="86" spans="3:15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</row>
    <row r="87" spans="3:15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</row>
    <row r="88" spans="3:15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</row>
    <row r="89" spans="3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3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3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3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3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3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3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3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</sheetData>
  <protectedRanges>
    <protectedRange sqref="E5" name="Rango1_13_1_1_1_1_1_1"/>
    <protectedRange sqref="C5:C19" name="Rango1_2_10_1_1_1"/>
    <protectedRange sqref="E20" name="Rango1_13_1_1_1_1_1_1_2"/>
    <protectedRange sqref="C20:C34" name="Rango1_2_10_1_1_1_1"/>
    <protectedRange sqref="E35" name="Rango1_13_1_1_1_1_1_1_3"/>
    <protectedRange sqref="C35:C49" name="Rango1_2_10_1_1_1_2"/>
    <protectedRange sqref="E50" name="Rango1_13_1_1_1_1_1_1_4"/>
    <protectedRange sqref="C50:C64" name="Rango1_2_10_1_1_1_3"/>
  </protectedRanges>
  <mergeCells count="16">
    <mergeCell ref="K65:L65"/>
    <mergeCell ref="K66:L66"/>
    <mergeCell ref="K67:L67"/>
    <mergeCell ref="A1:O1"/>
    <mergeCell ref="A2:O2"/>
    <mergeCell ref="G3:H3"/>
    <mergeCell ref="I3:J3"/>
    <mergeCell ref="B5:B19"/>
    <mergeCell ref="A5:A19"/>
    <mergeCell ref="B20:B34"/>
    <mergeCell ref="A20:A34"/>
    <mergeCell ref="A35:A49"/>
    <mergeCell ref="B35:B49"/>
    <mergeCell ref="O4:O64"/>
    <mergeCell ref="B50:B64"/>
    <mergeCell ref="A50:A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R987"/>
  <sheetViews>
    <sheetView topLeftCell="A49" zoomScale="60" zoomScaleNormal="60" workbookViewId="0">
      <selection activeCell="M67" sqref="M67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4.7109375" customWidth="1"/>
    <col min="17" max="17" width="16" customWidth="1"/>
    <col min="18" max="18" width="18.425781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265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3"/>
    </row>
    <row r="5" spans="1:18" ht="65.25" customHeight="1">
      <c r="A5" s="608" t="s">
        <v>266</v>
      </c>
      <c r="B5" s="610">
        <v>409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  <c r="P5" s="58">
        <v>64800000</v>
      </c>
      <c r="Q5" s="24">
        <f>P5/18</f>
        <v>3600000</v>
      </c>
      <c r="R5" s="24">
        <f>Q5/4</f>
        <v>900000</v>
      </c>
    </row>
    <row r="6" spans="1:18" ht="65.25" customHeight="1">
      <c r="A6" s="609"/>
      <c r="B6" s="611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  <c r="P6" s="58">
        <v>15000000</v>
      </c>
      <c r="Q6" s="38">
        <f>P6/4</f>
        <v>3750000</v>
      </c>
      <c r="R6" s="38">
        <f>Q6/3</f>
        <v>1250000</v>
      </c>
    </row>
    <row r="7" spans="1:18" ht="65.25" customHeight="1">
      <c r="A7" s="609"/>
      <c r="B7" s="611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  <c r="P7" s="51">
        <f>SUM(M5:M19)</f>
        <v>14455093.435000001</v>
      </c>
      <c r="Q7" s="24">
        <f>P7*4</f>
        <v>57820373.740000002</v>
      </c>
      <c r="R7" s="38">
        <v>1250000</v>
      </c>
    </row>
    <row r="8" spans="1:18" ht="65.25" customHeight="1">
      <c r="A8" s="609"/>
      <c r="B8" s="611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  <c r="P8" s="19"/>
      <c r="R8" s="38">
        <v>1250000</v>
      </c>
    </row>
    <row r="9" spans="1:18" ht="68.25" customHeight="1">
      <c r="A9" s="609"/>
      <c r="B9" s="611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  <c r="P9" s="19"/>
    </row>
    <row r="10" spans="1:18" ht="52.5" customHeight="1">
      <c r="A10" s="609"/>
      <c r="B10" s="611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  <c r="P10" s="19"/>
    </row>
    <row r="11" spans="1:18" ht="80.25" customHeight="1">
      <c r="A11" s="609"/>
      <c r="B11" s="611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  <c r="P11" s="19"/>
    </row>
    <row r="12" spans="1:18" ht="90" customHeight="1">
      <c r="A12" s="609"/>
      <c r="B12" s="611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  <c r="P12" s="19"/>
    </row>
    <row r="13" spans="1:18" ht="58.5" customHeight="1">
      <c r="A13" s="609"/>
      <c r="B13" s="611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  <c r="P13" s="19"/>
    </row>
    <row r="14" spans="1:18" ht="62.25" customHeight="1">
      <c r="A14" s="609"/>
      <c r="B14" s="61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8" ht="90.75" customHeight="1">
      <c r="A15" s="609"/>
      <c r="B15" s="611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  <c r="P15" s="19"/>
    </row>
    <row r="16" spans="1:18" ht="46.5" customHeight="1">
      <c r="A16" s="609"/>
      <c r="B16" s="611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  <c r="P16" s="19"/>
    </row>
    <row r="17" spans="1:16" ht="56.25" customHeight="1">
      <c r="A17" s="609"/>
      <c r="B17" s="611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  <c r="P17" s="19"/>
    </row>
    <row r="18" spans="1:16" ht="126" customHeight="1">
      <c r="A18" s="609"/>
      <c r="B18" s="611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  <c r="P18" s="19"/>
    </row>
    <row r="19" spans="1:16" ht="56.25" customHeight="1">
      <c r="A19" s="609"/>
      <c r="B19" s="61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  <c r="P19" s="19"/>
    </row>
    <row r="20" spans="1:16" ht="46.5" customHeight="1">
      <c r="A20" s="684" t="s">
        <v>267</v>
      </c>
      <c r="B20" s="610">
        <v>229</v>
      </c>
      <c r="C20" s="426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</row>
    <row r="21" spans="1:16" ht="46.5" customHeight="1">
      <c r="A21" s="626"/>
      <c r="B21" s="611"/>
      <c r="C21" s="427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</row>
    <row r="22" spans="1:16" ht="36" customHeight="1">
      <c r="A22" s="626"/>
      <c r="B22" s="611"/>
      <c r="C22" s="427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</row>
    <row r="23" spans="1:16" ht="60" customHeight="1">
      <c r="A23" s="626"/>
      <c r="B23" s="611"/>
      <c r="C23" s="427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</row>
    <row r="24" spans="1:16" ht="33.75" customHeight="1">
      <c r="A24" s="626"/>
      <c r="B24" s="611"/>
      <c r="C24" s="427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</row>
    <row r="25" spans="1:16" ht="46.5" customHeight="1">
      <c r="A25" s="626"/>
      <c r="B25" s="611"/>
      <c r="C25" s="427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</row>
    <row r="26" spans="1:16" ht="90.75" customHeight="1">
      <c r="A26" s="626"/>
      <c r="B26" s="611"/>
      <c r="C26" s="427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</row>
    <row r="27" spans="1:16" ht="37.5" customHeight="1">
      <c r="A27" s="626"/>
      <c r="B27" s="611"/>
      <c r="C27" s="427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</row>
    <row r="28" spans="1:16" ht="37.5" customHeight="1">
      <c r="A28" s="626"/>
      <c r="B28" s="611"/>
      <c r="C28" s="427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19"/>
    </row>
    <row r="29" spans="1:16" ht="62.25" customHeight="1">
      <c r="A29" s="626"/>
      <c r="B29" s="611"/>
      <c r="C29" s="427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37.5" customHeight="1">
      <c r="A30" s="626"/>
      <c r="B30" s="611"/>
      <c r="C30" s="427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</row>
    <row r="31" spans="1:16" ht="37.5" customHeight="1">
      <c r="A31" s="626"/>
      <c r="B31" s="611"/>
      <c r="C31" s="427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</row>
    <row r="32" spans="1:16" ht="37.5" customHeight="1">
      <c r="A32" s="626"/>
      <c r="B32" s="611"/>
      <c r="C32" s="427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</row>
    <row r="33" spans="1:16" ht="68.25" customHeight="1">
      <c r="A33" s="626"/>
      <c r="B33" s="611"/>
      <c r="C33" s="427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</row>
    <row r="34" spans="1:16" ht="68.25" customHeight="1">
      <c r="A34" s="626"/>
      <c r="B34" s="622"/>
      <c r="C34" s="428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</row>
    <row r="35" spans="1:16" ht="80.25" customHeight="1">
      <c r="A35" s="597" t="s">
        <v>268</v>
      </c>
      <c r="B35" s="595">
        <v>290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</row>
    <row r="36" spans="1:16" ht="90.7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</row>
    <row r="37" spans="1:16" ht="67.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</row>
    <row r="38" spans="1:16" ht="73.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</row>
    <row r="39" spans="1:16" ht="55.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</row>
    <row r="40" spans="1:16" ht="55.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</row>
    <row r="41" spans="1:16" ht="55.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</row>
    <row r="42" spans="1:16" ht="94.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</row>
    <row r="43" spans="1:16" ht="94.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94.5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</row>
    <row r="46" spans="1:16" ht="94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</row>
    <row r="47" spans="1:16" ht="94.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</row>
    <row r="48" spans="1:16" ht="47.2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</row>
    <row r="49" spans="1:16" ht="94.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19"/>
    </row>
    <row r="50" spans="1:16" ht="43.5" customHeight="1">
      <c r="A50" s="597" t="s">
        <v>269</v>
      </c>
      <c r="B50" s="594">
        <v>147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</row>
    <row r="51" spans="1:16" ht="41.2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</row>
    <row r="52" spans="1:16" s="14" customFormat="1" ht="15.7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</row>
    <row r="53" spans="1:16" s="14" customFormat="1" ht="34.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</row>
    <row r="54" spans="1:16" s="14" customFormat="1" ht="15.7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</row>
    <row r="55" spans="1:16" s="14" customFormat="1" ht="15.7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</row>
    <row r="56" spans="1:16" s="14" customFormat="1" ht="15.75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</row>
    <row r="57" spans="1:16" s="14" customFormat="1" ht="15.7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</row>
    <row r="58" spans="1:16" s="14" customFormat="1" ht="15.7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s="14" customFormat="1" ht="63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</row>
    <row r="61" spans="1:16" s="14" customFormat="1" ht="15.7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</row>
    <row r="62" spans="1:16" s="14" customFormat="1" ht="33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</row>
    <row r="63" spans="1:16" s="14" customFormat="1" ht="30.7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</row>
    <row r="64" spans="1:16" s="14" customFormat="1" ht="28.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  <c r="P64" s="19"/>
    </row>
    <row r="65" spans="3:16" s="12" customFormat="1" ht="15.75" customHeight="1"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/>
      <c r="P65"/>
    </row>
    <row r="66" spans="3:16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'!G144</f>
        <v>3945924</v>
      </c>
      <c r="N66" s="23">
        <f>M66*100%/M65</f>
        <v>6.8244526016790846E-2</v>
      </c>
      <c r="O66"/>
      <c r="P66"/>
    </row>
    <row r="67" spans="3:16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  <c r="P67"/>
    </row>
    <row r="68" spans="3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3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3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3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3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3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3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3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3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3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3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3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3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</sheetData>
  <protectedRanges>
    <protectedRange sqref="E5" name="Rango1_13_1_1_1_1_1_1_2"/>
    <protectedRange sqref="C5:C19" name="Rango1_2_10_1_1_1_1"/>
    <protectedRange sqref="E20" name="Rango1_13_1_1_1_1_1_1_3"/>
    <protectedRange sqref="C20:C34" name="Rango1_2_10_1_1_1_2"/>
    <protectedRange sqref="E35" name="Rango1_13_1_1_1_1_1_1_4"/>
    <protectedRange sqref="C35:C49" name="Rango1_2_10_1_1_1_3"/>
    <protectedRange sqref="E50" name="Rango1_13_1_1_1_1_1_1_5"/>
    <protectedRange sqref="C50:C64" name="Rango1_2_10_1_1_1_5"/>
  </protectedRanges>
  <mergeCells count="16">
    <mergeCell ref="A1:O1"/>
    <mergeCell ref="A2:O2"/>
    <mergeCell ref="G3:H3"/>
    <mergeCell ref="I3:J3"/>
    <mergeCell ref="O4:O64"/>
    <mergeCell ref="A35:A49"/>
    <mergeCell ref="B35:B49"/>
    <mergeCell ref="B20:B34"/>
    <mergeCell ref="A5:A19"/>
    <mergeCell ref="B5:B19"/>
    <mergeCell ref="A20:A34"/>
    <mergeCell ref="K65:L65"/>
    <mergeCell ref="K66:L66"/>
    <mergeCell ref="K67:L67"/>
    <mergeCell ref="B50:B64"/>
    <mergeCell ref="A50:A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P1006"/>
  <sheetViews>
    <sheetView topLeftCell="A56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270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</row>
    <row r="4" spans="1:16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</row>
    <row r="5" spans="1:16" ht="65.25" customHeight="1">
      <c r="A5" s="636" t="s">
        <v>271</v>
      </c>
      <c r="B5" s="67">
        <v>275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</row>
    <row r="6" spans="1:16" ht="65.25" customHeight="1">
      <c r="A6" s="638"/>
      <c r="B6" s="68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</row>
    <row r="7" spans="1:16" ht="65.25" customHeight="1">
      <c r="A7" s="638"/>
      <c r="B7" s="68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</row>
    <row r="8" spans="1:16" ht="65.25" customHeight="1">
      <c r="A8" s="638"/>
      <c r="B8" s="68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</row>
    <row r="9" spans="1:16" ht="79.5" customHeight="1">
      <c r="A9" s="638"/>
      <c r="B9" s="68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</row>
    <row r="10" spans="1:16" ht="52.5" customHeight="1">
      <c r="A10" s="638"/>
      <c r="B10" s="68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</row>
    <row r="11" spans="1:16" ht="52.5" customHeight="1">
      <c r="A11" s="638"/>
      <c r="B11" s="68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</row>
    <row r="12" spans="1:16" ht="84" customHeight="1">
      <c r="A12" s="638"/>
      <c r="B12" s="68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</row>
    <row r="13" spans="1:16" ht="71.25" customHeight="1">
      <c r="A13" s="638"/>
      <c r="B13" s="68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</row>
    <row r="14" spans="1:16" ht="62.25" customHeight="1">
      <c r="A14" s="638"/>
      <c r="B14" s="68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6" ht="80.25" customHeight="1">
      <c r="A15" s="638"/>
      <c r="B15" s="68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</row>
    <row r="16" spans="1:16" ht="40.5" customHeight="1">
      <c r="A16" s="638"/>
      <c r="B16" s="68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</row>
    <row r="17" spans="1:16" ht="58.5" customHeight="1">
      <c r="A17" s="638"/>
      <c r="B17" s="68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</row>
    <row r="18" spans="1:16" ht="58.5" customHeight="1">
      <c r="A18" s="638"/>
      <c r="B18" s="68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</row>
    <row r="19" spans="1:16" ht="70.5" customHeight="1">
      <c r="A19" s="638"/>
      <c r="B19" s="68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</row>
    <row r="20" spans="1:16" ht="106.5" customHeight="1">
      <c r="A20" s="608" t="s">
        <v>272</v>
      </c>
      <c r="B20" s="610">
        <v>275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</row>
    <row r="21" spans="1:16" ht="33.75" customHeight="1">
      <c r="A21" s="609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</row>
    <row r="22" spans="1:16" ht="43.5" customHeight="1">
      <c r="A22" s="609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</row>
    <row r="23" spans="1:16" ht="65.25" customHeight="1">
      <c r="A23" s="609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</row>
    <row r="24" spans="1:16" ht="46.5" customHeight="1">
      <c r="A24" s="609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</row>
    <row r="25" spans="1:16" ht="46.5" customHeight="1">
      <c r="A25" s="609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</row>
    <row r="26" spans="1:16" ht="46.5" customHeight="1">
      <c r="A26" s="609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</row>
    <row r="27" spans="1:16" ht="91.5" customHeight="1">
      <c r="A27" s="609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</row>
    <row r="28" spans="1:16" ht="60" customHeight="1">
      <c r="A28" s="609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</row>
    <row r="29" spans="1:16" ht="62.25" customHeight="1">
      <c r="A29" s="609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33.75" customHeight="1">
      <c r="A30" s="609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</row>
    <row r="31" spans="1:16" ht="46.5" customHeight="1">
      <c r="A31" s="609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</row>
    <row r="32" spans="1:16" ht="62.25" customHeight="1">
      <c r="A32" s="609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</row>
    <row r="33" spans="1:16" ht="67.5" customHeight="1">
      <c r="A33" s="609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</row>
    <row r="34" spans="1:16" ht="37.5" customHeight="1">
      <c r="A34" s="609"/>
      <c r="B34" s="611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</row>
    <row r="35" spans="1:16" ht="68.25" customHeight="1">
      <c r="A35" s="597" t="s">
        <v>273</v>
      </c>
      <c r="B35" s="594">
        <v>195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</row>
    <row r="36" spans="1:16" ht="68.2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</row>
    <row r="37" spans="1:16" ht="68.2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</row>
    <row r="38" spans="1:16" ht="68.2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</row>
    <row r="39" spans="1:16" ht="68.2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</row>
    <row r="40" spans="1:16" ht="4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</row>
    <row r="41" spans="1:16" ht="50.2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</row>
    <row r="42" spans="1:16" ht="87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</row>
    <row r="43" spans="1:16" ht="67.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73.5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</row>
    <row r="46" spans="1:16" ht="55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</row>
    <row r="47" spans="1:16" ht="55.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</row>
    <row r="48" spans="1:16" ht="55.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</row>
    <row r="49" spans="1:16" ht="55.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</row>
    <row r="50" spans="1:16" ht="94.5" customHeight="1">
      <c r="A50" s="597" t="s">
        <v>274</v>
      </c>
      <c r="B50" s="594">
        <v>93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</row>
    <row r="51" spans="1:16" ht="94.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</row>
    <row r="52" spans="1:16" ht="42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</row>
    <row r="53" spans="1:16" ht="46.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</row>
    <row r="54" spans="1:16" ht="65.2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</row>
    <row r="55" spans="1:16" ht="72.7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</row>
    <row r="56" spans="1:16" ht="46.5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</row>
    <row r="57" spans="1:16" ht="60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</row>
    <row r="58" spans="1:16" ht="43.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ht="41.2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</row>
    <row r="61" spans="1:16" ht="41.2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</row>
    <row r="62" spans="1:16" ht="41.2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</row>
    <row r="63" spans="1:16" ht="41.2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</row>
    <row r="64" spans="1:16" ht="73.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13"/>
    </row>
    <row r="65" spans="1:15" s="14" customFormat="1" ht="15.75" customHeight="1">
      <c r="A65" s="65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O65" s="19"/>
    </row>
    <row r="66" spans="1:15" s="14" customFormat="1" ht="15.75" customHeight="1">
      <c r="A66" s="18"/>
      <c r="B66" s="12"/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'!G160</f>
        <v>3945924</v>
      </c>
      <c r="N66" s="23">
        <f>M66*100%/M65</f>
        <v>6.8244526016790846E-2</v>
      </c>
      <c r="O66"/>
    </row>
    <row r="67" spans="1:15" s="14" customFormat="1" ht="15.75" customHeight="1">
      <c r="A67" s="12"/>
      <c r="B67" s="12"/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O67"/>
    </row>
    <row r="68" spans="1:15" s="14" customFormat="1" ht="15.75" customHeight="1">
      <c r="A68" s="12"/>
      <c r="B68" s="12"/>
      <c r="C68"/>
      <c r="D68"/>
      <c r="E68" s="7"/>
      <c r="F68"/>
      <c r="G68"/>
      <c r="H68"/>
      <c r="I68"/>
      <c r="J68"/>
      <c r="K68"/>
      <c r="L68"/>
      <c r="M68"/>
      <c r="O68"/>
    </row>
    <row r="69" spans="1:15" s="14" customFormat="1" ht="15.75" customHeight="1">
      <c r="A69" s="12"/>
      <c r="B69" s="12"/>
      <c r="C69"/>
      <c r="D69"/>
      <c r="E69" s="7"/>
      <c r="F69"/>
      <c r="G69"/>
      <c r="H69"/>
      <c r="I69"/>
      <c r="J69"/>
      <c r="K69"/>
      <c r="L69"/>
      <c r="M69"/>
      <c r="O69"/>
    </row>
    <row r="70" spans="1:15" s="14" customFormat="1" ht="15.75" customHeight="1">
      <c r="A70" s="12"/>
      <c r="B70" s="12"/>
      <c r="C70"/>
      <c r="D70"/>
      <c r="E70" s="7"/>
      <c r="F70"/>
      <c r="G70"/>
      <c r="H70"/>
      <c r="I70"/>
      <c r="J70"/>
      <c r="K70"/>
      <c r="L70"/>
      <c r="M70"/>
      <c r="O70"/>
    </row>
    <row r="71" spans="1:15" ht="15.75" customHeight="1"/>
    <row r="72" spans="1:15" ht="15.75" customHeight="1"/>
    <row r="73" spans="1:15" ht="15.75" customHeight="1"/>
    <row r="74" spans="1:15" ht="15.75" customHeight="1"/>
    <row r="75" spans="1:15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</row>
    <row r="76" spans="1:15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</row>
    <row r="77" spans="1:15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</row>
    <row r="78" spans="1:15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</row>
    <row r="79" spans="1:15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</row>
    <row r="80" spans="1:15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</row>
    <row r="81" spans="3:15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</row>
    <row r="82" spans="3:15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</row>
    <row r="83" spans="3:15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</row>
    <row r="84" spans="3:15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</row>
    <row r="85" spans="3:15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</row>
    <row r="86" spans="3:15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</row>
    <row r="87" spans="3:15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</row>
    <row r="88" spans="3:15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</row>
    <row r="89" spans="3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3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3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3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3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3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3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3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  <row r="986" spans="3:15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</row>
    <row r="987" spans="3:15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</row>
    <row r="988" spans="3:15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</row>
    <row r="989" spans="3:15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</row>
    <row r="990" spans="3:15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</row>
    <row r="991" spans="3:15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</row>
    <row r="992" spans="3:15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</row>
    <row r="993" spans="3:15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</row>
    <row r="994" spans="3:15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</row>
    <row r="995" spans="3:15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</row>
    <row r="996" spans="3:15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</row>
    <row r="997" spans="3:15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</row>
    <row r="998" spans="3:15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</row>
    <row r="999" spans="3:15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</row>
    <row r="1000" spans="3:15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</row>
    <row r="1001" spans="3:15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</row>
    <row r="1002" spans="3:15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</row>
    <row r="1003" spans="3:15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</row>
    <row r="1004" spans="3:15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</row>
    <row r="1005" spans="3:15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</row>
    <row r="1006" spans="3:15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</row>
  </sheetData>
  <protectedRanges>
    <protectedRange sqref="E5" name="Rango1_13_1_1_1_1_1_1"/>
    <protectedRange sqref="C5:C19" name="Rango1_2_10_1_1_1"/>
    <protectedRange sqref="E20" name="Rango1_13_1_1_1_1_1_1_2"/>
    <protectedRange sqref="C20:C34" name="Rango1_2_10_1_1_1_1"/>
    <protectedRange sqref="E35" name="Rango1_13_1_1_1_1_1_1_3"/>
    <protectedRange sqref="C35:C49" name="Rango1_2_10_1_1_1_2"/>
    <protectedRange sqref="E50" name="Rango1_13_1_1_1_1_1_1_4"/>
    <protectedRange sqref="C50:C64" name="Rango1_2_10_1_1_1_3"/>
  </protectedRanges>
  <mergeCells count="15">
    <mergeCell ref="A1:O1"/>
    <mergeCell ref="A2:O2"/>
    <mergeCell ref="G3:H3"/>
    <mergeCell ref="I3:J3"/>
    <mergeCell ref="A5:A19"/>
    <mergeCell ref="O4:O64"/>
    <mergeCell ref="K65:L65"/>
    <mergeCell ref="K66:L66"/>
    <mergeCell ref="K67:L67"/>
    <mergeCell ref="B20:B34"/>
    <mergeCell ref="A20:A34"/>
    <mergeCell ref="B35:B49"/>
    <mergeCell ref="A35:A49"/>
    <mergeCell ref="B50:B64"/>
    <mergeCell ref="A50:A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R994"/>
  <sheetViews>
    <sheetView topLeftCell="E3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6" customWidth="1"/>
    <col min="17" max="17" width="16.85546875" customWidth="1"/>
    <col min="18" max="18" width="17.8554687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275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85">
        <v>1</v>
      </c>
      <c r="P4" s="3"/>
    </row>
    <row r="5" spans="1:18" ht="65.25" customHeight="1">
      <c r="A5" s="608" t="s">
        <v>276</v>
      </c>
      <c r="B5" s="610">
        <v>162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86"/>
      <c r="P5">
        <v>64800000</v>
      </c>
      <c r="Q5">
        <f>P5/4</f>
        <v>16200000</v>
      </c>
      <c r="R5" s="38">
        <f>Q5/19</f>
        <v>852631.57894736843</v>
      </c>
    </row>
    <row r="6" spans="1:18" ht="65.25" customHeight="1">
      <c r="A6" s="609"/>
      <c r="B6" s="611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86"/>
      <c r="P6" s="58">
        <v>20000000</v>
      </c>
      <c r="Q6" s="38">
        <f>P6/4</f>
        <v>5000000</v>
      </c>
      <c r="R6" s="38">
        <v>1600000</v>
      </c>
    </row>
    <row r="7" spans="1:18" ht="45.75" customHeight="1">
      <c r="A7" s="609"/>
      <c r="B7" s="611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86"/>
      <c r="P7" s="51">
        <f>SUM(M5:M19)</f>
        <v>14455093.435000001</v>
      </c>
      <c r="Q7" s="24">
        <f>P7*4</f>
        <v>57820373.740000002</v>
      </c>
      <c r="R7" s="38">
        <v>1600000</v>
      </c>
    </row>
    <row r="8" spans="1:18" ht="61.5" customHeight="1">
      <c r="A8" s="609"/>
      <c r="B8" s="611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86"/>
      <c r="P8" s="19"/>
      <c r="R8" s="38">
        <v>1800000</v>
      </c>
    </row>
    <row r="9" spans="1:18" ht="52.5" customHeight="1">
      <c r="A9" s="609"/>
      <c r="B9" s="611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86"/>
    </row>
    <row r="10" spans="1:18" ht="68.25" customHeight="1">
      <c r="A10" s="609"/>
      <c r="B10" s="611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86"/>
    </row>
    <row r="11" spans="1:18" ht="40.5" customHeight="1">
      <c r="A11" s="609"/>
      <c r="B11" s="611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86"/>
    </row>
    <row r="12" spans="1:18" ht="58.5" customHeight="1">
      <c r="A12" s="609"/>
      <c r="B12" s="611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86"/>
    </row>
    <row r="13" spans="1:18" ht="56.25" customHeight="1">
      <c r="A13" s="609"/>
      <c r="B13" s="611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86"/>
    </row>
    <row r="14" spans="1:18" ht="62.25" customHeight="1">
      <c r="A14" s="609"/>
      <c r="B14" s="61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86"/>
      <c r="P14" s="19"/>
    </row>
    <row r="15" spans="1:18" ht="61.5" customHeight="1">
      <c r="A15" s="609"/>
      <c r="B15" s="611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86"/>
    </row>
    <row r="16" spans="1:18" ht="56.25" customHeight="1">
      <c r="A16" s="609"/>
      <c r="B16" s="611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86"/>
    </row>
    <row r="17" spans="1:16" ht="65.25" customHeight="1">
      <c r="A17" s="609"/>
      <c r="B17" s="611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86"/>
    </row>
    <row r="18" spans="1:16" ht="56.25" customHeight="1">
      <c r="A18" s="609"/>
      <c r="B18" s="611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86"/>
    </row>
    <row r="19" spans="1:16" ht="60" customHeight="1">
      <c r="A19" s="609"/>
      <c r="B19" s="611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86"/>
    </row>
    <row r="20" spans="1:16" ht="60" customHeight="1">
      <c r="A20" s="608" t="s">
        <v>277</v>
      </c>
      <c r="B20" s="610">
        <v>99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86"/>
    </row>
    <row r="21" spans="1:16" ht="33.75" customHeight="1">
      <c r="A21" s="609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86"/>
    </row>
    <row r="22" spans="1:16" ht="46.5" customHeight="1">
      <c r="A22" s="609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86"/>
    </row>
    <row r="23" spans="1:16" ht="37.5" customHeight="1">
      <c r="A23" s="609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86"/>
    </row>
    <row r="24" spans="1:16" ht="37.5" customHeight="1">
      <c r="A24" s="609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86"/>
    </row>
    <row r="25" spans="1:16" ht="37.5" customHeight="1">
      <c r="A25" s="609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86"/>
    </row>
    <row r="26" spans="1:16" ht="37.5" customHeight="1">
      <c r="A26" s="609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86"/>
    </row>
    <row r="27" spans="1:16" ht="37.5" customHeight="1">
      <c r="A27" s="609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86"/>
    </row>
    <row r="28" spans="1:16" ht="37.5" customHeight="1">
      <c r="A28" s="609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86"/>
    </row>
    <row r="29" spans="1:16" ht="62.25" customHeight="1">
      <c r="A29" s="609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86"/>
      <c r="P29" s="19"/>
    </row>
    <row r="30" spans="1:16" ht="37.5" customHeight="1">
      <c r="A30" s="609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86"/>
    </row>
    <row r="31" spans="1:16" ht="68.25" customHeight="1">
      <c r="A31" s="609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86"/>
    </row>
    <row r="32" spans="1:16" ht="68.25" customHeight="1">
      <c r="A32" s="609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86"/>
    </row>
    <row r="33" spans="1:16" ht="68.25" customHeight="1">
      <c r="A33" s="609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86"/>
    </row>
    <row r="34" spans="1:16" ht="68.25" customHeight="1">
      <c r="A34" s="609"/>
      <c r="B34" s="611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86"/>
    </row>
    <row r="35" spans="1:16" ht="55.5" customHeight="1">
      <c r="A35" s="597" t="s">
        <v>278</v>
      </c>
      <c r="B35" s="610">
        <v>44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86"/>
    </row>
    <row r="36" spans="1:16" ht="55.5" customHeight="1">
      <c r="A36" s="598"/>
      <c r="B36" s="611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86"/>
    </row>
    <row r="37" spans="1:16" ht="55.5" customHeight="1">
      <c r="A37" s="598"/>
      <c r="B37" s="611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86"/>
    </row>
    <row r="38" spans="1:16" ht="55.5" customHeight="1">
      <c r="A38" s="598"/>
      <c r="B38" s="611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86"/>
    </row>
    <row r="39" spans="1:16" ht="57.75" customHeight="1">
      <c r="A39" s="598"/>
      <c r="B39" s="611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86"/>
    </row>
    <row r="40" spans="1:16" ht="94.5" customHeight="1">
      <c r="A40" s="598"/>
      <c r="B40" s="611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86"/>
    </row>
    <row r="41" spans="1:16" ht="94.5" customHeight="1">
      <c r="A41" s="598"/>
      <c r="B41" s="611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86"/>
    </row>
    <row r="42" spans="1:16" ht="94.5" customHeight="1">
      <c r="A42" s="598"/>
      <c r="B42" s="611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86"/>
    </row>
    <row r="43" spans="1:16" ht="94.5" customHeight="1">
      <c r="A43" s="598"/>
      <c r="B43" s="611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86"/>
    </row>
    <row r="44" spans="1:16" ht="62.25" customHeight="1">
      <c r="A44" s="598"/>
      <c r="B44" s="611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86"/>
      <c r="P44" s="19"/>
    </row>
    <row r="45" spans="1:16" ht="94.5" customHeight="1">
      <c r="A45" s="598"/>
      <c r="B45" s="611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86"/>
    </row>
    <row r="46" spans="1:16" ht="94.5" customHeight="1">
      <c r="A46" s="598"/>
      <c r="B46" s="611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86"/>
    </row>
    <row r="47" spans="1:16" ht="94.5" customHeight="1">
      <c r="A47" s="598"/>
      <c r="B47" s="611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86"/>
    </row>
    <row r="48" spans="1:16" ht="42" customHeight="1">
      <c r="A48" s="598"/>
      <c r="B48" s="611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86"/>
    </row>
    <row r="49" spans="1:16" ht="46.5" customHeight="1">
      <c r="A49" s="598"/>
      <c r="B49" s="611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86"/>
    </row>
    <row r="50" spans="1:16" ht="40.5" customHeight="1">
      <c r="A50" s="597" t="s">
        <v>279</v>
      </c>
      <c r="B50" s="594">
        <v>127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86"/>
    </row>
    <row r="51" spans="1:16" ht="40.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86"/>
    </row>
    <row r="52" spans="1:16" ht="48.7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86"/>
    </row>
    <row r="53" spans="1:16" ht="60.7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86"/>
    </row>
    <row r="54" spans="1:16" ht="15.7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86"/>
    </row>
    <row r="55" spans="1:16" ht="15.7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86"/>
    </row>
    <row r="56" spans="1:16" ht="15.75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86"/>
    </row>
    <row r="57" spans="1:16" ht="15.7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86"/>
    </row>
    <row r="58" spans="1:16" ht="15.7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86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86"/>
      <c r="P59" s="19"/>
    </row>
    <row r="60" spans="1:16" ht="49.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86"/>
    </row>
    <row r="61" spans="1:16" ht="15.7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86"/>
    </row>
    <row r="62" spans="1:16" ht="15.7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86"/>
    </row>
    <row r="63" spans="1:16" ht="15.7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86"/>
    </row>
    <row r="64" spans="1:16" ht="15.7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86"/>
    </row>
    <row r="65" spans="1:16" s="12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/>
      <c r="P65"/>
    </row>
    <row r="66" spans="1:16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'!G176</f>
        <v>3945924</v>
      </c>
      <c r="N66" s="23">
        <f>M66*100%/M65</f>
        <v>6.8244526016790846E-2</v>
      </c>
      <c r="O66"/>
      <c r="P66"/>
    </row>
    <row r="67" spans="1:16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  <c r="P67"/>
    </row>
    <row r="68" spans="1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1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1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1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1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1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1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1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A35:A49"/>
    <mergeCell ref="B35:B49"/>
    <mergeCell ref="B20:B34"/>
    <mergeCell ref="A20:A34"/>
    <mergeCell ref="A1:O1"/>
    <mergeCell ref="A2:O2"/>
    <mergeCell ref="G3:H3"/>
    <mergeCell ref="I3:J3"/>
    <mergeCell ref="B5:B19"/>
    <mergeCell ref="A5:A19"/>
    <mergeCell ref="O4:O64"/>
    <mergeCell ref="K65:L65"/>
    <mergeCell ref="K66:L66"/>
    <mergeCell ref="K67:L67"/>
    <mergeCell ref="B50:B64"/>
    <mergeCell ref="A50:A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P1020"/>
  <sheetViews>
    <sheetView topLeftCell="H15" zoomScale="60" zoomScaleNormal="60" workbookViewId="0">
      <selection activeCell="C5" sqref="C5:N20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85546875" customWidth="1"/>
    <col min="17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280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6" t="s">
        <v>176</v>
      </c>
      <c r="D3" s="6" t="s">
        <v>103</v>
      </c>
      <c r="E3" s="79" t="s">
        <v>104</v>
      </c>
      <c r="F3" s="16" t="s">
        <v>177</v>
      </c>
      <c r="G3" s="641" t="s">
        <v>178</v>
      </c>
      <c r="H3" s="642"/>
      <c r="I3" s="641" t="s">
        <v>179</v>
      </c>
      <c r="J3" s="642"/>
      <c r="K3" s="6" t="s">
        <v>180</v>
      </c>
      <c r="L3" s="6" t="s">
        <v>181</v>
      </c>
      <c r="M3" s="6" t="s">
        <v>182</v>
      </c>
      <c r="N3" s="6" t="s">
        <v>183</v>
      </c>
      <c r="O3" s="15" t="s">
        <v>184</v>
      </c>
    </row>
    <row r="4" spans="1:16" ht="39.75" customHeight="1">
      <c r="A4" s="73"/>
      <c r="B4" s="74"/>
      <c r="C4" s="75"/>
      <c r="D4" s="75"/>
      <c r="E4" s="75"/>
      <c r="F4" s="76" t="s">
        <v>185</v>
      </c>
      <c r="G4" s="77" t="s">
        <v>186</v>
      </c>
      <c r="H4" s="77" t="s">
        <v>187</v>
      </c>
      <c r="I4" s="77" t="s">
        <v>188</v>
      </c>
      <c r="J4" s="77" t="s">
        <v>189</v>
      </c>
      <c r="K4" s="75"/>
      <c r="L4" s="75"/>
      <c r="M4" s="75"/>
      <c r="N4" s="78"/>
      <c r="O4" s="600">
        <v>1</v>
      </c>
    </row>
    <row r="5" spans="1:16" ht="65.25" customHeight="1">
      <c r="A5" s="687" t="s">
        <v>281</v>
      </c>
      <c r="B5" s="635">
        <v>197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911078</v>
      </c>
      <c r="M5" s="253">
        <f>K5*L5</f>
        <v>911078</v>
      </c>
      <c r="N5" s="192" t="s">
        <v>196</v>
      </c>
      <c r="O5" s="602"/>
    </row>
    <row r="6" spans="1:16" ht="65.25" customHeight="1">
      <c r="A6" s="688"/>
      <c r="B6" s="634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911078</v>
      </c>
      <c r="M6" s="242">
        <f>K6*L6</f>
        <v>911078</v>
      </c>
      <c r="N6" s="193" t="s">
        <v>198</v>
      </c>
      <c r="O6" s="602"/>
    </row>
    <row r="7" spans="1:16" ht="65.25" customHeight="1">
      <c r="A7" s="688"/>
      <c r="B7" s="634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911079.43500000006</v>
      </c>
      <c r="M7" s="242">
        <f t="shared" ref="M7:M20" si="0">K7*L7</f>
        <v>911079.43500000006</v>
      </c>
      <c r="N7" s="39" t="s">
        <v>199</v>
      </c>
      <c r="O7" s="602"/>
    </row>
    <row r="8" spans="1:16" ht="65.25" customHeight="1">
      <c r="A8" s="688"/>
      <c r="B8" s="634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911078</v>
      </c>
      <c r="M8" s="242">
        <f t="shared" si="0"/>
        <v>911078</v>
      </c>
      <c r="N8" s="39" t="s">
        <v>199</v>
      </c>
      <c r="O8" s="602"/>
    </row>
    <row r="9" spans="1:16" ht="65.25" customHeight="1">
      <c r="A9" s="688"/>
      <c r="B9" s="634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911078</v>
      </c>
      <c r="M9" s="242">
        <f t="shared" si="0"/>
        <v>911078</v>
      </c>
      <c r="N9" s="39" t="s">
        <v>199</v>
      </c>
      <c r="O9" s="602"/>
    </row>
    <row r="10" spans="1:16" ht="51" customHeight="1">
      <c r="A10" s="688"/>
      <c r="B10" s="634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911078</v>
      </c>
      <c r="M10" s="243">
        <f t="shared" si="0"/>
        <v>911078</v>
      </c>
      <c r="N10" s="40" t="s">
        <v>204</v>
      </c>
      <c r="O10" s="602"/>
    </row>
    <row r="11" spans="1:16" ht="52.5" customHeight="1">
      <c r="A11" s="688"/>
      <c r="B11" s="634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911078</v>
      </c>
      <c r="M11" s="243">
        <f t="shared" si="0"/>
        <v>911078</v>
      </c>
      <c r="N11" s="39" t="s">
        <v>199</v>
      </c>
      <c r="O11" s="602"/>
    </row>
    <row r="12" spans="1:16" ht="52.5" customHeight="1">
      <c r="A12" s="688"/>
      <c r="B12" s="634"/>
      <c r="C12" s="53" t="s">
        <v>106</v>
      </c>
      <c r="D12" s="32" t="s">
        <v>121</v>
      </c>
      <c r="E12" s="32" t="s">
        <v>246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911078</v>
      </c>
      <c r="M12" s="243">
        <f t="shared" si="0"/>
        <v>911078</v>
      </c>
      <c r="N12" s="40" t="s">
        <v>204</v>
      </c>
      <c r="O12" s="602"/>
    </row>
    <row r="13" spans="1:16" ht="61.5" customHeight="1">
      <c r="A13" s="688"/>
      <c r="B13" s="634"/>
      <c r="C13" s="53" t="s">
        <v>106</v>
      </c>
      <c r="D13" s="32" t="s">
        <v>123</v>
      </c>
      <c r="E13" s="32" t="s">
        <v>247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911078</v>
      </c>
      <c r="M13" s="243">
        <f t="shared" si="0"/>
        <v>911078</v>
      </c>
      <c r="N13" s="39" t="s">
        <v>199</v>
      </c>
      <c r="O13" s="602"/>
    </row>
    <row r="14" spans="1:16" ht="62.25" customHeight="1">
      <c r="A14" s="688"/>
      <c r="B14" s="634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6" ht="60.75" customHeight="1">
      <c r="A15" s="688"/>
      <c r="B15" s="634"/>
      <c r="C15" s="53" t="s">
        <v>106</v>
      </c>
      <c r="D15" s="30" t="s">
        <v>125</v>
      </c>
      <c r="E15" s="32" t="s">
        <v>248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911078</v>
      </c>
      <c r="M15" s="243">
        <f t="shared" si="0"/>
        <v>911078</v>
      </c>
      <c r="N15" s="39" t="s">
        <v>199</v>
      </c>
      <c r="O15" s="602"/>
    </row>
    <row r="16" spans="1:16" ht="40.5" customHeight="1">
      <c r="A16" s="688"/>
      <c r="B16" s="634"/>
      <c r="C16" s="53" t="s">
        <v>106</v>
      </c>
      <c r="D16" s="30" t="s">
        <v>128</v>
      </c>
      <c r="E16" s="30" t="s">
        <v>249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911078</v>
      </c>
      <c r="M16" s="243">
        <f t="shared" si="0"/>
        <v>911078</v>
      </c>
      <c r="N16" s="39" t="s">
        <v>199</v>
      </c>
      <c r="O16" s="602"/>
    </row>
    <row r="17" spans="1:16" ht="42" customHeight="1">
      <c r="A17" s="688"/>
      <c r="B17" s="634"/>
      <c r="C17" s="53" t="s">
        <v>130</v>
      </c>
      <c r="D17" s="30" t="s">
        <v>131</v>
      </c>
      <c r="E17" s="30" t="s">
        <v>250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911078</v>
      </c>
      <c r="M17" s="243">
        <f t="shared" si="0"/>
        <v>911078</v>
      </c>
      <c r="N17" s="39" t="s">
        <v>209</v>
      </c>
      <c r="O17" s="602"/>
    </row>
    <row r="18" spans="1:16" ht="58.5" customHeight="1">
      <c r="A18" s="688"/>
      <c r="B18" s="634"/>
      <c r="C18" s="53" t="s">
        <v>130</v>
      </c>
      <c r="D18" s="30" t="s">
        <v>131</v>
      </c>
      <c r="E18" s="30" t="s">
        <v>133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208</v>
      </c>
      <c r="K18" s="30">
        <v>1</v>
      </c>
      <c r="L18" s="242">
        <v>3125000</v>
      </c>
      <c r="M18" s="243">
        <f t="shared" si="0"/>
        <v>3125000</v>
      </c>
      <c r="N18" s="39" t="s">
        <v>209</v>
      </c>
      <c r="O18" s="602"/>
      <c r="P18" s="242">
        <v>3125000</v>
      </c>
    </row>
    <row r="19" spans="1:16" ht="90.75" customHeight="1">
      <c r="A19" s="688"/>
      <c r="B19" s="634"/>
      <c r="C19" s="53" t="s">
        <v>130</v>
      </c>
      <c r="D19" s="32" t="s">
        <v>134</v>
      </c>
      <c r="E19" s="32" t="s">
        <v>135</v>
      </c>
      <c r="F19" s="25" t="s">
        <v>201</v>
      </c>
      <c r="G19" s="27" t="s">
        <v>192</v>
      </c>
      <c r="H19" s="27" t="s">
        <v>193</v>
      </c>
      <c r="I19" s="28" t="s">
        <v>194</v>
      </c>
      <c r="J19" s="29" t="s">
        <v>195</v>
      </c>
      <c r="K19" s="30">
        <v>1</v>
      </c>
      <c r="L19" s="242">
        <v>911078</v>
      </c>
      <c r="M19" s="243">
        <f t="shared" si="0"/>
        <v>911078</v>
      </c>
      <c r="N19" s="40" t="s">
        <v>204</v>
      </c>
      <c r="O19" s="602"/>
    </row>
    <row r="20" spans="1:16" ht="33" customHeight="1">
      <c r="A20" s="688"/>
      <c r="B20" s="634"/>
      <c r="C20" s="286" t="s">
        <v>106</v>
      </c>
      <c r="D20" s="41" t="s">
        <v>136</v>
      </c>
      <c r="E20" s="41" t="s">
        <v>137</v>
      </c>
      <c r="F20" s="42" t="s">
        <v>201</v>
      </c>
      <c r="G20" s="43" t="s">
        <v>192</v>
      </c>
      <c r="H20" s="43" t="s">
        <v>193</v>
      </c>
      <c r="I20" s="44" t="s">
        <v>194</v>
      </c>
      <c r="J20" s="248" t="s">
        <v>195</v>
      </c>
      <c r="K20" s="45">
        <v>1</v>
      </c>
      <c r="L20" s="242">
        <v>911078</v>
      </c>
      <c r="M20" s="250">
        <f t="shared" si="0"/>
        <v>911078</v>
      </c>
      <c r="N20" s="69" t="s">
        <v>204</v>
      </c>
      <c r="O20" s="602"/>
    </row>
    <row r="21" spans="1:16" ht="71.25" customHeight="1">
      <c r="A21" s="689" t="s">
        <v>282</v>
      </c>
      <c r="B21" s="691">
        <v>342</v>
      </c>
      <c r="C21" s="52" t="s">
        <v>106</v>
      </c>
      <c r="D21" s="47" t="s">
        <v>107</v>
      </c>
      <c r="E21" s="33" t="s">
        <v>108</v>
      </c>
      <c r="F21" s="33" t="s">
        <v>191</v>
      </c>
      <c r="G21" s="34" t="s">
        <v>192</v>
      </c>
      <c r="H21" s="34" t="s">
        <v>193</v>
      </c>
      <c r="I21" s="35" t="s">
        <v>194</v>
      </c>
      <c r="J21" s="36" t="s">
        <v>195</v>
      </c>
      <c r="K21" s="37">
        <v>1</v>
      </c>
      <c r="L21" s="253">
        <v>911078</v>
      </c>
      <c r="M21" s="253">
        <f>K21*L21</f>
        <v>911078</v>
      </c>
      <c r="N21" s="192" t="s">
        <v>196</v>
      </c>
      <c r="O21" s="602"/>
    </row>
    <row r="22" spans="1:16" ht="106.5" customHeight="1">
      <c r="A22" s="690"/>
      <c r="B22" s="692"/>
      <c r="C22" s="53" t="s">
        <v>106</v>
      </c>
      <c r="D22" s="32" t="s">
        <v>110</v>
      </c>
      <c r="E22" s="26" t="s">
        <v>111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911078</v>
      </c>
      <c r="M22" s="242">
        <f>K22*L22</f>
        <v>911078</v>
      </c>
      <c r="N22" s="193" t="s">
        <v>198</v>
      </c>
      <c r="O22" s="602"/>
    </row>
    <row r="23" spans="1:16" ht="33.75" customHeight="1">
      <c r="A23" s="690"/>
      <c r="B23" s="692"/>
      <c r="C23" s="53" t="s">
        <v>106</v>
      </c>
      <c r="D23" s="32" t="s">
        <v>112</v>
      </c>
      <c r="E23" s="26" t="s">
        <v>113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911079.43500000006</v>
      </c>
      <c r="M23" s="242">
        <f t="shared" ref="M23:M36" si="1">K23*L23</f>
        <v>911079.43500000006</v>
      </c>
      <c r="N23" s="39" t="s">
        <v>199</v>
      </c>
      <c r="O23" s="602"/>
    </row>
    <row r="24" spans="1:16" ht="43.5" customHeight="1">
      <c r="A24" s="690"/>
      <c r="B24" s="692"/>
      <c r="C24" s="53" t="s">
        <v>106</v>
      </c>
      <c r="D24" s="32" t="s">
        <v>112</v>
      </c>
      <c r="E24" s="26" t="s">
        <v>114</v>
      </c>
      <c r="F24" s="26" t="s">
        <v>197</v>
      </c>
      <c r="G24" s="27" t="s">
        <v>192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911078</v>
      </c>
      <c r="M24" s="242">
        <f t="shared" si="1"/>
        <v>911078</v>
      </c>
      <c r="N24" s="39" t="s">
        <v>199</v>
      </c>
      <c r="O24" s="602"/>
    </row>
    <row r="25" spans="1:16" ht="65.25" customHeight="1">
      <c r="A25" s="690"/>
      <c r="B25" s="692"/>
      <c r="C25" s="53" t="s">
        <v>106</v>
      </c>
      <c r="D25" s="32" t="s">
        <v>115</v>
      </c>
      <c r="E25" s="31" t="s">
        <v>116</v>
      </c>
      <c r="F25" s="26" t="s">
        <v>197</v>
      </c>
      <c r="G25" s="27" t="s">
        <v>200</v>
      </c>
      <c r="H25" s="27" t="s">
        <v>193</v>
      </c>
      <c r="I25" s="28" t="s">
        <v>194</v>
      </c>
      <c r="J25" s="29" t="s">
        <v>195</v>
      </c>
      <c r="K25" s="30">
        <v>1</v>
      </c>
      <c r="L25" s="242">
        <v>911078</v>
      </c>
      <c r="M25" s="242">
        <f t="shared" si="1"/>
        <v>911078</v>
      </c>
      <c r="N25" s="39" t="s">
        <v>199</v>
      </c>
      <c r="O25" s="602"/>
    </row>
    <row r="26" spans="1:16" ht="65.25" customHeight="1">
      <c r="A26" s="690"/>
      <c r="B26" s="692"/>
      <c r="C26" s="53" t="s">
        <v>106</v>
      </c>
      <c r="D26" s="32" t="s">
        <v>117</v>
      </c>
      <c r="E26" s="32" t="s">
        <v>118</v>
      </c>
      <c r="F26" s="25" t="s">
        <v>201</v>
      </c>
      <c r="G26" s="27" t="s">
        <v>192</v>
      </c>
      <c r="H26" s="27" t="s">
        <v>202</v>
      </c>
      <c r="I26" s="28" t="s">
        <v>194</v>
      </c>
      <c r="J26" s="30" t="s">
        <v>203</v>
      </c>
      <c r="K26" s="30">
        <v>1</v>
      </c>
      <c r="L26" s="242">
        <v>911078</v>
      </c>
      <c r="M26" s="243">
        <f t="shared" si="1"/>
        <v>911078</v>
      </c>
      <c r="N26" s="40" t="s">
        <v>204</v>
      </c>
      <c r="O26" s="602"/>
    </row>
    <row r="27" spans="1:16" ht="46.5" customHeight="1">
      <c r="A27" s="690"/>
      <c r="B27" s="692"/>
      <c r="C27" s="53" t="s">
        <v>106</v>
      </c>
      <c r="D27" s="32" t="s">
        <v>119</v>
      </c>
      <c r="E27" s="32" t="s">
        <v>120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8" t="s">
        <v>205</v>
      </c>
      <c r="K27" s="30">
        <v>1</v>
      </c>
      <c r="L27" s="242">
        <v>911078</v>
      </c>
      <c r="M27" s="243">
        <f t="shared" si="1"/>
        <v>911078</v>
      </c>
      <c r="N27" s="39" t="s">
        <v>199</v>
      </c>
      <c r="O27" s="602"/>
    </row>
    <row r="28" spans="1:16" ht="45">
      <c r="A28" s="690"/>
      <c r="B28" s="692"/>
      <c r="C28" s="53" t="s">
        <v>106</v>
      </c>
      <c r="D28" s="32" t="s">
        <v>121</v>
      </c>
      <c r="E28" s="32" t="s">
        <v>246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911078</v>
      </c>
      <c r="M28" s="243">
        <f t="shared" si="1"/>
        <v>911078</v>
      </c>
      <c r="N28" s="40" t="s">
        <v>204</v>
      </c>
      <c r="O28" s="602"/>
    </row>
    <row r="29" spans="1:16" ht="60" customHeight="1">
      <c r="A29" s="690"/>
      <c r="B29" s="692"/>
      <c r="C29" s="53" t="s">
        <v>106</v>
      </c>
      <c r="D29" s="32" t="s">
        <v>123</v>
      </c>
      <c r="E29" s="32" t="s">
        <v>247</v>
      </c>
      <c r="F29" s="25" t="s">
        <v>201</v>
      </c>
      <c r="G29" s="27" t="s">
        <v>192</v>
      </c>
      <c r="H29" s="27" t="s">
        <v>193</v>
      </c>
      <c r="I29" s="28" t="s">
        <v>194</v>
      </c>
      <c r="J29" s="29" t="s">
        <v>195</v>
      </c>
      <c r="K29" s="30">
        <v>1</v>
      </c>
      <c r="L29" s="242">
        <v>911078</v>
      </c>
      <c r="M29" s="243">
        <f t="shared" si="1"/>
        <v>911078</v>
      </c>
      <c r="N29" s="39" t="s">
        <v>199</v>
      </c>
      <c r="O29" s="602"/>
    </row>
    <row r="30" spans="1:16" ht="62.25" customHeight="1">
      <c r="A30" s="690"/>
      <c r="B30" s="692"/>
      <c r="C30" s="411" t="s">
        <v>106</v>
      </c>
      <c r="D30" s="398" t="s">
        <v>125</v>
      </c>
      <c r="E30" s="398" t="s">
        <v>126</v>
      </c>
      <c r="F30" s="393" t="s">
        <v>206</v>
      </c>
      <c r="G30" s="395" t="s">
        <v>192</v>
      </c>
      <c r="H30" s="395" t="s">
        <v>193</v>
      </c>
      <c r="I30" s="396" t="s">
        <v>194</v>
      </c>
      <c r="J30" s="397" t="s">
        <v>195</v>
      </c>
      <c r="K30" s="398">
        <v>1</v>
      </c>
      <c r="L30" s="399">
        <v>1700000</v>
      </c>
      <c r="M30" s="401">
        <f t="shared" si="1"/>
        <v>1700000</v>
      </c>
      <c r="N30" s="413" t="s">
        <v>199</v>
      </c>
      <c r="O30" s="602"/>
      <c r="P30" s="19"/>
    </row>
    <row r="31" spans="1:16" ht="33.75" customHeight="1">
      <c r="A31" s="690"/>
      <c r="B31" s="692"/>
      <c r="C31" s="53" t="s">
        <v>106</v>
      </c>
      <c r="D31" s="30" t="s">
        <v>125</v>
      </c>
      <c r="E31" s="32" t="s">
        <v>248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911078</v>
      </c>
      <c r="M31" s="243">
        <f t="shared" si="1"/>
        <v>911078</v>
      </c>
      <c r="N31" s="39" t="s">
        <v>199</v>
      </c>
      <c r="O31" s="602"/>
    </row>
    <row r="32" spans="1:16" ht="46.5" customHeight="1">
      <c r="A32" s="690"/>
      <c r="B32" s="692"/>
      <c r="C32" s="53" t="s">
        <v>106</v>
      </c>
      <c r="D32" s="30" t="s">
        <v>128</v>
      </c>
      <c r="E32" s="30" t="s">
        <v>249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207</v>
      </c>
      <c r="K32" s="30">
        <v>1</v>
      </c>
      <c r="L32" s="242">
        <v>911078</v>
      </c>
      <c r="M32" s="243">
        <f t="shared" si="1"/>
        <v>911078</v>
      </c>
      <c r="N32" s="39" t="s">
        <v>199</v>
      </c>
      <c r="O32" s="602"/>
    </row>
    <row r="33" spans="1:16" ht="37.5" customHeight="1">
      <c r="A33" s="690"/>
      <c r="B33" s="692"/>
      <c r="C33" s="53" t="s">
        <v>130</v>
      </c>
      <c r="D33" s="30" t="s">
        <v>131</v>
      </c>
      <c r="E33" s="30" t="s">
        <v>250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208</v>
      </c>
      <c r="K33" s="30">
        <v>1</v>
      </c>
      <c r="L33" s="242">
        <v>911078</v>
      </c>
      <c r="M33" s="243">
        <f t="shared" si="1"/>
        <v>911078</v>
      </c>
      <c r="N33" s="39" t="s">
        <v>209</v>
      </c>
      <c r="O33" s="602"/>
    </row>
    <row r="34" spans="1:16" ht="37.5" customHeight="1">
      <c r="A34" s="690"/>
      <c r="B34" s="692"/>
      <c r="C34" s="53" t="s">
        <v>130</v>
      </c>
      <c r="D34" s="30" t="s">
        <v>131</v>
      </c>
      <c r="E34" s="30" t="s">
        <v>133</v>
      </c>
      <c r="F34" s="25" t="s">
        <v>201</v>
      </c>
      <c r="G34" s="27" t="s">
        <v>192</v>
      </c>
      <c r="H34" s="27" t="s">
        <v>193</v>
      </c>
      <c r="I34" s="28" t="s">
        <v>194</v>
      </c>
      <c r="J34" s="29" t="s">
        <v>208</v>
      </c>
      <c r="K34" s="30">
        <v>1</v>
      </c>
      <c r="L34" s="242">
        <v>3125000</v>
      </c>
      <c r="M34" s="243">
        <f t="shared" si="1"/>
        <v>3125000</v>
      </c>
      <c r="N34" s="39" t="s">
        <v>209</v>
      </c>
      <c r="O34" s="602"/>
    </row>
    <row r="35" spans="1:16" ht="37.5" customHeight="1">
      <c r="A35" s="690"/>
      <c r="B35" s="692"/>
      <c r="C35" s="53" t="s">
        <v>130</v>
      </c>
      <c r="D35" s="32" t="s">
        <v>134</v>
      </c>
      <c r="E35" s="32" t="s">
        <v>135</v>
      </c>
      <c r="F35" s="25" t="s">
        <v>201</v>
      </c>
      <c r="G35" s="27" t="s">
        <v>192</v>
      </c>
      <c r="H35" s="27" t="s">
        <v>193</v>
      </c>
      <c r="I35" s="28" t="s">
        <v>194</v>
      </c>
      <c r="J35" s="29" t="s">
        <v>195</v>
      </c>
      <c r="K35" s="30">
        <v>1</v>
      </c>
      <c r="L35" s="242">
        <v>911078</v>
      </c>
      <c r="M35" s="243">
        <f t="shared" si="1"/>
        <v>911078</v>
      </c>
      <c r="N35" s="40" t="s">
        <v>204</v>
      </c>
      <c r="O35" s="602"/>
    </row>
    <row r="36" spans="1:16" ht="37.5" customHeight="1">
      <c r="A36" s="690"/>
      <c r="B36" s="692"/>
      <c r="C36" s="286" t="s">
        <v>106</v>
      </c>
      <c r="D36" s="41" t="s">
        <v>136</v>
      </c>
      <c r="E36" s="41" t="s">
        <v>137</v>
      </c>
      <c r="F36" s="42" t="s">
        <v>201</v>
      </c>
      <c r="G36" s="43" t="s">
        <v>192</v>
      </c>
      <c r="H36" s="43" t="s">
        <v>193</v>
      </c>
      <c r="I36" s="44" t="s">
        <v>194</v>
      </c>
      <c r="J36" s="248" t="s">
        <v>195</v>
      </c>
      <c r="K36" s="45">
        <v>1</v>
      </c>
      <c r="L36" s="242">
        <v>911078</v>
      </c>
      <c r="M36" s="250">
        <f t="shared" si="1"/>
        <v>911078</v>
      </c>
      <c r="N36" s="69" t="s">
        <v>204</v>
      </c>
      <c r="O36" s="602"/>
    </row>
    <row r="37" spans="1:16" ht="68.25" customHeight="1">
      <c r="A37" s="693" t="s">
        <v>283</v>
      </c>
      <c r="B37" s="694">
        <v>216</v>
      </c>
      <c r="C37" s="52" t="s">
        <v>106</v>
      </c>
      <c r="D37" s="47" t="s">
        <v>107</v>
      </c>
      <c r="E37" s="33" t="s">
        <v>108</v>
      </c>
      <c r="F37" s="33" t="s">
        <v>191</v>
      </c>
      <c r="G37" s="34" t="s">
        <v>192</v>
      </c>
      <c r="H37" s="34" t="s">
        <v>193</v>
      </c>
      <c r="I37" s="35" t="s">
        <v>194</v>
      </c>
      <c r="J37" s="36" t="s">
        <v>195</v>
      </c>
      <c r="K37" s="37">
        <v>1</v>
      </c>
      <c r="L37" s="253">
        <v>911078</v>
      </c>
      <c r="M37" s="253">
        <f>K37*L37</f>
        <v>911078</v>
      </c>
      <c r="N37" s="192" t="s">
        <v>196</v>
      </c>
      <c r="O37" s="602"/>
    </row>
    <row r="38" spans="1:16" ht="68.25" customHeight="1">
      <c r="A38" s="690"/>
      <c r="B38" s="692"/>
      <c r="C38" s="53" t="s">
        <v>106</v>
      </c>
      <c r="D38" s="32" t="s">
        <v>110</v>
      </c>
      <c r="E38" s="26" t="s">
        <v>111</v>
      </c>
      <c r="F38" s="26" t="s">
        <v>197</v>
      </c>
      <c r="G38" s="27" t="s">
        <v>192</v>
      </c>
      <c r="H38" s="27" t="s">
        <v>193</v>
      </c>
      <c r="I38" s="28" t="s">
        <v>194</v>
      </c>
      <c r="J38" s="29" t="s">
        <v>195</v>
      </c>
      <c r="K38" s="30">
        <v>1</v>
      </c>
      <c r="L38" s="242">
        <v>911078</v>
      </c>
      <c r="M38" s="242">
        <f>K38*L38</f>
        <v>911078</v>
      </c>
      <c r="N38" s="193" t="s">
        <v>198</v>
      </c>
      <c r="O38" s="602"/>
    </row>
    <row r="39" spans="1:16" ht="68.25" customHeight="1">
      <c r="A39" s="690"/>
      <c r="B39" s="692"/>
      <c r="C39" s="53" t="s">
        <v>106</v>
      </c>
      <c r="D39" s="32" t="s">
        <v>112</v>
      </c>
      <c r="E39" s="26" t="s">
        <v>113</v>
      </c>
      <c r="F39" s="26" t="s">
        <v>197</v>
      </c>
      <c r="G39" s="27" t="s">
        <v>192</v>
      </c>
      <c r="H39" s="27" t="s">
        <v>193</v>
      </c>
      <c r="I39" s="28" t="s">
        <v>194</v>
      </c>
      <c r="J39" s="29" t="s">
        <v>195</v>
      </c>
      <c r="K39" s="30">
        <v>1</v>
      </c>
      <c r="L39" s="242">
        <v>911079.43500000006</v>
      </c>
      <c r="M39" s="242">
        <f t="shared" ref="M39:M52" si="2">K39*L39</f>
        <v>911079.43500000006</v>
      </c>
      <c r="N39" s="39" t="s">
        <v>199</v>
      </c>
      <c r="O39" s="602"/>
    </row>
    <row r="40" spans="1:16" ht="68.25" customHeight="1">
      <c r="A40" s="690"/>
      <c r="B40" s="692"/>
      <c r="C40" s="53" t="s">
        <v>106</v>
      </c>
      <c r="D40" s="32" t="s">
        <v>112</v>
      </c>
      <c r="E40" s="26" t="s">
        <v>114</v>
      </c>
      <c r="F40" s="26" t="s">
        <v>197</v>
      </c>
      <c r="G40" s="27" t="s">
        <v>192</v>
      </c>
      <c r="H40" s="27" t="s">
        <v>193</v>
      </c>
      <c r="I40" s="28" t="s">
        <v>194</v>
      </c>
      <c r="J40" s="29" t="s">
        <v>195</v>
      </c>
      <c r="K40" s="30">
        <v>1</v>
      </c>
      <c r="L40" s="242">
        <v>911078</v>
      </c>
      <c r="M40" s="242">
        <f t="shared" si="2"/>
        <v>911078</v>
      </c>
      <c r="N40" s="39" t="s">
        <v>199</v>
      </c>
      <c r="O40" s="602"/>
    </row>
    <row r="41" spans="1:16" ht="68.25" customHeight="1">
      <c r="A41" s="690"/>
      <c r="B41" s="692"/>
      <c r="C41" s="53" t="s">
        <v>106</v>
      </c>
      <c r="D41" s="32" t="s">
        <v>115</v>
      </c>
      <c r="E41" s="31" t="s">
        <v>116</v>
      </c>
      <c r="F41" s="26" t="s">
        <v>197</v>
      </c>
      <c r="G41" s="27" t="s">
        <v>200</v>
      </c>
      <c r="H41" s="27" t="s">
        <v>193</v>
      </c>
      <c r="I41" s="28" t="s">
        <v>194</v>
      </c>
      <c r="J41" s="29" t="s">
        <v>195</v>
      </c>
      <c r="K41" s="30">
        <v>1</v>
      </c>
      <c r="L41" s="242">
        <v>911078</v>
      </c>
      <c r="M41" s="242">
        <f t="shared" si="2"/>
        <v>911078</v>
      </c>
      <c r="N41" s="39" t="s">
        <v>199</v>
      </c>
      <c r="O41" s="602"/>
    </row>
    <row r="42" spans="1:16" ht="68.25" customHeight="1">
      <c r="A42" s="690"/>
      <c r="B42" s="692"/>
      <c r="C42" s="53" t="s">
        <v>106</v>
      </c>
      <c r="D42" s="32" t="s">
        <v>117</v>
      </c>
      <c r="E42" s="32" t="s">
        <v>118</v>
      </c>
      <c r="F42" s="25" t="s">
        <v>201</v>
      </c>
      <c r="G42" s="27" t="s">
        <v>192</v>
      </c>
      <c r="H42" s="27" t="s">
        <v>202</v>
      </c>
      <c r="I42" s="28" t="s">
        <v>194</v>
      </c>
      <c r="J42" s="30" t="s">
        <v>203</v>
      </c>
      <c r="K42" s="30">
        <v>1</v>
      </c>
      <c r="L42" s="242">
        <v>911078</v>
      </c>
      <c r="M42" s="243">
        <f t="shared" si="2"/>
        <v>911078</v>
      </c>
      <c r="N42" s="40" t="s">
        <v>204</v>
      </c>
      <c r="O42" s="602"/>
    </row>
    <row r="43" spans="1:16" ht="68.25" customHeight="1">
      <c r="A43" s="690"/>
      <c r="B43" s="692"/>
      <c r="C43" s="53" t="s">
        <v>106</v>
      </c>
      <c r="D43" s="32" t="s">
        <v>119</v>
      </c>
      <c r="E43" s="32" t="s">
        <v>120</v>
      </c>
      <c r="F43" s="25" t="s">
        <v>201</v>
      </c>
      <c r="G43" s="27" t="s">
        <v>192</v>
      </c>
      <c r="H43" s="27" t="s">
        <v>193</v>
      </c>
      <c r="I43" s="28" t="s">
        <v>194</v>
      </c>
      <c r="J43" s="28" t="s">
        <v>205</v>
      </c>
      <c r="K43" s="30">
        <v>1</v>
      </c>
      <c r="L43" s="242">
        <v>911078</v>
      </c>
      <c r="M43" s="243">
        <f t="shared" si="2"/>
        <v>911078</v>
      </c>
      <c r="N43" s="39" t="s">
        <v>199</v>
      </c>
      <c r="O43" s="602"/>
    </row>
    <row r="44" spans="1:16" ht="68.25" customHeight="1">
      <c r="A44" s="690"/>
      <c r="B44" s="692"/>
      <c r="C44" s="53" t="s">
        <v>106</v>
      </c>
      <c r="D44" s="32" t="s">
        <v>121</v>
      </c>
      <c r="E44" s="32" t="s">
        <v>246</v>
      </c>
      <c r="F44" s="25" t="s">
        <v>201</v>
      </c>
      <c r="G44" s="27" t="s">
        <v>192</v>
      </c>
      <c r="H44" s="27" t="s">
        <v>193</v>
      </c>
      <c r="I44" s="28" t="s">
        <v>194</v>
      </c>
      <c r="J44" s="29" t="s">
        <v>195</v>
      </c>
      <c r="K44" s="30">
        <v>1</v>
      </c>
      <c r="L44" s="242">
        <v>911078</v>
      </c>
      <c r="M44" s="243">
        <f t="shared" si="2"/>
        <v>911078</v>
      </c>
      <c r="N44" s="40" t="s">
        <v>204</v>
      </c>
      <c r="O44" s="602"/>
    </row>
    <row r="45" spans="1:16" ht="68.25" customHeight="1">
      <c r="A45" s="690"/>
      <c r="B45" s="692"/>
      <c r="C45" s="53" t="s">
        <v>106</v>
      </c>
      <c r="D45" s="32" t="s">
        <v>123</v>
      </c>
      <c r="E45" s="32" t="s">
        <v>247</v>
      </c>
      <c r="F45" s="25" t="s">
        <v>201</v>
      </c>
      <c r="G45" s="27" t="s">
        <v>192</v>
      </c>
      <c r="H45" s="27" t="s">
        <v>193</v>
      </c>
      <c r="I45" s="28" t="s">
        <v>194</v>
      </c>
      <c r="J45" s="29" t="s">
        <v>195</v>
      </c>
      <c r="K45" s="30">
        <v>1</v>
      </c>
      <c r="L45" s="242">
        <v>911078</v>
      </c>
      <c r="M45" s="243">
        <f t="shared" si="2"/>
        <v>911078</v>
      </c>
      <c r="N45" s="39" t="s">
        <v>199</v>
      </c>
      <c r="O45" s="602"/>
    </row>
    <row r="46" spans="1:16" ht="62.25" customHeight="1">
      <c r="A46" s="690"/>
      <c r="B46" s="692"/>
      <c r="C46" s="411" t="s">
        <v>106</v>
      </c>
      <c r="D46" s="398" t="s">
        <v>125</v>
      </c>
      <c r="E46" s="398" t="s">
        <v>126</v>
      </c>
      <c r="F46" s="393" t="s">
        <v>206</v>
      </c>
      <c r="G46" s="395" t="s">
        <v>192</v>
      </c>
      <c r="H46" s="395" t="s">
        <v>193</v>
      </c>
      <c r="I46" s="396" t="s">
        <v>194</v>
      </c>
      <c r="J46" s="397" t="s">
        <v>195</v>
      </c>
      <c r="K46" s="398">
        <v>1</v>
      </c>
      <c r="L46" s="399">
        <v>1700000</v>
      </c>
      <c r="M46" s="401">
        <f t="shared" si="2"/>
        <v>1700000</v>
      </c>
      <c r="N46" s="413" t="s">
        <v>199</v>
      </c>
      <c r="O46" s="602"/>
      <c r="P46" s="19"/>
    </row>
    <row r="47" spans="1:16" ht="69.75" customHeight="1">
      <c r="A47" s="690"/>
      <c r="B47" s="692"/>
      <c r="C47" s="53" t="s">
        <v>106</v>
      </c>
      <c r="D47" s="30" t="s">
        <v>125</v>
      </c>
      <c r="E47" s="32" t="s">
        <v>248</v>
      </c>
      <c r="F47" s="25" t="s">
        <v>201</v>
      </c>
      <c r="G47" s="27" t="s">
        <v>192</v>
      </c>
      <c r="H47" s="27" t="s">
        <v>193</v>
      </c>
      <c r="I47" s="28" t="s">
        <v>194</v>
      </c>
      <c r="J47" s="29" t="s">
        <v>207</v>
      </c>
      <c r="K47" s="30">
        <v>1</v>
      </c>
      <c r="L47" s="242">
        <v>911078</v>
      </c>
      <c r="M47" s="243">
        <f t="shared" si="2"/>
        <v>911078</v>
      </c>
      <c r="N47" s="39" t="s">
        <v>199</v>
      </c>
      <c r="O47" s="602"/>
    </row>
    <row r="48" spans="1:16" ht="30" customHeight="1">
      <c r="A48" s="690"/>
      <c r="B48" s="692"/>
      <c r="C48" s="53" t="s">
        <v>106</v>
      </c>
      <c r="D48" s="30" t="s">
        <v>128</v>
      </c>
      <c r="E48" s="30" t="s">
        <v>249</v>
      </c>
      <c r="F48" s="25" t="s">
        <v>201</v>
      </c>
      <c r="G48" s="27" t="s">
        <v>192</v>
      </c>
      <c r="H48" s="27" t="s">
        <v>193</v>
      </c>
      <c r="I48" s="28" t="s">
        <v>194</v>
      </c>
      <c r="J48" s="29" t="s">
        <v>207</v>
      </c>
      <c r="K48" s="30">
        <v>1</v>
      </c>
      <c r="L48" s="242">
        <v>911078</v>
      </c>
      <c r="M48" s="243">
        <f t="shared" si="2"/>
        <v>911078</v>
      </c>
      <c r="N48" s="39" t="s">
        <v>199</v>
      </c>
      <c r="O48" s="602"/>
    </row>
    <row r="49" spans="1:16" ht="67.5" customHeight="1">
      <c r="A49" s="690"/>
      <c r="B49" s="692"/>
      <c r="C49" s="53" t="s">
        <v>130</v>
      </c>
      <c r="D49" s="30" t="s">
        <v>131</v>
      </c>
      <c r="E49" s="30" t="s">
        <v>250</v>
      </c>
      <c r="F49" s="25" t="s">
        <v>201</v>
      </c>
      <c r="G49" s="27" t="s">
        <v>192</v>
      </c>
      <c r="H49" s="27" t="s">
        <v>193</v>
      </c>
      <c r="I49" s="28" t="s">
        <v>194</v>
      </c>
      <c r="J49" s="29" t="s">
        <v>208</v>
      </c>
      <c r="K49" s="30">
        <v>1</v>
      </c>
      <c r="L49" s="242">
        <v>911078</v>
      </c>
      <c r="M49" s="243">
        <f t="shared" si="2"/>
        <v>911078</v>
      </c>
      <c r="N49" s="39" t="s">
        <v>209</v>
      </c>
      <c r="O49" s="602"/>
    </row>
    <row r="50" spans="1:16" ht="73.5" customHeight="1">
      <c r="A50" s="690"/>
      <c r="B50" s="692"/>
      <c r="C50" s="53" t="s">
        <v>130</v>
      </c>
      <c r="D50" s="30" t="s">
        <v>131</v>
      </c>
      <c r="E50" s="30" t="s">
        <v>133</v>
      </c>
      <c r="F50" s="25" t="s">
        <v>201</v>
      </c>
      <c r="G50" s="27" t="s">
        <v>192</v>
      </c>
      <c r="H50" s="27" t="s">
        <v>193</v>
      </c>
      <c r="I50" s="28" t="s">
        <v>194</v>
      </c>
      <c r="J50" s="29" t="s">
        <v>208</v>
      </c>
      <c r="K50" s="30">
        <v>1</v>
      </c>
      <c r="L50" s="242">
        <v>3125000</v>
      </c>
      <c r="M50" s="243">
        <f t="shared" si="2"/>
        <v>3125000</v>
      </c>
      <c r="N50" s="39" t="s">
        <v>209</v>
      </c>
      <c r="O50" s="602"/>
    </row>
    <row r="51" spans="1:16" ht="55.5" customHeight="1">
      <c r="A51" s="690"/>
      <c r="B51" s="692"/>
      <c r="C51" s="53" t="s">
        <v>130</v>
      </c>
      <c r="D51" s="32" t="s">
        <v>134</v>
      </c>
      <c r="E51" s="32" t="s">
        <v>135</v>
      </c>
      <c r="F51" s="25" t="s">
        <v>201</v>
      </c>
      <c r="G51" s="27" t="s">
        <v>192</v>
      </c>
      <c r="H51" s="27" t="s">
        <v>193</v>
      </c>
      <c r="I51" s="28" t="s">
        <v>194</v>
      </c>
      <c r="J51" s="29" t="s">
        <v>195</v>
      </c>
      <c r="K51" s="30">
        <v>1</v>
      </c>
      <c r="L51" s="242">
        <v>911078</v>
      </c>
      <c r="M51" s="243">
        <f t="shared" si="2"/>
        <v>911078</v>
      </c>
      <c r="N51" s="40" t="s">
        <v>204</v>
      </c>
      <c r="O51" s="602"/>
    </row>
    <row r="52" spans="1:16" ht="55.5" customHeight="1">
      <c r="A52" s="690"/>
      <c r="B52" s="692"/>
      <c r="C52" s="286" t="s">
        <v>106</v>
      </c>
      <c r="D52" s="41" t="s">
        <v>136</v>
      </c>
      <c r="E52" s="41" t="s">
        <v>137</v>
      </c>
      <c r="F52" s="42" t="s">
        <v>201</v>
      </c>
      <c r="G52" s="43" t="s">
        <v>192</v>
      </c>
      <c r="H52" s="43" t="s">
        <v>193</v>
      </c>
      <c r="I52" s="44" t="s">
        <v>194</v>
      </c>
      <c r="J52" s="248" t="s">
        <v>195</v>
      </c>
      <c r="K52" s="45">
        <v>1</v>
      </c>
      <c r="L52" s="242">
        <v>911078</v>
      </c>
      <c r="M52" s="250">
        <f t="shared" si="2"/>
        <v>911078</v>
      </c>
      <c r="N52" s="69" t="s">
        <v>204</v>
      </c>
      <c r="O52" s="602"/>
    </row>
    <row r="53" spans="1:16" ht="94.5" customHeight="1">
      <c r="A53" s="695" t="s">
        <v>284</v>
      </c>
      <c r="B53" s="697">
        <v>256</v>
      </c>
      <c r="C53" s="52" t="s">
        <v>106</v>
      </c>
      <c r="D53" s="47" t="s">
        <v>107</v>
      </c>
      <c r="E53" s="33" t="s">
        <v>108</v>
      </c>
      <c r="F53" s="33" t="s">
        <v>191</v>
      </c>
      <c r="G53" s="34" t="s">
        <v>192</v>
      </c>
      <c r="H53" s="34" t="s">
        <v>193</v>
      </c>
      <c r="I53" s="35" t="s">
        <v>194</v>
      </c>
      <c r="J53" s="36" t="s">
        <v>195</v>
      </c>
      <c r="K53" s="37">
        <v>1</v>
      </c>
      <c r="L53" s="253">
        <v>911078</v>
      </c>
      <c r="M53" s="253">
        <f>K53*L53</f>
        <v>911078</v>
      </c>
      <c r="N53" s="192" t="s">
        <v>196</v>
      </c>
      <c r="O53" s="602"/>
    </row>
    <row r="54" spans="1:16" ht="94.5" customHeight="1">
      <c r="A54" s="695"/>
      <c r="B54" s="697"/>
      <c r="C54" s="53" t="s">
        <v>106</v>
      </c>
      <c r="D54" s="32" t="s">
        <v>110</v>
      </c>
      <c r="E54" s="26" t="s">
        <v>111</v>
      </c>
      <c r="F54" s="26" t="s">
        <v>197</v>
      </c>
      <c r="G54" s="27" t="s">
        <v>192</v>
      </c>
      <c r="H54" s="27" t="s">
        <v>193</v>
      </c>
      <c r="I54" s="28" t="s">
        <v>194</v>
      </c>
      <c r="J54" s="29" t="s">
        <v>195</v>
      </c>
      <c r="K54" s="30">
        <v>1</v>
      </c>
      <c r="L54" s="242">
        <v>911078</v>
      </c>
      <c r="M54" s="242">
        <f>K54*L54</f>
        <v>911078</v>
      </c>
      <c r="N54" s="193" t="s">
        <v>198</v>
      </c>
      <c r="O54" s="602"/>
    </row>
    <row r="55" spans="1:16" ht="94.5" customHeight="1">
      <c r="A55" s="695"/>
      <c r="B55" s="697"/>
      <c r="C55" s="53" t="s">
        <v>106</v>
      </c>
      <c r="D55" s="32" t="s">
        <v>112</v>
      </c>
      <c r="E55" s="26" t="s">
        <v>113</v>
      </c>
      <c r="F55" s="26" t="s">
        <v>197</v>
      </c>
      <c r="G55" s="27" t="s">
        <v>192</v>
      </c>
      <c r="H55" s="27" t="s">
        <v>193</v>
      </c>
      <c r="I55" s="28" t="s">
        <v>194</v>
      </c>
      <c r="J55" s="29" t="s">
        <v>195</v>
      </c>
      <c r="K55" s="30">
        <v>1</v>
      </c>
      <c r="L55" s="242">
        <v>911079.43500000006</v>
      </c>
      <c r="M55" s="242">
        <f t="shared" ref="M55:M68" si="3">K55*L55</f>
        <v>911079.43500000006</v>
      </c>
      <c r="N55" s="39" t="s">
        <v>199</v>
      </c>
      <c r="O55" s="602"/>
    </row>
    <row r="56" spans="1:16" ht="94.5" customHeight="1">
      <c r="A56" s="695"/>
      <c r="B56" s="697"/>
      <c r="C56" s="53" t="s">
        <v>106</v>
      </c>
      <c r="D56" s="32" t="s">
        <v>112</v>
      </c>
      <c r="E56" s="26" t="s">
        <v>114</v>
      </c>
      <c r="F56" s="26" t="s">
        <v>197</v>
      </c>
      <c r="G56" s="27" t="s">
        <v>192</v>
      </c>
      <c r="H56" s="27" t="s">
        <v>193</v>
      </c>
      <c r="I56" s="28" t="s">
        <v>194</v>
      </c>
      <c r="J56" s="29" t="s">
        <v>195</v>
      </c>
      <c r="K56" s="30">
        <v>1</v>
      </c>
      <c r="L56" s="242">
        <v>911078</v>
      </c>
      <c r="M56" s="242">
        <f t="shared" si="3"/>
        <v>911078</v>
      </c>
      <c r="N56" s="39" t="s">
        <v>199</v>
      </c>
      <c r="O56" s="602"/>
    </row>
    <row r="57" spans="1:16" ht="94.5" customHeight="1">
      <c r="A57" s="695"/>
      <c r="B57" s="697"/>
      <c r="C57" s="53" t="s">
        <v>106</v>
      </c>
      <c r="D57" s="32" t="s">
        <v>115</v>
      </c>
      <c r="E57" s="31" t="s">
        <v>116</v>
      </c>
      <c r="F57" s="26" t="s">
        <v>197</v>
      </c>
      <c r="G57" s="27" t="s">
        <v>200</v>
      </c>
      <c r="H57" s="27" t="s">
        <v>193</v>
      </c>
      <c r="I57" s="28" t="s">
        <v>194</v>
      </c>
      <c r="J57" s="29" t="s">
        <v>195</v>
      </c>
      <c r="K57" s="30">
        <v>1</v>
      </c>
      <c r="L57" s="242">
        <v>911078</v>
      </c>
      <c r="M57" s="242">
        <f t="shared" si="3"/>
        <v>911078</v>
      </c>
      <c r="N57" s="39" t="s">
        <v>199</v>
      </c>
      <c r="O57" s="602"/>
    </row>
    <row r="58" spans="1:16" ht="94.5" customHeight="1">
      <c r="A58" s="695"/>
      <c r="B58" s="697"/>
      <c r="C58" s="53" t="s">
        <v>106</v>
      </c>
      <c r="D58" s="32" t="s">
        <v>117</v>
      </c>
      <c r="E58" s="32" t="s">
        <v>118</v>
      </c>
      <c r="F58" s="25" t="s">
        <v>201</v>
      </c>
      <c r="G58" s="27" t="s">
        <v>192</v>
      </c>
      <c r="H58" s="27" t="s">
        <v>202</v>
      </c>
      <c r="I58" s="28" t="s">
        <v>194</v>
      </c>
      <c r="J58" s="30" t="s">
        <v>203</v>
      </c>
      <c r="K58" s="30">
        <v>1</v>
      </c>
      <c r="L58" s="242">
        <v>911078</v>
      </c>
      <c r="M58" s="243">
        <f t="shared" si="3"/>
        <v>911078</v>
      </c>
      <c r="N58" s="40" t="s">
        <v>204</v>
      </c>
      <c r="O58" s="602"/>
    </row>
    <row r="59" spans="1:16" ht="94.5" customHeight="1">
      <c r="A59" s="695"/>
      <c r="B59" s="697"/>
      <c r="C59" s="53" t="s">
        <v>106</v>
      </c>
      <c r="D59" s="32" t="s">
        <v>119</v>
      </c>
      <c r="E59" s="32" t="s">
        <v>120</v>
      </c>
      <c r="F59" s="25" t="s">
        <v>201</v>
      </c>
      <c r="G59" s="27" t="s">
        <v>192</v>
      </c>
      <c r="H59" s="27" t="s">
        <v>193</v>
      </c>
      <c r="I59" s="28" t="s">
        <v>194</v>
      </c>
      <c r="J59" s="28" t="s">
        <v>205</v>
      </c>
      <c r="K59" s="30">
        <v>1</v>
      </c>
      <c r="L59" s="242">
        <v>911078</v>
      </c>
      <c r="M59" s="243">
        <f t="shared" si="3"/>
        <v>911078</v>
      </c>
      <c r="N59" s="39" t="s">
        <v>199</v>
      </c>
      <c r="O59" s="602"/>
    </row>
    <row r="60" spans="1:16" ht="94.5" customHeight="1">
      <c r="A60" s="695"/>
      <c r="B60" s="697"/>
      <c r="C60" s="53" t="s">
        <v>106</v>
      </c>
      <c r="D60" s="32" t="s">
        <v>121</v>
      </c>
      <c r="E60" s="32" t="s">
        <v>246</v>
      </c>
      <c r="F60" s="25" t="s">
        <v>201</v>
      </c>
      <c r="G60" s="27" t="s">
        <v>192</v>
      </c>
      <c r="H60" s="27" t="s">
        <v>193</v>
      </c>
      <c r="I60" s="28" t="s">
        <v>194</v>
      </c>
      <c r="J60" s="29" t="s">
        <v>195</v>
      </c>
      <c r="K60" s="30">
        <v>1</v>
      </c>
      <c r="L60" s="242">
        <v>911078</v>
      </c>
      <c r="M60" s="243">
        <f t="shared" si="3"/>
        <v>911078</v>
      </c>
      <c r="N60" s="40" t="s">
        <v>204</v>
      </c>
      <c r="O60" s="602"/>
    </row>
    <row r="61" spans="1:16" ht="42" customHeight="1">
      <c r="A61" s="696"/>
      <c r="B61" s="698"/>
      <c r="C61" s="53" t="s">
        <v>106</v>
      </c>
      <c r="D61" s="32" t="s">
        <v>123</v>
      </c>
      <c r="E61" s="32" t="s">
        <v>247</v>
      </c>
      <c r="F61" s="25" t="s">
        <v>201</v>
      </c>
      <c r="G61" s="27" t="s">
        <v>192</v>
      </c>
      <c r="H61" s="27" t="s">
        <v>193</v>
      </c>
      <c r="I61" s="28" t="s">
        <v>194</v>
      </c>
      <c r="J61" s="29" t="s">
        <v>195</v>
      </c>
      <c r="K61" s="30">
        <v>1</v>
      </c>
      <c r="L61" s="242">
        <v>911078</v>
      </c>
      <c r="M61" s="243">
        <f t="shared" si="3"/>
        <v>911078</v>
      </c>
      <c r="N61" s="39" t="s">
        <v>199</v>
      </c>
      <c r="O61" s="602"/>
    </row>
    <row r="62" spans="1:16" ht="62.25" customHeight="1">
      <c r="A62" s="696"/>
      <c r="B62" s="698"/>
      <c r="C62" s="411" t="s">
        <v>106</v>
      </c>
      <c r="D62" s="398" t="s">
        <v>125</v>
      </c>
      <c r="E62" s="398" t="s">
        <v>126</v>
      </c>
      <c r="F62" s="393" t="s">
        <v>206</v>
      </c>
      <c r="G62" s="395" t="s">
        <v>192</v>
      </c>
      <c r="H62" s="395" t="s">
        <v>193</v>
      </c>
      <c r="I62" s="396" t="s">
        <v>194</v>
      </c>
      <c r="J62" s="397" t="s">
        <v>195</v>
      </c>
      <c r="K62" s="398">
        <v>1</v>
      </c>
      <c r="L62" s="399">
        <v>1700000</v>
      </c>
      <c r="M62" s="401">
        <f t="shared" si="3"/>
        <v>1700000</v>
      </c>
      <c r="N62" s="413" t="s">
        <v>199</v>
      </c>
      <c r="O62" s="602"/>
      <c r="P62" s="19"/>
    </row>
    <row r="63" spans="1:16" ht="46.5" customHeight="1">
      <c r="A63" s="696"/>
      <c r="B63" s="698"/>
      <c r="C63" s="53" t="s">
        <v>106</v>
      </c>
      <c r="D63" s="30" t="s">
        <v>125</v>
      </c>
      <c r="E63" s="32" t="s">
        <v>248</v>
      </c>
      <c r="F63" s="25" t="s">
        <v>201</v>
      </c>
      <c r="G63" s="27" t="s">
        <v>192</v>
      </c>
      <c r="H63" s="27" t="s">
        <v>193</v>
      </c>
      <c r="I63" s="28" t="s">
        <v>194</v>
      </c>
      <c r="J63" s="29" t="s">
        <v>207</v>
      </c>
      <c r="K63" s="30">
        <v>1</v>
      </c>
      <c r="L63" s="242">
        <v>911078</v>
      </c>
      <c r="M63" s="243">
        <f t="shared" si="3"/>
        <v>911078</v>
      </c>
      <c r="N63" s="39" t="s">
        <v>199</v>
      </c>
      <c r="O63" s="602"/>
    </row>
    <row r="64" spans="1:16" ht="65.25" customHeight="1">
      <c r="A64" s="696"/>
      <c r="B64" s="698"/>
      <c r="C64" s="53" t="s">
        <v>106</v>
      </c>
      <c r="D64" s="30" t="s">
        <v>128</v>
      </c>
      <c r="E64" s="30" t="s">
        <v>249</v>
      </c>
      <c r="F64" s="25" t="s">
        <v>201</v>
      </c>
      <c r="G64" s="27" t="s">
        <v>192</v>
      </c>
      <c r="H64" s="27" t="s">
        <v>193</v>
      </c>
      <c r="I64" s="28" t="s">
        <v>194</v>
      </c>
      <c r="J64" s="29" t="s">
        <v>207</v>
      </c>
      <c r="K64" s="30">
        <v>1</v>
      </c>
      <c r="L64" s="242">
        <v>911078</v>
      </c>
      <c r="M64" s="243">
        <f t="shared" si="3"/>
        <v>911078</v>
      </c>
      <c r="N64" s="39" t="s">
        <v>199</v>
      </c>
      <c r="O64" s="602"/>
    </row>
    <row r="65" spans="1:15" ht="72.75" customHeight="1">
      <c r="A65" s="696"/>
      <c r="B65" s="698"/>
      <c r="C65" s="53" t="s">
        <v>130</v>
      </c>
      <c r="D65" s="30" t="s">
        <v>131</v>
      </c>
      <c r="E65" s="30" t="s">
        <v>250</v>
      </c>
      <c r="F65" s="25" t="s">
        <v>201</v>
      </c>
      <c r="G65" s="27" t="s">
        <v>192</v>
      </c>
      <c r="H65" s="27" t="s">
        <v>193</v>
      </c>
      <c r="I65" s="28" t="s">
        <v>194</v>
      </c>
      <c r="J65" s="29" t="s">
        <v>208</v>
      </c>
      <c r="K65" s="30">
        <v>1</v>
      </c>
      <c r="L65" s="242">
        <v>911078</v>
      </c>
      <c r="M65" s="243">
        <f t="shared" si="3"/>
        <v>911078</v>
      </c>
      <c r="N65" s="39" t="s">
        <v>209</v>
      </c>
      <c r="O65" s="602"/>
    </row>
    <row r="66" spans="1:15" ht="46.5" customHeight="1">
      <c r="A66" s="696"/>
      <c r="B66" s="698"/>
      <c r="C66" s="53" t="s">
        <v>130</v>
      </c>
      <c r="D66" s="30" t="s">
        <v>131</v>
      </c>
      <c r="E66" s="30" t="s">
        <v>133</v>
      </c>
      <c r="F66" s="25" t="s">
        <v>201</v>
      </c>
      <c r="G66" s="27" t="s">
        <v>192</v>
      </c>
      <c r="H66" s="27" t="s">
        <v>193</v>
      </c>
      <c r="I66" s="28" t="s">
        <v>194</v>
      </c>
      <c r="J66" s="29" t="s">
        <v>208</v>
      </c>
      <c r="K66" s="30">
        <v>1</v>
      </c>
      <c r="L66" s="242">
        <v>3125000</v>
      </c>
      <c r="M66" s="243">
        <f t="shared" si="3"/>
        <v>3125000</v>
      </c>
      <c r="N66" s="39" t="s">
        <v>209</v>
      </c>
      <c r="O66" s="602"/>
    </row>
    <row r="67" spans="1:15" ht="60" customHeight="1">
      <c r="A67" s="696"/>
      <c r="B67" s="698"/>
      <c r="C67" s="53" t="s">
        <v>130</v>
      </c>
      <c r="D67" s="32" t="s">
        <v>134</v>
      </c>
      <c r="E67" s="32" t="s">
        <v>135</v>
      </c>
      <c r="F67" s="25" t="s">
        <v>201</v>
      </c>
      <c r="G67" s="27" t="s">
        <v>192</v>
      </c>
      <c r="H67" s="27" t="s">
        <v>193</v>
      </c>
      <c r="I67" s="28" t="s">
        <v>194</v>
      </c>
      <c r="J67" s="29" t="s">
        <v>195</v>
      </c>
      <c r="K67" s="30">
        <v>1</v>
      </c>
      <c r="L67" s="242">
        <v>911078</v>
      </c>
      <c r="M67" s="243">
        <f t="shared" si="3"/>
        <v>911078</v>
      </c>
      <c r="N67" s="40" t="s">
        <v>204</v>
      </c>
      <c r="O67" s="602"/>
    </row>
    <row r="68" spans="1:15" ht="43.5" customHeight="1">
      <c r="A68" s="696"/>
      <c r="B68" s="698"/>
      <c r="C68" s="286" t="s">
        <v>106</v>
      </c>
      <c r="D68" s="41" t="s">
        <v>136</v>
      </c>
      <c r="E68" s="41" t="s">
        <v>137</v>
      </c>
      <c r="F68" s="42" t="s">
        <v>201</v>
      </c>
      <c r="G68" s="43" t="s">
        <v>192</v>
      </c>
      <c r="H68" s="43" t="s">
        <v>193</v>
      </c>
      <c r="I68" s="44" t="s">
        <v>194</v>
      </c>
      <c r="J68" s="248" t="s">
        <v>195</v>
      </c>
      <c r="K68" s="45">
        <v>1</v>
      </c>
      <c r="L68" s="242">
        <v>911078</v>
      </c>
      <c r="M68" s="250">
        <f t="shared" si="3"/>
        <v>911078</v>
      </c>
      <c r="N68" s="69" t="s">
        <v>204</v>
      </c>
      <c r="O68" s="602"/>
    </row>
    <row r="69" spans="1:15" ht="15.75" customHeight="1">
      <c r="A69" s="18"/>
      <c r="B69" s="18"/>
      <c r="C69" s="19"/>
      <c r="D69" s="19"/>
      <c r="E69" s="20"/>
      <c r="F69" s="19"/>
      <c r="G69" s="19"/>
      <c r="H69" s="19"/>
      <c r="I69" s="19"/>
      <c r="J69" s="19"/>
      <c r="K69" s="603" t="s">
        <v>213</v>
      </c>
      <c r="L69" s="603"/>
      <c r="M69" s="287">
        <f>SUM(M5:M68)</f>
        <v>70320373.74000001</v>
      </c>
      <c r="N69" s="21"/>
      <c r="O69" s="19"/>
    </row>
    <row r="70" spans="1:15" ht="36" customHeight="1">
      <c r="K70" s="604" t="s">
        <v>214</v>
      </c>
      <c r="L70" s="605"/>
      <c r="M70" s="288">
        <f>'EBS PIC 2024 '!G193</f>
        <v>3945924</v>
      </c>
      <c r="N70" s="23">
        <f>M70*100%/M69</f>
        <v>5.6113524290833772E-2</v>
      </c>
    </row>
    <row r="71" spans="1:15" ht="15.75" customHeight="1">
      <c r="K71" s="593" t="s">
        <v>171</v>
      </c>
      <c r="L71" s="593"/>
      <c r="M71" s="285">
        <f>M69+M70</f>
        <v>74266297.74000001</v>
      </c>
    </row>
    <row r="72" spans="1:15" ht="15.75" customHeight="1">
      <c r="M72" s="429"/>
    </row>
    <row r="73" spans="1:15" ht="15.75" customHeight="1">
      <c r="G73" t="s">
        <v>56</v>
      </c>
      <c r="M73" s="287">
        <f>'EBS PIC 2024 '!G194</f>
        <v>74266297.73911573</v>
      </c>
    </row>
    <row r="74" spans="1:15" ht="15.75" customHeight="1"/>
    <row r="75" spans="1:15" ht="15.75" customHeight="1"/>
    <row r="76" spans="1:15" ht="15.75" customHeight="1"/>
    <row r="77" spans="1:15" ht="15.75" customHeight="1"/>
    <row r="78" spans="1:15" ht="15.75" customHeight="1"/>
    <row r="79" spans="1:15" ht="15.75" customHeight="1"/>
    <row r="80" spans="1:15" ht="15.75" customHeight="1"/>
    <row r="81" spans="3:15" ht="15.75" customHeight="1"/>
    <row r="82" spans="3:15" ht="15.75" customHeight="1"/>
    <row r="83" spans="3:15" ht="15.75" customHeight="1"/>
    <row r="84" spans="3:15" ht="15.75" customHeight="1"/>
    <row r="85" spans="3:15" ht="15.75" customHeight="1"/>
    <row r="86" spans="3:15" ht="15.75" customHeight="1"/>
    <row r="87" spans="3:15" ht="15.75" customHeight="1"/>
    <row r="88" spans="3:15" ht="15.75" customHeight="1"/>
    <row r="89" spans="3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3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3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3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3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3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3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3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  <row r="986" spans="3:15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</row>
    <row r="987" spans="3:15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</row>
    <row r="988" spans="3:15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</row>
    <row r="989" spans="3:15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</row>
    <row r="990" spans="3:15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</row>
    <row r="991" spans="3:15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</row>
    <row r="992" spans="3:15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</row>
    <row r="993" spans="3:15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</row>
    <row r="994" spans="3:15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</row>
    <row r="995" spans="3:15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</row>
    <row r="996" spans="3:15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</row>
    <row r="997" spans="3:15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</row>
    <row r="998" spans="3:15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</row>
    <row r="999" spans="3:15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</row>
    <row r="1000" spans="3:15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</row>
    <row r="1001" spans="3:15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</row>
    <row r="1002" spans="3:15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</row>
    <row r="1003" spans="3:15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</row>
    <row r="1004" spans="3:15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</row>
    <row r="1005" spans="3:15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</row>
    <row r="1006" spans="3:15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</row>
    <row r="1007" spans="3:15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</row>
    <row r="1008" spans="3:15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</row>
    <row r="1009" spans="3:15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</row>
    <row r="1010" spans="3:15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</row>
    <row r="1011" spans="3:15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</row>
    <row r="1012" spans="3:15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</row>
    <row r="1013" spans="3:15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</row>
    <row r="1014" spans="3:15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</row>
    <row r="1015" spans="3:15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</row>
    <row r="1016" spans="3:15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</row>
    <row r="1017" spans="3:15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</row>
    <row r="1018" spans="3:15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</row>
    <row r="1019" spans="3:15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</row>
    <row r="1020" spans="3:15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</row>
  </sheetData>
  <protectedRanges>
    <protectedRange sqref="E5" name="Rango1_13_1_1_1_1_1_1_1_1"/>
    <protectedRange sqref="C5:C13 C15:C20" name="Rango1_2_10_1_1_1_1"/>
    <protectedRange sqref="C14" name="Rango1_2_10_1_1_1_1_1_1"/>
    <protectedRange sqref="E21" name="Rango1_13_1_1_1_1_1_1_1_2"/>
    <protectedRange sqref="C21:C29 C31:C36" name="Rango1_2_10_1_1_1_2"/>
    <protectedRange sqref="C30" name="Rango1_2_10_1_1_1_1_1_2"/>
    <protectedRange sqref="E37" name="Rango1_13_1_1_1_1_1_1_1_3"/>
    <protectedRange sqref="C37:C45 C47:C52" name="Rango1_2_10_1_1_1_3"/>
    <protectedRange sqref="C46" name="Rango1_2_10_1_1_1_1_1_3"/>
    <protectedRange sqref="E53" name="Rango1_13_1_1_1_1_1_1_1_4"/>
    <protectedRange sqref="C53:C61 C63:C68" name="Rango1_2_10_1_1_1_4"/>
    <protectedRange sqref="C62" name="Rango1_2_10_1_1_1_1_1_4"/>
  </protectedRanges>
  <mergeCells count="16">
    <mergeCell ref="K71:L71"/>
    <mergeCell ref="A1:O1"/>
    <mergeCell ref="A2:O2"/>
    <mergeCell ref="G3:H3"/>
    <mergeCell ref="I3:J3"/>
    <mergeCell ref="O4:O68"/>
    <mergeCell ref="A5:A20"/>
    <mergeCell ref="B5:B20"/>
    <mergeCell ref="A21:A36"/>
    <mergeCell ref="B21:B36"/>
    <mergeCell ref="A37:A52"/>
    <mergeCell ref="B37:B52"/>
    <mergeCell ref="A53:A68"/>
    <mergeCell ref="B53:B68"/>
    <mergeCell ref="K69:L69"/>
    <mergeCell ref="K70:L70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R926"/>
  <sheetViews>
    <sheetView topLeftCell="F15" zoomScale="60" zoomScaleNormal="60" workbookViewId="0">
      <selection activeCell="C5" sqref="C5:N19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" customWidth="1"/>
    <col min="17" max="17" width="20.85546875" customWidth="1"/>
    <col min="18" max="18" width="1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285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6" t="s">
        <v>176</v>
      </c>
      <c r="D3" s="6" t="s">
        <v>103</v>
      </c>
      <c r="E3" s="79" t="s">
        <v>104</v>
      </c>
      <c r="F3" s="16" t="s">
        <v>177</v>
      </c>
      <c r="G3" s="641" t="s">
        <v>178</v>
      </c>
      <c r="H3" s="642"/>
      <c r="I3" s="641" t="s">
        <v>179</v>
      </c>
      <c r="J3" s="642"/>
      <c r="K3" s="6" t="s">
        <v>180</v>
      </c>
      <c r="L3" s="6" t="s">
        <v>181</v>
      </c>
      <c r="M3" s="6" t="s">
        <v>182</v>
      </c>
      <c r="N3" s="6" t="s">
        <v>183</v>
      </c>
      <c r="O3" s="15" t="s">
        <v>184</v>
      </c>
      <c r="P3" s="3"/>
    </row>
    <row r="4" spans="1:18" ht="39.75" customHeight="1">
      <c r="A4" s="73"/>
      <c r="B4" s="74"/>
      <c r="C4" s="75"/>
      <c r="D4" s="75"/>
      <c r="E4" s="75"/>
      <c r="F4" s="76" t="s">
        <v>185</v>
      </c>
      <c r="G4" s="77" t="s">
        <v>186</v>
      </c>
      <c r="H4" s="77" t="s">
        <v>187</v>
      </c>
      <c r="I4" s="77" t="s">
        <v>188</v>
      </c>
      <c r="J4" s="77" t="s">
        <v>189</v>
      </c>
      <c r="K4" s="75"/>
      <c r="L4" s="75"/>
      <c r="M4" s="75"/>
      <c r="N4" s="78"/>
      <c r="O4" s="600">
        <v>1</v>
      </c>
      <c r="P4" s="3"/>
    </row>
    <row r="5" spans="1:18" ht="65.25" customHeight="1">
      <c r="A5" s="597" t="s">
        <v>286</v>
      </c>
      <c r="B5" s="699">
        <v>171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1588416</v>
      </c>
      <c r="M5" s="253">
        <f>K5*L5</f>
        <v>1588416</v>
      </c>
      <c r="N5" s="290" t="s">
        <v>196</v>
      </c>
      <c r="O5" s="602"/>
      <c r="P5" s="58">
        <f>'EBS PIC 2024 '!H207</f>
        <v>44475667.088810831</v>
      </c>
      <c r="Q5" s="24">
        <f>P5/14</f>
        <v>3176833.3634864879</v>
      </c>
      <c r="R5" s="24">
        <f>Q5/2</f>
        <v>1588416.6817432439</v>
      </c>
    </row>
    <row r="6" spans="1:18" ht="65.25" customHeight="1">
      <c r="A6" s="598"/>
      <c r="B6" s="700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1588416</v>
      </c>
      <c r="M6" s="242">
        <f>K6*L6</f>
        <v>1588416</v>
      </c>
      <c r="N6" s="289" t="s">
        <v>198</v>
      </c>
      <c r="O6" s="602"/>
      <c r="P6" s="58">
        <f>'EBS PIC 2024 '!G206</f>
        <v>6800000</v>
      </c>
      <c r="Q6" s="38">
        <f>P6/2</f>
        <v>3400000</v>
      </c>
      <c r="R6" s="38"/>
    </row>
    <row r="7" spans="1:18" ht="65.25" customHeight="1">
      <c r="A7" s="598"/>
      <c r="B7" s="700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1588425.544</v>
      </c>
      <c r="M7" s="242">
        <f t="shared" ref="M7:M19" si="0">K7*L7</f>
        <v>1588425.544</v>
      </c>
      <c r="N7" s="48" t="s">
        <v>199</v>
      </c>
      <c r="O7" s="602"/>
      <c r="P7" s="51">
        <f>SUM(M5:M19)</f>
        <v>25637833.544</v>
      </c>
      <c r="Q7" s="24">
        <f>P7*2</f>
        <v>51275667.088</v>
      </c>
      <c r="R7" s="38"/>
    </row>
    <row r="8" spans="1:18" ht="69" customHeight="1">
      <c r="A8" s="598"/>
      <c r="B8" s="700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1588416</v>
      </c>
      <c r="M8" s="242">
        <f t="shared" si="0"/>
        <v>1588416</v>
      </c>
      <c r="N8" s="48" t="s">
        <v>199</v>
      </c>
      <c r="O8" s="602"/>
      <c r="P8" s="19"/>
      <c r="Q8" t="s">
        <v>56</v>
      </c>
      <c r="R8" s="38"/>
    </row>
    <row r="9" spans="1:18" ht="52.5" customHeight="1">
      <c r="A9" s="598"/>
      <c r="B9" s="700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1588416</v>
      </c>
      <c r="M9" s="242">
        <f t="shared" si="0"/>
        <v>1588416</v>
      </c>
      <c r="N9" s="48" t="s">
        <v>199</v>
      </c>
      <c r="O9" s="602"/>
      <c r="P9" s="19"/>
    </row>
    <row r="10" spans="1:18" ht="40.5" customHeight="1">
      <c r="A10" s="598"/>
      <c r="B10" s="700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1588416</v>
      </c>
      <c r="M10" s="243">
        <f t="shared" si="0"/>
        <v>1588416</v>
      </c>
      <c r="N10" s="46" t="s">
        <v>204</v>
      </c>
      <c r="O10" s="602"/>
      <c r="P10" s="19"/>
    </row>
    <row r="11" spans="1:18" ht="58.5" customHeight="1">
      <c r="A11" s="598"/>
      <c r="B11" s="700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1588416</v>
      </c>
      <c r="M11" s="243">
        <f t="shared" si="0"/>
        <v>1588416</v>
      </c>
      <c r="N11" s="48" t="s">
        <v>199</v>
      </c>
      <c r="O11" s="602"/>
      <c r="P11" s="19"/>
    </row>
    <row r="12" spans="1:18" ht="56.25" customHeight="1">
      <c r="A12" s="598"/>
      <c r="B12" s="700"/>
      <c r="C12" s="53" t="s">
        <v>106</v>
      </c>
      <c r="D12" s="32" t="s">
        <v>121</v>
      </c>
      <c r="E12" s="32" t="s">
        <v>122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1588416</v>
      </c>
      <c r="M12" s="243">
        <f t="shared" si="0"/>
        <v>1588416</v>
      </c>
      <c r="N12" s="46" t="s">
        <v>204</v>
      </c>
      <c r="O12" s="602"/>
      <c r="P12" s="19"/>
    </row>
    <row r="13" spans="1:18" ht="56.25" customHeight="1">
      <c r="A13" s="598"/>
      <c r="B13" s="700"/>
      <c r="C13" s="53" t="s">
        <v>106</v>
      </c>
      <c r="D13" s="32" t="s">
        <v>123</v>
      </c>
      <c r="E13" s="32" t="s">
        <v>124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1588416</v>
      </c>
      <c r="M13" s="243">
        <f t="shared" si="0"/>
        <v>1588416</v>
      </c>
      <c r="N13" s="48" t="s">
        <v>199</v>
      </c>
      <c r="O13" s="602"/>
      <c r="P13" s="19"/>
    </row>
    <row r="14" spans="1:18" ht="62.25" customHeight="1">
      <c r="A14" s="598"/>
      <c r="B14" s="700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3400000</v>
      </c>
      <c r="M14" s="401">
        <f t="shared" si="0"/>
        <v>3400000</v>
      </c>
      <c r="N14" s="413" t="s">
        <v>199</v>
      </c>
      <c r="O14" s="602"/>
      <c r="P14" s="19"/>
    </row>
    <row r="15" spans="1:18" ht="65.25" customHeight="1">
      <c r="A15" s="598"/>
      <c r="B15" s="700"/>
      <c r="C15" s="53" t="s">
        <v>106</v>
      </c>
      <c r="D15" s="30" t="s">
        <v>125</v>
      </c>
      <c r="E15" s="32" t="s">
        <v>127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1588416</v>
      </c>
      <c r="M15" s="243">
        <f t="shared" si="0"/>
        <v>1588416</v>
      </c>
      <c r="N15" s="48" t="s">
        <v>199</v>
      </c>
      <c r="O15" s="602"/>
      <c r="P15" s="19"/>
    </row>
    <row r="16" spans="1:18" ht="56.25" customHeight="1">
      <c r="A16" s="598"/>
      <c r="B16" s="700"/>
      <c r="C16" s="53" t="s">
        <v>106</v>
      </c>
      <c r="D16" s="30" t="s">
        <v>128</v>
      </c>
      <c r="E16" s="30" t="s">
        <v>129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1588416</v>
      </c>
      <c r="M16" s="243">
        <f t="shared" si="0"/>
        <v>1588416</v>
      </c>
      <c r="N16" s="48" t="s">
        <v>199</v>
      </c>
      <c r="O16" s="602"/>
      <c r="P16" s="19"/>
    </row>
    <row r="17" spans="1:16" ht="73.5" customHeight="1">
      <c r="A17" s="598"/>
      <c r="B17" s="700"/>
      <c r="C17" s="53" t="s">
        <v>130</v>
      </c>
      <c r="D17" s="30" t="s">
        <v>131</v>
      </c>
      <c r="E17" s="30" t="s">
        <v>132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1588416</v>
      </c>
      <c r="M17" s="243">
        <f t="shared" si="0"/>
        <v>1588416</v>
      </c>
      <c r="N17" s="48" t="s">
        <v>209</v>
      </c>
      <c r="O17" s="602"/>
      <c r="P17" s="19"/>
    </row>
    <row r="18" spans="1:16" ht="57.75" customHeight="1">
      <c r="A18" s="598"/>
      <c r="B18" s="700"/>
      <c r="C18" s="53" t="s">
        <v>130</v>
      </c>
      <c r="D18" s="32" t="s">
        <v>134</v>
      </c>
      <c r="E18" s="32" t="s">
        <v>135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195</v>
      </c>
      <c r="K18" s="30">
        <v>1</v>
      </c>
      <c r="L18" s="242">
        <v>1588416</v>
      </c>
      <c r="M18" s="243">
        <f t="shared" si="0"/>
        <v>1588416</v>
      </c>
      <c r="N18" s="46" t="s">
        <v>204</v>
      </c>
      <c r="O18" s="602"/>
      <c r="P18" s="19"/>
    </row>
    <row r="19" spans="1:16" ht="60" customHeight="1">
      <c r="A19" s="598"/>
      <c r="B19" s="700"/>
      <c r="C19" s="291" t="s">
        <v>106</v>
      </c>
      <c r="D19" s="61" t="s">
        <v>136</v>
      </c>
      <c r="E19" s="61" t="s">
        <v>137</v>
      </c>
      <c r="F19" s="62" t="s">
        <v>201</v>
      </c>
      <c r="G19" s="63" t="s">
        <v>192</v>
      </c>
      <c r="H19" s="63" t="s">
        <v>193</v>
      </c>
      <c r="I19" s="64" t="s">
        <v>194</v>
      </c>
      <c r="J19" s="251" t="s">
        <v>195</v>
      </c>
      <c r="K19" s="70">
        <v>1</v>
      </c>
      <c r="L19" s="242">
        <v>1588416</v>
      </c>
      <c r="M19" s="252">
        <f t="shared" si="0"/>
        <v>1588416</v>
      </c>
      <c r="N19" s="292" t="s">
        <v>204</v>
      </c>
      <c r="O19" s="602"/>
      <c r="P19" s="19"/>
    </row>
    <row r="20" spans="1:16" ht="46.5" customHeight="1">
      <c r="A20" s="597" t="s">
        <v>287</v>
      </c>
      <c r="B20" s="699">
        <v>254</v>
      </c>
      <c r="C20" s="52" t="s">
        <v>106</v>
      </c>
      <c r="D20" s="47" t="s">
        <v>107</v>
      </c>
      <c r="E20" s="33" t="s">
        <v>108</v>
      </c>
      <c r="F20" s="33" t="s">
        <v>191</v>
      </c>
      <c r="G20" s="34" t="s">
        <v>192</v>
      </c>
      <c r="H20" s="34" t="s">
        <v>193</v>
      </c>
      <c r="I20" s="35" t="s">
        <v>194</v>
      </c>
      <c r="J20" s="36" t="s">
        <v>195</v>
      </c>
      <c r="K20" s="37">
        <v>1</v>
      </c>
      <c r="L20" s="253">
        <v>1588416</v>
      </c>
      <c r="M20" s="253">
        <f>K20*L20</f>
        <v>1588416</v>
      </c>
      <c r="N20" s="290" t="s">
        <v>196</v>
      </c>
      <c r="O20" s="602"/>
      <c r="P20" s="19"/>
    </row>
    <row r="21" spans="1:16" ht="65.25" customHeight="1">
      <c r="A21" s="598"/>
      <c r="B21" s="700"/>
      <c r="C21" s="53" t="s">
        <v>106</v>
      </c>
      <c r="D21" s="32" t="s">
        <v>110</v>
      </c>
      <c r="E21" s="26" t="s">
        <v>111</v>
      </c>
      <c r="F21" s="26" t="s">
        <v>197</v>
      </c>
      <c r="G21" s="27" t="s">
        <v>192</v>
      </c>
      <c r="H21" s="27" t="s">
        <v>193</v>
      </c>
      <c r="I21" s="28" t="s">
        <v>194</v>
      </c>
      <c r="J21" s="29" t="s">
        <v>195</v>
      </c>
      <c r="K21" s="30">
        <v>1</v>
      </c>
      <c r="L21" s="242">
        <v>1588416</v>
      </c>
      <c r="M21" s="242">
        <f>K21*L21</f>
        <v>1588416</v>
      </c>
      <c r="N21" s="289" t="s">
        <v>198</v>
      </c>
      <c r="O21" s="602"/>
      <c r="P21" s="19"/>
    </row>
    <row r="22" spans="1:16" ht="72.75" customHeight="1">
      <c r="A22" s="598"/>
      <c r="B22" s="700"/>
      <c r="C22" s="53" t="s">
        <v>106</v>
      </c>
      <c r="D22" s="32" t="s">
        <v>112</v>
      </c>
      <c r="E22" s="26" t="s">
        <v>113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1588425.544</v>
      </c>
      <c r="M22" s="242">
        <f t="shared" ref="M22:M34" si="1">K22*L22</f>
        <v>1588425.544</v>
      </c>
      <c r="N22" s="48" t="s">
        <v>199</v>
      </c>
      <c r="O22" s="602"/>
      <c r="P22" s="19"/>
    </row>
    <row r="23" spans="1:16" ht="46.5" customHeight="1">
      <c r="A23" s="598"/>
      <c r="B23" s="700"/>
      <c r="C23" s="53" t="s">
        <v>106</v>
      </c>
      <c r="D23" s="32" t="s">
        <v>112</v>
      </c>
      <c r="E23" s="26" t="s">
        <v>114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1588416</v>
      </c>
      <c r="M23" s="242">
        <f t="shared" si="1"/>
        <v>1588416</v>
      </c>
      <c r="N23" s="48" t="s">
        <v>199</v>
      </c>
      <c r="O23" s="602"/>
      <c r="P23" s="19"/>
    </row>
    <row r="24" spans="1:16" ht="60" customHeight="1">
      <c r="A24" s="598"/>
      <c r="B24" s="700"/>
      <c r="C24" s="53" t="s">
        <v>106</v>
      </c>
      <c r="D24" s="32" t="s">
        <v>115</v>
      </c>
      <c r="E24" s="31" t="s">
        <v>116</v>
      </c>
      <c r="F24" s="26" t="s">
        <v>197</v>
      </c>
      <c r="G24" s="27" t="s">
        <v>200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1588416</v>
      </c>
      <c r="M24" s="242">
        <f t="shared" si="1"/>
        <v>1588416</v>
      </c>
      <c r="N24" s="48" t="s">
        <v>199</v>
      </c>
      <c r="O24" s="602"/>
      <c r="P24" s="19"/>
    </row>
    <row r="25" spans="1:16" ht="43.5" customHeight="1">
      <c r="A25" s="598"/>
      <c r="B25" s="700"/>
      <c r="C25" s="53" t="s">
        <v>106</v>
      </c>
      <c r="D25" s="32" t="s">
        <v>117</v>
      </c>
      <c r="E25" s="32" t="s">
        <v>118</v>
      </c>
      <c r="F25" s="25" t="s">
        <v>201</v>
      </c>
      <c r="G25" s="27" t="s">
        <v>192</v>
      </c>
      <c r="H25" s="27" t="s">
        <v>202</v>
      </c>
      <c r="I25" s="28" t="s">
        <v>194</v>
      </c>
      <c r="J25" s="30" t="s">
        <v>203</v>
      </c>
      <c r="K25" s="30">
        <v>1</v>
      </c>
      <c r="L25" s="242">
        <v>1588416</v>
      </c>
      <c r="M25" s="243">
        <f t="shared" si="1"/>
        <v>1588416</v>
      </c>
      <c r="N25" s="46" t="s">
        <v>204</v>
      </c>
      <c r="O25" s="602"/>
      <c r="P25" s="19"/>
    </row>
    <row r="26" spans="1:16" ht="31.5" customHeight="1">
      <c r="A26" s="598"/>
      <c r="B26" s="700"/>
      <c r="C26" s="53" t="s">
        <v>106</v>
      </c>
      <c r="D26" s="32" t="s">
        <v>119</v>
      </c>
      <c r="E26" s="32" t="s">
        <v>120</v>
      </c>
      <c r="F26" s="25" t="s">
        <v>201</v>
      </c>
      <c r="G26" s="27" t="s">
        <v>192</v>
      </c>
      <c r="H26" s="27" t="s">
        <v>193</v>
      </c>
      <c r="I26" s="28" t="s">
        <v>194</v>
      </c>
      <c r="J26" s="28" t="s">
        <v>205</v>
      </c>
      <c r="K26" s="30">
        <v>1</v>
      </c>
      <c r="L26" s="242">
        <v>1588416</v>
      </c>
      <c r="M26" s="243">
        <f t="shared" si="1"/>
        <v>1588416</v>
      </c>
      <c r="N26" s="48" t="s">
        <v>199</v>
      </c>
      <c r="O26" s="602"/>
      <c r="P26" s="19"/>
    </row>
    <row r="27" spans="1:16" ht="33" customHeight="1">
      <c r="A27" s="598"/>
      <c r="B27" s="700"/>
      <c r="C27" s="53" t="s">
        <v>106</v>
      </c>
      <c r="D27" s="32" t="s">
        <v>121</v>
      </c>
      <c r="E27" s="32" t="s">
        <v>122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9" t="s">
        <v>195</v>
      </c>
      <c r="K27" s="30">
        <v>1</v>
      </c>
      <c r="L27" s="242">
        <v>1588416</v>
      </c>
      <c r="M27" s="243">
        <f t="shared" si="1"/>
        <v>1588416</v>
      </c>
      <c r="N27" s="46" t="s">
        <v>204</v>
      </c>
      <c r="O27" s="602"/>
      <c r="P27" s="19"/>
    </row>
    <row r="28" spans="1:16" ht="42" customHeight="1">
      <c r="A28" s="598"/>
      <c r="B28" s="700"/>
      <c r="C28" s="53" t="s">
        <v>106</v>
      </c>
      <c r="D28" s="32" t="s">
        <v>123</v>
      </c>
      <c r="E28" s="32" t="s">
        <v>124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1588416</v>
      </c>
      <c r="M28" s="243">
        <f t="shared" si="1"/>
        <v>1588416</v>
      </c>
      <c r="N28" s="48" t="s">
        <v>199</v>
      </c>
      <c r="O28" s="602"/>
      <c r="P28" s="19"/>
    </row>
    <row r="29" spans="1:16" ht="62.25" customHeight="1">
      <c r="A29" s="598"/>
      <c r="B29" s="700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3400000</v>
      </c>
      <c r="M29" s="401">
        <f t="shared" si="1"/>
        <v>3400000</v>
      </c>
      <c r="N29" s="413" t="s">
        <v>199</v>
      </c>
      <c r="O29" s="602"/>
      <c r="P29" s="19"/>
    </row>
    <row r="30" spans="1:16" ht="58.5" customHeight="1">
      <c r="A30" s="598"/>
      <c r="B30" s="700"/>
      <c r="C30" s="53" t="s">
        <v>106</v>
      </c>
      <c r="D30" s="30" t="s">
        <v>125</v>
      </c>
      <c r="E30" s="32" t="s">
        <v>127</v>
      </c>
      <c r="F30" s="25" t="s">
        <v>201</v>
      </c>
      <c r="G30" s="27" t="s">
        <v>192</v>
      </c>
      <c r="H30" s="27" t="s">
        <v>193</v>
      </c>
      <c r="I30" s="28" t="s">
        <v>194</v>
      </c>
      <c r="J30" s="29" t="s">
        <v>207</v>
      </c>
      <c r="K30" s="30">
        <v>1</v>
      </c>
      <c r="L30" s="242">
        <v>1588416</v>
      </c>
      <c r="M30" s="243">
        <f t="shared" si="1"/>
        <v>1588416</v>
      </c>
      <c r="N30" s="48" t="s">
        <v>199</v>
      </c>
      <c r="O30" s="602"/>
      <c r="P30" s="19"/>
    </row>
    <row r="31" spans="1:16" ht="33" customHeight="1">
      <c r="A31" s="598"/>
      <c r="B31" s="700"/>
      <c r="C31" s="53" t="s">
        <v>106</v>
      </c>
      <c r="D31" s="30" t="s">
        <v>128</v>
      </c>
      <c r="E31" s="30" t="s">
        <v>129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1588416</v>
      </c>
      <c r="M31" s="243">
        <f t="shared" si="1"/>
        <v>1588416</v>
      </c>
      <c r="N31" s="48" t="s">
        <v>199</v>
      </c>
      <c r="O31" s="602"/>
      <c r="P31" s="19"/>
    </row>
    <row r="32" spans="1:16" ht="39" customHeight="1">
      <c r="A32" s="598"/>
      <c r="B32" s="700"/>
      <c r="C32" s="53" t="s">
        <v>130</v>
      </c>
      <c r="D32" s="30" t="s">
        <v>131</v>
      </c>
      <c r="E32" s="30" t="s">
        <v>132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208</v>
      </c>
      <c r="K32" s="30">
        <v>1</v>
      </c>
      <c r="L32" s="242">
        <v>1588416</v>
      </c>
      <c r="M32" s="243">
        <f t="shared" si="1"/>
        <v>1588416</v>
      </c>
      <c r="N32" s="48" t="s">
        <v>209</v>
      </c>
      <c r="O32" s="602"/>
      <c r="P32" s="19"/>
    </row>
    <row r="33" spans="1:16" ht="30" customHeight="1">
      <c r="A33" s="598"/>
      <c r="B33" s="700"/>
      <c r="C33" s="53" t="s">
        <v>130</v>
      </c>
      <c r="D33" s="32" t="s">
        <v>134</v>
      </c>
      <c r="E33" s="32" t="s">
        <v>135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195</v>
      </c>
      <c r="K33" s="30">
        <v>1</v>
      </c>
      <c r="L33" s="242">
        <v>1588416</v>
      </c>
      <c r="M33" s="243">
        <f t="shared" si="1"/>
        <v>1588416</v>
      </c>
      <c r="N33" s="46" t="s">
        <v>204</v>
      </c>
      <c r="O33" s="602"/>
      <c r="P33" s="19"/>
    </row>
    <row r="34" spans="1:16" ht="47.25" customHeight="1">
      <c r="A34" s="599"/>
      <c r="B34" s="701"/>
      <c r="C34" s="286" t="s">
        <v>106</v>
      </c>
      <c r="D34" s="41" t="s">
        <v>136</v>
      </c>
      <c r="E34" s="41" t="s">
        <v>137</v>
      </c>
      <c r="F34" s="42" t="s">
        <v>201</v>
      </c>
      <c r="G34" s="43" t="s">
        <v>192</v>
      </c>
      <c r="H34" s="43" t="s">
        <v>193</v>
      </c>
      <c r="I34" s="44" t="s">
        <v>194</v>
      </c>
      <c r="J34" s="248" t="s">
        <v>195</v>
      </c>
      <c r="K34" s="45">
        <v>1</v>
      </c>
      <c r="L34" s="242">
        <v>1588416</v>
      </c>
      <c r="M34" s="250">
        <f t="shared" si="1"/>
        <v>1588416</v>
      </c>
      <c r="N34" s="49" t="s">
        <v>204</v>
      </c>
      <c r="O34" s="613"/>
      <c r="P34" s="19"/>
    </row>
    <row r="35" spans="1:16" s="12" customFormat="1" ht="15.75" customHeight="1">
      <c r="A35" s="18"/>
      <c r="B35" s="18"/>
      <c r="C35" s="19"/>
      <c r="D35" s="19"/>
      <c r="E35" s="20"/>
      <c r="F35" s="19"/>
      <c r="G35" s="19"/>
      <c r="H35" s="19"/>
      <c r="I35" s="19"/>
      <c r="J35" s="19"/>
      <c r="K35" s="603" t="s">
        <v>213</v>
      </c>
      <c r="L35" s="603"/>
      <c r="M35" s="287">
        <f>SUM(M5:M34)</f>
        <v>51275667.088</v>
      </c>
      <c r="N35" s="21"/>
      <c r="O35" s="19"/>
      <c r="P35"/>
    </row>
    <row r="36" spans="1:16" s="12" customFormat="1" ht="15.75" customHeight="1">
      <c r="C36"/>
      <c r="D36"/>
      <c r="E36" s="7"/>
      <c r="F36"/>
      <c r="G36"/>
      <c r="H36"/>
      <c r="I36"/>
      <c r="J36"/>
      <c r="K36" s="604" t="s">
        <v>214</v>
      </c>
      <c r="L36" s="605"/>
      <c r="M36" s="288">
        <f>'EBS PIC 2024 '!G209</f>
        <v>3945924</v>
      </c>
      <c r="N36" s="23">
        <f>M36*100%/M35</f>
        <v>7.6955098277472461E-2</v>
      </c>
      <c r="O36"/>
      <c r="P36"/>
    </row>
    <row r="37" spans="1:16" s="12" customFormat="1" ht="15.75" customHeight="1">
      <c r="C37"/>
      <c r="D37"/>
      <c r="E37" s="7"/>
      <c r="F37"/>
      <c r="G37"/>
      <c r="H37"/>
      <c r="I37"/>
      <c r="J37"/>
      <c r="K37" s="593" t="s">
        <v>171</v>
      </c>
      <c r="L37" s="593"/>
      <c r="M37" s="285">
        <f>M35+M36</f>
        <v>55221591.088</v>
      </c>
      <c r="N37" s="14"/>
      <c r="O37"/>
      <c r="P37"/>
    </row>
    <row r="38" spans="1:16" s="12" customFormat="1" ht="15.75" customHeight="1">
      <c r="C38"/>
      <c r="D38"/>
      <c r="E38" s="7"/>
      <c r="F38"/>
      <c r="G38"/>
      <c r="H38"/>
      <c r="I38"/>
      <c r="J38"/>
      <c r="K38"/>
      <c r="L38"/>
      <c r="M38" s="429"/>
      <c r="N38" s="14"/>
      <c r="O38"/>
      <c r="P38"/>
    </row>
    <row r="39" spans="1:16" s="12" customFormat="1" ht="15.75" customHeight="1">
      <c r="C39"/>
      <c r="D39"/>
      <c r="E39" s="7"/>
      <c r="F39"/>
      <c r="G39"/>
      <c r="H39"/>
      <c r="I39"/>
      <c r="J39"/>
      <c r="K39"/>
      <c r="L39"/>
      <c r="M39" s="287">
        <f>'EBS PIC 2024 '!G210</f>
        <v>55221591.088810831</v>
      </c>
      <c r="N39" s="14"/>
      <c r="O39"/>
      <c r="P39"/>
    </row>
    <row r="40" spans="1:16" s="12" customFormat="1" ht="15.75" customHeight="1">
      <c r="C40"/>
      <c r="D40"/>
      <c r="E40" s="7"/>
      <c r="F40"/>
      <c r="G40"/>
      <c r="H40"/>
      <c r="I40"/>
      <c r="J40"/>
      <c r="K40"/>
      <c r="L40"/>
      <c r="M40" s="55"/>
      <c r="N40" s="14"/>
      <c r="O40"/>
      <c r="P40"/>
    </row>
    <row r="41" spans="1:16" s="12" customFormat="1" ht="15.75" customHeight="1">
      <c r="C41"/>
      <c r="D41"/>
      <c r="E41" s="7"/>
      <c r="F41"/>
      <c r="G41"/>
      <c r="H41"/>
      <c r="I41"/>
      <c r="J41"/>
      <c r="K41"/>
      <c r="L41"/>
      <c r="M41" s="430"/>
      <c r="N41" s="14"/>
      <c r="O41"/>
      <c r="P41"/>
    </row>
    <row r="42" spans="1:16" s="12" customFormat="1" ht="15.75" customHeight="1">
      <c r="C42"/>
      <c r="D42"/>
      <c r="E42" s="7"/>
      <c r="F42"/>
      <c r="G42"/>
      <c r="H42"/>
      <c r="I42"/>
      <c r="J42"/>
      <c r="K42"/>
      <c r="L42"/>
      <c r="M42" s="430"/>
      <c r="N42" s="14"/>
      <c r="O42"/>
      <c r="P42"/>
    </row>
    <row r="43" spans="1:16" s="12" customFormat="1" ht="15.75" customHeight="1">
      <c r="C43"/>
      <c r="D43"/>
      <c r="E43" s="7"/>
      <c r="F43"/>
      <c r="G43"/>
      <c r="H43"/>
      <c r="I43"/>
      <c r="J43"/>
      <c r="K43"/>
      <c r="L43"/>
      <c r="M43"/>
      <c r="N43" s="14"/>
      <c r="O43"/>
      <c r="P43"/>
    </row>
    <row r="44" spans="1:16" s="12" customFormat="1" ht="15.75" customHeight="1">
      <c r="C44"/>
      <c r="D44"/>
      <c r="E44" s="7"/>
      <c r="F44"/>
      <c r="G44"/>
      <c r="H44"/>
      <c r="I44"/>
      <c r="J44"/>
      <c r="K44"/>
      <c r="L44"/>
      <c r="M44"/>
      <c r="N44" s="14"/>
      <c r="O44"/>
      <c r="P44"/>
    </row>
    <row r="45" spans="1:16" s="12" customFormat="1" ht="15.75" customHeight="1">
      <c r="C45"/>
      <c r="D45"/>
      <c r="E45" s="7"/>
      <c r="F45"/>
      <c r="G45"/>
      <c r="H45"/>
      <c r="I45"/>
      <c r="J45"/>
      <c r="K45"/>
      <c r="L45"/>
      <c r="M45"/>
      <c r="N45" s="14"/>
      <c r="O45"/>
      <c r="P45"/>
    </row>
    <row r="46" spans="1:16" s="12" customFormat="1" ht="15.75" customHeight="1">
      <c r="C46"/>
      <c r="D46"/>
      <c r="E46" s="7"/>
      <c r="F46"/>
      <c r="G46"/>
      <c r="H46"/>
      <c r="I46"/>
      <c r="J46"/>
      <c r="K46"/>
      <c r="L46"/>
      <c r="M46"/>
      <c r="N46" s="14"/>
      <c r="O46"/>
      <c r="P46"/>
    </row>
    <row r="47" spans="1:16" s="12" customFormat="1" ht="15.75" customHeight="1">
      <c r="C47"/>
      <c r="D47"/>
      <c r="E47" s="7"/>
      <c r="F47"/>
      <c r="G47"/>
      <c r="H47"/>
      <c r="I47"/>
      <c r="J47"/>
      <c r="K47"/>
      <c r="L47"/>
      <c r="M47"/>
      <c r="N47" s="14"/>
      <c r="O47"/>
      <c r="P47"/>
    </row>
    <row r="48" spans="1:16" s="12" customFormat="1" ht="15.75" customHeight="1">
      <c r="C48"/>
      <c r="D48"/>
      <c r="E48" s="7"/>
      <c r="F48"/>
      <c r="G48"/>
      <c r="H48"/>
      <c r="I48"/>
      <c r="J48"/>
      <c r="K48"/>
      <c r="L48"/>
      <c r="M48"/>
      <c r="N48" s="14"/>
      <c r="O48"/>
      <c r="P48"/>
    </row>
    <row r="49" spans="3:16" s="12" customFormat="1" ht="15.75" customHeight="1">
      <c r="C49"/>
      <c r="D49"/>
      <c r="E49" s="7"/>
      <c r="F49"/>
      <c r="G49"/>
      <c r="H49"/>
      <c r="I49"/>
      <c r="J49"/>
      <c r="K49"/>
      <c r="L49"/>
      <c r="M49"/>
      <c r="N49" s="14"/>
      <c r="O49"/>
      <c r="P49"/>
    </row>
    <row r="50" spans="3:16" s="12" customFormat="1" ht="15.75" customHeight="1">
      <c r="C50"/>
      <c r="D50"/>
      <c r="E50" s="7"/>
      <c r="F50"/>
      <c r="G50"/>
      <c r="H50"/>
      <c r="I50"/>
      <c r="J50"/>
      <c r="K50"/>
      <c r="L50"/>
      <c r="M50"/>
      <c r="N50" s="14"/>
      <c r="O50"/>
      <c r="P50"/>
    </row>
    <row r="51" spans="3:16" s="12" customFormat="1" ht="15.75" customHeight="1">
      <c r="C51"/>
      <c r="D51"/>
      <c r="E51" s="7"/>
      <c r="F51"/>
      <c r="G51"/>
      <c r="H51"/>
      <c r="I51"/>
      <c r="J51"/>
      <c r="K51"/>
      <c r="L51"/>
      <c r="M51"/>
      <c r="N51" s="14"/>
      <c r="O51"/>
      <c r="P51"/>
    </row>
    <row r="52" spans="3:16" s="12" customFormat="1" ht="15.75" customHeight="1">
      <c r="C52"/>
      <c r="D52"/>
      <c r="E52" s="7"/>
      <c r="F52"/>
      <c r="G52"/>
      <c r="H52"/>
      <c r="I52"/>
      <c r="J52"/>
      <c r="K52"/>
      <c r="L52"/>
      <c r="M52"/>
      <c r="N52" s="14"/>
      <c r="O52"/>
      <c r="P52"/>
    </row>
    <row r="53" spans="3:16" s="12" customFormat="1" ht="15.75" customHeight="1">
      <c r="C53"/>
      <c r="D53"/>
      <c r="E53" s="7"/>
      <c r="F53"/>
      <c r="G53"/>
      <c r="H53"/>
      <c r="I53"/>
      <c r="J53"/>
      <c r="K53"/>
      <c r="L53"/>
      <c r="M53"/>
      <c r="N53" s="14"/>
      <c r="O53"/>
      <c r="P53"/>
    </row>
    <row r="54" spans="3:16" s="12" customFormat="1" ht="15.75" customHeight="1">
      <c r="C54"/>
      <c r="D54"/>
      <c r="E54" s="7"/>
      <c r="F54"/>
      <c r="G54"/>
      <c r="H54"/>
      <c r="I54"/>
      <c r="J54"/>
      <c r="K54"/>
      <c r="L54"/>
      <c r="M54"/>
      <c r="N54" s="14"/>
      <c r="O54"/>
      <c r="P54"/>
    </row>
    <row r="55" spans="3:16" s="12" customFormat="1" ht="15.75" customHeight="1">
      <c r="C55"/>
      <c r="D55"/>
      <c r="E55" s="7"/>
      <c r="F55"/>
      <c r="G55"/>
      <c r="H55"/>
      <c r="I55"/>
      <c r="J55"/>
      <c r="K55"/>
      <c r="L55"/>
      <c r="M55"/>
      <c r="N55" s="14"/>
      <c r="O55"/>
      <c r="P55"/>
    </row>
    <row r="56" spans="3:16" s="12" customFormat="1" ht="15.75" customHeight="1">
      <c r="C56"/>
      <c r="D56"/>
      <c r="E56" s="7"/>
      <c r="F56"/>
      <c r="G56"/>
      <c r="H56"/>
      <c r="I56"/>
      <c r="J56"/>
      <c r="K56"/>
      <c r="L56"/>
      <c r="M56"/>
      <c r="N56" s="14"/>
      <c r="O56"/>
      <c r="P56"/>
    </row>
    <row r="57" spans="3:16" s="12" customFormat="1" ht="15.75" customHeight="1">
      <c r="C57"/>
      <c r="D57"/>
      <c r="E57" s="7"/>
      <c r="F57"/>
      <c r="G57"/>
      <c r="H57"/>
      <c r="I57"/>
      <c r="J57"/>
      <c r="K57"/>
      <c r="L57"/>
      <c r="M57"/>
      <c r="N57" s="14"/>
      <c r="O57"/>
      <c r="P57"/>
    </row>
    <row r="58" spans="3:16" s="12" customFormat="1" ht="15.75" customHeight="1">
      <c r="C58"/>
      <c r="D58"/>
      <c r="E58" s="7"/>
      <c r="F58"/>
      <c r="G58"/>
      <c r="H58"/>
      <c r="I58"/>
      <c r="J58"/>
      <c r="K58"/>
      <c r="L58"/>
      <c r="M58"/>
      <c r="N58" s="14"/>
      <c r="O58"/>
      <c r="P58"/>
    </row>
    <row r="59" spans="3:16" s="12" customFormat="1" ht="15.75" customHeight="1">
      <c r="C59"/>
      <c r="D59"/>
      <c r="E59" s="7"/>
      <c r="F59"/>
      <c r="G59"/>
      <c r="H59"/>
      <c r="I59"/>
      <c r="J59"/>
      <c r="K59"/>
      <c r="L59"/>
      <c r="M59"/>
      <c r="N59" s="14"/>
      <c r="O59"/>
      <c r="P59"/>
    </row>
    <row r="60" spans="3:16" s="12" customFormat="1" ht="15.75" customHeight="1">
      <c r="C60"/>
      <c r="D60"/>
      <c r="E60" s="7"/>
      <c r="F60"/>
      <c r="G60"/>
      <c r="H60"/>
      <c r="I60"/>
      <c r="J60"/>
      <c r="K60"/>
      <c r="L60"/>
      <c r="M60"/>
      <c r="N60" s="14"/>
      <c r="O60"/>
      <c r="P60"/>
    </row>
    <row r="61" spans="3:16" s="12" customFormat="1" ht="15.75" customHeight="1">
      <c r="C61"/>
      <c r="D61"/>
      <c r="E61" s="7"/>
      <c r="F61"/>
      <c r="G61"/>
      <c r="H61"/>
      <c r="I61"/>
      <c r="J61"/>
      <c r="K61"/>
      <c r="L61"/>
      <c r="M61"/>
      <c r="N61" s="14"/>
      <c r="O61"/>
      <c r="P61"/>
    </row>
    <row r="62" spans="3:16" s="12" customFormat="1" ht="15.75" customHeight="1">
      <c r="C62"/>
      <c r="D62"/>
      <c r="E62" s="7"/>
      <c r="F62"/>
      <c r="G62"/>
      <c r="H62"/>
      <c r="I62"/>
      <c r="J62"/>
      <c r="K62"/>
      <c r="L62"/>
      <c r="M62"/>
      <c r="N62" s="14"/>
      <c r="O62"/>
      <c r="P62"/>
    </row>
    <row r="63" spans="3:16" s="12" customFormat="1" ht="15.75" customHeight="1">
      <c r="C63"/>
      <c r="D63"/>
      <c r="E63" s="7"/>
      <c r="F63"/>
      <c r="G63"/>
      <c r="H63"/>
      <c r="I63"/>
      <c r="J63"/>
      <c r="K63"/>
      <c r="L63"/>
      <c r="M63"/>
      <c r="N63" s="14"/>
      <c r="O63"/>
      <c r="P63"/>
    </row>
    <row r="64" spans="3:16" s="12" customFormat="1" ht="15.75" customHeight="1">
      <c r="C64"/>
      <c r="D64"/>
      <c r="E64" s="7"/>
      <c r="F64"/>
      <c r="G64"/>
      <c r="H64"/>
      <c r="I64"/>
      <c r="J64"/>
      <c r="K64"/>
      <c r="L64"/>
      <c r="M64"/>
      <c r="N64" s="14"/>
      <c r="O64"/>
      <c r="P64"/>
    </row>
    <row r="65" spans="3:16" s="12" customFormat="1" ht="15.75" customHeight="1">
      <c r="C65"/>
      <c r="D65"/>
      <c r="E65" s="7"/>
      <c r="F65"/>
      <c r="G65"/>
      <c r="H65"/>
      <c r="I65"/>
      <c r="J65"/>
      <c r="K65"/>
      <c r="L65"/>
      <c r="M65"/>
      <c r="N65" s="14"/>
      <c r="O65"/>
      <c r="P65"/>
    </row>
    <row r="66" spans="3:16" s="12" customFormat="1" ht="15.75" customHeight="1">
      <c r="C66"/>
      <c r="D66"/>
      <c r="E66" s="7"/>
      <c r="F66"/>
      <c r="G66"/>
      <c r="H66"/>
      <c r="I66"/>
      <c r="J66"/>
      <c r="K66"/>
      <c r="L66"/>
      <c r="M66"/>
      <c r="N66" s="14"/>
      <c r="O66"/>
      <c r="P66"/>
    </row>
    <row r="67" spans="3:16" s="12" customFormat="1" ht="15.75" customHeight="1">
      <c r="C67"/>
      <c r="D67"/>
      <c r="E67" s="7"/>
      <c r="F67"/>
      <c r="G67"/>
      <c r="H67"/>
      <c r="I67"/>
      <c r="J67"/>
      <c r="K67"/>
      <c r="L67"/>
      <c r="M67"/>
      <c r="N67" s="14"/>
      <c r="O67"/>
      <c r="P67"/>
    </row>
    <row r="68" spans="3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3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3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3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3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3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3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3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3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3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3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3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3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</sheetData>
  <protectedRanges>
    <protectedRange sqref="E5" name="Rango1_13_1_1_1_1_1_1_1_1"/>
    <protectedRange sqref="C5:C13 C15:C19" name="Rango1_2_10_1_1_1_4"/>
    <protectedRange sqref="E20" name="Rango1_13_1_1_1_1_1_1_1_1_1"/>
    <protectedRange sqref="C20:C28 C30:C34" name="Rango1_2_10_1_1_1_4_1"/>
    <protectedRange sqref="C14 C29" name="Rango1_2_10_1_1_1_1_1"/>
  </protectedRanges>
  <mergeCells count="12">
    <mergeCell ref="K35:L35"/>
    <mergeCell ref="K36:L36"/>
    <mergeCell ref="K37:L37"/>
    <mergeCell ref="B20:B34"/>
    <mergeCell ref="A20:A34"/>
    <mergeCell ref="O4:O34"/>
    <mergeCell ref="A1:O1"/>
    <mergeCell ref="A2:O2"/>
    <mergeCell ref="G3:H3"/>
    <mergeCell ref="I3:J3"/>
    <mergeCell ref="B5:B19"/>
    <mergeCell ref="A5:A19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R986"/>
  <sheetViews>
    <sheetView topLeftCell="A32" zoomScale="60" zoomScaleNormal="60" workbookViewId="0">
      <selection activeCell="L48" sqref="L48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708" t="s">
        <v>288</v>
      </c>
      <c r="B2" s="708"/>
      <c r="C2" s="708"/>
      <c r="D2" s="708"/>
      <c r="E2" s="708"/>
      <c r="F2" s="708"/>
      <c r="G2" s="708"/>
      <c r="H2" s="708"/>
      <c r="I2" s="708"/>
      <c r="J2" s="708"/>
      <c r="K2" s="708"/>
      <c r="L2" s="708"/>
      <c r="M2" s="708"/>
      <c r="N2" s="708"/>
      <c r="O2" s="708"/>
      <c r="P2" s="1"/>
    </row>
    <row r="3" spans="1:18" ht="39.75" customHeight="1">
      <c r="A3" s="72" t="s">
        <v>174</v>
      </c>
      <c r="B3" s="71" t="s">
        <v>175</v>
      </c>
      <c r="C3" s="6" t="s">
        <v>176</v>
      </c>
      <c r="D3" s="6" t="s">
        <v>103</v>
      </c>
      <c r="E3" s="79" t="s">
        <v>104</v>
      </c>
      <c r="F3" s="83" t="s">
        <v>177</v>
      </c>
      <c r="G3" s="709" t="s">
        <v>178</v>
      </c>
      <c r="H3" s="709"/>
      <c r="I3" s="709" t="s">
        <v>179</v>
      </c>
      <c r="J3" s="709"/>
      <c r="K3" s="6" t="s">
        <v>180</v>
      </c>
      <c r="L3" s="6" t="s">
        <v>181</v>
      </c>
      <c r="M3" s="6" t="s">
        <v>182</v>
      </c>
      <c r="N3" s="6" t="s">
        <v>183</v>
      </c>
      <c r="O3" s="6" t="s">
        <v>184</v>
      </c>
      <c r="P3" s="3"/>
    </row>
    <row r="4" spans="1:18" ht="39.75" customHeight="1">
      <c r="A4" s="73"/>
      <c r="B4" s="433"/>
      <c r="C4" s="431"/>
      <c r="D4" s="80"/>
      <c r="E4" s="80"/>
      <c r="F4" s="81" t="s">
        <v>185</v>
      </c>
      <c r="G4" s="82" t="s">
        <v>186</v>
      </c>
      <c r="H4" s="82" t="s">
        <v>187</v>
      </c>
      <c r="I4" s="82" t="s">
        <v>188</v>
      </c>
      <c r="J4" s="82" t="s">
        <v>189</v>
      </c>
      <c r="K4" s="80"/>
      <c r="L4" s="80"/>
      <c r="M4" s="80"/>
      <c r="N4" s="434"/>
      <c r="O4" s="600">
        <v>1</v>
      </c>
      <c r="P4" s="3"/>
    </row>
    <row r="5" spans="1:18" ht="79.5" customHeight="1">
      <c r="A5" s="597" t="s">
        <v>289</v>
      </c>
      <c r="B5" s="699">
        <v>225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1588416</v>
      </c>
      <c r="M5" s="253">
        <f>K5*L5</f>
        <v>1588416</v>
      </c>
      <c r="N5" s="290" t="s">
        <v>196</v>
      </c>
      <c r="O5" s="602"/>
      <c r="P5" s="58">
        <v>64800000</v>
      </c>
      <c r="Q5" s="24">
        <f>P5/20</f>
        <v>3240000</v>
      </c>
      <c r="R5" s="24">
        <f>Q5/2</f>
        <v>1620000</v>
      </c>
    </row>
    <row r="6" spans="1:18" ht="62.25" customHeight="1">
      <c r="A6" s="598"/>
      <c r="B6" s="700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1588416</v>
      </c>
      <c r="M6" s="242">
        <f>K6*L6</f>
        <v>1588416</v>
      </c>
      <c r="N6" s="289" t="s">
        <v>198</v>
      </c>
      <c r="O6" s="602"/>
      <c r="P6" s="58">
        <v>15000000</v>
      </c>
      <c r="Q6" s="38">
        <f>P6/2</f>
        <v>7500000</v>
      </c>
      <c r="R6" s="38">
        <f>Q6/3</f>
        <v>2500000</v>
      </c>
    </row>
    <row r="7" spans="1:18" ht="39.75" customHeight="1">
      <c r="A7" s="598"/>
      <c r="B7" s="700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1588425.544</v>
      </c>
      <c r="M7" s="242">
        <f t="shared" ref="M7:M19" si="0">K7*L7</f>
        <v>1588425.544</v>
      </c>
      <c r="N7" s="48" t="s">
        <v>199</v>
      </c>
      <c r="O7" s="602"/>
      <c r="P7" s="51">
        <f>SUM(M5:M19)</f>
        <v>25637833.544</v>
      </c>
      <c r="Q7" s="24">
        <f>P7*2</f>
        <v>51275667.088</v>
      </c>
      <c r="R7" s="38"/>
    </row>
    <row r="8" spans="1:18" ht="62.25" customHeight="1">
      <c r="A8" s="598"/>
      <c r="B8" s="700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1588416</v>
      </c>
      <c r="M8" s="242">
        <f t="shared" si="0"/>
        <v>1588416</v>
      </c>
      <c r="N8" s="48" t="s">
        <v>199</v>
      </c>
      <c r="O8" s="602"/>
      <c r="P8" s="19"/>
    </row>
    <row r="9" spans="1:18" s="12" customFormat="1" ht="42.75" customHeight="1">
      <c r="A9" s="598"/>
      <c r="B9" s="700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1588416</v>
      </c>
      <c r="M9" s="242">
        <f t="shared" si="0"/>
        <v>1588416</v>
      </c>
      <c r="N9" s="48" t="s">
        <v>199</v>
      </c>
      <c r="O9" s="602"/>
      <c r="P9" s="19"/>
    </row>
    <row r="10" spans="1:18" s="12" customFormat="1" ht="40.5" customHeight="1">
      <c r="A10" s="598"/>
      <c r="B10" s="700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1588416</v>
      </c>
      <c r="M10" s="243">
        <f t="shared" si="0"/>
        <v>1588416</v>
      </c>
      <c r="N10" s="46" t="s">
        <v>204</v>
      </c>
      <c r="O10" s="602"/>
      <c r="P10" s="19"/>
      <c r="Q10" s="12" t="s">
        <v>48</v>
      </c>
    </row>
    <row r="11" spans="1:18" s="12" customFormat="1" ht="32.25" customHeight="1">
      <c r="A11" s="598"/>
      <c r="B11" s="700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1588416</v>
      </c>
      <c r="M11" s="243">
        <f t="shared" si="0"/>
        <v>1588416</v>
      </c>
      <c r="N11" s="48" t="s">
        <v>199</v>
      </c>
      <c r="O11" s="602"/>
      <c r="P11" s="19"/>
    </row>
    <row r="12" spans="1:18" s="12" customFormat="1" ht="39" customHeight="1">
      <c r="A12" s="598"/>
      <c r="B12" s="700"/>
      <c r="C12" s="53" t="s">
        <v>106</v>
      </c>
      <c r="D12" s="32" t="s">
        <v>121</v>
      </c>
      <c r="E12" s="32" t="s">
        <v>122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1588416</v>
      </c>
      <c r="M12" s="243">
        <f t="shared" si="0"/>
        <v>1588416</v>
      </c>
      <c r="N12" s="46" t="s">
        <v>204</v>
      </c>
      <c r="O12" s="602"/>
      <c r="P12" s="19"/>
    </row>
    <row r="13" spans="1:18" s="12" customFormat="1" ht="40.5" customHeight="1">
      <c r="A13" s="598"/>
      <c r="B13" s="700"/>
      <c r="C13" s="53" t="s">
        <v>106</v>
      </c>
      <c r="D13" s="32" t="s">
        <v>123</v>
      </c>
      <c r="E13" s="32" t="s">
        <v>124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1588416</v>
      </c>
      <c r="M13" s="243">
        <f t="shared" si="0"/>
        <v>1588416</v>
      </c>
      <c r="N13" s="48" t="s">
        <v>199</v>
      </c>
      <c r="O13" s="602"/>
      <c r="P13" s="19"/>
    </row>
    <row r="14" spans="1:18" ht="62.25" customHeight="1">
      <c r="A14" s="598"/>
      <c r="B14" s="700"/>
      <c r="C14" s="432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3400000</v>
      </c>
      <c r="M14" s="401">
        <f t="shared" si="0"/>
        <v>3400000</v>
      </c>
      <c r="N14" s="435" t="s">
        <v>199</v>
      </c>
      <c r="O14" s="602"/>
      <c r="P14" s="19"/>
    </row>
    <row r="15" spans="1:18" s="12" customFormat="1" ht="54" customHeight="1">
      <c r="A15" s="598"/>
      <c r="B15" s="700"/>
      <c r="C15" s="53" t="s">
        <v>106</v>
      </c>
      <c r="D15" s="30" t="s">
        <v>125</v>
      </c>
      <c r="E15" s="32" t="s">
        <v>127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1588416</v>
      </c>
      <c r="M15" s="243">
        <f t="shared" si="0"/>
        <v>1588416</v>
      </c>
      <c r="N15" s="48" t="s">
        <v>199</v>
      </c>
      <c r="O15" s="602"/>
      <c r="P15" s="19"/>
    </row>
    <row r="16" spans="1:18" s="12" customFormat="1" ht="66.75" customHeight="1">
      <c r="A16" s="598"/>
      <c r="B16" s="700"/>
      <c r="C16" s="53" t="s">
        <v>106</v>
      </c>
      <c r="D16" s="30" t="s">
        <v>128</v>
      </c>
      <c r="E16" s="30" t="s">
        <v>129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1588416</v>
      </c>
      <c r="M16" s="243">
        <f t="shared" si="0"/>
        <v>1588416</v>
      </c>
      <c r="N16" s="48" t="s">
        <v>199</v>
      </c>
      <c r="O16" s="602"/>
      <c r="P16" s="19"/>
    </row>
    <row r="17" spans="1:16" s="12" customFormat="1" ht="58.5" customHeight="1">
      <c r="A17" s="598"/>
      <c r="B17" s="700"/>
      <c r="C17" s="53" t="s">
        <v>130</v>
      </c>
      <c r="D17" s="30" t="s">
        <v>131</v>
      </c>
      <c r="E17" s="30" t="s">
        <v>132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1588416</v>
      </c>
      <c r="M17" s="243">
        <f t="shared" si="0"/>
        <v>1588416</v>
      </c>
      <c r="N17" s="48" t="s">
        <v>209</v>
      </c>
      <c r="O17" s="602"/>
      <c r="P17" s="19"/>
    </row>
    <row r="18" spans="1:16" s="12" customFormat="1" ht="66" customHeight="1">
      <c r="A18" s="598"/>
      <c r="B18" s="700"/>
      <c r="C18" s="53" t="s">
        <v>130</v>
      </c>
      <c r="D18" s="32" t="s">
        <v>134</v>
      </c>
      <c r="E18" s="32" t="s">
        <v>135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195</v>
      </c>
      <c r="K18" s="30">
        <v>1</v>
      </c>
      <c r="L18" s="242">
        <v>1588416</v>
      </c>
      <c r="M18" s="243">
        <f t="shared" si="0"/>
        <v>1588416</v>
      </c>
      <c r="N18" s="46" t="s">
        <v>204</v>
      </c>
      <c r="O18" s="602"/>
      <c r="P18" s="19"/>
    </row>
    <row r="19" spans="1:16" s="12" customFormat="1" ht="33" customHeight="1">
      <c r="A19" s="598"/>
      <c r="B19" s="700"/>
      <c r="C19" s="291" t="s">
        <v>106</v>
      </c>
      <c r="D19" s="61" t="s">
        <v>136</v>
      </c>
      <c r="E19" s="61" t="s">
        <v>137</v>
      </c>
      <c r="F19" s="62" t="s">
        <v>201</v>
      </c>
      <c r="G19" s="63" t="s">
        <v>192</v>
      </c>
      <c r="H19" s="63" t="s">
        <v>193</v>
      </c>
      <c r="I19" s="64" t="s">
        <v>194</v>
      </c>
      <c r="J19" s="251" t="s">
        <v>195</v>
      </c>
      <c r="K19" s="70">
        <v>1</v>
      </c>
      <c r="L19" s="242">
        <v>1588416</v>
      </c>
      <c r="M19" s="252">
        <f t="shared" si="0"/>
        <v>1588416</v>
      </c>
      <c r="N19" s="292" t="s">
        <v>204</v>
      </c>
      <c r="O19" s="602"/>
      <c r="P19" s="19"/>
    </row>
    <row r="20" spans="1:16" s="12" customFormat="1" ht="70.5" customHeight="1">
      <c r="A20" s="702" t="s">
        <v>290</v>
      </c>
      <c r="B20" s="705">
        <v>188</v>
      </c>
      <c r="C20" s="52" t="s">
        <v>106</v>
      </c>
      <c r="D20" s="47" t="s">
        <v>107</v>
      </c>
      <c r="E20" s="33" t="s">
        <v>108</v>
      </c>
      <c r="F20" s="33" t="s">
        <v>191</v>
      </c>
      <c r="G20" s="34" t="s">
        <v>192</v>
      </c>
      <c r="H20" s="34" t="s">
        <v>193</v>
      </c>
      <c r="I20" s="35" t="s">
        <v>194</v>
      </c>
      <c r="J20" s="36" t="s">
        <v>195</v>
      </c>
      <c r="K20" s="37">
        <v>1</v>
      </c>
      <c r="L20" s="253">
        <v>1588416</v>
      </c>
      <c r="M20" s="253">
        <f>K20*L20</f>
        <v>1588416</v>
      </c>
      <c r="N20" s="290" t="s">
        <v>196</v>
      </c>
      <c r="O20" s="602"/>
      <c r="P20" s="19"/>
    </row>
    <row r="21" spans="1:16" s="12" customFormat="1" ht="39" customHeight="1">
      <c r="A21" s="703"/>
      <c r="B21" s="706"/>
      <c r="C21" s="53" t="s">
        <v>106</v>
      </c>
      <c r="D21" s="32" t="s">
        <v>110</v>
      </c>
      <c r="E21" s="26" t="s">
        <v>111</v>
      </c>
      <c r="F21" s="26" t="s">
        <v>197</v>
      </c>
      <c r="G21" s="27" t="s">
        <v>192</v>
      </c>
      <c r="H21" s="27" t="s">
        <v>193</v>
      </c>
      <c r="I21" s="28" t="s">
        <v>194</v>
      </c>
      <c r="J21" s="29" t="s">
        <v>195</v>
      </c>
      <c r="K21" s="30">
        <v>1</v>
      </c>
      <c r="L21" s="242">
        <v>1588416</v>
      </c>
      <c r="M21" s="242">
        <f>K21*L21</f>
        <v>1588416</v>
      </c>
      <c r="N21" s="289" t="s">
        <v>198</v>
      </c>
      <c r="O21" s="602"/>
      <c r="P21" s="19"/>
    </row>
    <row r="22" spans="1:16" s="12" customFormat="1" ht="52.5" customHeight="1">
      <c r="A22" s="703"/>
      <c r="B22" s="706"/>
      <c r="C22" s="53" t="s">
        <v>106</v>
      </c>
      <c r="D22" s="32" t="s">
        <v>112</v>
      </c>
      <c r="E22" s="26" t="s">
        <v>113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1588425.544</v>
      </c>
      <c r="M22" s="242">
        <f t="shared" ref="M22:M34" si="1">K22*L22</f>
        <v>1588425.544</v>
      </c>
      <c r="N22" s="48" t="s">
        <v>199</v>
      </c>
      <c r="O22" s="602"/>
      <c r="P22" s="19"/>
    </row>
    <row r="23" spans="1:16" s="12" customFormat="1" ht="67.5" customHeight="1">
      <c r="A23" s="703"/>
      <c r="B23" s="706"/>
      <c r="C23" s="53" t="s">
        <v>106</v>
      </c>
      <c r="D23" s="32" t="s">
        <v>112</v>
      </c>
      <c r="E23" s="26" t="s">
        <v>114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1588416</v>
      </c>
      <c r="M23" s="242">
        <f t="shared" si="1"/>
        <v>1588416</v>
      </c>
      <c r="N23" s="48" t="s">
        <v>199</v>
      </c>
      <c r="O23" s="602"/>
      <c r="P23" s="19"/>
    </row>
    <row r="24" spans="1:16" s="12" customFormat="1" ht="46.5" customHeight="1">
      <c r="A24" s="703"/>
      <c r="B24" s="706"/>
      <c r="C24" s="53" t="s">
        <v>106</v>
      </c>
      <c r="D24" s="32" t="s">
        <v>115</v>
      </c>
      <c r="E24" s="31" t="s">
        <v>116</v>
      </c>
      <c r="F24" s="26" t="s">
        <v>197</v>
      </c>
      <c r="G24" s="27" t="s">
        <v>200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1588416</v>
      </c>
      <c r="M24" s="242">
        <f t="shared" si="1"/>
        <v>1588416</v>
      </c>
      <c r="N24" s="48" t="s">
        <v>199</v>
      </c>
      <c r="O24" s="602"/>
      <c r="P24" s="19"/>
    </row>
    <row r="25" spans="1:16" s="12" customFormat="1" ht="49.5" customHeight="1">
      <c r="A25" s="703"/>
      <c r="B25" s="706"/>
      <c r="C25" s="53" t="s">
        <v>106</v>
      </c>
      <c r="D25" s="32" t="s">
        <v>117</v>
      </c>
      <c r="E25" s="32" t="s">
        <v>118</v>
      </c>
      <c r="F25" s="25" t="s">
        <v>201</v>
      </c>
      <c r="G25" s="27" t="s">
        <v>192</v>
      </c>
      <c r="H25" s="27" t="s">
        <v>202</v>
      </c>
      <c r="I25" s="28" t="s">
        <v>194</v>
      </c>
      <c r="J25" s="30" t="s">
        <v>203</v>
      </c>
      <c r="K25" s="30">
        <v>1</v>
      </c>
      <c r="L25" s="242">
        <v>1588416</v>
      </c>
      <c r="M25" s="243">
        <f t="shared" si="1"/>
        <v>1588416</v>
      </c>
      <c r="N25" s="46" t="s">
        <v>204</v>
      </c>
      <c r="O25" s="602"/>
      <c r="P25" s="19"/>
    </row>
    <row r="26" spans="1:16" s="12" customFormat="1" ht="39" customHeight="1">
      <c r="A26" s="703"/>
      <c r="B26" s="706"/>
      <c r="C26" s="53" t="s">
        <v>106</v>
      </c>
      <c r="D26" s="32" t="s">
        <v>119</v>
      </c>
      <c r="E26" s="32" t="s">
        <v>120</v>
      </c>
      <c r="F26" s="25" t="s">
        <v>201</v>
      </c>
      <c r="G26" s="27" t="s">
        <v>192</v>
      </c>
      <c r="H26" s="27" t="s">
        <v>193</v>
      </c>
      <c r="I26" s="28" t="s">
        <v>194</v>
      </c>
      <c r="J26" s="28" t="s">
        <v>205</v>
      </c>
      <c r="K26" s="30">
        <v>1</v>
      </c>
      <c r="L26" s="242">
        <v>1588416</v>
      </c>
      <c r="M26" s="243">
        <f t="shared" si="1"/>
        <v>1588416</v>
      </c>
      <c r="N26" s="48" t="s">
        <v>199</v>
      </c>
      <c r="O26" s="602"/>
      <c r="P26" s="19"/>
    </row>
    <row r="27" spans="1:16" s="12" customFormat="1" ht="42.75" customHeight="1">
      <c r="A27" s="703"/>
      <c r="B27" s="706"/>
      <c r="C27" s="53" t="s">
        <v>106</v>
      </c>
      <c r="D27" s="32" t="s">
        <v>121</v>
      </c>
      <c r="E27" s="32" t="s">
        <v>122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9" t="s">
        <v>195</v>
      </c>
      <c r="K27" s="30">
        <v>1</v>
      </c>
      <c r="L27" s="242">
        <v>1588416</v>
      </c>
      <c r="M27" s="243">
        <f t="shared" si="1"/>
        <v>1588416</v>
      </c>
      <c r="N27" s="46" t="s">
        <v>204</v>
      </c>
      <c r="O27" s="602"/>
      <c r="P27" s="19"/>
    </row>
    <row r="28" spans="1:16" s="12" customFormat="1" ht="52.5" customHeight="1">
      <c r="A28" s="703"/>
      <c r="B28" s="706"/>
      <c r="C28" s="53" t="s">
        <v>106</v>
      </c>
      <c r="D28" s="32" t="s">
        <v>123</v>
      </c>
      <c r="E28" s="32" t="s">
        <v>124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1588416</v>
      </c>
      <c r="M28" s="243">
        <f t="shared" si="1"/>
        <v>1588416</v>
      </c>
      <c r="N28" s="48" t="s">
        <v>199</v>
      </c>
      <c r="O28" s="602"/>
      <c r="P28" s="19"/>
    </row>
    <row r="29" spans="1:16" ht="62.25" customHeight="1">
      <c r="A29" s="703"/>
      <c r="B29" s="706"/>
      <c r="C29" s="432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3400000</v>
      </c>
      <c r="M29" s="401">
        <f t="shared" si="1"/>
        <v>3400000</v>
      </c>
      <c r="N29" s="435" t="s">
        <v>199</v>
      </c>
      <c r="O29" s="602"/>
      <c r="P29" s="19"/>
    </row>
    <row r="30" spans="1:16" s="12" customFormat="1" ht="42.75" customHeight="1">
      <c r="A30" s="703"/>
      <c r="B30" s="706"/>
      <c r="C30" s="53" t="s">
        <v>106</v>
      </c>
      <c r="D30" s="30" t="s">
        <v>125</v>
      </c>
      <c r="E30" s="32" t="s">
        <v>127</v>
      </c>
      <c r="F30" s="25" t="s">
        <v>201</v>
      </c>
      <c r="G30" s="27" t="s">
        <v>192</v>
      </c>
      <c r="H30" s="27" t="s">
        <v>193</v>
      </c>
      <c r="I30" s="28" t="s">
        <v>194</v>
      </c>
      <c r="J30" s="29" t="s">
        <v>207</v>
      </c>
      <c r="K30" s="30">
        <v>1</v>
      </c>
      <c r="L30" s="242">
        <v>1588416</v>
      </c>
      <c r="M30" s="243">
        <f t="shared" si="1"/>
        <v>1588416</v>
      </c>
      <c r="N30" s="48" t="s">
        <v>199</v>
      </c>
      <c r="O30" s="602"/>
      <c r="P30" s="19"/>
    </row>
    <row r="31" spans="1:16" s="12" customFormat="1" ht="93" customHeight="1">
      <c r="A31" s="703"/>
      <c r="B31" s="706"/>
      <c r="C31" s="53" t="s">
        <v>106</v>
      </c>
      <c r="D31" s="30" t="s">
        <v>128</v>
      </c>
      <c r="E31" s="30" t="s">
        <v>129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1588416</v>
      </c>
      <c r="M31" s="243">
        <f t="shared" si="1"/>
        <v>1588416</v>
      </c>
      <c r="N31" s="48" t="s">
        <v>199</v>
      </c>
      <c r="O31" s="602"/>
      <c r="P31" s="19"/>
    </row>
    <row r="32" spans="1:16" s="12" customFormat="1" ht="63.75" customHeight="1">
      <c r="A32" s="703"/>
      <c r="B32" s="706"/>
      <c r="C32" s="53" t="s">
        <v>130</v>
      </c>
      <c r="D32" s="30" t="s">
        <v>131</v>
      </c>
      <c r="E32" s="30" t="s">
        <v>132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208</v>
      </c>
      <c r="K32" s="30">
        <v>1</v>
      </c>
      <c r="L32" s="242">
        <v>1588416</v>
      </c>
      <c r="M32" s="243">
        <f t="shared" si="1"/>
        <v>1588416</v>
      </c>
      <c r="N32" s="48" t="s">
        <v>209</v>
      </c>
      <c r="O32" s="602"/>
      <c r="P32" s="19"/>
    </row>
    <row r="33" spans="1:16" s="12" customFormat="1" ht="74.25" customHeight="1">
      <c r="A33" s="703"/>
      <c r="B33" s="706"/>
      <c r="C33" s="53" t="s">
        <v>130</v>
      </c>
      <c r="D33" s="32" t="s">
        <v>134</v>
      </c>
      <c r="E33" s="32" t="s">
        <v>135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195</v>
      </c>
      <c r="K33" s="30">
        <v>1</v>
      </c>
      <c r="L33" s="242">
        <v>1588416</v>
      </c>
      <c r="M33" s="243">
        <f t="shared" si="1"/>
        <v>1588416</v>
      </c>
      <c r="N33" s="46" t="s">
        <v>204</v>
      </c>
      <c r="O33" s="602"/>
      <c r="P33" s="19"/>
    </row>
    <row r="34" spans="1:16" s="12" customFormat="1" ht="54.75" customHeight="1">
      <c r="A34" s="704"/>
      <c r="B34" s="707"/>
      <c r="C34" s="286" t="s">
        <v>106</v>
      </c>
      <c r="D34" s="41" t="s">
        <v>136</v>
      </c>
      <c r="E34" s="41" t="s">
        <v>137</v>
      </c>
      <c r="F34" s="42" t="s">
        <v>201</v>
      </c>
      <c r="G34" s="43" t="s">
        <v>192</v>
      </c>
      <c r="H34" s="43" t="s">
        <v>193</v>
      </c>
      <c r="I34" s="44" t="s">
        <v>194</v>
      </c>
      <c r="J34" s="248" t="s">
        <v>195</v>
      </c>
      <c r="K34" s="45">
        <v>1</v>
      </c>
      <c r="L34" s="249">
        <v>1588416</v>
      </c>
      <c r="M34" s="250">
        <f t="shared" si="1"/>
        <v>1588416</v>
      </c>
      <c r="N34" s="49" t="s">
        <v>204</v>
      </c>
      <c r="O34" s="613"/>
      <c r="P34" s="19"/>
    </row>
    <row r="35" spans="1:16" s="12" customFormat="1" ht="15.75" customHeight="1">
      <c r="A35" s="18"/>
      <c r="B35" s="18"/>
      <c r="C35" s="19"/>
      <c r="D35" s="19"/>
      <c r="E35" s="20"/>
      <c r="F35" s="19"/>
      <c r="G35" s="19"/>
      <c r="H35" s="19"/>
      <c r="I35" s="19"/>
      <c r="J35" s="19"/>
      <c r="K35" s="603" t="s">
        <v>213</v>
      </c>
      <c r="L35" s="603"/>
      <c r="M35" s="287">
        <f>SUM(M5:M34)</f>
        <v>51275667.088</v>
      </c>
      <c r="N35" s="21"/>
      <c r="O35" s="19"/>
      <c r="P35"/>
    </row>
    <row r="36" spans="1:16" s="12" customFormat="1" ht="15.75" customHeight="1">
      <c r="C36"/>
      <c r="D36"/>
      <c r="E36" s="7"/>
      <c r="F36"/>
      <c r="G36"/>
      <c r="H36"/>
      <c r="I36"/>
      <c r="J36"/>
      <c r="K36" s="604" t="s">
        <v>214</v>
      </c>
      <c r="L36" s="605"/>
      <c r="M36" s="288">
        <f>'EBS PIC 2024 '!G225</f>
        <v>3945924</v>
      </c>
      <c r="N36" s="23">
        <f>M36*100%/M35</f>
        <v>7.6955098277472461E-2</v>
      </c>
      <c r="O36"/>
      <c r="P36"/>
    </row>
    <row r="37" spans="1:16" s="12" customFormat="1" ht="15.75" customHeight="1">
      <c r="C37"/>
      <c r="D37"/>
      <c r="E37" s="7"/>
      <c r="F37"/>
      <c r="G37"/>
      <c r="H37"/>
      <c r="I37"/>
      <c r="J37"/>
      <c r="K37" s="593" t="s">
        <v>171</v>
      </c>
      <c r="L37" s="593"/>
      <c r="M37" s="285">
        <f>M35+M36</f>
        <v>55221591.088</v>
      </c>
      <c r="N37" s="14"/>
      <c r="O37"/>
      <c r="P37"/>
    </row>
    <row r="38" spans="1:16" ht="15.75" customHeight="1"/>
    <row r="39" spans="1:16" ht="15.75" customHeight="1">
      <c r="G39" t="s">
        <v>56</v>
      </c>
    </row>
    <row r="40" spans="1:16" ht="15.75" customHeight="1"/>
    <row r="41" spans="1:16" ht="15.75" customHeight="1"/>
    <row r="42" spans="1:16" ht="15.75" customHeight="1"/>
    <row r="43" spans="1:16" ht="15.75" customHeight="1"/>
    <row r="44" spans="1:16" ht="15.75" customHeight="1"/>
    <row r="45" spans="1:16" ht="15.75" customHeight="1"/>
    <row r="46" spans="1:16" ht="15.75" customHeight="1"/>
    <row r="47" spans="1:16" ht="15.75" customHeight="1"/>
    <row r="48" spans="1:16" ht="15.75" customHeight="1"/>
    <row r="49" spans="3:16" ht="15.75" customHeight="1"/>
    <row r="50" spans="3:16" ht="15.75" customHeight="1"/>
    <row r="51" spans="3:16" ht="15.75" customHeight="1"/>
    <row r="52" spans="3:16" ht="15.75" customHeight="1"/>
    <row r="53" spans="3:16" ht="15.75" customHeight="1"/>
    <row r="54" spans="3:16" ht="15.75" customHeight="1"/>
    <row r="55" spans="3:16" s="12" customFormat="1" ht="15.75" customHeight="1">
      <c r="C55"/>
      <c r="D55"/>
      <c r="E55" s="7"/>
      <c r="F55"/>
      <c r="G55"/>
      <c r="H55"/>
      <c r="I55"/>
      <c r="J55"/>
      <c r="K55"/>
      <c r="L55"/>
      <c r="M55"/>
      <c r="N55" s="14"/>
      <c r="O55"/>
      <c r="P55"/>
    </row>
    <row r="56" spans="3:16" s="12" customFormat="1" ht="15.75" customHeight="1">
      <c r="C56"/>
      <c r="D56"/>
      <c r="E56" s="7"/>
      <c r="F56"/>
      <c r="G56"/>
      <c r="H56"/>
      <c r="I56"/>
      <c r="J56"/>
      <c r="K56"/>
      <c r="L56"/>
      <c r="M56"/>
      <c r="N56" s="14"/>
      <c r="O56"/>
      <c r="P56"/>
    </row>
    <row r="57" spans="3:16" s="12" customFormat="1" ht="15.75" customHeight="1">
      <c r="C57"/>
      <c r="D57"/>
      <c r="E57" s="7"/>
      <c r="F57"/>
      <c r="G57"/>
      <c r="H57"/>
      <c r="I57"/>
      <c r="J57"/>
      <c r="K57"/>
      <c r="L57"/>
      <c r="M57"/>
      <c r="N57" s="14"/>
      <c r="O57"/>
      <c r="P57"/>
    </row>
    <row r="58" spans="3:16" s="12" customFormat="1" ht="15.75" customHeight="1">
      <c r="C58"/>
      <c r="D58"/>
      <c r="E58" s="7"/>
      <c r="F58"/>
      <c r="G58"/>
      <c r="H58"/>
      <c r="I58"/>
      <c r="J58"/>
      <c r="K58"/>
      <c r="L58"/>
      <c r="M58"/>
      <c r="N58" s="14"/>
      <c r="O58"/>
      <c r="P58"/>
    </row>
    <row r="59" spans="3:16" s="12" customFormat="1" ht="15.75" customHeight="1">
      <c r="C59"/>
      <c r="D59"/>
      <c r="E59" s="7"/>
      <c r="F59"/>
      <c r="G59"/>
      <c r="H59"/>
      <c r="I59"/>
      <c r="J59"/>
      <c r="K59"/>
      <c r="L59"/>
      <c r="M59"/>
      <c r="N59" s="14"/>
      <c r="O59"/>
      <c r="P59"/>
    </row>
    <row r="60" spans="3:16" s="12" customFormat="1" ht="15.75" customHeight="1">
      <c r="C60"/>
      <c r="D60"/>
      <c r="E60" s="7"/>
      <c r="F60"/>
      <c r="G60"/>
      <c r="H60"/>
      <c r="I60"/>
      <c r="J60"/>
      <c r="K60"/>
      <c r="L60"/>
      <c r="M60"/>
      <c r="N60" s="14"/>
      <c r="O60"/>
      <c r="P60"/>
    </row>
    <row r="61" spans="3:16" s="12" customFormat="1" ht="15.75" customHeight="1">
      <c r="C61"/>
      <c r="D61"/>
      <c r="E61" s="7"/>
      <c r="F61"/>
      <c r="G61"/>
      <c r="H61"/>
      <c r="I61"/>
      <c r="J61"/>
      <c r="K61"/>
      <c r="L61"/>
      <c r="M61"/>
      <c r="N61" s="14"/>
      <c r="O61"/>
      <c r="P61"/>
    </row>
    <row r="62" spans="3:16" s="12" customFormat="1" ht="15.75" customHeight="1">
      <c r="C62"/>
      <c r="D62"/>
      <c r="E62" s="7"/>
      <c r="F62"/>
      <c r="G62"/>
      <c r="H62"/>
      <c r="I62"/>
      <c r="J62"/>
      <c r="K62"/>
      <c r="L62"/>
      <c r="M62"/>
      <c r="N62" s="14"/>
      <c r="O62"/>
      <c r="P62"/>
    </row>
    <row r="63" spans="3:16" s="12" customFormat="1" ht="15.75" customHeight="1">
      <c r="C63"/>
      <c r="D63"/>
      <c r="E63" s="7"/>
      <c r="F63"/>
      <c r="G63"/>
      <c r="H63"/>
      <c r="I63"/>
      <c r="J63"/>
      <c r="K63"/>
      <c r="L63"/>
      <c r="M63"/>
      <c r="N63" s="14"/>
      <c r="O63"/>
      <c r="P63"/>
    </row>
    <row r="64" spans="3:16" s="12" customFormat="1" ht="15.75" customHeight="1">
      <c r="C64"/>
      <c r="D64"/>
      <c r="E64" s="7"/>
      <c r="F64"/>
      <c r="G64"/>
      <c r="H64"/>
      <c r="I64"/>
      <c r="J64"/>
      <c r="K64"/>
      <c r="L64"/>
      <c r="M64"/>
      <c r="N64" s="14"/>
      <c r="O64"/>
      <c r="P64"/>
    </row>
    <row r="65" spans="3:16" s="12" customFormat="1" ht="15.75" customHeight="1">
      <c r="C65"/>
      <c r="D65"/>
      <c r="E65" s="7"/>
      <c r="F65"/>
      <c r="G65"/>
      <c r="H65"/>
      <c r="I65"/>
      <c r="J65"/>
      <c r="K65"/>
      <c r="L65"/>
      <c r="M65"/>
      <c r="N65" s="14"/>
      <c r="O65"/>
      <c r="P65"/>
    </row>
    <row r="66" spans="3:16" s="12" customFormat="1" ht="15.75" customHeight="1">
      <c r="C66"/>
      <c r="D66"/>
      <c r="E66" s="7"/>
      <c r="F66"/>
      <c r="G66"/>
      <c r="H66"/>
      <c r="I66"/>
      <c r="J66"/>
      <c r="K66"/>
      <c r="L66"/>
      <c r="M66"/>
      <c r="N66" s="14"/>
      <c r="O66"/>
      <c r="P66"/>
    </row>
    <row r="67" spans="3:16" s="12" customFormat="1" ht="15.75" customHeight="1">
      <c r="C67"/>
      <c r="D67"/>
      <c r="E67" s="7"/>
      <c r="F67"/>
      <c r="G67"/>
      <c r="H67"/>
      <c r="I67"/>
      <c r="J67"/>
      <c r="K67"/>
      <c r="L67"/>
      <c r="M67"/>
      <c r="N67" s="14"/>
      <c r="O67"/>
      <c r="P67"/>
    </row>
    <row r="68" spans="3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3:16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3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3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3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3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3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3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3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3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3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3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3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</sheetData>
  <protectedRanges>
    <protectedRange sqref="E5" name="Rango1_13_1_1_1_1_1_1_1_1_2"/>
    <protectedRange sqref="C5:C13 C15:C19" name="Rango1_2_10_1_1_1_4_2"/>
    <protectedRange sqref="C14" name="Rango1_2_10_1_1_1_1_1_1"/>
    <protectedRange sqref="E20" name="Rango1_13_1_1_1_1_1_1_1_1_3"/>
    <protectedRange sqref="C20:C28 C30:C34" name="Rango1_2_10_1_1_1_4_3"/>
    <protectedRange sqref="C29" name="Rango1_2_10_1_1_1_1_1_2"/>
  </protectedRanges>
  <mergeCells count="12">
    <mergeCell ref="A1:O1"/>
    <mergeCell ref="A2:O2"/>
    <mergeCell ref="G3:H3"/>
    <mergeCell ref="I3:J3"/>
    <mergeCell ref="O4:O34"/>
    <mergeCell ref="K36:L36"/>
    <mergeCell ref="K37:L37"/>
    <mergeCell ref="A5:A19"/>
    <mergeCell ref="B5:B19"/>
    <mergeCell ref="A20:A34"/>
    <mergeCell ref="B20:B34"/>
    <mergeCell ref="K35:L35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1:V980"/>
  <sheetViews>
    <sheetView topLeftCell="E58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4.7109375" customWidth="1"/>
    <col min="17" max="17" width="18.140625" customWidth="1"/>
    <col min="18" max="18" width="14.425781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291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3"/>
    </row>
    <row r="5" spans="1:18" ht="65.25" customHeight="1">
      <c r="A5" s="597" t="s">
        <v>292</v>
      </c>
      <c r="B5" s="594">
        <v>108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  <c r="P5" s="58">
        <v>64800000</v>
      </c>
      <c r="Q5" s="24">
        <f>P5/17</f>
        <v>3811764.7058823528</v>
      </c>
      <c r="R5" s="24">
        <f>Q5/4</f>
        <v>952941.17647058819</v>
      </c>
    </row>
    <row r="6" spans="1:18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  <c r="P6" s="58">
        <v>15000000</v>
      </c>
      <c r="Q6" s="38">
        <f>P6/4</f>
        <v>3750000</v>
      </c>
      <c r="R6" s="38">
        <f>Q6/3</f>
        <v>1250000</v>
      </c>
    </row>
    <row r="7" spans="1:18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  <c r="P7" s="51">
        <f>SUM(M5:M19)</f>
        <v>14455093.435000001</v>
      </c>
      <c r="Q7" s="24">
        <f>P7*4</f>
        <v>57820373.740000002</v>
      </c>
      <c r="R7" s="38">
        <v>1250000</v>
      </c>
    </row>
    <row r="8" spans="1:18" ht="68.2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  <c r="P8" s="19"/>
      <c r="Q8">
        <v>79800000</v>
      </c>
      <c r="R8" s="38">
        <v>1250000</v>
      </c>
    </row>
    <row r="9" spans="1:18" ht="47.2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  <c r="P9" s="19"/>
      <c r="Q9" s="24">
        <f>Q8-Q7</f>
        <v>21979626.259999998</v>
      </c>
    </row>
    <row r="10" spans="1:18" ht="54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  <c r="P10" s="19"/>
    </row>
    <row r="11" spans="1:18" ht="67.5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  <c r="P11" s="19"/>
    </row>
    <row r="12" spans="1:18" ht="82.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  <c r="P12" s="19"/>
    </row>
    <row r="13" spans="1:18" ht="58.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  <c r="P13" s="19"/>
    </row>
    <row r="14" spans="1:18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8" ht="72.7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  <c r="P15" s="19"/>
    </row>
    <row r="16" spans="1:18" ht="41.25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  <c r="P16" s="19"/>
    </row>
    <row r="17" spans="1:16" ht="45.7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  <c r="P17" s="19"/>
    </row>
    <row r="18" spans="1:16" ht="81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  <c r="P18" s="19"/>
    </row>
    <row r="19" spans="1:16" ht="56.2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  <c r="P19" s="19"/>
    </row>
    <row r="20" spans="1:16" ht="43.5" customHeight="1">
      <c r="A20" s="710" t="s">
        <v>293</v>
      </c>
      <c r="B20" s="610">
        <v>196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</row>
    <row r="21" spans="1:16" ht="65.25" customHeight="1">
      <c r="A21" s="625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</row>
    <row r="22" spans="1:16" ht="46.5" customHeight="1">
      <c r="A22" s="625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</row>
    <row r="23" spans="1:16" ht="46.5" customHeight="1">
      <c r="A23" s="625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</row>
    <row r="24" spans="1:16" ht="30.75" customHeight="1">
      <c r="A24" s="625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</row>
    <row r="25" spans="1:16" ht="60" customHeight="1">
      <c r="A25" s="625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</row>
    <row r="26" spans="1:16" ht="33.75" customHeight="1">
      <c r="A26" s="625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</row>
    <row r="27" spans="1:16" ht="46.5" customHeight="1">
      <c r="A27" s="625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</row>
    <row r="28" spans="1:16" ht="70.5" customHeight="1">
      <c r="A28" s="625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19"/>
    </row>
    <row r="29" spans="1:16" ht="62.25" customHeight="1">
      <c r="A29" s="625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37.5" customHeight="1">
      <c r="A30" s="625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</row>
    <row r="31" spans="1:16" ht="37.5" customHeight="1">
      <c r="A31" s="625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</row>
    <row r="32" spans="1:16" ht="37.5" customHeight="1">
      <c r="A32" s="625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</row>
    <row r="33" spans="1:16" ht="37.5" customHeight="1">
      <c r="A33" s="625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</row>
    <row r="34" spans="1:16" ht="37.5" customHeight="1">
      <c r="A34" s="625"/>
      <c r="B34" s="611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</row>
    <row r="35" spans="1:16" ht="68.25" customHeight="1">
      <c r="A35" s="608" t="s">
        <v>294</v>
      </c>
      <c r="B35" s="610">
        <v>252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</row>
    <row r="36" spans="1:16" ht="68.25" customHeight="1">
      <c r="A36" s="609"/>
      <c r="B36" s="611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</row>
    <row r="37" spans="1:16" ht="68.25" customHeight="1">
      <c r="A37" s="609"/>
      <c r="B37" s="611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</row>
    <row r="38" spans="1:16" ht="68.25" customHeight="1">
      <c r="A38" s="609"/>
      <c r="B38" s="611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</row>
    <row r="39" spans="1:16" ht="68.25" customHeight="1">
      <c r="A39" s="609"/>
      <c r="B39" s="611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</row>
    <row r="40" spans="1:16" ht="68.25" customHeight="1">
      <c r="A40" s="609"/>
      <c r="B40" s="611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</row>
    <row r="41" spans="1:16" ht="69.75" customHeight="1">
      <c r="A41" s="609"/>
      <c r="B41" s="611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</row>
    <row r="42" spans="1:16" ht="30" customHeight="1">
      <c r="A42" s="609"/>
      <c r="B42" s="611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</row>
    <row r="43" spans="1:16" ht="70.5" customHeight="1">
      <c r="A43" s="609"/>
      <c r="B43" s="611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</row>
    <row r="44" spans="1:16" ht="62.25" customHeight="1">
      <c r="A44" s="609"/>
      <c r="B44" s="611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67.5" customHeight="1">
      <c r="A45" s="609"/>
      <c r="B45" s="611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</row>
    <row r="46" spans="1:16" ht="73.5" customHeight="1">
      <c r="A46" s="609"/>
      <c r="B46" s="611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</row>
    <row r="47" spans="1:16" ht="73.5" customHeight="1">
      <c r="A47" s="609"/>
      <c r="B47" s="611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</row>
    <row r="48" spans="1:16" ht="73.5" customHeight="1">
      <c r="A48" s="609"/>
      <c r="B48" s="611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</row>
    <row r="49" spans="1:16" ht="55.5" customHeight="1">
      <c r="A49" s="609"/>
      <c r="B49" s="611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19"/>
    </row>
    <row r="50" spans="1:16" ht="94.5" customHeight="1">
      <c r="A50" s="608" t="s">
        <v>295</v>
      </c>
      <c r="B50" s="610">
        <v>276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</row>
    <row r="51" spans="1:16" ht="94.5" customHeight="1">
      <c r="A51" s="609"/>
      <c r="B51" s="611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</row>
    <row r="52" spans="1:16" ht="94.5" customHeight="1">
      <c r="A52" s="609"/>
      <c r="B52" s="611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</row>
    <row r="53" spans="1:16" ht="94.5" customHeight="1">
      <c r="A53" s="609"/>
      <c r="B53" s="611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</row>
    <row r="54" spans="1:16" ht="94.5" customHeight="1">
      <c r="A54" s="609"/>
      <c r="B54" s="611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</row>
    <row r="55" spans="1:16" ht="42" customHeight="1">
      <c r="A55" s="609"/>
      <c r="B55" s="611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</row>
    <row r="56" spans="1:16" ht="46.5" customHeight="1">
      <c r="A56" s="609"/>
      <c r="B56" s="611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</row>
    <row r="57" spans="1:16" ht="65.25" customHeight="1">
      <c r="A57" s="609"/>
      <c r="B57" s="611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</row>
    <row r="58" spans="1:16" ht="70.5" customHeight="1">
      <c r="A58" s="609"/>
      <c r="B58" s="611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</row>
    <row r="59" spans="1:16" ht="62.25" customHeight="1">
      <c r="A59" s="609"/>
      <c r="B59" s="611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ht="72.75" customHeight="1">
      <c r="A60" s="609"/>
      <c r="B60" s="611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</row>
    <row r="61" spans="1:16" ht="46.5" customHeight="1">
      <c r="A61" s="609"/>
      <c r="B61" s="611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</row>
    <row r="62" spans="1:16" ht="46.5" customHeight="1">
      <c r="A62" s="609"/>
      <c r="B62" s="611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</row>
    <row r="63" spans="1:16" ht="69" customHeight="1">
      <c r="A63" s="609"/>
      <c r="B63" s="611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</row>
    <row r="64" spans="1:16" ht="60" customHeight="1">
      <c r="A64" s="623"/>
      <c r="B64" s="622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  <c r="P64" s="19"/>
    </row>
    <row r="65" spans="1:22" s="12" customFormat="1" ht="15.75" customHeight="1">
      <c r="A65" s="18"/>
      <c r="B65" s="18"/>
      <c r="C65"/>
      <c r="D65"/>
      <c r="E65" s="7"/>
      <c r="F65"/>
      <c r="G65"/>
      <c r="H65"/>
      <c r="I65"/>
      <c r="J65"/>
      <c r="K65" s="603" t="s">
        <v>213</v>
      </c>
      <c r="L65" s="603"/>
      <c r="M65" s="287">
        <f>SUM(M5:M64)</f>
        <v>57820373.740000002</v>
      </c>
      <c r="N65" s="21"/>
      <c r="O65" s="19"/>
      <c r="P65" s="19"/>
      <c r="Q65" s="18"/>
      <c r="R65" s="18"/>
      <c r="S65" s="18"/>
      <c r="T65" s="18"/>
      <c r="U65" s="18"/>
      <c r="V65" s="18"/>
    </row>
    <row r="66" spans="1:22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'!G241</f>
        <v>3945924</v>
      </c>
      <c r="N66" s="23">
        <f>M66*100%/M65</f>
        <v>6.8244526016790846E-2</v>
      </c>
      <c r="O66"/>
      <c r="P66"/>
    </row>
    <row r="67" spans="1:22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N67" s="14"/>
      <c r="O67"/>
      <c r="P67"/>
    </row>
    <row r="68" spans="1:22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1:22" s="12" customFormat="1" ht="15.75" customHeight="1">
      <c r="C69"/>
      <c r="D69"/>
      <c r="E69" s="7"/>
      <c r="F69"/>
      <c r="G69"/>
      <c r="H69"/>
      <c r="I69"/>
      <c r="J69"/>
      <c r="K69"/>
      <c r="L69"/>
      <c r="M69"/>
      <c r="N69" s="14"/>
      <c r="O69"/>
      <c r="P69"/>
    </row>
    <row r="70" spans="1:22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1:22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1:22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1:22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1:22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22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1:22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22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22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22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22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K67:L67"/>
    <mergeCell ref="A1:O1"/>
    <mergeCell ref="A2:O2"/>
    <mergeCell ref="G3:H3"/>
    <mergeCell ref="I3:J3"/>
    <mergeCell ref="A20:A34"/>
    <mergeCell ref="B20:B34"/>
    <mergeCell ref="K66:L66"/>
    <mergeCell ref="K65:L65"/>
    <mergeCell ref="B5:B19"/>
    <mergeCell ref="A5:A19"/>
    <mergeCell ref="O4:O64"/>
    <mergeCell ref="B35:B49"/>
    <mergeCell ref="A35:A49"/>
    <mergeCell ref="B50:B64"/>
    <mergeCell ref="A50:A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R1017"/>
  <sheetViews>
    <sheetView topLeftCell="E61" zoomScale="60" zoomScaleNormal="60" workbookViewId="0">
      <selection activeCell="M73" sqref="M73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140625" customWidth="1"/>
    <col min="17" max="17" width="16.140625" customWidth="1"/>
    <col min="18" max="18" width="13.710937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296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85">
        <v>1</v>
      </c>
      <c r="P4" s="3"/>
    </row>
    <row r="5" spans="1:18" ht="81.75" customHeight="1">
      <c r="A5" s="711" t="s">
        <v>297</v>
      </c>
      <c r="B5" s="712">
        <v>202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911078</v>
      </c>
      <c r="M5" s="253">
        <f>K5*L5</f>
        <v>911078</v>
      </c>
      <c r="N5" s="192" t="s">
        <v>196</v>
      </c>
      <c r="O5" s="686"/>
      <c r="P5">
        <v>64800000</v>
      </c>
      <c r="Q5">
        <f>P5/4</f>
        <v>16200000</v>
      </c>
      <c r="R5" s="38">
        <f>Q5/23</f>
        <v>704347.82608695654</v>
      </c>
    </row>
    <row r="6" spans="1:18" ht="65.25" customHeight="1">
      <c r="A6" s="696"/>
      <c r="B6" s="713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911078</v>
      </c>
      <c r="M6" s="242">
        <f>K6*L6</f>
        <v>911078</v>
      </c>
      <c r="N6" s="193" t="s">
        <v>198</v>
      </c>
      <c r="O6" s="686"/>
      <c r="P6" s="58">
        <v>20000000</v>
      </c>
      <c r="Q6" s="38">
        <f>P6/4</f>
        <v>5000000</v>
      </c>
      <c r="R6" s="38">
        <v>1600000</v>
      </c>
    </row>
    <row r="7" spans="1:18" ht="65.25" customHeight="1">
      <c r="A7" s="696"/>
      <c r="B7" s="713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911079.43500000006</v>
      </c>
      <c r="M7" s="242">
        <f t="shared" ref="M7:M20" si="0">K7*L7</f>
        <v>911079.43500000006</v>
      </c>
      <c r="N7" s="39" t="s">
        <v>199</v>
      </c>
      <c r="O7" s="686"/>
      <c r="P7" s="51">
        <f>SUM(M5:M20)</f>
        <v>18830093.435000002</v>
      </c>
      <c r="Q7" s="24">
        <f>P7*4</f>
        <v>75320373.74000001</v>
      </c>
      <c r="R7" s="38">
        <v>1600000</v>
      </c>
    </row>
    <row r="8" spans="1:18" ht="65.25" customHeight="1">
      <c r="A8" s="696"/>
      <c r="B8" s="713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911078</v>
      </c>
      <c r="M8" s="242">
        <f t="shared" si="0"/>
        <v>911078</v>
      </c>
      <c r="N8" s="39" t="s">
        <v>199</v>
      </c>
      <c r="O8" s="686"/>
      <c r="P8" s="19"/>
      <c r="R8" s="38">
        <v>1800000</v>
      </c>
    </row>
    <row r="9" spans="1:18" ht="76.5" customHeight="1">
      <c r="A9" s="696"/>
      <c r="B9" s="713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911078</v>
      </c>
      <c r="M9" s="242">
        <f t="shared" si="0"/>
        <v>911078</v>
      </c>
      <c r="N9" s="39" t="s">
        <v>199</v>
      </c>
      <c r="O9" s="686"/>
      <c r="Q9" s="24">
        <f>720/4</f>
        <v>180</v>
      </c>
    </row>
    <row r="10" spans="1:18" ht="52.5" customHeight="1">
      <c r="A10" s="696"/>
      <c r="B10" s="713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911078</v>
      </c>
      <c r="M10" s="243">
        <f t="shared" si="0"/>
        <v>911078</v>
      </c>
      <c r="N10" s="40" t="s">
        <v>204</v>
      </c>
      <c r="O10" s="686"/>
      <c r="Q10" s="24">
        <f>Q9+L10</f>
        <v>911258</v>
      </c>
      <c r="R10" s="24"/>
    </row>
    <row r="11" spans="1:18" ht="52.5" customHeight="1">
      <c r="A11" s="696"/>
      <c r="B11" s="713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911078</v>
      </c>
      <c r="M11" s="243">
        <f t="shared" si="0"/>
        <v>911078</v>
      </c>
      <c r="N11" s="39" t="s">
        <v>199</v>
      </c>
      <c r="O11" s="686"/>
      <c r="Q11" s="24"/>
      <c r="R11" s="24"/>
    </row>
    <row r="12" spans="1:18" ht="52.5" customHeight="1">
      <c r="A12" s="696"/>
      <c r="B12" s="713"/>
      <c r="C12" s="53" t="s">
        <v>106</v>
      </c>
      <c r="D12" s="32" t="s">
        <v>121</v>
      </c>
      <c r="E12" s="32" t="s">
        <v>246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911078</v>
      </c>
      <c r="M12" s="243">
        <f t="shared" si="0"/>
        <v>911078</v>
      </c>
      <c r="N12" s="40" t="s">
        <v>204</v>
      </c>
      <c r="O12" s="686"/>
      <c r="Q12" s="24"/>
      <c r="R12" s="24"/>
    </row>
    <row r="13" spans="1:18" ht="80.25" customHeight="1">
      <c r="A13" s="696"/>
      <c r="B13" s="713"/>
      <c r="C13" s="53" t="s">
        <v>106</v>
      </c>
      <c r="D13" s="32" t="s">
        <v>123</v>
      </c>
      <c r="E13" s="32" t="s">
        <v>247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911078</v>
      </c>
      <c r="M13" s="243">
        <f t="shared" si="0"/>
        <v>911078</v>
      </c>
      <c r="N13" s="39" t="s">
        <v>199</v>
      </c>
      <c r="O13" s="686"/>
      <c r="Q13" t="s">
        <v>48</v>
      </c>
    </row>
    <row r="14" spans="1:18" ht="62.25" customHeight="1">
      <c r="A14" s="696"/>
      <c r="B14" s="713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86"/>
      <c r="P14" s="19"/>
    </row>
    <row r="15" spans="1:18" ht="93" customHeight="1">
      <c r="A15" s="696"/>
      <c r="B15" s="713"/>
      <c r="C15" s="53" t="s">
        <v>106</v>
      </c>
      <c r="D15" s="30" t="s">
        <v>125</v>
      </c>
      <c r="E15" s="32" t="s">
        <v>248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911078</v>
      </c>
      <c r="M15" s="243">
        <f t="shared" si="0"/>
        <v>911078</v>
      </c>
      <c r="N15" s="39" t="s">
        <v>199</v>
      </c>
      <c r="O15" s="686"/>
    </row>
    <row r="16" spans="1:18" ht="66" customHeight="1">
      <c r="A16" s="696"/>
      <c r="B16" s="713"/>
      <c r="C16" s="53" t="s">
        <v>106</v>
      </c>
      <c r="D16" s="30" t="s">
        <v>128</v>
      </c>
      <c r="E16" s="30" t="s">
        <v>249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911078</v>
      </c>
      <c r="M16" s="243">
        <f t="shared" si="0"/>
        <v>911078</v>
      </c>
      <c r="N16" s="39" t="s">
        <v>199</v>
      </c>
      <c r="O16" s="686"/>
    </row>
    <row r="17" spans="1:16" ht="58.5" customHeight="1">
      <c r="A17" s="696"/>
      <c r="B17" s="713"/>
      <c r="C17" s="53" t="s">
        <v>130</v>
      </c>
      <c r="D17" s="30" t="s">
        <v>131</v>
      </c>
      <c r="E17" s="30" t="s">
        <v>250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911078</v>
      </c>
      <c r="M17" s="243">
        <f t="shared" si="0"/>
        <v>911078</v>
      </c>
      <c r="N17" s="39" t="s">
        <v>209</v>
      </c>
      <c r="O17" s="686"/>
    </row>
    <row r="18" spans="1:16" ht="51" customHeight="1">
      <c r="A18" s="696"/>
      <c r="B18" s="713"/>
      <c r="C18" s="53" t="s">
        <v>130</v>
      </c>
      <c r="D18" s="30" t="s">
        <v>131</v>
      </c>
      <c r="E18" s="30" t="s">
        <v>133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208</v>
      </c>
      <c r="K18" s="30">
        <v>1</v>
      </c>
      <c r="L18" s="242">
        <v>4375000</v>
      </c>
      <c r="M18" s="243">
        <f t="shared" si="0"/>
        <v>4375000</v>
      </c>
      <c r="N18" s="39" t="s">
        <v>209</v>
      </c>
      <c r="O18" s="686"/>
      <c r="P18" s="242">
        <v>4375000</v>
      </c>
    </row>
    <row r="19" spans="1:16" ht="59.25" customHeight="1">
      <c r="A19" s="696"/>
      <c r="B19" s="713"/>
      <c r="C19" s="53" t="s">
        <v>130</v>
      </c>
      <c r="D19" s="32" t="s">
        <v>134</v>
      </c>
      <c r="E19" s="32" t="s">
        <v>135</v>
      </c>
      <c r="F19" s="25" t="s">
        <v>201</v>
      </c>
      <c r="G19" s="27" t="s">
        <v>192</v>
      </c>
      <c r="H19" s="27" t="s">
        <v>193</v>
      </c>
      <c r="I19" s="28" t="s">
        <v>194</v>
      </c>
      <c r="J19" s="29" t="s">
        <v>195</v>
      </c>
      <c r="K19" s="30">
        <v>1</v>
      </c>
      <c r="L19" s="242">
        <v>911078</v>
      </c>
      <c r="M19" s="243">
        <f t="shared" si="0"/>
        <v>911078</v>
      </c>
      <c r="N19" s="40" t="s">
        <v>204</v>
      </c>
      <c r="O19" s="686"/>
    </row>
    <row r="20" spans="1:16" s="14" customFormat="1" ht="60.75" customHeight="1">
      <c r="A20" s="696"/>
      <c r="B20" s="713"/>
      <c r="C20" s="286" t="s">
        <v>106</v>
      </c>
      <c r="D20" s="41" t="s">
        <v>136</v>
      </c>
      <c r="E20" s="41" t="s">
        <v>137</v>
      </c>
      <c r="F20" s="42" t="s">
        <v>201</v>
      </c>
      <c r="G20" s="43" t="s">
        <v>192</v>
      </c>
      <c r="H20" s="43" t="s">
        <v>193</v>
      </c>
      <c r="I20" s="44" t="s">
        <v>194</v>
      </c>
      <c r="J20" s="248" t="s">
        <v>195</v>
      </c>
      <c r="K20" s="45">
        <v>1</v>
      </c>
      <c r="L20" s="242">
        <v>911078</v>
      </c>
      <c r="M20" s="250">
        <f t="shared" si="0"/>
        <v>911078</v>
      </c>
      <c r="N20" s="69" t="s">
        <v>204</v>
      </c>
      <c r="O20" s="686"/>
      <c r="P20" s="19"/>
    </row>
    <row r="21" spans="1:16" ht="71.25" customHeight="1">
      <c r="A21" s="687" t="s">
        <v>298</v>
      </c>
      <c r="B21" s="714">
        <v>103</v>
      </c>
      <c r="C21" s="52" t="s">
        <v>106</v>
      </c>
      <c r="D21" s="47" t="s">
        <v>107</v>
      </c>
      <c r="E21" s="33" t="s">
        <v>108</v>
      </c>
      <c r="F21" s="33" t="s">
        <v>191</v>
      </c>
      <c r="G21" s="34" t="s">
        <v>192</v>
      </c>
      <c r="H21" s="34" t="s">
        <v>193</v>
      </c>
      <c r="I21" s="35" t="s">
        <v>194</v>
      </c>
      <c r="J21" s="36" t="s">
        <v>195</v>
      </c>
      <c r="K21" s="37">
        <v>1</v>
      </c>
      <c r="L21" s="253">
        <v>911078</v>
      </c>
      <c r="M21" s="253">
        <f>K21*L21</f>
        <v>911078</v>
      </c>
      <c r="N21" s="192" t="s">
        <v>196</v>
      </c>
      <c r="O21" s="686"/>
    </row>
    <row r="22" spans="1:16" ht="106.5" customHeight="1">
      <c r="A22" s="688"/>
      <c r="B22" s="681"/>
      <c r="C22" s="53" t="s">
        <v>106</v>
      </c>
      <c r="D22" s="32" t="s">
        <v>110</v>
      </c>
      <c r="E22" s="26" t="s">
        <v>111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911078</v>
      </c>
      <c r="M22" s="242">
        <f>K22*L22</f>
        <v>911078</v>
      </c>
      <c r="N22" s="193" t="s">
        <v>198</v>
      </c>
      <c r="O22" s="686"/>
    </row>
    <row r="23" spans="1:16" ht="33.75" customHeight="1">
      <c r="A23" s="688"/>
      <c r="B23" s="681"/>
      <c r="C23" s="53" t="s">
        <v>106</v>
      </c>
      <c r="D23" s="32" t="s">
        <v>112</v>
      </c>
      <c r="E23" s="26" t="s">
        <v>113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911079.43500000006</v>
      </c>
      <c r="M23" s="242">
        <f t="shared" ref="M23:M36" si="1">K23*L23</f>
        <v>911079.43500000006</v>
      </c>
      <c r="N23" s="39" t="s">
        <v>199</v>
      </c>
      <c r="O23" s="686"/>
    </row>
    <row r="24" spans="1:16" ht="43.5" customHeight="1">
      <c r="A24" s="688"/>
      <c r="B24" s="681"/>
      <c r="C24" s="53" t="s">
        <v>106</v>
      </c>
      <c r="D24" s="32" t="s">
        <v>112</v>
      </c>
      <c r="E24" s="26" t="s">
        <v>114</v>
      </c>
      <c r="F24" s="26" t="s">
        <v>197</v>
      </c>
      <c r="G24" s="27" t="s">
        <v>192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911078</v>
      </c>
      <c r="M24" s="242">
        <f t="shared" si="1"/>
        <v>911078</v>
      </c>
      <c r="N24" s="39" t="s">
        <v>199</v>
      </c>
      <c r="O24" s="686"/>
    </row>
    <row r="25" spans="1:16" ht="65.25" customHeight="1">
      <c r="A25" s="688"/>
      <c r="B25" s="681"/>
      <c r="C25" s="53" t="s">
        <v>106</v>
      </c>
      <c r="D25" s="32" t="s">
        <v>115</v>
      </c>
      <c r="E25" s="31" t="s">
        <v>116</v>
      </c>
      <c r="F25" s="26" t="s">
        <v>197</v>
      </c>
      <c r="G25" s="27" t="s">
        <v>200</v>
      </c>
      <c r="H25" s="27" t="s">
        <v>193</v>
      </c>
      <c r="I25" s="28" t="s">
        <v>194</v>
      </c>
      <c r="J25" s="29" t="s">
        <v>195</v>
      </c>
      <c r="K25" s="30">
        <v>1</v>
      </c>
      <c r="L25" s="242">
        <v>911078</v>
      </c>
      <c r="M25" s="242">
        <f t="shared" si="1"/>
        <v>911078</v>
      </c>
      <c r="N25" s="39" t="s">
        <v>199</v>
      </c>
      <c r="O25" s="686"/>
    </row>
    <row r="26" spans="1:16" ht="46.5" customHeight="1">
      <c r="A26" s="688"/>
      <c r="B26" s="681"/>
      <c r="C26" s="53" t="s">
        <v>106</v>
      </c>
      <c r="D26" s="32" t="s">
        <v>117</v>
      </c>
      <c r="E26" s="32" t="s">
        <v>118</v>
      </c>
      <c r="F26" s="25" t="s">
        <v>201</v>
      </c>
      <c r="G26" s="27" t="s">
        <v>192</v>
      </c>
      <c r="H26" s="27" t="s">
        <v>202</v>
      </c>
      <c r="I26" s="28" t="s">
        <v>194</v>
      </c>
      <c r="J26" s="30" t="s">
        <v>203</v>
      </c>
      <c r="K26" s="30">
        <v>1</v>
      </c>
      <c r="L26" s="242">
        <v>911078</v>
      </c>
      <c r="M26" s="243">
        <f t="shared" si="1"/>
        <v>911078</v>
      </c>
      <c r="N26" s="40" t="s">
        <v>204</v>
      </c>
      <c r="O26" s="686"/>
    </row>
    <row r="27" spans="1:16" ht="60.75" customHeight="1">
      <c r="A27" s="688"/>
      <c r="B27" s="681"/>
      <c r="C27" s="53" t="s">
        <v>106</v>
      </c>
      <c r="D27" s="32" t="s">
        <v>119</v>
      </c>
      <c r="E27" s="32" t="s">
        <v>120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8" t="s">
        <v>205</v>
      </c>
      <c r="K27" s="30">
        <v>1</v>
      </c>
      <c r="L27" s="242">
        <v>911078</v>
      </c>
      <c r="M27" s="243">
        <f t="shared" si="1"/>
        <v>911078</v>
      </c>
      <c r="N27" s="39" t="s">
        <v>199</v>
      </c>
      <c r="O27" s="686"/>
    </row>
    <row r="28" spans="1:16" ht="60.75" customHeight="1">
      <c r="A28" s="688"/>
      <c r="B28" s="681"/>
      <c r="C28" s="53" t="s">
        <v>106</v>
      </c>
      <c r="D28" s="32" t="s">
        <v>121</v>
      </c>
      <c r="E28" s="32" t="s">
        <v>246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911078</v>
      </c>
      <c r="M28" s="243">
        <f t="shared" si="1"/>
        <v>911078</v>
      </c>
      <c r="N28" s="40" t="s">
        <v>204</v>
      </c>
      <c r="O28" s="686"/>
    </row>
    <row r="29" spans="1:16" ht="60.75" customHeight="1">
      <c r="A29" s="688"/>
      <c r="B29" s="681"/>
      <c r="C29" s="53" t="s">
        <v>106</v>
      </c>
      <c r="D29" s="32" t="s">
        <v>123</v>
      </c>
      <c r="E29" s="32" t="s">
        <v>247</v>
      </c>
      <c r="F29" s="25" t="s">
        <v>201</v>
      </c>
      <c r="G29" s="27" t="s">
        <v>192</v>
      </c>
      <c r="H29" s="27" t="s">
        <v>193</v>
      </c>
      <c r="I29" s="28" t="s">
        <v>194</v>
      </c>
      <c r="J29" s="29" t="s">
        <v>195</v>
      </c>
      <c r="K29" s="30">
        <v>1</v>
      </c>
      <c r="L29" s="242">
        <v>911078</v>
      </c>
      <c r="M29" s="243">
        <f t="shared" si="1"/>
        <v>911078</v>
      </c>
      <c r="N29" s="39" t="s">
        <v>199</v>
      </c>
      <c r="O29" s="686"/>
    </row>
    <row r="30" spans="1:16" ht="62.25" customHeight="1">
      <c r="A30" s="688"/>
      <c r="B30" s="681"/>
      <c r="C30" s="411" t="s">
        <v>106</v>
      </c>
      <c r="D30" s="398" t="s">
        <v>125</v>
      </c>
      <c r="E30" s="398" t="s">
        <v>126</v>
      </c>
      <c r="F30" s="393" t="s">
        <v>206</v>
      </c>
      <c r="G30" s="395" t="s">
        <v>192</v>
      </c>
      <c r="H30" s="395" t="s">
        <v>193</v>
      </c>
      <c r="I30" s="396" t="s">
        <v>194</v>
      </c>
      <c r="J30" s="397" t="s">
        <v>195</v>
      </c>
      <c r="K30" s="398">
        <v>1</v>
      </c>
      <c r="L30" s="399">
        <v>1700000</v>
      </c>
      <c r="M30" s="401">
        <f t="shared" si="1"/>
        <v>1700000</v>
      </c>
      <c r="N30" s="413" t="s">
        <v>199</v>
      </c>
      <c r="O30" s="686"/>
      <c r="P30" s="19"/>
    </row>
    <row r="31" spans="1:16" ht="60" customHeight="1">
      <c r="A31" s="688"/>
      <c r="B31" s="681"/>
      <c r="C31" s="53" t="s">
        <v>106</v>
      </c>
      <c r="D31" s="30" t="s">
        <v>125</v>
      </c>
      <c r="E31" s="32" t="s">
        <v>248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911078</v>
      </c>
      <c r="M31" s="243">
        <f t="shared" si="1"/>
        <v>911078</v>
      </c>
      <c r="N31" s="39" t="s">
        <v>199</v>
      </c>
      <c r="O31" s="686"/>
    </row>
    <row r="32" spans="1:16" ht="33.75" customHeight="1">
      <c r="A32" s="688"/>
      <c r="B32" s="681"/>
      <c r="C32" s="53" t="s">
        <v>106</v>
      </c>
      <c r="D32" s="30" t="s">
        <v>128</v>
      </c>
      <c r="E32" s="30" t="s">
        <v>249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207</v>
      </c>
      <c r="K32" s="30">
        <v>1</v>
      </c>
      <c r="L32" s="242">
        <v>911078</v>
      </c>
      <c r="M32" s="243">
        <f t="shared" si="1"/>
        <v>911078</v>
      </c>
      <c r="N32" s="39" t="s">
        <v>199</v>
      </c>
      <c r="O32" s="686"/>
    </row>
    <row r="33" spans="1:16" ht="46.5" customHeight="1">
      <c r="A33" s="688"/>
      <c r="B33" s="681"/>
      <c r="C33" s="53" t="s">
        <v>130</v>
      </c>
      <c r="D33" s="30" t="s">
        <v>131</v>
      </c>
      <c r="E33" s="30" t="s">
        <v>250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208</v>
      </c>
      <c r="K33" s="30">
        <v>1</v>
      </c>
      <c r="L33" s="242">
        <v>911078</v>
      </c>
      <c r="M33" s="243">
        <f t="shared" si="1"/>
        <v>911078</v>
      </c>
      <c r="N33" s="39" t="s">
        <v>209</v>
      </c>
      <c r="O33" s="686"/>
    </row>
    <row r="34" spans="1:16" ht="37.5" customHeight="1">
      <c r="A34" s="688"/>
      <c r="B34" s="681"/>
      <c r="C34" s="53" t="s">
        <v>130</v>
      </c>
      <c r="D34" s="30" t="s">
        <v>131</v>
      </c>
      <c r="E34" s="30" t="s">
        <v>133</v>
      </c>
      <c r="F34" s="25" t="s">
        <v>201</v>
      </c>
      <c r="G34" s="27" t="s">
        <v>192</v>
      </c>
      <c r="H34" s="27" t="s">
        <v>193</v>
      </c>
      <c r="I34" s="28" t="s">
        <v>194</v>
      </c>
      <c r="J34" s="29" t="s">
        <v>208</v>
      </c>
      <c r="K34" s="30">
        <v>1</v>
      </c>
      <c r="L34" s="242">
        <v>4375000</v>
      </c>
      <c r="M34" s="243">
        <f t="shared" si="1"/>
        <v>4375000</v>
      </c>
      <c r="N34" s="39" t="s">
        <v>209</v>
      </c>
      <c r="O34" s="686"/>
    </row>
    <row r="35" spans="1:16" ht="37.5" customHeight="1">
      <c r="A35" s="688"/>
      <c r="B35" s="681"/>
      <c r="C35" s="53" t="s">
        <v>130</v>
      </c>
      <c r="D35" s="32" t="s">
        <v>134</v>
      </c>
      <c r="E35" s="32" t="s">
        <v>135</v>
      </c>
      <c r="F35" s="25" t="s">
        <v>201</v>
      </c>
      <c r="G35" s="27" t="s">
        <v>192</v>
      </c>
      <c r="H35" s="27" t="s">
        <v>193</v>
      </c>
      <c r="I35" s="28" t="s">
        <v>194</v>
      </c>
      <c r="J35" s="29" t="s">
        <v>195</v>
      </c>
      <c r="K35" s="30">
        <v>1</v>
      </c>
      <c r="L35" s="242">
        <v>911078</v>
      </c>
      <c r="M35" s="243">
        <f t="shared" si="1"/>
        <v>911078</v>
      </c>
      <c r="N35" s="40" t="s">
        <v>204</v>
      </c>
      <c r="O35" s="686"/>
    </row>
    <row r="36" spans="1:16" ht="37.5" customHeight="1">
      <c r="A36" s="688"/>
      <c r="B36" s="681"/>
      <c r="C36" s="286" t="s">
        <v>106</v>
      </c>
      <c r="D36" s="41" t="s">
        <v>136</v>
      </c>
      <c r="E36" s="41" t="s">
        <v>137</v>
      </c>
      <c r="F36" s="42" t="s">
        <v>201</v>
      </c>
      <c r="G36" s="43" t="s">
        <v>192</v>
      </c>
      <c r="H36" s="43" t="s">
        <v>193</v>
      </c>
      <c r="I36" s="44" t="s">
        <v>194</v>
      </c>
      <c r="J36" s="248" t="s">
        <v>195</v>
      </c>
      <c r="K36" s="45">
        <v>1</v>
      </c>
      <c r="L36" s="242">
        <v>911078</v>
      </c>
      <c r="M36" s="250">
        <f t="shared" si="1"/>
        <v>911078</v>
      </c>
      <c r="N36" s="69" t="s">
        <v>204</v>
      </c>
      <c r="O36" s="686"/>
    </row>
    <row r="37" spans="1:16" ht="68.25" customHeight="1">
      <c r="A37" s="597" t="s">
        <v>299</v>
      </c>
      <c r="B37" s="594">
        <v>103</v>
      </c>
      <c r="C37" s="52" t="s">
        <v>106</v>
      </c>
      <c r="D37" s="47" t="s">
        <v>107</v>
      </c>
      <c r="E37" s="33" t="s">
        <v>108</v>
      </c>
      <c r="F37" s="33" t="s">
        <v>191</v>
      </c>
      <c r="G37" s="34" t="s">
        <v>192</v>
      </c>
      <c r="H37" s="34" t="s">
        <v>193</v>
      </c>
      <c r="I37" s="35" t="s">
        <v>194</v>
      </c>
      <c r="J37" s="36" t="s">
        <v>195</v>
      </c>
      <c r="K37" s="37">
        <v>1</v>
      </c>
      <c r="L37" s="253">
        <v>911078</v>
      </c>
      <c r="M37" s="253">
        <f>K37*L37</f>
        <v>911078</v>
      </c>
      <c r="N37" s="192" t="s">
        <v>196</v>
      </c>
      <c r="O37" s="686"/>
    </row>
    <row r="38" spans="1:16" ht="68.25" customHeight="1">
      <c r="A38" s="598"/>
      <c r="B38" s="595"/>
      <c r="C38" s="53" t="s">
        <v>106</v>
      </c>
      <c r="D38" s="32" t="s">
        <v>110</v>
      </c>
      <c r="E38" s="26" t="s">
        <v>111</v>
      </c>
      <c r="F38" s="26" t="s">
        <v>197</v>
      </c>
      <c r="G38" s="27" t="s">
        <v>192</v>
      </c>
      <c r="H38" s="27" t="s">
        <v>193</v>
      </c>
      <c r="I38" s="28" t="s">
        <v>194</v>
      </c>
      <c r="J38" s="29" t="s">
        <v>195</v>
      </c>
      <c r="K38" s="30">
        <v>1</v>
      </c>
      <c r="L38" s="242">
        <v>911078</v>
      </c>
      <c r="M38" s="242">
        <f>K38*L38</f>
        <v>911078</v>
      </c>
      <c r="N38" s="193" t="s">
        <v>198</v>
      </c>
      <c r="O38" s="686"/>
    </row>
    <row r="39" spans="1:16" ht="68.25" customHeight="1">
      <c r="A39" s="598"/>
      <c r="B39" s="595"/>
      <c r="C39" s="53" t="s">
        <v>106</v>
      </c>
      <c r="D39" s="32" t="s">
        <v>112</v>
      </c>
      <c r="E39" s="26" t="s">
        <v>113</v>
      </c>
      <c r="F39" s="26" t="s">
        <v>197</v>
      </c>
      <c r="G39" s="27" t="s">
        <v>192</v>
      </c>
      <c r="H39" s="27" t="s">
        <v>193</v>
      </c>
      <c r="I39" s="28" t="s">
        <v>194</v>
      </c>
      <c r="J39" s="29" t="s">
        <v>195</v>
      </c>
      <c r="K39" s="30">
        <v>1</v>
      </c>
      <c r="L39" s="242">
        <v>911079.43500000006</v>
      </c>
      <c r="M39" s="242">
        <f t="shared" ref="M39:M52" si="2">K39*L39</f>
        <v>911079.43500000006</v>
      </c>
      <c r="N39" s="39" t="s">
        <v>199</v>
      </c>
      <c r="O39" s="686"/>
    </row>
    <row r="40" spans="1:16" ht="68.25" customHeight="1">
      <c r="A40" s="598"/>
      <c r="B40" s="595"/>
      <c r="C40" s="53" t="s">
        <v>106</v>
      </c>
      <c r="D40" s="32" t="s">
        <v>112</v>
      </c>
      <c r="E40" s="26" t="s">
        <v>114</v>
      </c>
      <c r="F40" s="26" t="s">
        <v>197</v>
      </c>
      <c r="G40" s="27" t="s">
        <v>192</v>
      </c>
      <c r="H40" s="27" t="s">
        <v>193</v>
      </c>
      <c r="I40" s="28" t="s">
        <v>194</v>
      </c>
      <c r="J40" s="29" t="s">
        <v>195</v>
      </c>
      <c r="K40" s="30">
        <v>1</v>
      </c>
      <c r="L40" s="242">
        <v>911078</v>
      </c>
      <c r="M40" s="242">
        <f t="shared" si="2"/>
        <v>911078</v>
      </c>
      <c r="N40" s="39" t="s">
        <v>199</v>
      </c>
      <c r="O40" s="686"/>
    </row>
    <row r="41" spans="1:16" ht="68.25" customHeight="1">
      <c r="A41" s="598"/>
      <c r="B41" s="595"/>
      <c r="C41" s="53" t="s">
        <v>106</v>
      </c>
      <c r="D41" s="32" t="s">
        <v>115</v>
      </c>
      <c r="E41" s="31" t="s">
        <v>116</v>
      </c>
      <c r="F41" s="26" t="s">
        <v>197</v>
      </c>
      <c r="G41" s="27" t="s">
        <v>200</v>
      </c>
      <c r="H41" s="27" t="s">
        <v>193</v>
      </c>
      <c r="I41" s="28" t="s">
        <v>194</v>
      </c>
      <c r="J41" s="29" t="s">
        <v>195</v>
      </c>
      <c r="K41" s="30">
        <v>1</v>
      </c>
      <c r="L41" s="242">
        <v>911078</v>
      </c>
      <c r="M41" s="242">
        <f t="shared" si="2"/>
        <v>911078</v>
      </c>
      <c r="N41" s="39" t="s">
        <v>199</v>
      </c>
      <c r="O41" s="686"/>
    </row>
    <row r="42" spans="1:16" ht="68.25" customHeight="1">
      <c r="A42" s="598"/>
      <c r="B42" s="595"/>
      <c r="C42" s="53" t="s">
        <v>106</v>
      </c>
      <c r="D42" s="32" t="s">
        <v>117</v>
      </c>
      <c r="E42" s="32" t="s">
        <v>118</v>
      </c>
      <c r="F42" s="25" t="s">
        <v>201</v>
      </c>
      <c r="G42" s="27" t="s">
        <v>192</v>
      </c>
      <c r="H42" s="27" t="s">
        <v>202</v>
      </c>
      <c r="I42" s="28" t="s">
        <v>194</v>
      </c>
      <c r="J42" s="30" t="s">
        <v>203</v>
      </c>
      <c r="K42" s="30">
        <v>1</v>
      </c>
      <c r="L42" s="242">
        <v>911078</v>
      </c>
      <c r="M42" s="243">
        <f t="shared" si="2"/>
        <v>911078</v>
      </c>
      <c r="N42" s="40" t="s">
        <v>204</v>
      </c>
      <c r="O42" s="686"/>
    </row>
    <row r="43" spans="1:16" ht="68.25" customHeight="1">
      <c r="A43" s="598"/>
      <c r="B43" s="595"/>
      <c r="C43" s="53" t="s">
        <v>106</v>
      </c>
      <c r="D43" s="32" t="s">
        <v>119</v>
      </c>
      <c r="E43" s="32" t="s">
        <v>120</v>
      </c>
      <c r="F43" s="25" t="s">
        <v>201</v>
      </c>
      <c r="G43" s="27" t="s">
        <v>192</v>
      </c>
      <c r="H43" s="27" t="s">
        <v>193</v>
      </c>
      <c r="I43" s="28" t="s">
        <v>194</v>
      </c>
      <c r="J43" s="28" t="s">
        <v>205</v>
      </c>
      <c r="K43" s="30">
        <v>1</v>
      </c>
      <c r="L43" s="242">
        <v>911078</v>
      </c>
      <c r="M43" s="243">
        <f t="shared" si="2"/>
        <v>911078</v>
      </c>
      <c r="N43" s="39" t="s">
        <v>199</v>
      </c>
      <c r="O43" s="686"/>
    </row>
    <row r="44" spans="1:16" ht="68.25" customHeight="1">
      <c r="A44" s="598"/>
      <c r="B44" s="595"/>
      <c r="C44" s="53" t="s">
        <v>106</v>
      </c>
      <c r="D44" s="32" t="s">
        <v>121</v>
      </c>
      <c r="E44" s="32" t="s">
        <v>246</v>
      </c>
      <c r="F44" s="25" t="s">
        <v>201</v>
      </c>
      <c r="G44" s="27" t="s">
        <v>192</v>
      </c>
      <c r="H44" s="27" t="s">
        <v>193</v>
      </c>
      <c r="I44" s="28" t="s">
        <v>194</v>
      </c>
      <c r="J44" s="29" t="s">
        <v>195</v>
      </c>
      <c r="K44" s="30">
        <v>1</v>
      </c>
      <c r="L44" s="242">
        <v>911078</v>
      </c>
      <c r="M44" s="243">
        <f t="shared" si="2"/>
        <v>911078</v>
      </c>
      <c r="N44" s="40" t="s">
        <v>204</v>
      </c>
      <c r="O44" s="686"/>
    </row>
    <row r="45" spans="1:16" ht="68.25" customHeight="1">
      <c r="A45" s="598"/>
      <c r="B45" s="595"/>
      <c r="C45" s="53" t="s">
        <v>106</v>
      </c>
      <c r="D45" s="32" t="s">
        <v>123</v>
      </c>
      <c r="E45" s="32" t="s">
        <v>247</v>
      </c>
      <c r="F45" s="25" t="s">
        <v>201</v>
      </c>
      <c r="G45" s="27" t="s">
        <v>192</v>
      </c>
      <c r="H45" s="27" t="s">
        <v>193</v>
      </c>
      <c r="I45" s="28" t="s">
        <v>194</v>
      </c>
      <c r="J45" s="29" t="s">
        <v>195</v>
      </c>
      <c r="K45" s="30">
        <v>1</v>
      </c>
      <c r="L45" s="242">
        <v>911078</v>
      </c>
      <c r="M45" s="243">
        <f t="shared" si="2"/>
        <v>911078</v>
      </c>
      <c r="N45" s="39" t="s">
        <v>199</v>
      </c>
      <c r="O45" s="686"/>
    </row>
    <row r="46" spans="1:16" ht="62.25" customHeight="1">
      <c r="A46" s="598"/>
      <c r="B46" s="595"/>
      <c r="C46" s="411" t="s">
        <v>106</v>
      </c>
      <c r="D46" s="398" t="s">
        <v>125</v>
      </c>
      <c r="E46" s="398" t="s">
        <v>126</v>
      </c>
      <c r="F46" s="393" t="s">
        <v>206</v>
      </c>
      <c r="G46" s="395" t="s">
        <v>192</v>
      </c>
      <c r="H46" s="395" t="s">
        <v>193</v>
      </c>
      <c r="I46" s="396" t="s">
        <v>194</v>
      </c>
      <c r="J46" s="397" t="s">
        <v>195</v>
      </c>
      <c r="K46" s="398">
        <v>1</v>
      </c>
      <c r="L46" s="399">
        <v>1700000</v>
      </c>
      <c r="M46" s="401">
        <f t="shared" si="2"/>
        <v>1700000</v>
      </c>
      <c r="N46" s="413" t="s">
        <v>199</v>
      </c>
      <c r="O46" s="686"/>
      <c r="P46" s="19"/>
    </row>
    <row r="47" spans="1:16" ht="69.75" customHeight="1">
      <c r="A47" s="598"/>
      <c r="B47" s="595"/>
      <c r="C47" s="53" t="s">
        <v>106</v>
      </c>
      <c r="D47" s="30" t="s">
        <v>125</v>
      </c>
      <c r="E47" s="32" t="s">
        <v>248</v>
      </c>
      <c r="F47" s="25" t="s">
        <v>201</v>
      </c>
      <c r="G47" s="27" t="s">
        <v>192</v>
      </c>
      <c r="H47" s="27" t="s">
        <v>193</v>
      </c>
      <c r="I47" s="28" t="s">
        <v>194</v>
      </c>
      <c r="J47" s="29" t="s">
        <v>207</v>
      </c>
      <c r="K47" s="30">
        <v>1</v>
      </c>
      <c r="L47" s="242">
        <v>911078</v>
      </c>
      <c r="M47" s="243">
        <f t="shared" si="2"/>
        <v>911078</v>
      </c>
      <c r="N47" s="39" t="s">
        <v>199</v>
      </c>
      <c r="O47" s="686"/>
    </row>
    <row r="48" spans="1:16" ht="30" customHeight="1">
      <c r="A48" s="598"/>
      <c r="B48" s="595"/>
      <c r="C48" s="53" t="s">
        <v>106</v>
      </c>
      <c r="D48" s="30" t="s">
        <v>128</v>
      </c>
      <c r="E48" s="30" t="s">
        <v>249</v>
      </c>
      <c r="F48" s="25" t="s">
        <v>201</v>
      </c>
      <c r="G48" s="27" t="s">
        <v>192</v>
      </c>
      <c r="H48" s="27" t="s">
        <v>193</v>
      </c>
      <c r="I48" s="28" t="s">
        <v>194</v>
      </c>
      <c r="J48" s="29" t="s">
        <v>207</v>
      </c>
      <c r="K48" s="30">
        <v>1</v>
      </c>
      <c r="L48" s="242">
        <v>911078</v>
      </c>
      <c r="M48" s="243">
        <f t="shared" si="2"/>
        <v>911078</v>
      </c>
      <c r="N48" s="39" t="s">
        <v>199</v>
      </c>
      <c r="O48" s="686"/>
    </row>
    <row r="49" spans="1:16" ht="67.5" customHeight="1">
      <c r="A49" s="598"/>
      <c r="B49" s="595"/>
      <c r="C49" s="53" t="s">
        <v>130</v>
      </c>
      <c r="D49" s="30" t="s">
        <v>131</v>
      </c>
      <c r="E49" s="30" t="s">
        <v>250</v>
      </c>
      <c r="F49" s="25" t="s">
        <v>201</v>
      </c>
      <c r="G49" s="27" t="s">
        <v>192</v>
      </c>
      <c r="H49" s="27" t="s">
        <v>193</v>
      </c>
      <c r="I49" s="28" t="s">
        <v>194</v>
      </c>
      <c r="J49" s="29" t="s">
        <v>208</v>
      </c>
      <c r="K49" s="30">
        <v>1</v>
      </c>
      <c r="L49" s="242">
        <v>911078</v>
      </c>
      <c r="M49" s="243">
        <f t="shared" si="2"/>
        <v>911078</v>
      </c>
      <c r="N49" s="39" t="s">
        <v>209</v>
      </c>
      <c r="O49" s="686"/>
    </row>
    <row r="50" spans="1:16" ht="73.5" customHeight="1">
      <c r="A50" s="598"/>
      <c r="B50" s="595"/>
      <c r="C50" s="53" t="s">
        <v>130</v>
      </c>
      <c r="D50" s="30" t="s">
        <v>131</v>
      </c>
      <c r="E50" s="30" t="s">
        <v>133</v>
      </c>
      <c r="F50" s="25" t="s">
        <v>201</v>
      </c>
      <c r="G50" s="27" t="s">
        <v>192</v>
      </c>
      <c r="H50" s="27" t="s">
        <v>193</v>
      </c>
      <c r="I50" s="28" t="s">
        <v>194</v>
      </c>
      <c r="J50" s="29" t="s">
        <v>208</v>
      </c>
      <c r="K50" s="30">
        <v>1</v>
      </c>
      <c r="L50" s="242">
        <v>4375000</v>
      </c>
      <c r="M50" s="243">
        <f t="shared" si="2"/>
        <v>4375000</v>
      </c>
      <c r="N50" s="39" t="s">
        <v>209</v>
      </c>
      <c r="O50" s="686"/>
    </row>
    <row r="51" spans="1:16" ht="55.5" customHeight="1">
      <c r="A51" s="598"/>
      <c r="B51" s="595"/>
      <c r="C51" s="53" t="s">
        <v>130</v>
      </c>
      <c r="D51" s="32" t="s">
        <v>134</v>
      </c>
      <c r="E51" s="32" t="s">
        <v>135</v>
      </c>
      <c r="F51" s="25" t="s">
        <v>201</v>
      </c>
      <c r="G51" s="27" t="s">
        <v>192</v>
      </c>
      <c r="H51" s="27" t="s">
        <v>193</v>
      </c>
      <c r="I51" s="28" t="s">
        <v>194</v>
      </c>
      <c r="J51" s="29" t="s">
        <v>195</v>
      </c>
      <c r="K51" s="30">
        <v>1</v>
      </c>
      <c r="L51" s="242">
        <v>911078</v>
      </c>
      <c r="M51" s="243">
        <f t="shared" si="2"/>
        <v>911078</v>
      </c>
      <c r="N51" s="40" t="s">
        <v>204</v>
      </c>
      <c r="O51" s="686"/>
    </row>
    <row r="52" spans="1:16" ht="55.5" customHeight="1">
      <c r="A52" s="598"/>
      <c r="B52" s="595"/>
      <c r="C52" s="286" t="s">
        <v>106</v>
      </c>
      <c r="D52" s="41" t="s">
        <v>136</v>
      </c>
      <c r="E52" s="41" t="s">
        <v>137</v>
      </c>
      <c r="F52" s="42" t="s">
        <v>201</v>
      </c>
      <c r="G52" s="43" t="s">
        <v>192</v>
      </c>
      <c r="H52" s="43" t="s">
        <v>193</v>
      </c>
      <c r="I52" s="44" t="s">
        <v>194</v>
      </c>
      <c r="J52" s="248" t="s">
        <v>195</v>
      </c>
      <c r="K52" s="45">
        <v>1</v>
      </c>
      <c r="L52" s="242">
        <v>911078</v>
      </c>
      <c r="M52" s="250">
        <f t="shared" si="2"/>
        <v>911078</v>
      </c>
      <c r="N52" s="69" t="s">
        <v>204</v>
      </c>
      <c r="O52" s="686"/>
    </row>
    <row r="53" spans="1:16" ht="94.5" customHeight="1">
      <c r="A53" s="598" t="s">
        <v>300</v>
      </c>
      <c r="B53" s="610">
        <v>142</v>
      </c>
      <c r="C53" s="52" t="s">
        <v>106</v>
      </c>
      <c r="D53" s="47" t="s">
        <v>107</v>
      </c>
      <c r="E53" s="33" t="s">
        <v>108</v>
      </c>
      <c r="F53" s="33" t="s">
        <v>191</v>
      </c>
      <c r="G53" s="34" t="s">
        <v>192</v>
      </c>
      <c r="H53" s="34" t="s">
        <v>193</v>
      </c>
      <c r="I53" s="35" t="s">
        <v>194</v>
      </c>
      <c r="J53" s="36" t="s">
        <v>195</v>
      </c>
      <c r="K53" s="37">
        <v>1</v>
      </c>
      <c r="L53" s="253">
        <v>911078</v>
      </c>
      <c r="M53" s="253">
        <f>K53*L53</f>
        <v>911078</v>
      </c>
      <c r="N53" s="192" t="s">
        <v>196</v>
      </c>
      <c r="O53" s="686"/>
    </row>
    <row r="54" spans="1:16" ht="94.5" customHeight="1">
      <c r="A54" s="598"/>
      <c r="B54" s="611"/>
      <c r="C54" s="53" t="s">
        <v>106</v>
      </c>
      <c r="D54" s="32" t="s">
        <v>110</v>
      </c>
      <c r="E54" s="26" t="s">
        <v>111</v>
      </c>
      <c r="F54" s="26" t="s">
        <v>197</v>
      </c>
      <c r="G54" s="27" t="s">
        <v>192</v>
      </c>
      <c r="H54" s="27" t="s">
        <v>193</v>
      </c>
      <c r="I54" s="28" t="s">
        <v>194</v>
      </c>
      <c r="J54" s="29" t="s">
        <v>195</v>
      </c>
      <c r="K54" s="30">
        <v>1</v>
      </c>
      <c r="L54" s="242">
        <v>911078</v>
      </c>
      <c r="M54" s="242">
        <f>K54*L54</f>
        <v>911078</v>
      </c>
      <c r="N54" s="193" t="s">
        <v>198</v>
      </c>
      <c r="O54" s="686"/>
    </row>
    <row r="55" spans="1:16" ht="94.5" customHeight="1">
      <c r="A55" s="598"/>
      <c r="B55" s="611"/>
      <c r="C55" s="53" t="s">
        <v>106</v>
      </c>
      <c r="D55" s="32" t="s">
        <v>112</v>
      </c>
      <c r="E55" s="26" t="s">
        <v>113</v>
      </c>
      <c r="F55" s="26" t="s">
        <v>197</v>
      </c>
      <c r="G55" s="27" t="s">
        <v>192</v>
      </c>
      <c r="H55" s="27" t="s">
        <v>193</v>
      </c>
      <c r="I55" s="28" t="s">
        <v>194</v>
      </c>
      <c r="J55" s="29" t="s">
        <v>195</v>
      </c>
      <c r="K55" s="30">
        <v>1</v>
      </c>
      <c r="L55" s="242">
        <v>911079.43500000006</v>
      </c>
      <c r="M55" s="242">
        <f t="shared" ref="M55:M68" si="3">K55*L55</f>
        <v>911079.43500000006</v>
      </c>
      <c r="N55" s="39" t="s">
        <v>199</v>
      </c>
      <c r="O55" s="686"/>
    </row>
    <row r="56" spans="1:16" ht="94.5" customHeight="1">
      <c r="A56" s="598"/>
      <c r="B56" s="611"/>
      <c r="C56" s="53" t="s">
        <v>106</v>
      </c>
      <c r="D56" s="32" t="s">
        <v>112</v>
      </c>
      <c r="E56" s="26" t="s">
        <v>114</v>
      </c>
      <c r="F56" s="26" t="s">
        <v>197</v>
      </c>
      <c r="G56" s="27" t="s">
        <v>192</v>
      </c>
      <c r="H56" s="27" t="s">
        <v>193</v>
      </c>
      <c r="I56" s="28" t="s">
        <v>194</v>
      </c>
      <c r="J56" s="29" t="s">
        <v>195</v>
      </c>
      <c r="K56" s="30">
        <v>1</v>
      </c>
      <c r="L56" s="242">
        <v>911078</v>
      </c>
      <c r="M56" s="242">
        <f t="shared" si="3"/>
        <v>911078</v>
      </c>
      <c r="N56" s="39" t="s">
        <v>199</v>
      </c>
      <c r="O56" s="686"/>
    </row>
    <row r="57" spans="1:16" ht="94.5" customHeight="1">
      <c r="A57" s="598"/>
      <c r="B57" s="611"/>
      <c r="C57" s="53" t="s">
        <v>106</v>
      </c>
      <c r="D57" s="32" t="s">
        <v>115</v>
      </c>
      <c r="E57" s="31" t="s">
        <v>116</v>
      </c>
      <c r="F57" s="26" t="s">
        <v>197</v>
      </c>
      <c r="G57" s="27" t="s">
        <v>200</v>
      </c>
      <c r="H57" s="27" t="s">
        <v>193</v>
      </c>
      <c r="I57" s="28" t="s">
        <v>194</v>
      </c>
      <c r="J57" s="29" t="s">
        <v>195</v>
      </c>
      <c r="K57" s="30">
        <v>1</v>
      </c>
      <c r="L57" s="242">
        <v>911078</v>
      </c>
      <c r="M57" s="242">
        <f t="shared" si="3"/>
        <v>911078</v>
      </c>
      <c r="N57" s="39" t="s">
        <v>199</v>
      </c>
      <c r="O57" s="686"/>
    </row>
    <row r="58" spans="1:16" ht="94.5" customHeight="1">
      <c r="A58" s="598"/>
      <c r="B58" s="611"/>
      <c r="C58" s="53" t="s">
        <v>106</v>
      </c>
      <c r="D58" s="32" t="s">
        <v>117</v>
      </c>
      <c r="E58" s="32" t="s">
        <v>118</v>
      </c>
      <c r="F58" s="25" t="s">
        <v>201</v>
      </c>
      <c r="G58" s="27" t="s">
        <v>192</v>
      </c>
      <c r="H58" s="27" t="s">
        <v>202</v>
      </c>
      <c r="I58" s="28" t="s">
        <v>194</v>
      </c>
      <c r="J58" s="30" t="s">
        <v>203</v>
      </c>
      <c r="K58" s="30">
        <v>1</v>
      </c>
      <c r="L58" s="242">
        <v>911078</v>
      </c>
      <c r="M58" s="243">
        <f t="shared" si="3"/>
        <v>911078</v>
      </c>
      <c r="N58" s="40" t="s">
        <v>204</v>
      </c>
      <c r="O58" s="686"/>
    </row>
    <row r="59" spans="1:16" ht="94.5" customHeight="1">
      <c r="A59" s="598"/>
      <c r="B59" s="611"/>
      <c r="C59" s="53" t="s">
        <v>106</v>
      </c>
      <c r="D59" s="32" t="s">
        <v>119</v>
      </c>
      <c r="E59" s="32" t="s">
        <v>120</v>
      </c>
      <c r="F59" s="25" t="s">
        <v>201</v>
      </c>
      <c r="G59" s="27" t="s">
        <v>192</v>
      </c>
      <c r="H59" s="27" t="s">
        <v>193</v>
      </c>
      <c r="I59" s="28" t="s">
        <v>194</v>
      </c>
      <c r="J59" s="28" t="s">
        <v>205</v>
      </c>
      <c r="K59" s="30">
        <v>1</v>
      </c>
      <c r="L59" s="242">
        <v>911078</v>
      </c>
      <c r="M59" s="243">
        <f t="shared" si="3"/>
        <v>911078</v>
      </c>
      <c r="N59" s="39" t="s">
        <v>199</v>
      </c>
      <c r="O59" s="686"/>
    </row>
    <row r="60" spans="1:16" ht="42" customHeight="1">
      <c r="A60" s="598"/>
      <c r="B60" s="611"/>
      <c r="C60" s="53" t="s">
        <v>106</v>
      </c>
      <c r="D60" s="32" t="s">
        <v>121</v>
      </c>
      <c r="E60" s="32" t="s">
        <v>246</v>
      </c>
      <c r="F60" s="25" t="s">
        <v>201</v>
      </c>
      <c r="G60" s="27" t="s">
        <v>192</v>
      </c>
      <c r="H60" s="27" t="s">
        <v>193</v>
      </c>
      <c r="I60" s="28" t="s">
        <v>194</v>
      </c>
      <c r="J60" s="29" t="s">
        <v>195</v>
      </c>
      <c r="K60" s="30">
        <v>1</v>
      </c>
      <c r="L60" s="242">
        <v>911078</v>
      </c>
      <c r="M60" s="243">
        <f t="shared" si="3"/>
        <v>911078</v>
      </c>
      <c r="N60" s="40" t="s">
        <v>204</v>
      </c>
      <c r="O60" s="686"/>
    </row>
    <row r="61" spans="1:16" ht="78.75" customHeight="1">
      <c r="A61" s="598"/>
      <c r="B61" s="611"/>
      <c r="C61" s="53" t="s">
        <v>106</v>
      </c>
      <c r="D61" s="32" t="s">
        <v>123</v>
      </c>
      <c r="E61" s="32" t="s">
        <v>247</v>
      </c>
      <c r="F61" s="25" t="s">
        <v>201</v>
      </c>
      <c r="G61" s="27" t="s">
        <v>192</v>
      </c>
      <c r="H61" s="27" t="s">
        <v>193</v>
      </c>
      <c r="I61" s="28" t="s">
        <v>194</v>
      </c>
      <c r="J61" s="29" t="s">
        <v>195</v>
      </c>
      <c r="K61" s="30">
        <v>1</v>
      </c>
      <c r="L61" s="242">
        <v>911078</v>
      </c>
      <c r="M61" s="243">
        <f t="shared" si="3"/>
        <v>911078</v>
      </c>
      <c r="N61" s="39" t="s">
        <v>199</v>
      </c>
      <c r="O61" s="686"/>
    </row>
    <row r="62" spans="1:16" ht="62.25" customHeight="1">
      <c r="A62" s="598"/>
      <c r="B62" s="611"/>
      <c r="C62" s="411" t="s">
        <v>106</v>
      </c>
      <c r="D62" s="398" t="s">
        <v>125</v>
      </c>
      <c r="E62" s="398" t="s">
        <v>126</v>
      </c>
      <c r="F62" s="393" t="s">
        <v>206</v>
      </c>
      <c r="G62" s="395" t="s">
        <v>192</v>
      </c>
      <c r="H62" s="395" t="s">
        <v>193</v>
      </c>
      <c r="I62" s="396" t="s">
        <v>194</v>
      </c>
      <c r="J62" s="397" t="s">
        <v>195</v>
      </c>
      <c r="K62" s="398">
        <v>1</v>
      </c>
      <c r="L62" s="399">
        <v>1700000</v>
      </c>
      <c r="M62" s="401">
        <f t="shared" si="3"/>
        <v>1700000</v>
      </c>
      <c r="N62" s="413" t="s">
        <v>199</v>
      </c>
      <c r="O62" s="686"/>
      <c r="P62" s="19"/>
    </row>
    <row r="63" spans="1:16" ht="65.25" customHeight="1">
      <c r="A63" s="598"/>
      <c r="B63" s="611"/>
      <c r="C63" s="53" t="s">
        <v>106</v>
      </c>
      <c r="D63" s="30" t="s">
        <v>125</v>
      </c>
      <c r="E63" s="32" t="s">
        <v>248</v>
      </c>
      <c r="F63" s="25" t="s">
        <v>201</v>
      </c>
      <c r="G63" s="27" t="s">
        <v>192</v>
      </c>
      <c r="H63" s="27" t="s">
        <v>193</v>
      </c>
      <c r="I63" s="28" t="s">
        <v>194</v>
      </c>
      <c r="J63" s="29" t="s">
        <v>207</v>
      </c>
      <c r="K63" s="30">
        <v>1</v>
      </c>
      <c r="L63" s="242">
        <v>911078</v>
      </c>
      <c r="M63" s="243">
        <f t="shared" si="3"/>
        <v>911078</v>
      </c>
      <c r="N63" s="39" t="s">
        <v>199</v>
      </c>
      <c r="O63" s="686"/>
    </row>
    <row r="64" spans="1:16" ht="72.75" customHeight="1">
      <c r="A64" s="598"/>
      <c r="B64" s="611"/>
      <c r="C64" s="53" t="s">
        <v>106</v>
      </c>
      <c r="D64" s="30" t="s">
        <v>128</v>
      </c>
      <c r="E64" s="30" t="s">
        <v>249</v>
      </c>
      <c r="F64" s="25" t="s">
        <v>201</v>
      </c>
      <c r="G64" s="27" t="s">
        <v>192</v>
      </c>
      <c r="H64" s="27" t="s">
        <v>193</v>
      </c>
      <c r="I64" s="28" t="s">
        <v>194</v>
      </c>
      <c r="J64" s="29" t="s">
        <v>207</v>
      </c>
      <c r="K64" s="30">
        <v>1</v>
      </c>
      <c r="L64" s="242">
        <v>911078</v>
      </c>
      <c r="M64" s="243">
        <f t="shared" si="3"/>
        <v>911078</v>
      </c>
      <c r="N64" s="39" t="s">
        <v>199</v>
      </c>
      <c r="O64" s="686"/>
    </row>
    <row r="65" spans="1:16" ht="46.5" customHeight="1">
      <c r="A65" s="598"/>
      <c r="B65" s="611"/>
      <c r="C65" s="53" t="s">
        <v>130</v>
      </c>
      <c r="D65" s="30" t="s">
        <v>131</v>
      </c>
      <c r="E65" s="30" t="s">
        <v>250</v>
      </c>
      <c r="F65" s="25" t="s">
        <v>201</v>
      </c>
      <c r="G65" s="27" t="s">
        <v>192</v>
      </c>
      <c r="H65" s="27" t="s">
        <v>193</v>
      </c>
      <c r="I65" s="28" t="s">
        <v>194</v>
      </c>
      <c r="J65" s="29" t="s">
        <v>208</v>
      </c>
      <c r="K65" s="30">
        <v>1</v>
      </c>
      <c r="L65" s="242">
        <v>911078</v>
      </c>
      <c r="M65" s="243">
        <f t="shared" si="3"/>
        <v>911078</v>
      </c>
      <c r="N65" s="39" t="s">
        <v>209</v>
      </c>
      <c r="O65" s="686"/>
    </row>
    <row r="66" spans="1:16" ht="60" customHeight="1">
      <c r="A66" s="598"/>
      <c r="B66" s="611"/>
      <c r="C66" s="53" t="s">
        <v>130</v>
      </c>
      <c r="D66" s="30" t="s">
        <v>131</v>
      </c>
      <c r="E66" s="30" t="s">
        <v>133</v>
      </c>
      <c r="F66" s="25" t="s">
        <v>201</v>
      </c>
      <c r="G66" s="27" t="s">
        <v>192</v>
      </c>
      <c r="H66" s="27" t="s">
        <v>193</v>
      </c>
      <c r="I66" s="28" t="s">
        <v>194</v>
      </c>
      <c r="J66" s="29" t="s">
        <v>208</v>
      </c>
      <c r="K66" s="30">
        <v>1</v>
      </c>
      <c r="L66" s="242">
        <v>4375000</v>
      </c>
      <c r="M66" s="243">
        <f t="shared" si="3"/>
        <v>4375000</v>
      </c>
      <c r="N66" s="39" t="s">
        <v>209</v>
      </c>
      <c r="O66" s="686"/>
    </row>
    <row r="67" spans="1:16" ht="43.5" customHeight="1">
      <c r="A67" s="598"/>
      <c r="B67" s="611"/>
      <c r="C67" s="53" t="s">
        <v>130</v>
      </c>
      <c r="D67" s="32" t="s">
        <v>134</v>
      </c>
      <c r="E67" s="32" t="s">
        <v>135</v>
      </c>
      <c r="F67" s="25" t="s">
        <v>201</v>
      </c>
      <c r="G67" s="27" t="s">
        <v>192</v>
      </c>
      <c r="H67" s="27" t="s">
        <v>193</v>
      </c>
      <c r="I67" s="28" t="s">
        <v>194</v>
      </c>
      <c r="J67" s="29" t="s">
        <v>195</v>
      </c>
      <c r="K67" s="30">
        <v>1</v>
      </c>
      <c r="L67" s="242">
        <v>911078</v>
      </c>
      <c r="M67" s="243">
        <f t="shared" si="3"/>
        <v>911078</v>
      </c>
      <c r="N67" s="40" t="s">
        <v>204</v>
      </c>
      <c r="O67" s="686"/>
    </row>
    <row r="68" spans="1:16" ht="41.25" customHeight="1">
      <c r="A68" s="599"/>
      <c r="B68" s="622"/>
      <c r="C68" s="286" t="s">
        <v>106</v>
      </c>
      <c r="D68" s="41" t="s">
        <v>136</v>
      </c>
      <c r="E68" s="41" t="s">
        <v>137</v>
      </c>
      <c r="F68" s="42" t="s">
        <v>201</v>
      </c>
      <c r="G68" s="43" t="s">
        <v>192</v>
      </c>
      <c r="H68" s="43" t="s">
        <v>193</v>
      </c>
      <c r="I68" s="44" t="s">
        <v>194</v>
      </c>
      <c r="J68" s="248" t="s">
        <v>195</v>
      </c>
      <c r="K68" s="45">
        <v>1</v>
      </c>
      <c r="L68" s="242">
        <v>911078</v>
      </c>
      <c r="M68" s="250">
        <f t="shared" si="3"/>
        <v>911078</v>
      </c>
      <c r="N68" s="69" t="s">
        <v>204</v>
      </c>
      <c r="O68" s="686"/>
    </row>
    <row r="69" spans="1:16" s="14" customFormat="1" ht="15.75" customHeight="1">
      <c r="A69" s="18"/>
      <c r="B69" s="18"/>
      <c r="C69"/>
      <c r="D69"/>
      <c r="E69" s="7"/>
      <c r="F69"/>
      <c r="G69"/>
      <c r="H69"/>
      <c r="I69"/>
      <c r="J69"/>
      <c r="K69" s="603" t="s">
        <v>213</v>
      </c>
      <c r="L69" s="603"/>
      <c r="M69" s="287">
        <f>SUM(M5:M68)</f>
        <v>75320373.74000001</v>
      </c>
      <c r="N69" s="21"/>
      <c r="O69"/>
      <c r="P69"/>
    </row>
    <row r="70" spans="1:16" s="14" customFormat="1" ht="15.75" customHeight="1">
      <c r="A70" s="12"/>
      <c r="B70" s="12"/>
      <c r="C70"/>
      <c r="D70"/>
      <c r="E70" s="7"/>
      <c r="F70"/>
      <c r="G70" t="s">
        <v>56</v>
      </c>
      <c r="H70"/>
      <c r="I70"/>
      <c r="J70"/>
      <c r="K70" s="604" t="s">
        <v>214</v>
      </c>
      <c r="L70" s="605"/>
      <c r="M70" s="288">
        <f>'EBS PIC 2024 '!G258</f>
        <v>3945924</v>
      </c>
      <c r="N70" s="23">
        <f>M70*100%/M69</f>
        <v>5.2388534523487872E-2</v>
      </c>
      <c r="O70"/>
      <c r="P70"/>
    </row>
    <row r="71" spans="1:16" s="14" customFormat="1" ht="15.75" customHeight="1">
      <c r="A71" s="12"/>
      <c r="B71" s="12"/>
      <c r="C71"/>
      <c r="D71"/>
      <c r="E71" s="7"/>
      <c r="F71"/>
      <c r="G71"/>
      <c r="H71"/>
      <c r="I71"/>
      <c r="J71"/>
      <c r="K71" s="593" t="s">
        <v>171</v>
      </c>
      <c r="L71" s="593"/>
      <c r="M71" s="285">
        <f>M69+M70</f>
        <v>79266297.74000001</v>
      </c>
      <c r="O71"/>
      <c r="P71"/>
    </row>
    <row r="72" spans="1:16" s="14" customFormat="1" ht="15.75" customHeight="1">
      <c r="A72" s="12"/>
      <c r="B72" s="12"/>
      <c r="C72"/>
      <c r="D72"/>
      <c r="E72" s="7"/>
      <c r="F72"/>
      <c r="G72"/>
      <c r="H72"/>
      <c r="I72"/>
      <c r="J72"/>
      <c r="K72"/>
      <c r="L72"/>
      <c r="M72"/>
      <c r="O72"/>
      <c r="P72"/>
    </row>
    <row r="73" spans="1:16" s="14" customFormat="1" ht="15.75" customHeight="1">
      <c r="A73" s="12"/>
      <c r="B73" s="12"/>
      <c r="C73"/>
      <c r="D73"/>
      <c r="E73" s="7"/>
      <c r="F73"/>
      <c r="G73"/>
      <c r="H73"/>
      <c r="I73"/>
      <c r="J73"/>
      <c r="K73"/>
      <c r="L73"/>
      <c r="M73" s="287">
        <f>'EBS PIC 2024 '!G259</f>
        <v>79266297.73911573</v>
      </c>
      <c r="O73"/>
      <c r="P73"/>
    </row>
    <row r="74" spans="1:16" s="14" customFormat="1" ht="15.75" customHeight="1">
      <c r="A74" s="12"/>
      <c r="B74" s="12"/>
      <c r="C74"/>
      <c r="D74"/>
      <c r="E74" s="7"/>
      <c r="F74"/>
      <c r="G74"/>
      <c r="H74"/>
      <c r="I74"/>
      <c r="J74"/>
      <c r="K74"/>
      <c r="L74"/>
      <c r="M74"/>
      <c r="O74"/>
      <c r="P74"/>
    </row>
    <row r="75" spans="1:16" s="14" customFormat="1" ht="15.75" customHeight="1">
      <c r="A75" s="12"/>
      <c r="B75" s="12"/>
      <c r="C75"/>
      <c r="D75"/>
      <c r="E75" s="7"/>
      <c r="F75"/>
      <c r="G75"/>
      <c r="H75"/>
      <c r="I75"/>
      <c r="J75"/>
      <c r="K75"/>
      <c r="L75"/>
      <c r="M75"/>
      <c r="O75"/>
      <c r="P75"/>
    </row>
    <row r="76" spans="1:16" s="14" customFormat="1" ht="15.75" customHeight="1">
      <c r="A76" s="12"/>
      <c r="B76" s="12"/>
      <c r="C76"/>
      <c r="D76"/>
      <c r="E76" s="7"/>
      <c r="F76"/>
      <c r="G76"/>
      <c r="H76"/>
      <c r="I76"/>
      <c r="J76"/>
      <c r="K76"/>
      <c r="L76"/>
      <c r="M76"/>
      <c r="O76"/>
      <c r="P76"/>
    </row>
    <row r="77" spans="1:16" s="14" customFormat="1" ht="15.75" customHeight="1">
      <c r="A77" s="12"/>
      <c r="B77" s="12"/>
      <c r="C77"/>
      <c r="D77"/>
      <c r="E77" s="7"/>
      <c r="F77"/>
      <c r="G77"/>
      <c r="H77"/>
      <c r="I77"/>
      <c r="J77"/>
      <c r="K77"/>
      <c r="L77"/>
      <c r="M77"/>
      <c r="O77"/>
      <c r="P77"/>
    </row>
    <row r="78" spans="1:16" s="14" customFormat="1" ht="15.75" customHeight="1">
      <c r="A78" s="12"/>
      <c r="B78" s="12"/>
      <c r="C78"/>
      <c r="D78"/>
      <c r="E78" s="7"/>
      <c r="F78"/>
      <c r="G78"/>
      <c r="H78"/>
      <c r="I78"/>
      <c r="J78"/>
      <c r="K78"/>
      <c r="L78"/>
      <c r="M78"/>
      <c r="O78"/>
      <c r="P78"/>
    </row>
    <row r="79" spans="1:16" s="14" customFormat="1" ht="15.75" customHeight="1">
      <c r="A79" s="12"/>
      <c r="B79" s="12"/>
      <c r="C79"/>
      <c r="D79"/>
      <c r="E79" s="7"/>
      <c r="F79"/>
      <c r="G79"/>
      <c r="H79"/>
      <c r="I79"/>
      <c r="J79"/>
      <c r="K79"/>
      <c r="L79"/>
      <c r="M79"/>
      <c r="O79"/>
      <c r="P79"/>
    </row>
    <row r="80" spans="1:16" s="14" customFormat="1" ht="15.75" customHeight="1">
      <c r="A80" s="12"/>
      <c r="B80" s="12"/>
      <c r="C80"/>
      <c r="D80"/>
      <c r="E80" s="7"/>
      <c r="F80"/>
      <c r="G80"/>
      <c r="H80"/>
      <c r="I80"/>
      <c r="J80"/>
      <c r="K80"/>
      <c r="L80"/>
      <c r="M80"/>
      <c r="O80"/>
      <c r="P80"/>
    </row>
    <row r="81" spans="1:16" s="14" customFormat="1" ht="15.75" customHeight="1">
      <c r="A81" s="12"/>
      <c r="B81" s="12"/>
      <c r="C81"/>
      <c r="D81"/>
      <c r="E81" s="7"/>
      <c r="F81"/>
      <c r="G81"/>
      <c r="H81"/>
      <c r="I81"/>
      <c r="J81"/>
      <c r="K81"/>
      <c r="L81"/>
      <c r="M81"/>
      <c r="O81"/>
      <c r="P81"/>
    </row>
    <row r="82" spans="1:16" ht="15.75" customHeight="1"/>
    <row r="83" spans="1:16" ht="15.75" customHeight="1"/>
    <row r="84" spans="1:16" ht="15.75" customHeight="1"/>
    <row r="85" spans="1:16" ht="15.75" customHeight="1"/>
    <row r="86" spans="1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1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1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1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1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1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1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1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</sheetData>
  <protectedRanges>
    <protectedRange sqref="E5" name="Rango1_13_1_1_1_1_1_1_1"/>
    <protectedRange sqref="C5:C13 C15:C20" name="Rango1_2_10_1_1_1_4"/>
    <protectedRange sqref="C14" name="Rango1_2_10_1_1_1_1_1_1"/>
    <protectedRange sqref="E21" name="Rango1_13_1_1_1_1_1_1_1_5"/>
    <protectedRange sqref="C21:C29 C31:C36" name="Rango1_2_10_1_1_1_5"/>
    <protectedRange sqref="C30" name="Rango1_2_10_1_1_1_1_1_2"/>
    <protectedRange sqref="E37" name="Rango1_13_1_1_1_1_1_1_1_6"/>
    <protectedRange sqref="C37:C45 C47:C52" name="Rango1_2_10_1_1_1_6"/>
    <protectedRange sqref="C46" name="Rango1_2_10_1_1_1_1_1_3"/>
    <protectedRange sqref="E53" name="Rango1_13_1_1_1_1_1_1_1_7"/>
    <protectedRange sqref="C53:C61 C63:C68" name="Rango1_2_10_1_1_1_7"/>
    <protectedRange sqref="C62" name="Rango1_2_10_1_1_1_1_1_4"/>
  </protectedRanges>
  <mergeCells count="16">
    <mergeCell ref="K69:L69"/>
    <mergeCell ref="K70:L70"/>
    <mergeCell ref="K71:L71"/>
    <mergeCell ref="A53:A68"/>
    <mergeCell ref="B37:B52"/>
    <mergeCell ref="A37:A52"/>
    <mergeCell ref="B53:B68"/>
    <mergeCell ref="A1:O1"/>
    <mergeCell ref="A2:O2"/>
    <mergeCell ref="G3:H3"/>
    <mergeCell ref="I3:J3"/>
    <mergeCell ref="A5:A20"/>
    <mergeCell ref="B5:B20"/>
    <mergeCell ref="O4:O68"/>
    <mergeCell ref="A21:A36"/>
    <mergeCell ref="B21:B36"/>
  </mergeCells>
  <phoneticPr fontId="22" type="noConversion"/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P1020"/>
  <sheetViews>
    <sheetView topLeftCell="E65" zoomScale="60" zoomScaleNormal="60" workbookViewId="0">
      <selection activeCell="M73" sqref="M73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301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</row>
    <row r="4" spans="1:16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20">
        <v>1</v>
      </c>
    </row>
    <row r="5" spans="1:16" ht="65.25" customHeight="1">
      <c r="A5" s="711" t="s">
        <v>302</v>
      </c>
      <c r="B5" s="715">
        <v>217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911078</v>
      </c>
      <c r="M5" s="253">
        <f>K5*L5</f>
        <v>911078</v>
      </c>
      <c r="N5" s="192" t="s">
        <v>196</v>
      </c>
      <c r="O5" s="621"/>
    </row>
    <row r="6" spans="1:16" ht="65.25" customHeight="1">
      <c r="A6" s="696"/>
      <c r="B6" s="634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911078</v>
      </c>
      <c r="M6" s="242">
        <f>K6*L6</f>
        <v>911078</v>
      </c>
      <c r="N6" s="193" t="s">
        <v>198</v>
      </c>
      <c r="O6" s="621"/>
    </row>
    <row r="7" spans="1:16" ht="65.25" customHeight="1">
      <c r="A7" s="696"/>
      <c r="B7" s="634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911079.43500000006</v>
      </c>
      <c r="M7" s="242">
        <f t="shared" ref="M7:M20" si="0">K7*L7</f>
        <v>911079.43500000006</v>
      </c>
      <c r="N7" s="39" t="s">
        <v>199</v>
      </c>
      <c r="O7" s="621"/>
    </row>
    <row r="8" spans="1:16" ht="65.25" customHeight="1">
      <c r="A8" s="696"/>
      <c r="B8" s="634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911078</v>
      </c>
      <c r="M8" s="242">
        <f t="shared" si="0"/>
        <v>911078</v>
      </c>
      <c r="N8" s="39" t="s">
        <v>199</v>
      </c>
      <c r="O8" s="621"/>
    </row>
    <row r="9" spans="1:16" ht="99.75" customHeight="1">
      <c r="A9" s="696"/>
      <c r="B9" s="634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911078</v>
      </c>
      <c r="M9" s="242">
        <f t="shared" si="0"/>
        <v>911078</v>
      </c>
      <c r="N9" s="39" t="s">
        <v>199</v>
      </c>
      <c r="O9" s="621"/>
    </row>
    <row r="10" spans="1:16" ht="52.5" customHeight="1">
      <c r="A10" s="696"/>
      <c r="B10" s="634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911078</v>
      </c>
      <c r="M10" s="243">
        <f t="shared" si="0"/>
        <v>911078</v>
      </c>
      <c r="N10" s="40" t="s">
        <v>204</v>
      </c>
      <c r="O10" s="621"/>
    </row>
    <row r="11" spans="1:16" ht="60" customHeight="1">
      <c r="A11" s="696"/>
      <c r="B11" s="634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911078</v>
      </c>
      <c r="M11" s="243">
        <f t="shared" si="0"/>
        <v>911078</v>
      </c>
      <c r="N11" s="39" t="s">
        <v>199</v>
      </c>
      <c r="O11" s="621"/>
    </row>
    <row r="12" spans="1:16" ht="60" customHeight="1">
      <c r="A12" s="696"/>
      <c r="B12" s="634"/>
      <c r="C12" s="53" t="s">
        <v>106</v>
      </c>
      <c r="D12" s="32" t="s">
        <v>121</v>
      </c>
      <c r="E12" s="32" t="s">
        <v>246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911078</v>
      </c>
      <c r="M12" s="243">
        <f t="shared" si="0"/>
        <v>911078</v>
      </c>
      <c r="N12" s="40" t="s">
        <v>204</v>
      </c>
      <c r="O12" s="621"/>
    </row>
    <row r="13" spans="1:16" ht="71.25" customHeight="1">
      <c r="A13" s="696"/>
      <c r="B13" s="634"/>
      <c r="C13" s="53" t="s">
        <v>106</v>
      </c>
      <c r="D13" s="32" t="s">
        <v>123</v>
      </c>
      <c r="E13" s="32" t="s">
        <v>247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911078</v>
      </c>
      <c r="M13" s="243">
        <f t="shared" si="0"/>
        <v>911078</v>
      </c>
      <c r="N13" s="39" t="s">
        <v>199</v>
      </c>
      <c r="O13" s="621"/>
    </row>
    <row r="14" spans="1:16" ht="62.25" customHeight="1">
      <c r="A14" s="696"/>
      <c r="B14" s="634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21"/>
      <c r="P14" s="19"/>
    </row>
    <row r="15" spans="1:16" ht="68.25" customHeight="1">
      <c r="A15" s="696"/>
      <c r="B15" s="634"/>
      <c r="C15" s="53" t="s">
        <v>106</v>
      </c>
      <c r="D15" s="30" t="s">
        <v>125</v>
      </c>
      <c r="E15" s="32" t="s">
        <v>248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911078</v>
      </c>
      <c r="M15" s="243">
        <f t="shared" si="0"/>
        <v>911078</v>
      </c>
      <c r="N15" s="39" t="s">
        <v>199</v>
      </c>
      <c r="O15" s="621"/>
    </row>
    <row r="16" spans="1:16" ht="51" customHeight="1">
      <c r="A16" s="696"/>
      <c r="B16" s="634"/>
      <c r="C16" s="53" t="s">
        <v>106</v>
      </c>
      <c r="D16" s="30" t="s">
        <v>128</v>
      </c>
      <c r="E16" s="30" t="s">
        <v>249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911078</v>
      </c>
      <c r="M16" s="243">
        <f t="shared" si="0"/>
        <v>911078</v>
      </c>
      <c r="N16" s="39" t="s">
        <v>199</v>
      </c>
      <c r="O16" s="621"/>
    </row>
    <row r="17" spans="1:16" ht="48" customHeight="1">
      <c r="A17" s="696"/>
      <c r="B17" s="634"/>
      <c r="C17" s="53" t="s">
        <v>130</v>
      </c>
      <c r="D17" s="30" t="s">
        <v>131</v>
      </c>
      <c r="E17" s="30" t="s">
        <v>250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911078</v>
      </c>
      <c r="M17" s="243">
        <f t="shared" si="0"/>
        <v>911078</v>
      </c>
      <c r="N17" s="39" t="s">
        <v>209</v>
      </c>
      <c r="O17" s="621"/>
    </row>
    <row r="18" spans="1:16" ht="58.5" customHeight="1">
      <c r="A18" s="696"/>
      <c r="B18" s="634"/>
      <c r="C18" s="53" t="s">
        <v>130</v>
      </c>
      <c r="D18" s="30" t="s">
        <v>131</v>
      </c>
      <c r="E18" s="30" t="s">
        <v>133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208</v>
      </c>
      <c r="K18" s="30">
        <v>1</v>
      </c>
      <c r="L18" s="242">
        <v>4687500</v>
      </c>
      <c r="M18" s="243">
        <f t="shared" si="0"/>
        <v>4687500</v>
      </c>
      <c r="N18" s="39" t="s">
        <v>209</v>
      </c>
      <c r="O18" s="621"/>
    </row>
    <row r="19" spans="1:16" ht="90.75" customHeight="1">
      <c r="A19" s="696"/>
      <c r="B19" s="634"/>
      <c r="C19" s="53" t="s">
        <v>130</v>
      </c>
      <c r="D19" s="32" t="s">
        <v>134</v>
      </c>
      <c r="E19" s="32" t="s">
        <v>135</v>
      </c>
      <c r="F19" s="25" t="s">
        <v>201</v>
      </c>
      <c r="G19" s="27" t="s">
        <v>192</v>
      </c>
      <c r="H19" s="27" t="s">
        <v>193</v>
      </c>
      <c r="I19" s="28" t="s">
        <v>194</v>
      </c>
      <c r="J19" s="29" t="s">
        <v>195</v>
      </c>
      <c r="K19" s="30">
        <v>1</v>
      </c>
      <c r="L19" s="242">
        <v>911078</v>
      </c>
      <c r="M19" s="243">
        <f t="shared" si="0"/>
        <v>911078</v>
      </c>
      <c r="N19" s="40" t="s">
        <v>204</v>
      </c>
      <c r="O19" s="621"/>
    </row>
    <row r="20" spans="1:16" ht="42" customHeight="1">
      <c r="A20" s="696"/>
      <c r="B20" s="634"/>
      <c r="C20" s="286" t="s">
        <v>106</v>
      </c>
      <c r="D20" s="41" t="s">
        <v>136</v>
      </c>
      <c r="E20" s="41" t="s">
        <v>137</v>
      </c>
      <c r="F20" s="42" t="s">
        <v>201</v>
      </c>
      <c r="G20" s="43" t="s">
        <v>192</v>
      </c>
      <c r="H20" s="43" t="s">
        <v>193</v>
      </c>
      <c r="I20" s="44" t="s">
        <v>194</v>
      </c>
      <c r="J20" s="248" t="s">
        <v>195</v>
      </c>
      <c r="K20" s="45">
        <v>1</v>
      </c>
      <c r="L20" s="242">
        <v>911078</v>
      </c>
      <c r="M20" s="250">
        <f t="shared" si="0"/>
        <v>911078</v>
      </c>
      <c r="N20" s="69" t="s">
        <v>204</v>
      </c>
      <c r="O20" s="621"/>
    </row>
    <row r="21" spans="1:16" ht="71.25" customHeight="1">
      <c r="A21" s="632" t="s">
        <v>303</v>
      </c>
      <c r="B21" s="633">
        <v>164</v>
      </c>
      <c r="C21" s="52" t="s">
        <v>106</v>
      </c>
      <c r="D21" s="47" t="s">
        <v>107</v>
      </c>
      <c r="E21" s="33" t="s">
        <v>108</v>
      </c>
      <c r="F21" s="33" t="s">
        <v>191</v>
      </c>
      <c r="G21" s="34" t="s">
        <v>192</v>
      </c>
      <c r="H21" s="34" t="s">
        <v>193</v>
      </c>
      <c r="I21" s="35" t="s">
        <v>194</v>
      </c>
      <c r="J21" s="36" t="s">
        <v>195</v>
      </c>
      <c r="K21" s="37">
        <v>1</v>
      </c>
      <c r="L21" s="253">
        <v>911078</v>
      </c>
      <c r="M21" s="253">
        <f>K21*L21</f>
        <v>911078</v>
      </c>
      <c r="N21" s="192" t="s">
        <v>196</v>
      </c>
      <c r="O21" s="621"/>
    </row>
    <row r="22" spans="1:16" ht="106.5" customHeight="1">
      <c r="A22" s="629"/>
      <c r="B22" s="634"/>
      <c r="C22" s="53" t="s">
        <v>106</v>
      </c>
      <c r="D22" s="32" t="s">
        <v>110</v>
      </c>
      <c r="E22" s="26" t="s">
        <v>111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911078</v>
      </c>
      <c r="M22" s="242">
        <f>K22*L22</f>
        <v>911078</v>
      </c>
      <c r="N22" s="193" t="s">
        <v>198</v>
      </c>
      <c r="O22" s="621"/>
    </row>
    <row r="23" spans="1:16" ht="33.75" customHeight="1">
      <c r="A23" s="629"/>
      <c r="B23" s="634"/>
      <c r="C23" s="53" t="s">
        <v>106</v>
      </c>
      <c r="D23" s="32" t="s">
        <v>112</v>
      </c>
      <c r="E23" s="26" t="s">
        <v>113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911079.43500000006</v>
      </c>
      <c r="M23" s="242">
        <f t="shared" ref="M23:M36" si="1">K23*L23</f>
        <v>911079.43500000006</v>
      </c>
      <c r="N23" s="39" t="s">
        <v>199</v>
      </c>
      <c r="O23" s="621"/>
    </row>
    <row r="24" spans="1:16" ht="43.5" customHeight="1">
      <c r="A24" s="629"/>
      <c r="B24" s="634"/>
      <c r="C24" s="53" t="s">
        <v>106</v>
      </c>
      <c r="D24" s="32" t="s">
        <v>112</v>
      </c>
      <c r="E24" s="26" t="s">
        <v>114</v>
      </c>
      <c r="F24" s="26" t="s">
        <v>197</v>
      </c>
      <c r="G24" s="27" t="s">
        <v>192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911078</v>
      </c>
      <c r="M24" s="242">
        <f t="shared" si="1"/>
        <v>911078</v>
      </c>
      <c r="N24" s="39" t="s">
        <v>199</v>
      </c>
      <c r="O24" s="621"/>
    </row>
    <row r="25" spans="1:16" ht="65.25" customHeight="1">
      <c r="A25" s="629"/>
      <c r="B25" s="634"/>
      <c r="C25" s="53" t="s">
        <v>106</v>
      </c>
      <c r="D25" s="32" t="s">
        <v>115</v>
      </c>
      <c r="E25" s="31" t="s">
        <v>116</v>
      </c>
      <c r="F25" s="26" t="s">
        <v>197</v>
      </c>
      <c r="G25" s="27" t="s">
        <v>200</v>
      </c>
      <c r="H25" s="27" t="s">
        <v>193</v>
      </c>
      <c r="I25" s="28" t="s">
        <v>194</v>
      </c>
      <c r="J25" s="29" t="s">
        <v>195</v>
      </c>
      <c r="K25" s="30">
        <v>1</v>
      </c>
      <c r="L25" s="242">
        <v>911078</v>
      </c>
      <c r="M25" s="242">
        <f t="shared" si="1"/>
        <v>911078</v>
      </c>
      <c r="N25" s="39" t="s">
        <v>199</v>
      </c>
      <c r="O25" s="621"/>
    </row>
    <row r="26" spans="1:16" ht="46.5" customHeight="1">
      <c r="A26" s="629"/>
      <c r="B26" s="634"/>
      <c r="C26" s="53" t="s">
        <v>106</v>
      </c>
      <c r="D26" s="32" t="s">
        <v>117</v>
      </c>
      <c r="E26" s="32" t="s">
        <v>118</v>
      </c>
      <c r="F26" s="25" t="s">
        <v>201</v>
      </c>
      <c r="G26" s="27" t="s">
        <v>192</v>
      </c>
      <c r="H26" s="27" t="s">
        <v>202</v>
      </c>
      <c r="I26" s="28" t="s">
        <v>194</v>
      </c>
      <c r="J26" s="30" t="s">
        <v>203</v>
      </c>
      <c r="K26" s="30">
        <v>1</v>
      </c>
      <c r="L26" s="242">
        <v>911078</v>
      </c>
      <c r="M26" s="243">
        <f t="shared" si="1"/>
        <v>911078</v>
      </c>
      <c r="N26" s="40" t="s">
        <v>204</v>
      </c>
      <c r="O26" s="621"/>
    </row>
    <row r="27" spans="1:16" ht="46.5" customHeight="1">
      <c r="A27" s="629"/>
      <c r="B27" s="634"/>
      <c r="C27" s="53" t="s">
        <v>106</v>
      </c>
      <c r="D27" s="32" t="s">
        <v>119</v>
      </c>
      <c r="E27" s="32" t="s">
        <v>120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8" t="s">
        <v>205</v>
      </c>
      <c r="K27" s="30">
        <v>1</v>
      </c>
      <c r="L27" s="242">
        <v>911078</v>
      </c>
      <c r="M27" s="243">
        <f t="shared" si="1"/>
        <v>911078</v>
      </c>
      <c r="N27" s="39" t="s">
        <v>199</v>
      </c>
      <c r="O27" s="621"/>
    </row>
    <row r="28" spans="1:16" ht="46.5" customHeight="1">
      <c r="A28" s="629"/>
      <c r="B28" s="634"/>
      <c r="C28" s="53" t="s">
        <v>106</v>
      </c>
      <c r="D28" s="32" t="s">
        <v>121</v>
      </c>
      <c r="E28" s="32" t="s">
        <v>246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911078</v>
      </c>
      <c r="M28" s="243">
        <f t="shared" si="1"/>
        <v>911078</v>
      </c>
      <c r="N28" s="40" t="s">
        <v>204</v>
      </c>
      <c r="O28" s="621"/>
    </row>
    <row r="29" spans="1:16" ht="45">
      <c r="A29" s="629"/>
      <c r="B29" s="634"/>
      <c r="C29" s="53" t="s">
        <v>106</v>
      </c>
      <c r="D29" s="32" t="s">
        <v>123</v>
      </c>
      <c r="E29" s="32" t="s">
        <v>247</v>
      </c>
      <c r="F29" s="25" t="s">
        <v>201</v>
      </c>
      <c r="G29" s="27" t="s">
        <v>192</v>
      </c>
      <c r="H29" s="27" t="s">
        <v>193</v>
      </c>
      <c r="I29" s="28" t="s">
        <v>194</v>
      </c>
      <c r="J29" s="29" t="s">
        <v>195</v>
      </c>
      <c r="K29" s="30">
        <v>1</v>
      </c>
      <c r="L29" s="242">
        <v>911078</v>
      </c>
      <c r="M29" s="243">
        <f t="shared" si="1"/>
        <v>911078</v>
      </c>
      <c r="N29" s="39" t="s">
        <v>199</v>
      </c>
      <c r="O29" s="621"/>
    </row>
    <row r="30" spans="1:16" ht="62.25" customHeight="1">
      <c r="A30" s="629"/>
      <c r="B30" s="634"/>
      <c r="C30" s="411" t="s">
        <v>106</v>
      </c>
      <c r="D30" s="398" t="s">
        <v>125</v>
      </c>
      <c r="E30" s="398" t="s">
        <v>126</v>
      </c>
      <c r="F30" s="393" t="s">
        <v>206</v>
      </c>
      <c r="G30" s="395" t="s">
        <v>192</v>
      </c>
      <c r="H30" s="395" t="s">
        <v>193</v>
      </c>
      <c r="I30" s="396" t="s">
        <v>194</v>
      </c>
      <c r="J30" s="397" t="s">
        <v>195</v>
      </c>
      <c r="K30" s="398">
        <v>1</v>
      </c>
      <c r="L30" s="399">
        <v>1700000</v>
      </c>
      <c r="M30" s="401">
        <f t="shared" si="1"/>
        <v>1700000</v>
      </c>
      <c r="N30" s="413" t="s">
        <v>199</v>
      </c>
      <c r="O30" s="621"/>
      <c r="P30" s="19"/>
    </row>
    <row r="31" spans="1:16" ht="60" customHeight="1">
      <c r="A31" s="629"/>
      <c r="B31" s="634"/>
      <c r="C31" s="53" t="s">
        <v>106</v>
      </c>
      <c r="D31" s="30" t="s">
        <v>125</v>
      </c>
      <c r="E31" s="32" t="s">
        <v>248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911078</v>
      </c>
      <c r="M31" s="243">
        <f t="shared" si="1"/>
        <v>911078</v>
      </c>
      <c r="N31" s="39" t="s">
        <v>199</v>
      </c>
      <c r="O31" s="621"/>
    </row>
    <row r="32" spans="1:16" ht="33.75" customHeight="1">
      <c r="A32" s="629"/>
      <c r="B32" s="634"/>
      <c r="C32" s="53" t="s">
        <v>106</v>
      </c>
      <c r="D32" s="30" t="s">
        <v>128</v>
      </c>
      <c r="E32" s="30" t="s">
        <v>249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207</v>
      </c>
      <c r="K32" s="30">
        <v>1</v>
      </c>
      <c r="L32" s="242">
        <v>911078</v>
      </c>
      <c r="M32" s="243">
        <f t="shared" si="1"/>
        <v>911078</v>
      </c>
      <c r="N32" s="39" t="s">
        <v>199</v>
      </c>
      <c r="O32" s="621"/>
    </row>
    <row r="33" spans="1:16" ht="46.5" customHeight="1">
      <c r="A33" s="629"/>
      <c r="B33" s="634"/>
      <c r="C33" s="53" t="s">
        <v>130</v>
      </c>
      <c r="D33" s="30" t="s">
        <v>131</v>
      </c>
      <c r="E33" s="30" t="s">
        <v>250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208</v>
      </c>
      <c r="K33" s="30">
        <v>1</v>
      </c>
      <c r="L33" s="242">
        <v>911078</v>
      </c>
      <c r="M33" s="243">
        <f t="shared" si="1"/>
        <v>911078</v>
      </c>
      <c r="N33" s="39" t="s">
        <v>209</v>
      </c>
      <c r="O33" s="621"/>
    </row>
    <row r="34" spans="1:16" ht="37.5" customHeight="1">
      <c r="A34" s="629"/>
      <c r="B34" s="634"/>
      <c r="C34" s="53" t="s">
        <v>130</v>
      </c>
      <c r="D34" s="30" t="s">
        <v>131</v>
      </c>
      <c r="E34" s="30" t="s">
        <v>133</v>
      </c>
      <c r="F34" s="25" t="s">
        <v>201</v>
      </c>
      <c r="G34" s="27" t="s">
        <v>192</v>
      </c>
      <c r="H34" s="27" t="s">
        <v>193</v>
      </c>
      <c r="I34" s="28" t="s">
        <v>194</v>
      </c>
      <c r="J34" s="29" t="s">
        <v>208</v>
      </c>
      <c r="K34" s="30">
        <v>1</v>
      </c>
      <c r="L34" s="242">
        <v>4687500</v>
      </c>
      <c r="M34" s="243">
        <f t="shared" si="1"/>
        <v>4687500</v>
      </c>
      <c r="N34" s="39" t="s">
        <v>209</v>
      </c>
      <c r="O34" s="621"/>
    </row>
    <row r="35" spans="1:16" ht="37.5" customHeight="1">
      <c r="A35" s="629"/>
      <c r="B35" s="634"/>
      <c r="C35" s="53" t="s">
        <v>130</v>
      </c>
      <c r="D35" s="32" t="s">
        <v>134</v>
      </c>
      <c r="E35" s="32" t="s">
        <v>135</v>
      </c>
      <c r="F35" s="25" t="s">
        <v>201</v>
      </c>
      <c r="G35" s="27" t="s">
        <v>192</v>
      </c>
      <c r="H35" s="27" t="s">
        <v>193</v>
      </c>
      <c r="I35" s="28" t="s">
        <v>194</v>
      </c>
      <c r="J35" s="29" t="s">
        <v>195</v>
      </c>
      <c r="K35" s="30">
        <v>1</v>
      </c>
      <c r="L35" s="242">
        <v>911078</v>
      </c>
      <c r="M35" s="243">
        <f t="shared" si="1"/>
        <v>911078</v>
      </c>
      <c r="N35" s="40" t="s">
        <v>204</v>
      </c>
      <c r="O35" s="621"/>
    </row>
    <row r="36" spans="1:16" ht="37.5" customHeight="1">
      <c r="A36" s="629"/>
      <c r="B36" s="634"/>
      <c r="C36" s="286" t="s">
        <v>106</v>
      </c>
      <c r="D36" s="41" t="s">
        <v>136</v>
      </c>
      <c r="E36" s="41" t="s">
        <v>137</v>
      </c>
      <c r="F36" s="42" t="s">
        <v>201</v>
      </c>
      <c r="G36" s="43" t="s">
        <v>192</v>
      </c>
      <c r="H36" s="43" t="s">
        <v>193</v>
      </c>
      <c r="I36" s="44" t="s">
        <v>194</v>
      </c>
      <c r="J36" s="248" t="s">
        <v>195</v>
      </c>
      <c r="K36" s="45">
        <v>1</v>
      </c>
      <c r="L36" s="242">
        <v>911078</v>
      </c>
      <c r="M36" s="250">
        <f t="shared" si="1"/>
        <v>911078</v>
      </c>
      <c r="N36" s="69" t="s">
        <v>204</v>
      </c>
      <c r="O36" s="621"/>
    </row>
    <row r="37" spans="1:16" ht="68.25" customHeight="1">
      <c r="A37" s="628" t="s">
        <v>304</v>
      </c>
      <c r="B37" s="634">
        <v>315</v>
      </c>
      <c r="C37" s="52" t="s">
        <v>106</v>
      </c>
      <c r="D37" s="47" t="s">
        <v>107</v>
      </c>
      <c r="E37" s="33" t="s">
        <v>108</v>
      </c>
      <c r="F37" s="33" t="s">
        <v>191</v>
      </c>
      <c r="G37" s="34" t="s">
        <v>192</v>
      </c>
      <c r="H37" s="34" t="s">
        <v>193</v>
      </c>
      <c r="I37" s="35" t="s">
        <v>194</v>
      </c>
      <c r="J37" s="36" t="s">
        <v>195</v>
      </c>
      <c r="K37" s="37">
        <v>1</v>
      </c>
      <c r="L37" s="253">
        <v>911078</v>
      </c>
      <c r="M37" s="253">
        <f>K37*L37</f>
        <v>911078</v>
      </c>
      <c r="N37" s="192" t="s">
        <v>196</v>
      </c>
      <c r="O37" s="621"/>
    </row>
    <row r="38" spans="1:16" ht="68.25" customHeight="1">
      <c r="A38" s="629"/>
      <c r="B38" s="634"/>
      <c r="C38" s="53" t="s">
        <v>106</v>
      </c>
      <c r="D38" s="32" t="s">
        <v>110</v>
      </c>
      <c r="E38" s="26" t="s">
        <v>111</v>
      </c>
      <c r="F38" s="26" t="s">
        <v>197</v>
      </c>
      <c r="G38" s="27" t="s">
        <v>192</v>
      </c>
      <c r="H38" s="27" t="s">
        <v>193</v>
      </c>
      <c r="I38" s="28" t="s">
        <v>194</v>
      </c>
      <c r="J38" s="29" t="s">
        <v>195</v>
      </c>
      <c r="K38" s="30">
        <v>1</v>
      </c>
      <c r="L38" s="242">
        <v>911078</v>
      </c>
      <c r="M38" s="242">
        <f>K38*L38</f>
        <v>911078</v>
      </c>
      <c r="N38" s="193" t="s">
        <v>198</v>
      </c>
      <c r="O38" s="621"/>
    </row>
    <row r="39" spans="1:16" ht="68.25" customHeight="1">
      <c r="A39" s="629"/>
      <c r="B39" s="634"/>
      <c r="C39" s="53" t="s">
        <v>106</v>
      </c>
      <c r="D39" s="32" t="s">
        <v>112</v>
      </c>
      <c r="E39" s="26" t="s">
        <v>113</v>
      </c>
      <c r="F39" s="26" t="s">
        <v>197</v>
      </c>
      <c r="G39" s="27" t="s">
        <v>192</v>
      </c>
      <c r="H39" s="27" t="s">
        <v>193</v>
      </c>
      <c r="I39" s="28" t="s">
        <v>194</v>
      </c>
      <c r="J39" s="29" t="s">
        <v>195</v>
      </c>
      <c r="K39" s="30">
        <v>1</v>
      </c>
      <c r="L39" s="242">
        <v>911079.43500000006</v>
      </c>
      <c r="M39" s="242">
        <f t="shared" ref="M39:M52" si="2">K39*L39</f>
        <v>911079.43500000006</v>
      </c>
      <c r="N39" s="39" t="s">
        <v>199</v>
      </c>
      <c r="O39" s="621"/>
    </row>
    <row r="40" spans="1:16" ht="68.25" customHeight="1">
      <c r="A40" s="629"/>
      <c r="B40" s="634"/>
      <c r="C40" s="53" t="s">
        <v>106</v>
      </c>
      <c r="D40" s="32" t="s">
        <v>112</v>
      </c>
      <c r="E40" s="26" t="s">
        <v>114</v>
      </c>
      <c r="F40" s="26" t="s">
        <v>197</v>
      </c>
      <c r="G40" s="27" t="s">
        <v>192</v>
      </c>
      <c r="H40" s="27" t="s">
        <v>193</v>
      </c>
      <c r="I40" s="28" t="s">
        <v>194</v>
      </c>
      <c r="J40" s="29" t="s">
        <v>195</v>
      </c>
      <c r="K40" s="30">
        <v>1</v>
      </c>
      <c r="L40" s="242">
        <v>911078</v>
      </c>
      <c r="M40" s="242">
        <f t="shared" si="2"/>
        <v>911078</v>
      </c>
      <c r="N40" s="39" t="s">
        <v>199</v>
      </c>
      <c r="O40" s="621"/>
    </row>
    <row r="41" spans="1:16" ht="68.25" customHeight="1">
      <c r="A41" s="629"/>
      <c r="B41" s="634"/>
      <c r="C41" s="53" t="s">
        <v>106</v>
      </c>
      <c r="D41" s="32" t="s">
        <v>115</v>
      </c>
      <c r="E41" s="31" t="s">
        <v>116</v>
      </c>
      <c r="F41" s="26" t="s">
        <v>197</v>
      </c>
      <c r="G41" s="27" t="s">
        <v>200</v>
      </c>
      <c r="H41" s="27" t="s">
        <v>193</v>
      </c>
      <c r="I41" s="28" t="s">
        <v>194</v>
      </c>
      <c r="J41" s="29" t="s">
        <v>195</v>
      </c>
      <c r="K41" s="30">
        <v>1</v>
      </c>
      <c r="L41" s="242">
        <v>911078</v>
      </c>
      <c r="M41" s="242">
        <f t="shared" si="2"/>
        <v>911078</v>
      </c>
      <c r="N41" s="39" t="s">
        <v>199</v>
      </c>
      <c r="O41" s="621"/>
    </row>
    <row r="42" spans="1:16" ht="68.25" customHeight="1">
      <c r="A42" s="629"/>
      <c r="B42" s="634"/>
      <c r="C42" s="53" t="s">
        <v>106</v>
      </c>
      <c r="D42" s="32" t="s">
        <v>117</v>
      </c>
      <c r="E42" s="32" t="s">
        <v>118</v>
      </c>
      <c r="F42" s="25" t="s">
        <v>201</v>
      </c>
      <c r="G42" s="27" t="s">
        <v>192</v>
      </c>
      <c r="H42" s="27" t="s">
        <v>202</v>
      </c>
      <c r="I42" s="28" t="s">
        <v>194</v>
      </c>
      <c r="J42" s="30" t="s">
        <v>203</v>
      </c>
      <c r="K42" s="30">
        <v>1</v>
      </c>
      <c r="L42" s="242">
        <v>911078</v>
      </c>
      <c r="M42" s="243">
        <f t="shared" si="2"/>
        <v>911078</v>
      </c>
      <c r="N42" s="40" t="s">
        <v>204</v>
      </c>
      <c r="O42" s="621"/>
    </row>
    <row r="43" spans="1:16" ht="68.25" customHeight="1">
      <c r="A43" s="629"/>
      <c r="B43" s="634"/>
      <c r="C43" s="53" t="s">
        <v>106</v>
      </c>
      <c r="D43" s="32" t="s">
        <v>119</v>
      </c>
      <c r="E43" s="32" t="s">
        <v>120</v>
      </c>
      <c r="F43" s="25" t="s">
        <v>201</v>
      </c>
      <c r="G43" s="27" t="s">
        <v>192</v>
      </c>
      <c r="H43" s="27" t="s">
        <v>193</v>
      </c>
      <c r="I43" s="28" t="s">
        <v>194</v>
      </c>
      <c r="J43" s="28" t="s">
        <v>205</v>
      </c>
      <c r="K43" s="30">
        <v>1</v>
      </c>
      <c r="L43" s="242">
        <v>911078</v>
      </c>
      <c r="M43" s="243">
        <f t="shared" si="2"/>
        <v>911078</v>
      </c>
      <c r="N43" s="39" t="s">
        <v>199</v>
      </c>
      <c r="O43" s="621"/>
    </row>
    <row r="44" spans="1:16" ht="68.25" customHeight="1">
      <c r="A44" s="629"/>
      <c r="B44" s="634"/>
      <c r="C44" s="53" t="s">
        <v>106</v>
      </c>
      <c r="D44" s="32" t="s">
        <v>121</v>
      </c>
      <c r="E44" s="32" t="s">
        <v>246</v>
      </c>
      <c r="F44" s="25" t="s">
        <v>201</v>
      </c>
      <c r="G44" s="27" t="s">
        <v>192</v>
      </c>
      <c r="H44" s="27" t="s">
        <v>193</v>
      </c>
      <c r="I44" s="28" t="s">
        <v>194</v>
      </c>
      <c r="J44" s="29" t="s">
        <v>195</v>
      </c>
      <c r="K44" s="30">
        <v>1</v>
      </c>
      <c r="L44" s="242">
        <v>911078</v>
      </c>
      <c r="M44" s="243">
        <f t="shared" si="2"/>
        <v>911078</v>
      </c>
      <c r="N44" s="40" t="s">
        <v>204</v>
      </c>
      <c r="O44" s="621"/>
    </row>
    <row r="45" spans="1:16" ht="68.25" customHeight="1">
      <c r="A45" s="629"/>
      <c r="B45" s="634"/>
      <c r="C45" s="53" t="s">
        <v>106</v>
      </c>
      <c r="D45" s="32" t="s">
        <v>123</v>
      </c>
      <c r="E45" s="32" t="s">
        <v>247</v>
      </c>
      <c r="F45" s="25" t="s">
        <v>201</v>
      </c>
      <c r="G45" s="27" t="s">
        <v>192</v>
      </c>
      <c r="H45" s="27" t="s">
        <v>193</v>
      </c>
      <c r="I45" s="28" t="s">
        <v>194</v>
      </c>
      <c r="J45" s="29" t="s">
        <v>195</v>
      </c>
      <c r="K45" s="30">
        <v>1</v>
      </c>
      <c r="L45" s="242">
        <v>911078</v>
      </c>
      <c r="M45" s="243">
        <f t="shared" si="2"/>
        <v>911078</v>
      </c>
      <c r="N45" s="39" t="s">
        <v>199</v>
      </c>
      <c r="O45" s="621"/>
    </row>
    <row r="46" spans="1:16" ht="62.25" customHeight="1">
      <c r="A46" s="629"/>
      <c r="B46" s="634"/>
      <c r="C46" s="411" t="s">
        <v>106</v>
      </c>
      <c r="D46" s="398" t="s">
        <v>125</v>
      </c>
      <c r="E46" s="398" t="s">
        <v>126</v>
      </c>
      <c r="F46" s="393" t="s">
        <v>206</v>
      </c>
      <c r="G46" s="395" t="s">
        <v>192</v>
      </c>
      <c r="H46" s="395" t="s">
        <v>193</v>
      </c>
      <c r="I46" s="396" t="s">
        <v>194</v>
      </c>
      <c r="J46" s="397" t="s">
        <v>195</v>
      </c>
      <c r="K46" s="398">
        <v>1</v>
      </c>
      <c r="L46" s="399">
        <v>1700000</v>
      </c>
      <c r="M46" s="401">
        <f t="shared" si="2"/>
        <v>1700000</v>
      </c>
      <c r="N46" s="413" t="s">
        <v>199</v>
      </c>
      <c r="O46" s="621"/>
      <c r="P46" s="19"/>
    </row>
    <row r="47" spans="1:16" ht="68.25" customHeight="1">
      <c r="A47" s="629"/>
      <c r="B47" s="634"/>
      <c r="C47" s="53" t="s">
        <v>106</v>
      </c>
      <c r="D47" s="30" t="s">
        <v>125</v>
      </c>
      <c r="E47" s="32" t="s">
        <v>248</v>
      </c>
      <c r="F47" s="25" t="s">
        <v>201</v>
      </c>
      <c r="G47" s="27" t="s">
        <v>192</v>
      </c>
      <c r="H47" s="27" t="s">
        <v>193</v>
      </c>
      <c r="I47" s="28" t="s">
        <v>194</v>
      </c>
      <c r="J47" s="29" t="s">
        <v>207</v>
      </c>
      <c r="K47" s="30">
        <v>1</v>
      </c>
      <c r="L47" s="242">
        <v>911078</v>
      </c>
      <c r="M47" s="243">
        <f t="shared" si="2"/>
        <v>911078</v>
      </c>
      <c r="N47" s="39" t="s">
        <v>199</v>
      </c>
      <c r="O47" s="621"/>
    </row>
    <row r="48" spans="1:16" ht="69.75" customHeight="1">
      <c r="A48" s="629"/>
      <c r="B48" s="634"/>
      <c r="C48" s="53" t="s">
        <v>106</v>
      </c>
      <c r="D48" s="30" t="s">
        <v>128</v>
      </c>
      <c r="E48" s="30" t="s">
        <v>249</v>
      </c>
      <c r="F48" s="25" t="s">
        <v>201</v>
      </c>
      <c r="G48" s="27" t="s">
        <v>192</v>
      </c>
      <c r="H48" s="27" t="s">
        <v>193</v>
      </c>
      <c r="I48" s="28" t="s">
        <v>194</v>
      </c>
      <c r="J48" s="29" t="s">
        <v>207</v>
      </c>
      <c r="K48" s="30">
        <v>1</v>
      </c>
      <c r="L48" s="242">
        <v>911078</v>
      </c>
      <c r="M48" s="243">
        <f t="shared" si="2"/>
        <v>911078</v>
      </c>
      <c r="N48" s="39" t="s">
        <v>199</v>
      </c>
      <c r="O48" s="621"/>
    </row>
    <row r="49" spans="1:16" ht="30" customHeight="1">
      <c r="A49" s="629"/>
      <c r="B49" s="634"/>
      <c r="C49" s="53" t="s">
        <v>130</v>
      </c>
      <c r="D49" s="30" t="s">
        <v>131</v>
      </c>
      <c r="E49" s="30" t="s">
        <v>250</v>
      </c>
      <c r="F49" s="25" t="s">
        <v>201</v>
      </c>
      <c r="G49" s="27" t="s">
        <v>192</v>
      </c>
      <c r="H49" s="27" t="s">
        <v>193</v>
      </c>
      <c r="I49" s="28" t="s">
        <v>194</v>
      </c>
      <c r="J49" s="29" t="s">
        <v>208</v>
      </c>
      <c r="K49" s="30">
        <v>1</v>
      </c>
      <c r="L49" s="242">
        <v>911078</v>
      </c>
      <c r="M49" s="243">
        <f t="shared" si="2"/>
        <v>911078</v>
      </c>
      <c r="N49" s="39" t="s">
        <v>209</v>
      </c>
      <c r="O49" s="621"/>
    </row>
    <row r="50" spans="1:16" ht="67.5" customHeight="1">
      <c r="A50" s="629"/>
      <c r="B50" s="634"/>
      <c r="C50" s="53" t="s">
        <v>130</v>
      </c>
      <c r="D50" s="30" t="s">
        <v>131</v>
      </c>
      <c r="E50" s="30" t="s">
        <v>133</v>
      </c>
      <c r="F50" s="25" t="s">
        <v>201</v>
      </c>
      <c r="G50" s="27" t="s">
        <v>192</v>
      </c>
      <c r="H50" s="27" t="s">
        <v>193</v>
      </c>
      <c r="I50" s="28" t="s">
        <v>194</v>
      </c>
      <c r="J50" s="29" t="s">
        <v>208</v>
      </c>
      <c r="K50" s="30">
        <v>1</v>
      </c>
      <c r="L50" s="242">
        <v>4687500</v>
      </c>
      <c r="M50" s="243">
        <f t="shared" si="2"/>
        <v>4687500</v>
      </c>
      <c r="N50" s="39" t="s">
        <v>209</v>
      </c>
      <c r="O50" s="621"/>
    </row>
    <row r="51" spans="1:16" ht="73.5" customHeight="1">
      <c r="A51" s="629"/>
      <c r="B51" s="634"/>
      <c r="C51" s="53" t="s">
        <v>130</v>
      </c>
      <c r="D51" s="32" t="s">
        <v>134</v>
      </c>
      <c r="E51" s="32" t="s">
        <v>135</v>
      </c>
      <c r="F51" s="25" t="s">
        <v>201</v>
      </c>
      <c r="G51" s="27" t="s">
        <v>192</v>
      </c>
      <c r="H51" s="27" t="s">
        <v>193</v>
      </c>
      <c r="I51" s="28" t="s">
        <v>194</v>
      </c>
      <c r="J51" s="29" t="s">
        <v>195</v>
      </c>
      <c r="K51" s="30">
        <v>1</v>
      </c>
      <c r="L51" s="242">
        <v>911078</v>
      </c>
      <c r="M51" s="243">
        <f t="shared" si="2"/>
        <v>911078</v>
      </c>
      <c r="N51" s="40" t="s">
        <v>204</v>
      </c>
      <c r="O51" s="621"/>
    </row>
    <row r="52" spans="1:16" ht="55.5" customHeight="1">
      <c r="A52" s="629"/>
      <c r="B52" s="634"/>
      <c r="C52" s="286" t="s">
        <v>106</v>
      </c>
      <c r="D52" s="41" t="s">
        <v>136</v>
      </c>
      <c r="E52" s="41" t="s">
        <v>137</v>
      </c>
      <c r="F52" s="42" t="s">
        <v>201</v>
      </c>
      <c r="G52" s="43" t="s">
        <v>192</v>
      </c>
      <c r="H52" s="43" t="s">
        <v>193</v>
      </c>
      <c r="I52" s="44" t="s">
        <v>194</v>
      </c>
      <c r="J52" s="248" t="s">
        <v>195</v>
      </c>
      <c r="K52" s="45">
        <v>1</v>
      </c>
      <c r="L52" s="242">
        <v>911078</v>
      </c>
      <c r="M52" s="250">
        <f t="shared" si="2"/>
        <v>911078</v>
      </c>
      <c r="N52" s="69" t="s">
        <v>204</v>
      </c>
      <c r="O52" s="621"/>
    </row>
    <row r="53" spans="1:16" ht="94.5" customHeight="1">
      <c r="A53" s="636" t="s">
        <v>305</v>
      </c>
      <c r="B53" s="634">
        <v>116</v>
      </c>
      <c r="C53" s="52" t="s">
        <v>106</v>
      </c>
      <c r="D53" s="47" t="s">
        <v>107</v>
      </c>
      <c r="E53" s="33" t="s">
        <v>108</v>
      </c>
      <c r="F53" s="33" t="s">
        <v>191</v>
      </c>
      <c r="G53" s="34" t="s">
        <v>192</v>
      </c>
      <c r="H53" s="34" t="s">
        <v>193</v>
      </c>
      <c r="I53" s="35" t="s">
        <v>194</v>
      </c>
      <c r="J53" s="36" t="s">
        <v>195</v>
      </c>
      <c r="K53" s="37">
        <v>1</v>
      </c>
      <c r="L53" s="253">
        <v>911078</v>
      </c>
      <c r="M53" s="253">
        <f>K53*L53</f>
        <v>911078</v>
      </c>
      <c r="N53" s="192" t="s">
        <v>196</v>
      </c>
      <c r="O53" s="621"/>
    </row>
    <row r="54" spans="1:16" ht="94.5" customHeight="1">
      <c r="A54" s="637"/>
      <c r="B54" s="634"/>
      <c r="C54" s="53" t="s">
        <v>106</v>
      </c>
      <c r="D54" s="32" t="s">
        <v>110</v>
      </c>
      <c r="E54" s="26" t="s">
        <v>111</v>
      </c>
      <c r="F54" s="26" t="s">
        <v>197</v>
      </c>
      <c r="G54" s="27" t="s">
        <v>192</v>
      </c>
      <c r="H54" s="27" t="s">
        <v>193</v>
      </c>
      <c r="I54" s="28" t="s">
        <v>194</v>
      </c>
      <c r="J54" s="29" t="s">
        <v>195</v>
      </c>
      <c r="K54" s="30">
        <v>1</v>
      </c>
      <c r="L54" s="242">
        <v>911078</v>
      </c>
      <c r="M54" s="242">
        <f>K54*L54</f>
        <v>911078</v>
      </c>
      <c r="N54" s="193" t="s">
        <v>198</v>
      </c>
      <c r="O54" s="621"/>
    </row>
    <row r="55" spans="1:16" ht="94.5" customHeight="1">
      <c r="A55" s="637"/>
      <c r="B55" s="634"/>
      <c r="C55" s="53" t="s">
        <v>106</v>
      </c>
      <c r="D55" s="32" t="s">
        <v>112</v>
      </c>
      <c r="E55" s="26" t="s">
        <v>113</v>
      </c>
      <c r="F55" s="26" t="s">
        <v>197</v>
      </c>
      <c r="G55" s="27" t="s">
        <v>192</v>
      </c>
      <c r="H55" s="27" t="s">
        <v>193</v>
      </c>
      <c r="I55" s="28" t="s">
        <v>194</v>
      </c>
      <c r="J55" s="29" t="s">
        <v>195</v>
      </c>
      <c r="K55" s="30">
        <v>1</v>
      </c>
      <c r="L55" s="242">
        <v>911079.43500000006</v>
      </c>
      <c r="M55" s="242">
        <f t="shared" ref="M55:M68" si="3">K55*L55</f>
        <v>911079.43500000006</v>
      </c>
      <c r="N55" s="39" t="s">
        <v>199</v>
      </c>
      <c r="O55" s="621"/>
    </row>
    <row r="56" spans="1:16" ht="94.5" customHeight="1">
      <c r="A56" s="637"/>
      <c r="B56" s="634"/>
      <c r="C56" s="53" t="s">
        <v>106</v>
      </c>
      <c r="D56" s="32" t="s">
        <v>112</v>
      </c>
      <c r="E56" s="26" t="s">
        <v>114</v>
      </c>
      <c r="F56" s="26" t="s">
        <v>197</v>
      </c>
      <c r="G56" s="27" t="s">
        <v>192</v>
      </c>
      <c r="H56" s="27" t="s">
        <v>193</v>
      </c>
      <c r="I56" s="28" t="s">
        <v>194</v>
      </c>
      <c r="J56" s="29" t="s">
        <v>195</v>
      </c>
      <c r="K56" s="30">
        <v>1</v>
      </c>
      <c r="L56" s="242">
        <v>911078</v>
      </c>
      <c r="M56" s="242">
        <f t="shared" si="3"/>
        <v>911078</v>
      </c>
      <c r="N56" s="39" t="s">
        <v>199</v>
      </c>
      <c r="O56" s="621"/>
    </row>
    <row r="57" spans="1:16" ht="94.5" customHeight="1">
      <c r="A57" s="637"/>
      <c r="B57" s="634"/>
      <c r="C57" s="53" t="s">
        <v>106</v>
      </c>
      <c r="D57" s="32" t="s">
        <v>115</v>
      </c>
      <c r="E57" s="31" t="s">
        <v>116</v>
      </c>
      <c r="F57" s="26" t="s">
        <v>197</v>
      </c>
      <c r="G57" s="27" t="s">
        <v>200</v>
      </c>
      <c r="H57" s="27" t="s">
        <v>193</v>
      </c>
      <c r="I57" s="28" t="s">
        <v>194</v>
      </c>
      <c r="J57" s="29" t="s">
        <v>195</v>
      </c>
      <c r="K57" s="30">
        <v>1</v>
      </c>
      <c r="L57" s="242">
        <v>911078</v>
      </c>
      <c r="M57" s="242">
        <f t="shared" si="3"/>
        <v>911078</v>
      </c>
      <c r="N57" s="39" t="s">
        <v>199</v>
      </c>
      <c r="O57" s="621"/>
    </row>
    <row r="58" spans="1:16" ht="94.5" customHeight="1">
      <c r="A58" s="637"/>
      <c r="B58" s="634"/>
      <c r="C58" s="53" t="s">
        <v>106</v>
      </c>
      <c r="D58" s="32" t="s">
        <v>117</v>
      </c>
      <c r="E58" s="32" t="s">
        <v>118</v>
      </c>
      <c r="F58" s="25" t="s">
        <v>201</v>
      </c>
      <c r="G58" s="27" t="s">
        <v>192</v>
      </c>
      <c r="H58" s="27" t="s">
        <v>202</v>
      </c>
      <c r="I58" s="28" t="s">
        <v>194</v>
      </c>
      <c r="J58" s="30" t="s">
        <v>203</v>
      </c>
      <c r="K58" s="30">
        <v>1</v>
      </c>
      <c r="L58" s="242">
        <v>911078</v>
      </c>
      <c r="M58" s="243">
        <f t="shared" si="3"/>
        <v>911078</v>
      </c>
      <c r="N58" s="40" t="s">
        <v>204</v>
      </c>
      <c r="O58" s="621"/>
    </row>
    <row r="59" spans="1:16" ht="94.5" customHeight="1">
      <c r="A59" s="637"/>
      <c r="B59" s="634"/>
      <c r="C59" s="53" t="s">
        <v>106</v>
      </c>
      <c r="D59" s="32" t="s">
        <v>119</v>
      </c>
      <c r="E59" s="32" t="s">
        <v>120</v>
      </c>
      <c r="F59" s="25" t="s">
        <v>201</v>
      </c>
      <c r="G59" s="27" t="s">
        <v>192</v>
      </c>
      <c r="H59" s="27" t="s">
        <v>193</v>
      </c>
      <c r="I59" s="28" t="s">
        <v>194</v>
      </c>
      <c r="J59" s="28" t="s">
        <v>205</v>
      </c>
      <c r="K59" s="30">
        <v>1</v>
      </c>
      <c r="L59" s="242">
        <v>911078</v>
      </c>
      <c r="M59" s="243">
        <f t="shared" si="3"/>
        <v>911078</v>
      </c>
      <c r="N59" s="39" t="s">
        <v>199</v>
      </c>
      <c r="O59" s="621"/>
    </row>
    <row r="60" spans="1:16" ht="94.5" customHeight="1">
      <c r="A60" s="637"/>
      <c r="B60" s="634"/>
      <c r="C60" s="53" t="s">
        <v>106</v>
      </c>
      <c r="D60" s="32" t="s">
        <v>121</v>
      </c>
      <c r="E60" s="32" t="s">
        <v>246</v>
      </c>
      <c r="F60" s="25" t="s">
        <v>201</v>
      </c>
      <c r="G60" s="27" t="s">
        <v>192</v>
      </c>
      <c r="H60" s="27" t="s">
        <v>193</v>
      </c>
      <c r="I60" s="28" t="s">
        <v>194</v>
      </c>
      <c r="J60" s="29" t="s">
        <v>195</v>
      </c>
      <c r="K60" s="30">
        <v>1</v>
      </c>
      <c r="L60" s="242">
        <v>911078</v>
      </c>
      <c r="M60" s="243">
        <f t="shared" si="3"/>
        <v>911078</v>
      </c>
      <c r="N60" s="40" t="s">
        <v>204</v>
      </c>
      <c r="O60" s="621"/>
    </row>
    <row r="61" spans="1:16" ht="94.5" customHeight="1">
      <c r="A61" s="637"/>
      <c r="B61" s="634"/>
      <c r="C61" s="53" t="s">
        <v>106</v>
      </c>
      <c r="D61" s="32" t="s">
        <v>123</v>
      </c>
      <c r="E61" s="32" t="s">
        <v>247</v>
      </c>
      <c r="F61" s="25" t="s">
        <v>201</v>
      </c>
      <c r="G61" s="27" t="s">
        <v>192</v>
      </c>
      <c r="H61" s="27" t="s">
        <v>193</v>
      </c>
      <c r="I61" s="28" t="s">
        <v>194</v>
      </c>
      <c r="J61" s="29" t="s">
        <v>195</v>
      </c>
      <c r="K61" s="30">
        <v>1</v>
      </c>
      <c r="L61" s="242">
        <v>911078</v>
      </c>
      <c r="M61" s="243">
        <f t="shared" si="3"/>
        <v>911078</v>
      </c>
      <c r="N61" s="39" t="s">
        <v>199</v>
      </c>
      <c r="O61" s="621"/>
    </row>
    <row r="62" spans="1:16" ht="62.25" customHeight="1">
      <c r="A62" s="637"/>
      <c r="B62" s="634"/>
      <c r="C62" s="411" t="s">
        <v>106</v>
      </c>
      <c r="D62" s="398" t="s">
        <v>125</v>
      </c>
      <c r="E62" s="398" t="s">
        <v>126</v>
      </c>
      <c r="F62" s="393" t="s">
        <v>206</v>
      </c>
      <c r="G62" s="395" t="s">
        <v>192</v>
      </c>
      <c r="H62" s="395" t="s">
        <v>193</v>
      </c>
      <c r="I62" s="396" t="s">
        <v>194</v>
      </c>
      <c r="J62" s="397" t="s">
        <v>195</v>
      </c>
      <c r="K62" s="398">
        <v>1</v>
      </c>
      <c r="L62" s="399">
        <v>1700000</v>
      </c>
      <c r="M62" s="401">
        <f t="shared" si="3"/>
        <v>1700000</v>
      </c>
      <c r="N62" s="413" t="s">
        <v>199</v>
      </c>
      <c r="O62" s="621"/>
      <c r="P62" s="19"/>
    </row>
    <row r="63" spans="1:16" ht="42" customHeight="1">
      <c r="A63" s="638"/>
      <c r="B63" s="634"/>
      <c r="C63" s="53" t="s">
        <v>106</v>
      </c>
      <c r="D63" s="30" t="s">
        <v>125</v>
      </c>
      <c r="E63" s="32" t="s">
        <v>248</v>
      </c>
      <c r="F63" s="25" t="s">
        <v>201</v>
      </c>
      <c r="G63" s="27" t="s">
        <v>192</v>
      </c>
      <c r="H63" s="27" t="s">
        <v>193</v>
      </c>
      <c r="I63" s="28" t="s">
        <v>194</v>
      </c>
      <c r="J63" s="29" t="s">
        <v>207</v>
      </c>
      <c r="K63" s="30">
        <v>1</v>
      </c>
      <c r="L63" s="242">
        <v>911078</v>
      </c>
      <c r="M63" s="243">
        <f t="shared" si="3"/>
        <v>911078</v>
      </c>
      <c r="N63" s="39" t="s">
        <v>199</v>
      </c>
      <c r="O63" s="621"/>
    </row>
    <row r="64" spans="1:16" ht="46.5" customHeight="1">
      <c r="A64" s="638"/>
      <c r="B64" s="634"/>
      <c r="C64" s="53" t="s">
        <v>106</v>
      </c>
      <c r="D64" s="30" t="s">
        <v>128</v>
      </c>
      <c r="E64" s="30" t="s">
        <v>249</v>
      </c>
      <c r="F64" s="25" t="s">
        <v>201</v>
      </c>
      <c r="G64" s="27" t="s">
        <v>192</v>
      </c>
      <c r="H64" s="27" t="s">
        <v>193</v>
      </c>
      <c r="I64" s="28" t="s">
        <v>194</v>
      </c>
      <c r="J64" s="29" t="s">
        <v>207</v>
      </c>
      <c r="K64" s="30">
        <v>1</v>
      </c>
      <c r="L64" s="242">
        <v>911078</v>
      </c>
      <c r="M64" s="243">
        <f t="shared" si="3"/>
        <v>911078</v>
      </c>
      <c r="N64" s="39" t="s">
        <v>199</v>
      </c>
      <c r="O64" s="621"/>
    </row>
    <row r="65" spans="1:15" ht="65.25" customHeight="1">
      <c r="A65" s="638"/>
      <c r="B65" s="634"/>
      <c r="C65" s="53" t="s">
        <v>130</v>
      </c>
      <c r="D65" s="30" t="s">
        <v>131</v>
      </c>
      <c r="E65" s="30" t="s">
        <v>250</v>
      </c>
      <c r="F65" s="25" t="s">
        <v>201</v>
      </c>
      <c r="G65" s="27" t="s">
        <v>192</v>
      </c>
      <c r="H65" s="27" t="s">
        <v>193</v>
      </c>
      <c r="I65" s="28" t="s">
        <v>194</v>
      </c>
      <c r="J65" s="29" t="s">
        <v>208</v>
      </c>
      <c r="K65" s="30">
        <v>1</v>
      </c>
      <c r="L65" s="242">
        <v>911078</v>
      </c>
      <c r="M65" s="243">
        <f t="shared" si="3"/>
        <v>911078</v>
      </c>
      <c r="N65" s="39" t="s">
        <v>209</v>
      </c>
      <c r="O65" s="621"/>
    </row>
    <row r="66" spans="1:15" ht="72.75" customHeight="1">
      <c r="A66" s="638"/>
      <c r="B66" s="634"/>
      <c r="C66" s="53" t="s">
        <v>130</v>
      </c>
      <c r="D66" s="30" t="s">
        <v>131</v>
      </c>
      <c r="E66" s="30" t="s">
        <v>133</v>
      </c>
      <c r="F66" s="25" t="s">
        <v>201</v>
      </c>
      <c r="G66" s="27" t="s">
        <v>192</v>
      </c>
      <c r="H66" s="27" t="s">
        <v>193</v>
      </c>
      <c r="I66" s="28" t="s">
        <v>194</v>
      </c>
      <c r="J66" s="29" t="s">
        <v>208</v>
      </c>
      <c r="K66" s="30">
        <v>1</v>
      </c>
      <c r="L66" s="242">
        <v>4687500</v>
      </c>
      <c r="M66" s="243">
        <f t="shared" si="3"/>
        <v>4687500</v>
      </c>
      <c r="N66" s="39" t="s">
        <v>209</v>
      </c>
      <c r="O66" s="621"/>
    </row>
    <row r="67" spans="1:15" ht="70.5" customHeight="1">
      <c r="A67" s="638"/>
      <c r="B67" s="634"/>
      <c r="C67" s="53" t="s">
        <v>130</v>
      </c>
      <c r="D67" s="32" t="s">
        <v>134</v>
      </c>
      <c r="E67" s="32" t="s">
        <v>135</v>
      </c>
      <c r="F67" s="25" t="s">
        <v>201</v>
      </c>
      <c r="G67" s="27" t="s">
        <v>192</v>
      </c>
      <c r="H67" s="27" t="s">
        <v>193</v>
      </c>
      <c r="I67" s="28" t="s">
        <v>194</v>
      </c>
      <c r="J67" s="29" t="s">
        <v>195</v>
      </c>
      <c r="K67" s="30">
        <v>1</v>
      </c>
      <c r="L67" s="242">
        <v>911078</v>
      </c>
      <c r="M67" s="243">
        <f t="shared" si="3"/>
        <v>911078</v>
      </c>
      <c r="N67" s="40" t="s">
        <v>204</v>
      </c>
      <c r="O67" s="621"/>
    </row>
    <row r="68" spans="1:15" ht="46.5" customHeight="1">
      <c r="A68" s="638"/>
      <c r="B68" s="634"/>
      <c r="C68" s="286" t="s">
        <v>106</v>
      </c>
      <c r="D68" s="41" t="s">
        <v>136</v>
      </c>
      <c r="E68" s="41" t="s">
        <v>137</v>
      </c>
      <c r="F68" s="42" t="s">
        <v>201</v>
      </c>
      <c r="G68" s="43" t="s">
        <v>192</v>
      </c>
      <c r="H68" s="43" t="s">
        <v>193</v>
      </c>
      <c r="I68" s="44" t="s">
        <v>194</v>
      </c>
      <c r="J68" s="248" t="s">
        <v>195</v>
      </c>
      <c r="K68" s="45">
        <v>1</v>
      </c>
      <c r="L68" s="242">
        <v>911078</v>
      </c>
      <c r="M68" s="250">
        <f t="shared" si="3"/>
        <v>911078</v>
      </c>
      <c r="N68" s="69" t="s">
        <v>204</v>
      </c>
      <c r="O68" s="621"/>
    </row>
    <row r="69" spans="1:15" s="14" customFormat="1" ht="15.75" customHeight="1">
      <c r="A69" s="12"/>
      <c r="B69" s="12"/>
      <c r="C69"/>
      <c r="D69"/>
      <c r="E69" s="7"/>
      <c r="F69"/>
      <c r="G69"/>
      <c r="H69"/>
      <c r="I69"/>
      <c r="J69"/>
      <c r="K69" s="612" t="s">
        <v>213</v>
      </c>
      <c r="L69" s="612"/>
      <c r="M69" s="283">
        <f>SUM(M5:M68)</f>
        <v>76570373.74000001</v>
      </c>
      <c r="O69"/>
    </row>
    <row r="70" spans="1:15" s="14" customFormat="1" ht="33" customHeight="1">
      <c r="A70" s="12"/>
      <c r="B70" s="12"/>
      <c r="C70"/>
      <c r="D70"/>
      <c r="E70" s="7"/>
      <c r="F70"/>
      <c r="G70"/>
      <c r="H70"/>
      <c r="I70"/>
      <c r="J70"/>
      <c r="K70" s="604" t="s">
        <v>214</v>
      </c>
      <c r="L70" s="605"/>
      <c r="M70" s="288">
        <f>'EBS PIC 2024 '!G275</f>
        <v>3945924</v>
      </c>
      <c r="N70" s="23">
        <f>M70*100%/M69</f>
        <v>5.1533299463819487E-2</v>
      </c>
      <c r="O70"/>
    </row>
    <row r="71" spans="1:15" s="14" customFormat="1" ht="15.75" customHeight="1">
      <c r="A71" s="12"/>
      <c r="B71" s="12"/>
      <c r="C71"/>
      <c r="D71"/>
      <c r="E71" s="7"/>
      <c r="F71"/>
      <c r="G71"/>
      <c r="H71"/>
      <c r="I71"/>
      <c r="J71"/>
      <c r="K71" s="593" t="s">
        <v>171</v>
      </c>
      <c r="L71" s="593"/>
      <c r="M71" s="285">
        <f>M69+M70</f>
        <v>80516297.74000001</v>
      </c>
      <c r="O71"/>
    </row>
    <row r="72" spans="1:15" s="14" customFormat="1" ht="15.75" customHeight="1">
      <c r="A72" s="12"/>
      <c r="B72" s="12"/>
      <c r="C72"/>
      <c r="D72"/>
      <c r="E72" s="7"/>
      <c r="F72"/>
      <c r="G72"/>
      <c r="H72"/>
      <c r="I72"/>
      <c r="J72"/>
      <c r="K72"/>
      <c r="L72"/>
      <c r="M72"/>
      <c r="O72"/>
    </row>
    <row r="73" spans="1:15" s="14" customFormat="1" ht="15.75" customHeight="1">
      <c r="A73" s="12"/>
      <c r="B73" s="12"/>
      <c r="C73"/>
      <c r="D73"/>
      <c r="E73" s="7"/>
      <c r="F73"/>
      <c r="G73" t="s">
        <v>56</v>
      </c>
      <c r="H73"/>
      <c r="I73"/>
      <c r="J73"/>
      <c r="K73"/>
      <c r="L73"/>
      <c r="M73" s="283">
        <f>'EBS PIC 2024 '!G276</f>
        <v>80516297.73911573</v>
      </c>
      <c r="O73"/>
    </row>
    <row r="74" spans="1:15" s="14" customFormat="1" ht="15.75" customHeight="1">
      <c r="A74" s="12"/>
      <c r="B74" s="12"/>
      <c r="C74"/>
      <c r="D74"/>
      <c r="E74" s="7"/>
      <c r="F74"/>
      <c r="G74"/>
      <c r="H74"/>
      <c r="I74"/>
      <c r="J74"/>
      <c r="K74"/>
      <c r="L74"/>
      <c r="M74"/>
      <c r="O74"/>
    </row>
    <row r="75" spans="1:15" s="14" customFormat="1" ht="15.75" customHeight="1">
      <c r="A75" s="12"/>
      <c r="B75" s="12"/>
      <c r="C75"/>
      <c r="D75"/>
      <c r="E75" s="7"/>
      <c r="F75"/>
      <c r="G75"/>
      <c r="H75"/>
      <c r="I75"/>
      <c r="J75"/>
      <c r="K75"/>
      <c r="L75"/>
      <c r="M75"/>
      <c r="O75"/>
    </row>
    <row r="76" spans="1:15" s="14" customFormat="1" ht="15.75" customHeight="1">
      <c r="A76" s="12"/>
      <c r="B76" s="12"/>
      <c r="C76"/>
      <c r="D76"/>
      <c r="E76" s="7"/>
      <c r="F76"/>
      <c r="G76"/>
      <c r="H76"/>
      <c r="I76"/>
      <c r="J76"/>
      <c r="K76"/>
      <c r="L76"/>
      <c r="M76"/>
      <c r="O76"/>
    </row>
    <row r="77" spans="1:15" s="14" customFormat="1" ht="15.75" customHeight="1">
      <c r="A77" s="12"/>
      <c r="B77" s="12"/>
      <c r="C77"/>
      <c r="D77"/>
      <c r="E77" s="7"/>
      <c r="F77"/>
      <c r="G77"/>
      <c r="H77"/>
      <c r="I77"/>
      <c r="J77"/>
      <c r="K77"/>
      <c r="L77"/>
      <c r="M77"/>
      <c r="O77"/>
    </row>
    <row r="78" spans="1:15" s="14" customFormat="1" ht="15.75" customHeight="1">
      <c r="A78" s="12"/>
      <c r="B78" s="12"/>
      <c r="C78"/>
      <c r="D78"/>
      <c r="E78" s="7"/>
      <c r="F78"/>
      <c r="G78"/>
      <c r="H78"/>
      <c r="I78"/>
      <c r="J78"/>
      <c r="K78"/>
      <c r="L78"/>
      <c r="M78"/>
      <c r="O78"/>
    </row>
    <row r="79" spans="1:15" s="14" customFormat="1" ht="15.75" customHeight="1">
      <c r="A79" s="12"/>
      <c r="B79" s="12"/>
      <c r="C79"/>
      <c r="D79"/>
      <c r="E79" s="7"/>
      <c r="F79"/>
      <c r="G79"/>
      <c r="H79"/>
      <c r="I79"/>
      <c r="J79"/>
      <c r="K79"/>
      <c r="L79"/>
      <c r="M79"/>
      <c r="O79"/>
    </row>
    <row r="80" spans="1:15" s="14" customFormat="1" ht="15.75" customHeight="1">
      <c r="A80" s="12"/>
      <c r="B80" s="12"/>
      <c r="C80"/>
      <c r="D80"/>
      <c r="E80" s="7"/>
      <c r="F80"/>
      <c r="G80"/>
      <c r="H80"/>
      <c r="I80"/>
      <c r="J80"/>
      <c r="K80"/>
      <c r="L80"/>
      <c r="M80"/>
      <c r="O80"/>
    </row>
    <row r="81" spans="1:15" s="14" customFormat="1" ht="15.75" customHeight="1">
      <c r="A81" s="12"/>
      <c r="B81" s="12"/>
      <c r="C81"/>
      <c r="D81"/>
      <c r="E81" s="7"/>
      <c r="F81"/>
      <c r="G81"/>
      <c r="H81"/>
      <c r="I81"/>
      <c r="J81"/>
      <c r="K81"/>
      <c r="L81"/>
      <c r="M81"/>
      <c r="O81"/>
    </row>
    <row r="82" spans="1:15" s="14" customFormat="1" ht="15.75" customHeight="1">
      <c r="A82" s="12"/>
      <c r="B82" s="12"/>
      <c r="C82"/>
      <c r="D82"/>
      <c r="E82" s="7"/>
      <c r="F82"/>
      <c r="G82"/>
      <c r="H82"/>
      <c r="I82"/>
      <c r="J82"/>
      <c r="K82"/>
      <c r="L82"/>
      <c r="M82"/>
      <c r="O82"/>
    </row>
    <row r="83" spans="1:15" s="14" customFormat="1" ht="15.75" customHeight="1">
      <c r="A83" s="12"/>
      <c r="B83" s="12"/>
      <c r="C83"/>
      <c r="D83"/>
      <c r="E83" s="7"/>
      <c r="F83"/>
      <c r="G83"/>
      <c r="H83"/>
      <c r="I83"/>
      <c r="J83"/>
      <c r="K83"/>
      <c r="L83"/>
      <c r="M83"/>
      <c r="O83"/>
    </row>
    <row r="84" spans="1:15" s="14" customFormat="1" ht="15.75" customHeight="1">
      <c r="A84" s="12"/>
      <c r="B84" s="12"/>
      <c r="C84"/>
      <c r="D84"/>
      <c r="E84" s="7"/>
      <c r="F84"/>
      <c r="G84"/>
      <c r="H84"/>
      <c r="I84"/>
      <c r="J84"/>
      <c r="K84"/>
      <c r="L84"/>
      <c r="M84"/>
      <c r="O84"/>
    </row>
    <row r="85" spans="1:15" ht="15.75" customHeight="1"/>
    <row r="86" spans="1:15" ht="15.75" customHeight="1"/>
    <row r="87" spans="1:15" ht="15.75" customHeight="1"/>
    <row r="88" spans="1:15" ht="15.75" customHeight="1"/>
    <row r="89" spans="1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1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1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1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1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1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1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1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  <row r="986" spans="3:15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</row>
    <row r="987" spans="3:15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</row>
    <row r="988" spans="3:15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</row>
    <row r="989" spans="3:15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</row>
    <row r="990" spans="3:15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</row>
    <row r="991" spans="3:15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</row>
    <row r="992" spans="3:15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</row>
    <row r="993" spans="3:15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</row>
    <row r="994" spans="3:15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</row>
    <row r="995" spans="3:15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</row>
    <row r="996" spans="3:15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</row>
    <row r="997" spans="3:15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</row>
    <row r="998" spans="3:15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</row>
    <row r="999" spans="3:15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</row>
    <row r="1000" spans="3:15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</row>
    <row r="1001" spans="3:15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</row>
    <row r="1002" spans="3:15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</row>
    <row r="1003" spans="3:15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</row>
    <row r="1004" spans="3:15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</row>
    <row r="1005" spans="3:15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</row>
    <row r="1006" spans="3:15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</row>
    <row r="1007" spans="3:15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</row>
    <row r="1008" spans="3:15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</row>
    <row r="1009" spans="3:15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</row>
    <row r="1010" spans="3:15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</row>
    <row r="1011" spans="3:15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</row>
    <row r="1012" spans="3:15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</row>
    <row r="1013" spans="3:15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</row>
    <row r="1014" spans="3:15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</row>
    <row r="1015" spans="3:15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</row>
    <row r="1016" spans="3:15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</row>
    <row r="1017" spans="3:15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</row>
    <row r="1018" spans="3:15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</row>
    <row r="1019" spans="3:15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</row>
    <row r="1020" spans="3:15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</row>
  </sheetData>
  <protectedRanges>
    <protectedRange sqref="E5" name="Rango1_13_1_1_1_1_1_1_1"/>
    <protectedRange sqref="C5:C13 C15:C20" name="Rango1_2_10_1_1_1_4"/>
    <protectedRange sqref="C14" name="Rango1_2_10_1_1_1_1_1_1"/>
    <protectedRange sqref="E21" name="Rango1_13_1_1_1_1_1_1_1_5"/>
    <protectedRange sqref="C21:C29 C31:C36" name="Rango1_2_10_1_1_1_5"/>
    <protectedRange sqref="C30" name="Rango1_2_10_1_1_1_1_1_2"/>
    <protectedRange sqref="E37" name="Rango1_13_1_1_1_1_1_1_1_6"/>
    <protectedRange sqref="C37:C45 C47:C52" name="Rango1_2_10_1_1_1_6"/>
    <protectedRange sqref="C46" name="Rango1_2_10_1_1_1_1_1_3"/>
    <protectedRange sqref="E53" name="Rango1_13_1_1_1_1_1_1_1_7"/>
    <protectedRange sqref="C53:C61 C63:C68" name="Rango1_2_10_1_1_1_7"/>
    <protectedRange sqref="C62" name="Rango1_2_10_1_1_1_1_1_4"/>
  </protectedRanges>
  <mergeCells count="16">
    <mergeCell ref="K71:L71"/>
    <mergeCell ref="A1:O1"/>
    <mergeCell ref="A2:O2"/>
    <mergeCell ref="G3:H3"/>
    <mergeCell ref="I3:J3"/>
    <mergeCell ref="O4:O68"/>
    <mergeCell ref="A5:A20"/>
    <mergeCell ref="B5:B20"/>
    <mergeCell ref="A21:A36"/>
    <mergeCell ref="B21:B36"/>
    <mergeCell ref="A37:A52"/>
    <mergeCell ref="B37:B52"/>
    <mergeCell ref="A53:A68"/>
    <mergeCell ref="B53:B68"/>
    <mergeCell ref="K69:L69"/>
    <mergeCell ref="K70:L70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1:R1016"/>
  <sheetViews>
    <sheetView topLeftCell="E60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140625" customWidth="1"/>
    <col min="17" max="17" width="20.7109375" customWidth="1"/>
    <col min="18" max="18" width="19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306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 thickBo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20">
        <v>1</v>
      </c>
      <c r="P4" s="3"/>
    </row>
    <row r="5" spans="1:18" ht="78" customHeight="1">
      <c r="A5" s="722" t="s">
        <v>307</v>
      </c>
      <c r="B5" s="635">
        <v>329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21"/>
      <c r="P5">
        <v>64800000</v>
      </c>
      <c r="Q5">
        <f>P5/4</f>
        <v>16200000</v>
      </c>
      <c r="R5" s="38">
        <f>Q5/23</f>
        <v>704347.82608695654</v>
      </c>
    </row>
    <row r="6" spans="1:18" ht="65.25" customHeight="1">
      <c r="A6" s="723"/>
      <c r="B6" s="634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21"/>
      <c r="P6" s="58">
        <v>30000000</v>
      </c>
      <c r="Q6" s="38">
        <f>P6/4</f>
        <v>7500000</v>
      </c>
      <c r="R6" s="38">
        <f>Q6/3</f>
        <v>2500000</v>
      </c>
    </row>
    <row r="7" spans="1:18" ht="65.25" customHeight="1">
      <c r="A7" s="723"/>
      <c r="B7" s="634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21"/>
      <c r="P7" s="51">
        <f>SUM(M5:M19)</f>
        <v>14455093.435000001</v>
      </c>
      <c r="Q7" s="24">
        <f>P7*4</f>
        <v>57820373.740000002</v>
      </c>
      <c r="R7" s="38">
        <v>1600000</v>
      </c>
    </row>
    <row r="8" spans="1:18" ht="65.25" customHeight="1">
      <c r="A8" s="723"/>
      <c r="B8" s="634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21"/>
      <c r="P8" s="19"/>
      <c r="R8" s="38">
        <v>1800000</v>
      </c>
    </row>
    <row r="9" spans="1:18" ht="65.25" customHeight="1">
      <c r="A9" s="723"/>
      <c r="B9" s="634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21"/>
    </row>
    <row r="10" spans="1:18" ht="69" customHeight="1">
      <c r="A10" s="723"/>
      <c r="B10" s="634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21"/>
    </row>
    <row r="11" spans="1:18" ht="49.5" customHeight="1">
      <c r="A11" s="723"/>
      <c r="B11" s="634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21"/>
    </row>
    <row r="12" spans="1:18" ht="65.25" customHeight="1">
      <c r="A12" s="723"/>
      <c r="B12" s="634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21"/>
    </row>
    <row r="13" spans="1:18" ht="60.75" customHeight="1">
      <c r="A13" s="723"/>
      <c r="B13" s="634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21"/>
    </row>
    <row r="14" spans="1:18" ht="62.25" customHeight="1">
      <c r="A14" s="723"/>
      <c r="B14" s="634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21"/>
      <c r="P14" s="19"/>
    </row>
    <row r="15" spans="1:18" ht="94.5" customHeight="1">
      <c r="A15" s="723"/>
      <c r="B15" s="634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21"/>
    </row>
    <row r="16" spans="1:18" ht="52.5" customHeight="1">
      <c r="A16" s="723"/>
      <c r="B16" s="634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21"/>
    </row>
    <row r="17" spans="1:16" ht="52.5" customHeight="1">
      <c r="A17" s="723"/>
      <c r="B17" s="634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21"/>
    </row>
    <row r="18" spans="1:16" ht="60.75" customHeight="1">
      <c r="A18" s="723"/>
      <c r="B18" s="634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21"/>
    </row>
    <row r="19" spans="1:16" ht="80.25" customHeight="1">
      <c r="A19" s="723"/>
      <c r="B19" s="634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21"/>
    </row>
    <row r="20" spans="1:16" ht="71.25" customHeight="1">
      <c r="A20" s="722" t="s">
        <v>308</v>
      </c>
      <c r="B20" s="635">
        <v>150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21"/>
    </row>
    <row r="21" spans="1:16" ht="106.5" customHeight="1">
      <c r="A21" s="723"/>
      <c r="B21" s="634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21"/>
    </row>
    <row r="22" spans="1:16" ht="33.75" customHeight="1">
      <c r="A22" s="723"/>
      <c r="B22" s="634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21"/>
    </row>
    <row r="23" spans="1:16" ht="43.5" customHeight="1">
      <c r="A23" s="723"/>
      <c r="B23" s="634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21"/>
    </row>
    <row r="24" spans="1:16" ht="65.25" customHeight="1">
      <c r="A24" s="723"/>
      <c r="B24" s="634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21"/>
    </row>
    <row r="25" spans="1:16" ht="46.5" customHeight="1">
      <c r="A25" s="723"/>
      <c r="B25" s="634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21"/>
    </row>
    <row r="26" spans="1:16" ht="60">
      <c r="A26" s="723"/>
      <c r="B26" s="634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21"/>
    </row>
    <row r="27" spans="1:16" ht="60" customHeight="1">
      <c r="A27" s="723"/>
      <c r="B27" s="634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21"/>
    </row>
    <row r="28" spans="1:16" ht="65.25" customHeight="1">
      <c r="A28" s="723"/>
      <c r="B28" s="634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21"/>
    </row>
    <row r="29" spans="1:16" ht="62.25" customHeight="1">
      <c r="A29" s="723"/>
      <c r="B29" s="634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21"/>
      <c r="P29" s="19"/>
    </row>
    <row r="30" spans="1:16" ht="71.25" customHeight="1">
      <c r="A30" s="723"/>
      <c r="B30" s="634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21"/>
    </row>
    <row r="31" spans="1:16" ht="37.5" customHeight="1">
      <c r="A31" s="723"/>
      <c r="B31" s="634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21"/>
    </row>
    <row r="32" spans="1:16" ht="37.5" customHeight="1">
      <c r="A32" s="723"/>
      <c r="B32" s="634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21"/>
    </row>
    <row r="33" spans="1:16" ht="37.5" customHeight="1">
      <c r="A33" s="723"/>
      <c r="B33" s="634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21"/>
    </row>
    <row r="34" spans="1:16" ht="37.5" customHeight="1">
      <c r="A34" s="723"/>
      <c r="B34" s="634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21"/>
    </row>
    <row r="35" spans="1:16" ht="68.25" customHeight="1">
      <c r="A35" s="722" t="s">
        <v>309</v>
      </c>
      <c r="B35" s="635">
        <v>206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21"/>
    </row>
    <row r="36" spans="1:16" ht="68.25" customHeight="1">
      <c r="A36" s="723"/>
      <c r="B36" s="634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21"/>
    </row>
    <row r="37" spans="1:16" ht="68.25" customHeight="1">
      <c r="A37" s="723"/>
      <c r="B37" s="634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21"/>
    </row>
    <row r="38" spans="1:16" ht="68.25" customHeight="1">
      <c r="A38" s="723"/>
      <c r="B38" s="634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21"/>
    </row>
    <row r="39" spans="1:16" ht="68.25" customHeight="1">
      <c r="A39" s="723"/>
      <c r="B39" s="634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21"/>
    </row>
    <row r="40" spans="1:16" ht="69.75" customHeight="1">
      <c r="A40" s="723"/>
      <c r="B40" s="634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21"/>
    </row>
    <row r="41" spans="1:16" ht="69.75" customHeight="1">
      <c r="A41" s="723"/>
      <c r="B41" s="634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21"/>
    </row>
    <row r="42" spans="1:16" ht="69.75" customHeight="1">
      <c r="A42" s="723"/>
      <c r="B42" s="634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21"/>
    </row>
    <row r="43" spans="1:16" ht="68.25" customHeight="1">
      <c r="A43" s="723"/>
      <c r="B43" s="634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21"/>
    </row>
    <row r="44" spans="1:16" ht="62.25" customHeight="1">
      <c r="A44" s="723"/>
      <c r="B44" s="634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21"/>
      <c r="P44" s="19"/>
    </row>
    <row r="45" spans="1:16" ht="68.25" customHeight="1">
      <c r="A45" s="723"/>
      <c r="B45" s="634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21"/>
    </row>
    <row r="46" spans="1:16" ht="68.25" customHeight="1">
      <c r="A46" s="723"/>
      <c r="B46" s="634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21"/>
    </row>
    <row r="47" spans="1:16" ht="69.75" customHeight="1">
      <c r="A47" s="723"/>
      <c r="B47" s="634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21"/>
    </row>
    <row r="48" spans="1:16" ht="30" customHeight="1">
      <c r="A48" s="723"/>
      <c r="B48" s="634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21"/>
    </row>
    <row r="49" spans="1:16" ht="67.5" customHeight="1">
      <c r="A49" s="723"/>
      <c r="B49" s="634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21"/>
    </row>
    <row r="50" spans="1:16" ht="94.5" customHeight="1">
      <c r="A50" s="716" t="s">
        <v>310</v>
      </c>
      <c r="B50" s="712">
        <v>162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21"/>
    </row>
    <row r="51" spans="1:16" ht="94.5" customHeight="1">
      <c r="A51" s="717"/>
      <c r="B51" s="720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21"/>
    </row>
    <row r="52" spans="1:16" ht="94.5" customHeight="1">
      <c r="A52" s="717"/>
      <c r="B52" s="720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21"/>
    </row>
    <row r="53" spans="1:16" ht="94.5" customHeight="1">
      <c r="A53" s="717"/>
      <c r="B53" s="720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21"/>
    </row>
    <row r="54" spans="1:16" ht="69.75" customHeight="1">
      <c r="A54" s="717"/>
      <c r="B54" s="720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21"/>
    </row>
    <row r="55" spans="1:16" ht="69.75" customHeight="1">
      <c r="A55" s="717"/>
      <c r="B55" s="720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21"/>
    </row>
    <row r="56" spans="1:16" ht="69.75" customHeight="1">
      <c r="A56" s="717"/>
      <c r="B56" s="720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21"/>
    </row>
    <row r="57" spans="1:16" ht="94.5" customHeight="1">
      <c r="A57" s="717"/>
      <c r="B57" s="720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21"/>
    </row>
    <row r="58" spans="1:16" ht="94.5" customHeight="1">
      <c r="A58" s="717"/>
      <c r="B58" s="720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21"/>
    </row>
    <row r="59" spans="1:16" ht="62.25" customHeight="1">
      <c r="A59" s="717"/>
      <c r="B59" s="720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21"/>
      <c r="P59" s="19"/>
    </row>
    <row r="60" spans="1:16" ht="94.5" customHeight="1">
      <c r="A60" s="717"/>
      <c r="B60" s="720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21"/>
    </row>
    <row r="61" spans="1:16" ht="42" customHeight="1">
      <c r="A61" s="718"/>
      <c r="B61" s="713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21"/>
    </row>
    <row r="62" spans="1:16" ht="46.5" customHeight="1">
      <c r="A62" s="718"/>
      <c r="B62" s="713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21"/>
    </row>
    <row r="63" spans="1:16" ht="65.25" customHeight="1">
      <c r="A63" s="718"/>
      <c r="B63" s="713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21"/>
    </row>
    <row r="64" spans="1:16" ht="72.75" customHeight="1">
      <c r="A64" s="719"/>
      <c r="B64" s="721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21"/>
    </row>
    <row r="65" spans="1:14" ht="15.75" customHeight="1">
      <c r="A65" s="18"/>
      <c r="B65" s="18"/>
      <c r="K65" s="612" t="s">
        <v>213</v>
      </c>
      <c r="L65" s="612"/>
      <c r="M65" s="283">
        <f>SUM(M5:M64)</f>
        <v>57820373.740000002</v>
      </c>
    </row>
    <row r="66" spans="1:14" ht="29.25" customHeight="1" thickBot="1">
      <c r="K66" s="604" t="s">
        <v>214</v>
      </c>
      <c r="L66" s="605"/>
      <c r="M66" s="288">
        <f>'EBS PIC 2024 '!G291</f>
        <v>3945924</v>
      </c>
      <c r="N66" s="23">
        <f>M66*100%/M65</f>
        <v>6.8244526016790846E-2</v>
      </c>
    </row>
    <row r="67" spans="1:14" ht="15.75" customHeight="1">
      <c r="K67" s="593" t="s">
        <v>171</v>
      </c>
      <c r="L67" s="593"/>
      <c r="M67" s="285">
        <f>M65+M66</f>
        <v>61766297.740000002</v>
      </c>
    </row>
    <row r="68" spans="1:14" ht="15.75" customHeight="1">
      <c r="M68" t="s">
        <v>48</v>
      </c>
    </row>
    <row r="69" spans="1:14" ht="15.75" customHeight="1">
      <c r="G69" t="s">
        <v>56</v>
      </c>
    </row>
    <row r="70" spans="1:14" ht="15.75" customHeight="1"/>
    <row r="71" spans="1:14" ht="15.75" customHeight="1"/>
    <row r="72" spans="1:14" ht="15.75" customHeight="1"/>
    <row r="73" spans="1:14" ht="15.75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 ht="15.75" customHeight="1"/>
    <row r="79" spans="1:14" ht="15.75" customHeight="1"/>
    <row r="80" spans="1:14" ht="15.75" customHeight="1"/>
    <row r="81" spans="3:16" ht="15.75" customHeight="1"/>
    <row r="82" spans="3:16" ht="15.75" customHeight="1"/>
    <row r="83" spans="3:16" ht="15.75" customHeight="1"/>
    <row r="84" spans="3:16" ht="15.75" customHeight="1"/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A1:O1"/>
    <mergeCell ref="A2:O2"/>
    <mergeCell ref="G3:H3"/>
    <mergeCell ref="I3:J3"/>
    <mergeCell ref="O4:O64"/>
    <mergeCell ref="A5:A19"/>
    <mergeCell ref="B5:B19"/>
    <mergeCell ref="A20:A34"/>
    <mergeCell ref="B20:B34"/>
    <mergeCell ref="A35:A49"/>
    <mergeCell ref="K65:L65"/>
    <mergeCell ref="K66:L66"/>
    <mergeCell ref="K67:L67"/>
    <mergeCell ref="B35:B49"/>
    <mergeCell ref="A50:A64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1:R1008"/>
  <sheetViews>
    <sheetView topLeftCell="E61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42578125" customWidth="1"/>
    <col min="17" max="17" width="16.28515625" customWidth="1"/>
    <col min="18" max="18" width="14.285156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311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3"/>
    </row>
    <row r="5" spans="1:18" ht="75" customHeight="1">
      <c r="A5" s="597" t="s">
        <v>312</v>
      </c>
      <c r="B5" s="594">
        <v>97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  <c r="P5" s="19">
        <v>64800000</v>
      </c>
      <c r="Q5">
        <f>P5/4</f>
        <v>16200000</v>
      </c>
      <c r="R5" s="38">
        <f>Q5/21</f>
        <v>771428.57142857148</v>
      </c>
    </row>
    <row r="6" spans="1:18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  <c r="P6" s="58">
        <v>15000000</v>
      </c>
      <c r="Q6" s="38">
        <f>P6/4</f>
        <v>3750000</v>
      </c>
      <c r="R6" s="38">
        <f>Q6/3</f>
        <v>1250000</v>
      </c>
    </row>
    <row r="7" spans="1:18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  <c r="P7" s="51">
        <f>SUM(M5:M19)</f>
        <v>14455093.435000001</v>
      </c>
      <c r="Q7" s="24">
        <f>P7*4</f>
        <v>57820373.740000002</v>
      </c>
      <c r="R7" s="38">
        <v>1600000</v>
      </c>
    </row>
    <row r="8" spans="1:18" ht="65.2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  <c r="P8" s="19"/>
      <c r="R8" s="38">
        <v>1800000</v>
      </c>
    </row>
    <row r="9" spans="1:18" ht="71.2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  <c r="P9" s="19"/>
    </row>
    <row r="10" spans="1:18" ht="52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  <c r="P10" s="19"/>
    </row>
    <row r="11" spans="1:18" ht="80.25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  <c r="P11" s="19"/>
    </row>
    <row r="12" spans="1:18" ht="62.2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  <c r="P12" s="19"/>
    </row>
    <row r="13" spans="1:18" ht="58.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  <c r="P13" s="19"/>
    </row>
    <row r="14" spans="1:18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8" ht="90.7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  <c r="P15" s="19"/>
    </row>
    <row r="16" spans="1:18" ht="56.25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  <c r="P16" s="19"/>
    </row>
    <row r="17" spans="1:16" ht="61.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  <c r="P17" s="19"/>
    </row>
    <row r="18" spans="1:16" ht="56.25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  <c r="P18" s="19"/>
    </row>
    <row r="19" spans="1:16" ht="56.2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  <c r="P19" s="19"/>
    </row>
    <row r="20" spans="1:16" ht="46.5" customHeight="1">
      <c r="A20" s="608" t="s">
        <v>313</v>
      </c>
      <c r="B20" s="610">
        <v>95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</row>
    <row r="21" spans="1:16" ht="46.5" customHeight="1">
      <c r="A21" s="609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</row>
    <row r="22" spans="1:16" ht="46.5" customHeight="1">
      <c r="A22" s="609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</row>
    <row r="23" spans="1:16" ht="46.5" customHeight="1">
      <c r="A23" s="609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</row>
    <row r="24" spans="1:16" ht="46.5" customHeight="1">
      <c r="A24" s="609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</row>
    <row r="25" spans="1:16" ht="46.5" customHeight="1">
      <c r="A25" s="609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</row>
    <row r="26" spans="1:16" ht="46.5" customHeight="1">
      <c r="A26" s="609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</row>
    <row r="27" spans="1:16" ht="60.75" customHeight="1">
      <c r="A27" s="609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</row>
    <row r="28" spans="1:16" ht="60" customHeight="1">
      <c r="A28" s="609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19"/>
    </row>
    <row r="29" spans="1:16" ht="62.25" customHeight="1">
      <c r="A29" s="609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33.75" customHeight="1">
      <c r="A30" s="609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</row>
    <row r="31" spans="1:16" ht="46.5" customHeight="1">
      <c r="A31" s="609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</row>
    <row r="32" spans="1:16" ht="37.5" customHeight="1">
      <c r="A32" s="609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</row>
    <row r="33" spans="1:16" ht="37.5" customHeight="1">
      <c r="A33" s="609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</row>
    <row r="34" spans="1:16" ht="37.5" customHeight="1">
      <c r="A34" s="623"/>
      <c r="B34" s="622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</row>
    <row r="35" spans="1:16" ht="46.5" customHeight="1">
      <c r="A35" s="598" t="s">
        <v>314</v>
      </c>
      <c r="B35" s="595">
        <v>96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</row>
    <row r="36" spans="1:16" ht="46.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</row>
    <row r="37" spans="1:16" ht="46.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</row>
    <row r="38" spans="1:16" ht="68.25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</row>
    <row r="39" spans="1:16" ht="68.2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</row>
    <row r="40" spans="1:16" ht="68.2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</row>
    <row r="41" spans="1:16" ht="68.25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</row>
    <row r="42" spans="1:16" ht="68.2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</row>
    <row r="43" spans="1:16" ht="69.75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ht="30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</row>
    <row r="46" spans="1:16" ht="67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</row>
    <row r="47" spans="1:16" ht="73.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</row>
    <row r="48" spans="1:16" ht="55.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</row>
    <row r="49" spans="1:16" ht="55.5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19"/>
    </row>
    <row r="50" spans="1:16" ht="94.5" customHeight="1">
      <c r="A50" s="597" t="s">
        <v>315</v>
      </c>
      <c r="B50" s="594">
        <v>96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</row>
    <row r="51" spans="1:16" ht="94.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</row>
    <row r="52" spans="1:16" ht="94.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</row>
    <row r="53" spans="1:16" ht="94.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</row>
    <row r="54" spans="1:16" ht="94.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</row>
    <row r="55" spans="1:16" ht="94.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</row>
    <row r="56" spans="1:16" ht="42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</row>
    <row r="57" spans="1:16" ht="46.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</row>
    <row r="58" spans="1:16" ht="65.2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ht="72.7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</row>
    <row r="61" spans="1:16" ht="70.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</row>
    <row r="62" spans="1:16" ht="64.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</row>
    <row r="63" spans="1:16" ht="72.7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</row>
    <row r="64" spans="1:16" ht="43.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  <c r="P64" s="19"/>
    </row>
    <row r="65" spans="1:16" s="14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O65" s="19"/>
      <c r="P65"/>
    </row>
    <row r="66" spans="1:16" s="14" customFormat="1" ht="15.75" customHeight="1">
      <c r="A66" s="12"/>
      <c r="B66" s="12"/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'!G307</f>
        <v>3945924</v>
      </c>
      <c r="N66" s="23">
        <f>M66*100%/M65</f>
        <v>6.8244526016790846E-2</v>
      </c>
      <c r="O66"/>
      <c r="P66"/>
    </row>
    <row r="67" spans="1:16" s="14" customFormat="1" ht="15.75" customHeight="1">
      <c r="A67" s="12"/>
      <c r="B67" s="12"/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O67"/>
      <c r="P67"/>
    </row>
    <row r="68" spans="1:16" s="14" customFormat="1" ht="15.75" customHeight="1">
      <c r="A68" s="12"/>
      <c r="B68" s="12"/>
      <c r="C68"/>
      <c r="D68"/>
      <c r="E68" s="7"/>
      <c r="F68"/>
      <c r="G68"/>
      <c r="H68"/>
      <c r="I68"/>
      <c r="J68"/>
      <c r="K68"/>
      <c r="L68"/>
      <c r="M68"/>
      <c r="O68"/>
      <c r="P68"/>
    </row>
    <row r="69" spans="1:16" s="14" customFormat="1" ht="15.75" customHeight="1">
      <c r="A69" s="12"/>
      <c r="B69" s="12"/>
      <c r="C69"/>
      <c r="D69"/>
      <c r="E69" s="7"/>
      <c r="F69"/>
      <c r="G69"/>
      <c r="H69"/>
      <c r="I69"/>
      <c r="J69"/>
      <c r="K69"/>
      <c r="L69"/>
      <c r="M69"/>
      <c r="O69"/>
      <c r="P69"/>
    </row>
    <row r="70" spans="1:16" s="14" customFormat="1" ht="15.75" customHeight="1">
      <c r="A70" s="12"/>
      <c r="B70" s="12"/>
      <c r="C70"/>
      <c r="D70"/>
      <c r="E70" s="7"/>
      <c r="F70"/>
      <c r="G70"/>
      <c r="H70"/>
      <c r="I70"/>
      <c r="J70"/>
      <c r="K70"/>
      <c r="L70"/>
      <c r="M70"/>
      <c r="O70"/>
      <c r="P70"/>
    </row>
    <row r="71" spans="1:16" s="14" customFormat="1" ht="15.75" customHeight="1">
      <c r="A71" s="12"/>
      <c r="B71" s="12"/>
      <c r="C71"/>
      <c r="D71"/>
      <c r="E71" s="7"/>
      <c r="F71"/>
      <c r="G71"/>
      <c r="H71"/>
      <c r="I71"/>
      <c r="J71"/>
      <c r="K71"/>
      <c r="L71"/>
      <c r="M71"/>
      <c r="O71"/>
      <c r="P71"/>
    </row>
    <row r="72" spans="1:16" s="14" customFormat="1" ht="15.75" customHeight="1">
      <c r="A72" s="12"/>
      <c r="B72" s="12"/>
      <c r="C72"/>
      <c r="D72"/>
      <c r="E72" s="7"/>
      <c r="F72"/>
      <c r="G72"/>
      <c r="H72"/>
      <c r="I72"/>
      <c r="J72"/>
      <c r="K72"/>
      <c r="L72"/>
      <c r="M72"/>
      <c r="O72"/>
      <c r="P72"/>
    </row>
    <row r="73" spans="1:16" ht="15.75" customHeight="1"/>
    <row r="74" spans="1:16" ht="15.75" customHeight="1"/>
    <row r="75" spans="1:16" ht="15.75" customHeight="1"/>
    <row r="76" spans="1:16" ht="15.75" customHeight="1"/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A1:O1"/>
    <mergeCell ref="A2:O2"/>
    <mergeCell ref="G3:H3"/>
    <mergeCell ref="I3:J3"/>
    <mergeCell ref="K65:L65"/>
    <mergeCell ref="A50:A64"/>
    <mergeCell ref="B35:B49"/>
    <mergeCell ref="A35:A49"/>
    <mergeCell ref="A20:A34"/>
    <mergeCell ref="A5:A19"/>
    <mergeCell ref="K66:L66"/>
    <mergeCell ref="K67:L67"/>
    <mergeCell ref="O4:O64"/>
    <mergeCell ref="B20:B34"/>
    <mergeCell ref="B5:B19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1:R1005"/>
  <sheetViews>
    <sheetView topLeftCell="D56" zoomScale="60" zoomScaleNormal="60" workbookViewId="0">
      <selection activeCell="C50" sqref="C50:N64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20" customWidth="1"/>
    <col min="17" max="17" width="17.85546875" customWidth="1"/>
    <col min="18" max="18" width="17.1406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316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85">
        <v>1</v>
      </c>
      <c r="P4" s="3"/>
    </row>
    <row r="5" spans="1:18" ht="78" customHeight="1">
      <c r="A5" s="597" t="s">
        <v>317</v>
      </c>
      <c r="B5" s="594">
        <v>174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86"/>
      <c r="P5">
        <v>64800000</v>
      </c>
      <c r="Q5">
        <f>P5/4</f>
        <v>16200000</v>
      </c>
      <c r="R5" s="38">
        <f>Q5/24</f>
        <v>675000</v>
      </c>
    </row>
    <row r="6" spans="1:18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86"/>
      <c r="P6" s="58">
        <v>20000000</v>
      </c>
      <c r="Q6" s="38">
        <f>P6/4</f>
        <v>5000000</v>
      </c>
      <c r="R6" s="38">
        <v>1600000</v>
      </c>
    </row>
    <row r="7" spans="1:18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86"/>
      <c r="P7" s="51">
        <f>SUM(M5:M19)</f>
        <v>14455093.435000001</v>
      </c>
      <c r="Q7" s="24">
        <f>P7*4</f>
        <v>57820373.740000002</v>
      </c>
      <c r="R7" s="38">
        <v>1600000</v>
      </c>
    </row>
    <row r="8" spans="1:18" ht="65.2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86"/>
      <c r="P8" s="19"/>
      <c r="R8" s="38">
        <v>1800000</v>
      </c>
    </row>
    <row r="9" spans="1:18" ht="136.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86"/>
    </row>
    <row r="10" spans="1:18" ht="52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86"/>
    </row>
    <row r="11" spans="1:18" ht="60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86"/>
    </row>
    <row r="12" spans="1:18" ht="71.2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86"/>
    </row>
    <row r="13" spans="1:18" ht="80.2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86"/>
    </row>
    <row r="14" spans="1:18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86"/>
      <c r="P14" s="19"/>
    </row>
    <row r="15" spans="1:18" ht="82.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86"/>
    </row>
    <row r="16" spans="1:18" ht="58.5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86"/>
    </row>
    <row r="17" spans="1:16" ht="7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86"/>
    </row>
    <row r="18" spans="1:16" ht="56.25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86"/>
    </row>
    <row r="19" spans="1:16" ht="45.7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86"/>
    </row>
    <row r="20" spans="1:16" ht="33.75" customHeight="1">
      <c r="A20" s="597" t="s">
        <v>318</v>
      </c>
      <c r="B20" s="610">
        <v>250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86"/>
    </row>
    <row r="21" spans="1:16" ht="43.5" customHeight="1">
      <c r="A21" s="598"/>
      <c r="B21" s="611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86"/>
    </row>
    <row r="22" spans="1:16" ht="65.25" customHeight="1">
      <c r="A22" s="598"/>
      <c r="B22" s="611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86"/>
    </row>
    <row r="23" spans="1:16" ht="46.5" customHeight="1">
      <c r="A23" s="598"/>
      <c r="B23" s="611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86"/>
    </row>
    <row r="24" spans="1:16" ht="46.5" customHeight="1">
      <c r="A24" s="598"/>
      <c r="B24" s="611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86"/>
    </row>
    <row r="25" spans="1:16" ht="46.5" customHeight="1">
      <c r="A25" s="598"/>
      <c r="B25" s="611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86"/>
    </row>
    <row r="26" spans="1:16" ht="36" customHeight="1">
      <c r="A26" s="598"/>
      <c r="B26" s="611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86"/>
    </row>
    <row r="27" spans="1:16" ht="60" customHeight="1">
      <c r="A27" s="598"/>
      <c r="B27" s="611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86"/>
    </row>
    <row r="28" spans="1:16" ht="33.75" customHeight="1">
      <c r="A28" s="598"/>
      <c r="B28" s="611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86"/>
    </row>
    <row r="29" spans="1:16" ht="62.25" customHeight="1">
      <c r="A29" s="598"/>
      <c r="B29" s="611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86"/>
      <c r="P29" s="19"/>
    </row>
    <row r="30" spans="1:16" ht="46.5" customHeight="1">
      <c r="A30" s="598"/>
      <c r="B30" s="611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86"/>
    </row>
    <row r="31" spans="1:16" ht="37.5" customHeight="1">
      <c r="A31" s="598"/>
      <c r="B31" s="611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86"/>
    </row>
    <row r="32" spans="1:16" ht="37.5" customHeight="1">
      <c r="A32" s="598"/>
      <c r="B32" s="611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86"/>
    </row>
    <row r="33" spans="1:16" ht="37.5" customHeight="1">
      <c r="A33" s="598"/>
      <c r="B33" s="611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86"/>
    </row>
    <row r="34" spans="1:16" ht="37.5" customHeight="1">
      <c r="A34" s="599"/>
      <c r="B34" s="622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86"/>
    </row>
    <row r="35" spans="1:16" ht="68.25" customHeight="1">
      <c r="A35" s="609" t="s">
        <v>319</v>
      </c>
      <c r="B35" s="611">
        <v>226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86"/>
    </row>
    <row r="36" spans="1:16" ht="68.25" customHeight="1">
      <c r="A36" s="609"/>
      <c r="B36" s="611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86"/>
    </row>
    <row r="37" spans="1:16" ht="68.25" customHeight="1">
      <c r="A37" s="609"/>
      <c r="B37" s="611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86"/>
    </row>
    <row r="38" spans="1:16" ht="68.25" customHeight="1">
      <c r="A38" s="609"/>
      <c r="B38" s="611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86"/>
    </row>
    <row r="39" spans="1:16" ht="68.25" customHeight="1">
      <c r="A39" s="609"/>
      <c r="B39" s="611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86"/>
    </row>
    <row r="40" spans="1:16" ht="69.75" customHeight="1">
      <c r="A40" s="609"/>
      <c r="B40" s="611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86"/>
    </row>
    <row r="41" spans="1:16" ht="30" customHeight="1">
      <c r="A41" s="609"/>
      <c r="B41" s="611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86"/>
    </row>
    <row r="42" spans="1:16" ht="67.5" customHeight="1">
      <c r="A42" s="609"/>
      <c r="B42" s="611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86"/>
    </row>
    <row r="43" spans="1:16" ht="73.5" customHeight="1">
      <c r="A43" s="609"/>
      <c r="B43" s="611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86"/>
    </row>
    <row r="44" spans="1:16" ht="62.25" customHeight="1">
      <c r="A44" s="609"/>
      <c r="B44" s="611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86"/>
      <c r="P44" s="19"/>
    </row>
    <row r="45" spans="1:16" ht="55.5" customHeight="1">
      <c r="A45" s="609"/>
      <c r="B45" s="611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86"/>
    </row>
    <row r="46" spans="1:16" ht="55.5" customHeight="1">
      <c r="A46" s="609"/>
      <c r="B46" s="611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86"/>
    </row>
    <row r="47" spans="1:16" ht="55.5" customHeight="1">
      <c r="A47" s="609"/>
      <c r="B47" s="611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86"/>
    </row>
    <row r="48" spans="1:16" ht="55.5" customHeight="1">
      <c r="A48" s="609"/>
      <c r="B48" s="611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86"/>
    </row>
    <row r="49" spans="1:16" ht="57.75" customHeight="1">
      <c r="A49" s="609"/>
      <c r="B49" s="611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86"/>
    </row>
    <row r="50" spans="1:16" ht="94.5" customHeight="1">
      <c r="A50" s="597" t="s">
        <v>320</v>
      </c>
      <c r="B50" s="594">
        <v>179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86"/>
    </row>
    <row r="51" spans="1:16" ht="42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86"/>
    </row>
    <row r="52" spans="1:16" ht="46.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86"/>
    </row>
    <row r="53" spans="1:16" ht="65.2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86"/>
    </row>
    <row r="54" spans="1:16" ht="72.7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86"/>
    </row>
    <row r="55" spans="1:16" ht="46.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86"/>
    </row>
    <row r="56" spans="1:16" ht="60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86"/>
    </row>
    <row r="57" spans="1:16" ht="43.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86"/>
    </row>
    <row r="58" spans="1:16" ht="41.2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86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86"/>
      <c r="P59" s="19"/>
    </row>
    <row r="60" spans="1:16" ht="41.25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86"/>
    </row>
    <row r="61" spans="1:16" ht="41.25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86"/>
    </row>
    <row r="62" spans="1:16" ht="41.2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86"/>
    </row>
    <row r="63" spans="1:16" ht="73.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86"/>
    </row>
    <row r="64" spans="1:16" ht="82.5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86"/>
    </row>
    <row r="65" spans="1:16" s="14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O65"/>
      <c r="P65"/>
    </row>
    <row r="66" spans="1:16" s="14" customFormat="1" ht="15.75" customHeight="1">
      <c r="A66" s="12"/>
      <c r="B66" s="12"/>
      <c r="C66"/>
      <c r="D66"/>
      <c r="E66" s="7"/>
      <c r="F66"/>
      <c r="G66"/>
      <c r="H66"/>
      <c r="I66"/>
      <c r="J66"/>
      <c r="K66" s="604" t="s">
        <v>214</v>
      </c>
      <c r="L66" s="605"/>
      <c r="M66" s="288">
        <f>'EBS PIC 2024 '!G323</f>
        <v>3945924</v>
      </c>
      <c r="N66" s="23">
        <f>M66*100%/M65</f>
        <v>6.8244526016790846E-2</v>
      </c>
      <c r="O66"/>
      <c r="P66"/>
    </row>
    <row r="67" spans="1:16" s="14" customFormat="1" ht="15.75" customHeight="1">
      <c r="A67" s="12"/>
      <c r="B67" s="12"/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61766297.740000002</v>
      </c>
      <c r="O67"/>
      <c r="P67"/>
    </row>
    <row r="68" spans="1:16" s="14" customFormat="1" ht="15.75" customHeight="1">
      <c r="A68" s="12"/>
      <c r="B68" s="12"/>
      <c r="C68"/>
      <c r="D68"/>
      <c r="E68" s="7"/>
      <c r="F68"/>
      <c r="G68"/>
      <c r="H68"/>
      <c r="I68"/>
      <c r="J68"/>
      <c r="K68"/>
      <c r="L68"/>
      <c r="M68"/>
      <c r="O68"/>
      <c r="P68"/>
    </row>
    <row r="69" spans="1:16" s="14" customFormat="1" ht="15.75" customHeight="1">
      <c r="A69" s="12"/>
      <c r="B69" s="12"/>
      <c r="C69"/>
      <c r="D69"/>
      <c r="E69" s="7"/>
      <c r="F69"/>
      <c r="G69"/>
      <c r="H69"/>
      <c r="I69"/>
      <c r="J69"/>
      <c r="K69"/>
      <c r="L69"/>
      <c r="M69"/>
      <c r="O69"/>
      <c r="P69"/>
    </row>
    <row r="70" spans="1:16" ht="15.75" customHeight="1"/>
    <row r="71" spans="1:16" ht="15.75" customHeight="1"/>
    <row r="72" spans="1:16" ht="15.75" customHeight="1"/>
    <row r="73" spans="1:16" ht="15.75" customHeight="1"/>
    <row r="74" spans="1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1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A1:O1"/>
    <mergeCell ref="A2:O2"/>
    <mergeCell ref="G3:H3"/>
    <mergeCell ref="I3:J3"/>
    <mergeCell ref="A5:A19"/>
    <mergeCell ref="O4:O64"/>
    <mergeCell ref="A50:A64"/>
    <mergeCell ref="B35:B49"/>
    <mergeCell ref="A35:A49"/>
    <mergeCell ref="B20:B34"/>
    <mergeCell ref="A20:A34"/>
    <mergeCell ref="K65:L65"/>
    <mergeCell ref="K66:L66"/>
    <mergeCell ref="K67:L67"/>
    <mergeCell ref="B5:B19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</sheetPr>
  <dimension ref="A1:P994"/>
  <sheetViews>
    <sheetView topLeftCell="E62" zoomScale="60" zoomScaleNormal="60" workbookViewId="0">
      <selection activeCell="M73" sqref="M73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6" width="10.7109375" customWidth="1"/>
  </cols>
  <sheetData>
    <row r="1" spans="1:16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</row>
    <row r="2" spans="1:16" ht="18.75" customHeight="1">
      <c r="A2" s="588" t="s">
        <v>321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</row>
    <row r="3" spans="1:16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</row>
    <row r="4" spans="1:16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</row>
    <row r="5" spans="1:16" ht="65.25" customHeight="1">
      <c r="A5" s="608" t="s">
        <v>322</v>
      </c>
      <c r="B5" s="610">
        <v>115</v>
      </c>
      <c r="C5" s="52" t="s">
        <v>106</v>
      </c>
      <c r="D5" s="47" t="s">
        <v>107</v>
      </c>
      <c r="E5" s="33" t="s">
        <v>108</v>
      </c>
      <c r="F5" s="33" t="s">
        <v>191</v>
      </c>
      <c r="G5" s="34" t="s">
        <v>192</v>
      </c>
      <c r="H5" s="34" t="s">
        <v>193</v>
      </c>
      <c r="I5" s="35" t="s">
        <v>194</v>
      </c>
      <c r="J5" s="36" t="s">
        <v>195</v>
      </c>
      <c r="K5" s="37">
        <v>1</v>
      </c>
      <c r="L5" s="253">
        <v>911078</v>
      </c>
      <c r="M5" s="253">
        <f>K5*L5</f>
        <v>911078</v>
      </c>
      <c r="N5" s="192" t="s">
        <v>196</v>
      </c>
      <c r="O5" s="602"/>
    </row>
    <row r="6" spans="1:16" ht="65.25" customHeight="1">
      <c r="A6" s="609"/>
      <c r="B6" s="611"/>
      <c r="C6" s="53" t="s">
        <v>106</v>
      </c>
      <c r="D6" s="32" t="s">
        <v>110</v>
      </c>
      <c r="E6" s="26" t="s">
        <v>111</v>
      </c>
      <c r="F6" s="26" t="s">
        <v>197</v>
      </c>
      <c r="G6" s="27" t="s">
        <v>192</v>
      </c>
      <c r="H6" s="27" t="s">
        <v>193</v>
      </c>
      <c r="I6" s="28" t="s">
        <v>194</v>
      </c>
      <c r="J6" s="29" t="s">
        <v>195</v>
      </c>
      <c r="K6" s="30">
        <v>1</v>
      </c>
      <c r="L6" s="242">
        <v>911078</v>
      </c>
      <c r="M6" s="242">
        <f>K6*L6</f>
        <v>911078</v>
      </c>
      <c r="N6" s="193" t="s">
        <v>198</v>
      </c>
      <c r="O6" s="602"/>
    </row>
    <row r="7" spans="1:16" ht="65.25" customHeight="1">
      <c r="A7" s="609"/>
      <c r="B7" s="611"/>
      <c r="C7" s="53" t="s">
        <v>106</v>
      </c>
      <c r="D7" s="32" t="s">
        <v>112</v>
      </c>
      <c r="E7" s="26" t="s">
        <v>113</v>
      </c>
      <c r="F7" s="26" t="s">
        <v>197</v>
      </c>
      <c r="G7" s="27" t="s">
        <v>192</v>
      </c>
      <c r="H7" s="27" t="s">
        <v>193</v>
      </c>
      <c r="I7" s="28" t="s">
        <v>194</v>
      </c>
      <c r="J7" s="29" t="s">
        <v>195</v>
      </c>
      <c r="K7" s="30">
        <v>1</v>
      </c>
      <c r="L7" s="242">
        <v>911079.43500000006</v>
      </c>
      <c r="M7" s="242">
        <f t="shared" ref="M7:M20" si="0">K7*L7</f>
        <v>911079.43500000006</v>
      </c>
      <c r="N7" s="39" t="s">
        <v>199</v>
      </c>
      <c r="O7" s="602"/>
    </row>
    <row r="8" spans="1:16" ht="68.25" customHeight="1">
      <c r="A8" s="609"/>
      <c r="B8" s="611"/>
      <c r="C8" s="53" t="s">
        <v>106</v>
      </c>
      <c r="D8" s="32" t="s">
        <v>112</v>
      </c>
      <c r="E8" s="26" t="s">
        <v>114</v>
      </c>
      <c r="F8" s="26" t="s">
        <v>197</v>
      </c>
      <c r="G8" s="27" t="s">
        <v>192</v>
      </c>
      <c r="H8" s="27" t="s">
        <v>193</v>
      </c>
      <c r="I8" s="28" t="s">
        <v>194</v>
      </c>
      <c r="J8" s="29" t="s">
        <v>195</v>
      </c>
      <c r="K8" s="30">
        <v>1</v>
      </c>
      <c r="L8" s="242">
        <v>911078</v>
      </c>
      <c r="M8" s="242">
        <f t="shared" si="0"/>
        <v>911078</v>
      </c>
      <c r="N8" s="39" t="s">
        <v>199</v>
      </c>
      <c r="O8" s="602"/>
    </row>
    <row r="9" spans="1:16" ht="47.25" customHeight="1">
      <c r="A9" s="609"/>
      <c r="B9" s="611"/>
      <c r="C9" s="53" t="s">
        <v>106</v>
      </c>
      <c r="D9" s="32" t="s">
        <v>115</v>
      </c>
      <c r="E9" s="31" t="s">
        <v>116</v>
      </c>
      <c r="F9" s="26" t="s">
        <v>197</v>
      </c>
      <c r="G9" s="27" t="s">
        <v>200</v>
      </c>
      <c r="H9" s="27" t="s">
        <v>193</v>
      </c>
      <c r="I9" s="28" t="s">
        <v>194</v>
      </c>
      <c r="J9" s="29" t="s">
        <v>195</v>
      </c>
      <c r="K9" s="30">
        <v>1</v>
      </c>
      <c r="L9" s="242">
        <v>911078</v>
      </c>
      <c r="M9" s="242">
        <f t="shared" si="0"/>
        <v>911078</v>
      </c>
      <c r="N9" s="39" t="s">
        <v>199</v>
      </c>
      <c r="O9" s="602"/>
    </row>
    <row r="10" spans="1:16" ht="50.25" customHeight="1">
      <c r="A10" s="609"/>
      <c r="B10" s="611"/>
      <c r="C10" s="53" t="s">
        <v>106</v>
      </c>
      <c r="D10" s="32" t="s">
        <v>117</v>
      </c>
      <c r="E10" s="32" t="s">
        <v>118</v>
      </c>
      <c r="F10" s="25" t="s">
        <v>201</v>
      </c>
      <c r="G10" s="27" t="s">
        <v>192</v>
      </c>
      <c r="H10" s="27" t="s">
        <v>202</v>
      </c>
      <c r="I10" s="28" t="s">
        <v>194</v>
      </c>
      <c r="J10" s="30" t="s">
        <v>203</v>
      </c>
      <c r="K10" s="30">
        <v>1</v>
      </c>
      <c r="L10" s="242">
        <v>911078</v>
      </c>
      <c r="M10" s="243">
        <f t="shared" si="0"/>
        <v>911078</v>
      </c>
      <c r="N10" s="40" t="s">
        <v>204</v>
      </c>
      <c r="O10" s="602"/>
    </row>
    <row r="11" spans="1:16" ht="52.5" customHeight="1">
      <c r="A11" s="609"/>
      <c r="B11" s="611"/>
      <c r="C11" s="53" t="s">
        <v>106</v>
      </c>
      <c r="D11" s="32" t="s">
        <v>119</v>
      </c>
      <c r="E11" s="32" t="s">
        <v>120</v>
      </c>
      <c r="F11" s="25" t="s">
        <v>201</v>
      </c>
      <c r="G11" s="27" t="s">
        <v>192</v>
      </c>
      <c r="H11" s="27" t="s">
        <v>193</v>
      </c>
      <c r="I11" s="28" t="s">
        <v>194</v>
      </c>
      <c r="J11" s="28" t="s">
        <v>205</v>
      </c>
      <c r="K11" s="30">
        <v>1</v>
      </c>
      <c r="L11" s="242">
        <v>911078</v>
      </c>
      <c r="M11" s="243">
        <f t="shared" si="0"/>
        <v>911078</v>
      </c>
      <c r="N11" s="39" t="s">
        <v>199</v>
      </c>
      <c r="O11" s="602"/>
    </row>
    <row r="12" spans="1:16" ht="57.75" customHeight="1">
      <c r="A12" s="609"/>
      <c r="B12" s="611"/>
      <c r="C12" s="53" t="s">
        <v>106</v>
      </c>
      <c r="D12" s="32" t="s">
        <v>121</v>
      </c>
      <c r="E12" s="32" t="s">
        <v>246</v>
      </c>
      <c r="F12" s="25" t="s">
        <v>201</v>
      </c>
      <c r="G12" s="27" t="s">
        <v>192</v>
      </c>
      <c r="H12" s="27" t="s">
        <v>193</v>
      </c>
      <c r="I12" s="28" t="s">
        <v>194</v>
      </c>
      <c r="J12" s="29" t="s">
        <v>195</v>
      </c>
      <c r="K12" s="30">
        <v>1</v>
      </c>
      <c r="L12" s="242">
        <v>911078</v>
      </c>
      <c r="M12" s="243">
        <f t="shared" si="0"/>
        <v>911078</v>
      </c>
      <c r="N12" s="40" t="s">
        <v>204</v>
      </c>
      <c r="O12" s="602"/>
    </row>
    <row r="13" spans="1:16" ht="88.5" customHeight="1">
      <c r="A13" s="609"/>
      <c r="B13" s="611"/>
      <c r="C13" s="53" t="s">
        <v>106</v>
      </c>
      <c r="D13" s="32" t="s">
        <v>123</v>
      </c>
      <c r="E13" s="32" t="s">
        <v>247</v>
      </c>
      <c r="F13" s="25" t="s">
        <v>201</v>
      </c>
      <c r="G13" s="27" t="s">
        <v>192</v>
      </c>
      <c r="H13" s="27" t="s">
        <v>193</v>
      </c>
      <c r="I13" s="28" t="s">
        <v>194</v>
      </c>
      <c r="J13" s="29" t="s">
        <v>195</v>
      </c>
      <c r="K13" s="30">
        <v>1</v>
      </c>
      <c r="L13" s="242">
        <v>911078</v>
      </c>
      <c r="M13" s="243">
        <f t="shared" si="0"/>
        <v>911078</v>
      </c>
      <c r="N13" s="39" t="s">
        <v>199</v>
      </c>
      <c r="O13" s="602"/>
    </row>
    <row r="14" spans="1:16" ht="62.25" customHeight="1">
      <c r="A14" s="609"/>
      <c r="B14" s="611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6" ht="58.5" customHeight="1">
      <c r="A15" s="609"/>
      <c r="B15" s="611"/>
      <c r="C15" s="53" t="s">
        <v>106</v>
      </c>
      <c r="D15" s="30" t="s">
        <v>125</v>
      </c>
      <c r="E15" s="32" t="s">
        <v>248</v>
      </c>
      <c r="F15" s="25" t="s">
        <v>201</v>
      </c>
      <c r="G15" s="27" t="s">
        <v>192</v>
      </c>
      <c r="H15" s="27" t="s">
        <v>193</v>
      </c>
      <c r="I15" s="28" t="s">
        <v>194</v>
      </c>
      <c r="J15" s="29" t="s">
        <v>207</v>
      </c>
      <c r="K15" s="30">
        <v>1</v>
      </c>
      <c r="L15" s="242">
        <v>911078</v>
      </c>
      <c r="M15" s="243">
        <f t="shared" si="0"/>
        <v>911078</v>
      </c>
      <c r="N15" s="39" t="s">
        <v>199</v>
      </c>
      <c r="O15" s="602"/>
    </row>
    <row r="16" spans="1:16" ht="65.25" customHeight="1">
      <c r="A16" s="609"/>
      <c r="B16" s="611"/>
      <c r="C16" s="53" t="s">
        <v>106</v>
      </c>
      <c r="D16" s="30" t="s">
        <v>128</v>
      </c>
      <c r="E16" s="30" t="s">
        <v>249</v>
      </c>
      <c r="F16" s="25" t="s">
        <v>201</v>
      </c>
      <c r="G16" s="27" t="s">
        <v>192</v>
      </c>
      <c r="H16" s="27" t="s">
        <v>193</v>
      </c>
      <c r="I16" s="28" t="s">
        <v>194</v>
      </c>
      <c r="J16" s="29" t="s">
        <v>207</v>
      </c>
      <c r="K16" s="30">
        <v>1</v>
      </c>
      <c r="L16" s="242">
        <v>911078</v>
      </c>
      <c r="M16" s="243">
        <f t="shared" si="0"/>
        <v>911078</v>
      </c>
      <c r="N16" s="39" t="s">
        <v>199</v>
      </c>
      <c r="O16" s="602"/>
    </row>
    <row r="17" spans="1:16" ht="33.75" customHeight="1">
      <c r="A17" s="609"/>
      <c r="B17" s="611"/>
      <c r="C17" s="53" t="s">
        <v>130</v>
      </c>
      <c r="D17" s="30" t="s">
        <v>131</v>
      </c>
      <c r="E17" s="30" t="s">
        <v>250</v>
      </c>
      <c r="F17" s="25" t="s">
        <v>201</v>
      </c>
      <c r="G17" s="27" t="s">
        <v>192</v>
      </c>
      <c r="H17" s="27" t="s">
        <v>193</v>
      </c>
      <c r="I17" s="28" t="s">
        <v>194</v>
      </c>
      <c r="J17" s="29" t="s">
        <v>208</v>
      </c>
      <c r="K17" s="30">
        <v>1</v>
      </c>
      <c r="L17" s="242">
        <v>911078</v>
      </c>
      <c r="M17" s="243">
        <f t="shared" si="0"/>
        <v>911078</v>
      </c>
      <c r="N17" s="39" t="s">
        <v>209</v>
      </c>
      <c r="O17" s="602"/>
    </row>
    <row r="18" spans="1:16" ht="67.5" customHeight="1">
      <c r="A18" s="609"/>
      <c r="B18" s="611"/>
      <c r="C18" s="53" t="s">
        <v>130</v>
      </c>
      <c r="D18" s="30" t="s">
        <v>131</v>
      </c>
      <c r="E18" s="30" t="s">
        <v>133</v>
      </c>
      <c r="F18" s="25" t="s">
        <v>201</v>
      </c>
      <c r="G18" s="27" t="s">
        <v>192</v>
      </c>
      <c r="H18" s="27" t="s">
        <v>193</v>
      </c>
      <c r="I18" s="28" t="s">
        <v>194</v>
      </c>
      <c r="J18" s="29" t="s">
        <v>208</v>
      </c>
      <c r="K18" s="30">
        <v>1</v>
      </c>
      <c r="L18" s="242">
        <v>3125000</v>
      </c>
      <c r="M18" s="243">
        <f t="shared" si="0"/>
        <v>3125000</v>
      </c>
      <c r="N18" s="39" t="s">
        <v>209</v>
      </c>
      <c r="O18" s="602"/>
    </row>
    <row r="19" spans="1:16" ht="51" customHeight="1">
      <c r="A19" s="609"/>
      <c r="B19" s="611"/>
      <c r="C19" s="53" t="s">
        <v>130</v>
      </c>
      <c r="D19" s="32" t="s">
        <v>134</v>
      </c>
      <c r="E19" s="32" t="s">
        <v>135</v>
      </c>
      <c r="F19" s="25" t="s">
        <v>201</v>
      </c>
      <c r="G19" s="27" t="s">
        <v>192</v>
      </c>
      <c r="H19" s="27" t="s">
        <v>193</v>
      </c>
      <c r="I19" s="28" t="s">
        <v>194</v>
      </c>
      <c r="J19" s="29" t="s">
        <v>195</v>
      </c>
      <c r="K19" s="30">
        <v>1</v>
      </c>
      <c r="L19" s="242">
        <v>911078</v>
      </c>
      <c r="M19" s="243">
        <f t="shared" si="0"/>
        <v>911078</v>
      </c>
      <c r="N19" s="40" t="s">
        <v>204</v>
      </c>
      <c r="O19" s="602"/>
    </row>
    <row r="20" spans="1:16" ht="56.25" customHeight="1">
      <c r="A20" s="609"/>
      <c r="B20" s="611"/>
      <c r="C20" s="286" t="s">
        <v>106</v>
      </c>
      <c r="D20" s="41" t="s">
        <v>136</v>
      </c>
      <c r="E20" s="41" t="s">
        <v>137</v>
      </c>
      <c r="F20" s="42" t="s">
        <v>201</v>
      </c>
      <c r="G20" s="43" t="s">
        <v>192</v>
      </c>
      <c r="H20" s="43" t="s">
        <v>193</v>
      </c>
      <c r="I20" s="44" t="s">
        <v>194</v>
      </c>
      <c r="J20" s="248" t="s">
        <v>195</v>
      </c>
      <c r="K20" s="45">
        <v>1</v>
      </c>
      <c r="L20" s="242">
        <v>911078</v>
      </c>
      <c r="M20" s="250">
        <f t="shared" si="0"/>
        <v>911078</v>
      </c>
      <c r="N20" s="69" t="s">
        <v>204</v>
      </c>
      <c r="O20" s="602"/>
    </row>
    <row r="21" spans="1:16" ht="46.5" customHeight="1">
      <c r="A21" s="597" t="s">
        <v>323</v>
      </c>
      <c r="B21" s="594">
        <v>114</v>
      </c>
      <c r="C21" s="52" t="s">
        <v>106</v>
      </c>
      <c r="D21" s="47" t="s">
        <v>107</v>
      </c>
      <c r="E21" s="33" t="s">
        <v>108</v>
      </c>
      <c r="F21" s="33" t="s">
        <v>191</v>
      </c>
      <c r="G21" s="34" t="s">
        <v>192</v>
      </c>
      <c r="H21" s="34" t="s">
        <v>193</v>
      </c>
      <c r="I21" s="35" t="s">
        <v>194</v>
      </c>
      <c r="J21" s="36" t="s">
        <v>195</v>
      </c>
      <c r="K21" s="37">
        <v>1</v>
      </c>
      <c r="L21" s="253">
        <v>911078</v>
      </c>
      <c r="M21" s="253">
        <f>K21*L21</f>
        <v>911078</v>
      </c>
      <c r="N21" s="192" t="s">
        <v>196</v>
      </c>
      <c r="O21" s="602"/>
    </row>
    <row r="22" spans="1:16" ht="46.5" customHeight="1">
      <c r="A22" s="598"/>
      <c r="B22" s="595"/>
      <c r="C22" s="53" t="s">
        <v>106</v>
      </c>
      <c r="D22" s="32" t="s">
        <v>110</v>
      </c>
      <c r="E22" s="26" t="s">
        <v>111</v>
      </c>
      <c r="F22" s="26" t="s">
        <v>197</v>
      </c>
      <c r="G22" s="27" t="s">
        <v>192</v>
      </c>
      <c r="H22" s="27" t="s">
        <v>193</v>
      </c>
      <c r="I22" s="28" t="s">
        <v>194</v>
      </c>
      <c r="J22" s="29" t="s">
        <v>195</v>
      </c>
      <c r="K22" s="30">
        <v>1</v>
      </c>
      <c r="L22" s="242">
        <v>911078</v>
      </c>
      <c r="M22" s="242">
        <f>K22*L22</f>
        <v>911078</v>
      </c>
      <c r="N22" s="193" t="s">
        <v>198</v>
      </c>
      <c r="O22" s="602"/>
    </row>
    <row r="23" spans="1:16" ht="46.5" customHeight="1">
      <c r="A23" s="598"/>
      <c r="B23" s="595"/>
      <c r="C23" s="53" t="s">
        <v>106</v>
      </c>
      <c r="D23" s="32" t="s">
        <v>112</v>
      </c>
      <c r="E23" s="26" t="s">
        <v>113</v>
      </c>
      <c r="F23" s="26" t="s">
        <v>197</v>
      </c>
      <c r="G23" s="27" t="s">
        <v>192</v>
      </c>
      <c r="H23" s="27" t="s">
        <v>193</v>
      </c>
      <c r="I23" s="28" t="s">
        <v>194</v>
      </c>
      <c r="J23" s="29" t="s">
        <v>195</v>
      </c>
      <c r="K23" s="30">
        <v>1</v>
      </c>
      <c r="L23" s="242">
        <v>911079.43500000006</v>
      </c>
      <c r="M23" s="242">
        <f t="shared" ref="M23:M36" si="1">K23*L23</f>
        <v>911079.43500000006</v>
      </c>
      <c r="N23" s="39" t="s">
        <v>199</v>
      </c>
      <c r="O23" s="602"/>
    </row>
    <row r="24" spans="1:16" ht="30.75" customHeight="1">
      <c r="A24" s="598"/>
      <c r="B24" s="595"/>
      <c r="C24" s="53" t="s">
        <v>106</v>
      </c>
      <c r="D24" s="32" t="s">
        <v>112</v>
      </c>
      <c r="E24" s="26" t="s">
        <v>114</v>
      </c>
      <c r="F24" s="26" t="s">
        <v>197</v>
      </c>
      <c r="G24" s="27" t="s">
        <v>192</v>
      </c>
      <c r="H24" s="27" t="s">
        <v>193</v>
      </c>
      <c r="I24" s="28" t="s">
        <v>194</v>
      </c>
      <c r="J24" s="29" t="s">
        <v>195</v>
      </c>
      <c r="K24" s="30">
        <v>1</v>
      </c>
      <c r="L24" s="242">
        <v>911078</v>
      </c>
      <c r="M24" s="242">
        <f t="shared" si="1"/>
        <v>911078</v>
      </c>
      <c r="N24" s="39" t="s">
        <v>199</v>
      </c>
      <c r="O24" s="602"/>
    </row>
    <row r="25" spans="1:16" ht="60" customHeight="1">
      <c r="A25" s="598"/>
      <c r="B25" s="595"/>
      <c r="C25" s="53" t="s">
        <v>106</v>
      </c>
      <c r="D25" s="32" t="s">
        <v>115</v>
      </c>
      <c r="E25" s="31" t="s">
        <v>116</v>
      </c>
      <c r="F25" s="26" t="s">
        <v>197</v>
      </c>
      <c r="G25" s="27" t="s">
        <v>200</v>
      </c>
      <c r="H25" s="27" t="s">
        <v>193</v>
      </c>
      <c r="I25" s="28" t="s">
        <v>194</v>
      </c>
      <c r="J25" s="29" t="s">
        <v>195</v>
      </c>
      <c r="K25" s="30">
        <v>1</v>
      </c>
      <c r="L25" s="242">
        <v>911078</v>
      </c>
      <c r="M25" s="242">
        <f t="shared" si="1"/>
        <v>911078</v>
      </c>
      <c r="N25" s="39" t="s">
        <v>199</v>
      </c>
      <c r="O25" s="602"/>
    </row>
    <row r="26" spans="1:16" ht="33.75" customHeight="1">
      <c r="A26" s="598"/>
      <c r="B26" s="595"/>
      <c r="C26" s="53" t="s">
        <v>106</v>
      </c>
      <c r="D26" s="32" t="s">
        <v>117</v>
      </c>
      <c r="E26" s="32" t="s">
        <v>118</v>
      </c>
      <c r="F26" s="25" t="s">
        <v>201</v>
      </c>
      <c r="G26" s="27" t="s">
        <v>192</v>
      </c>
      <c r="H26" s="27" t="s">
        <v>202</v>
      </c>
      <c r="I26" s="28" t="s">
        <v>194</v>
      </c>
      <c r="J26" s="30" t="s">
        <v>203</v>
      </c>
      <c r="K26" s="30">
        <v>1</v>
      </c>
      <c r="L26" s="242">
        <v>911078</v>
      </c>
      <c r="M26" s="243">
        <f t="shared" si="1"/>
        <v>911078</v>
      </c>
      <c r="N26" s="40" t="s">
        <v>204</v>
      </c>
      <c r="O26" s="602"/>
    </row>
    <row r="27" spans="1:16" ht="46.5" customHeight="1">
      <c r="A27" s="598"/>
      <c r="B27" s="595"/>
      <c r="C27" s="53" t="s">
        <v>106</v>
      </c>
      <c r="D27" s="32" t="s">
        <v>119</v>
      </c>
      <c r="E27" s="32" t="s">
        <v>120</v>
      </c>
      <c r="F27" s="25" t="s">
        <v>201</v>
      </c>
      <c r="G27" s="27" t="s">
        <v>192</v>
      </c>
      <c r="H27" s="27" t="s">
        <v>193</v>
      </c>
      <c r="I27" s="28" t="s">
        <v>194</v>
      </c>
      <c r="J27" s="28" t="s">
        <v>205</v>
      </c>
      <c r="K27" s="30">
        <v>1</v>
      </c>
      <c r="L27" s="242">
        <v>911078</v>
      </c>
      <c r="M27" s="243">
        <f t="shared" si="1"/>
        <v>911078</v>
      </c>
      <c r="N27" s="39" t="s">
        <v>199</v>
      </c>
      <c r="O27" s="602"/>
    </row>
    <row r="28" spans="1:16" ht="37.5" customHeight="1">
      <c r="A28" s="598"/>
      <c r="B28" s="595"/>
      <c r="C28" s="53" t="s">
        <v>106</v>
      </c>
      <c r="D28" s="32" t="s">
        <v>121</v>
      </c>
      <c r="E28" s="32" t="s">
        <v>246</v>
      </c>
      <c r="F28" s="25" t="s">
        <v>201</v>
      </c>
      <c r="G28" s="27" t="s">
        <v>192</v>
      </c>
      <c r="H28" s="27" t="s">
        <v>193</v>
      </c>
      <c r="I28" s="28" t="s">
        <v>194</v>
      </c>
      <c r="J28" s="29" t="s">
        <v>195</v>
      </c>
      <c r="K28" s="30">
        <v>1</v>
      </c>
      <c r="L28" s="242">
        <v>911078</v>
      </c>
      <c r="M28" s="243">
        <f t="shared" si="1"/>
        <v>911078</v>
      </c>
      <c r="N28" s="40" t="s">
        <v>204</v>
      </c>
      <c r="O28" s="602"/>
    </row>
    <row r="29" spans="1:16" ht="37.5" customHeight="1">
      <c r="A29" s="598"/>
      <c r="B29" s="595"/>
      <c r="C29" s="53" t="s">
        <v>106</v>
      </c>
      <c r="D29" s="32" t="s">
        <v>123</v>
      </c>
      <c r="E29" s="32" t="s">
        <v>247</v>
      </c>
      <c r="F29" s="25" t="s">
        <v>201</v>
      </c>
      <c r="G29" s="27" t="s">
        <v>192</v>
      </c>
      <c r="H29" s="27" t="s">
        <v>193</v>
      </c>
      <c r="I29" s="28" t="s">
        <v>194</v>
      </c>
      <c r="J29" s="29" t="s">
        <v>195</v>
      </c>
      <c r="K29" s="30">
        <v>1</v>
      </c>
      <c r="L29" s="242">
        <v>911078</v>
      </c>
      <c r="M29" s="243">
        <f t="shared" si="1"/>
        <v>911078</v>
      </c>
      <c r="N29" s="39" t="s">
        <v>199</v>
      </c>
      <c r="O29" s="602"/>
    </row>
    <row r="30" spans="1:16" ht="62.25" customHeight="1">
      <c r="A30" s="598"/>
      <c r="B30" s="595"/>
      <c r="C30" s="411" t="s">
        <v>106</v>
      </c>
      <c r="D30" s="398" t="s">
        <v>125</v>
      </c>
      <c r="E30" s="398" t="s">
        <v>126</v>
      </c>
      <c r="F30" s="393" t="s">
        <v>206</v>
      </c>
      <c r="G30" s="395" t="s">
        <v>192</v>
      </c>
      <c r="H30" s="395" t="s">
        <v>193</v>
      </c>
      <c r="I30" s="396" t="s">
        <v>194</v>
      </c>
      <c r="J30" s="397" t="s">
        <v>195</v>
      </c>
      <c r="K30" s="398">
        <v>1</v>
      </c>
      <c r="L30" s="399">
        <v>1700000</v>
      </c>
      <c r="M30" s="401">
        <f t="shared" si="1"/>
        <v>1700000</v>
      </c>
      <c r="N30" s="413" t="s">
        <v>199</v>
      </c>
      <c r="O30" s="602"/>
      <c r="P30" s="19"/>
    </row>
    <row r="31" spans="1:16" ht="37.5" customHeight="1">
      <c r="A31" s="598"/>
      <c r="B31" s="595"/>
      <c r="C31" s="53" t="s">
        <v>106</v>
      </c>
      <c r="D31" s="30" t="s">
        <v>125</v>
      </c>
      <c r="E31" s="32" t="s">
        <v>248</v>
      </c>
      <c r="F31" s="25" t="s">
        <v>201</v>
      </c>
      <c r="G31" s="27" t="s">
        <v>192</v>
      </c>
      <c r="H31" s="27" t="s">
        <v>193</v>
      </c>
      <c r="I31" s="28" t="s">
        <v>194</v>
      </c>
      <c r="J31" s="29" t="s">
        <v>207</v>
      </c>
      <c r="K31" s="30">
        <v>1</v>
      </c>
      <c r="L31" s="242">
        <v>911078</v>
      </c>
      <c r="M31" s="243">
        <f t="shared" si="1"/>
        <v>911078</v>
      </c>
      <c r="N31" s="39" t="s">
        <v>199</v>
      </c>
      <c r="O31" s="602"/>
    </row>
    <row r="32" spans="1:16" ht="37.5" customHeight="1">
      <c r="A32" s="598"/>
      <c r="B32" s="595"/>
      <c r="C32" s="53" t="s">
        <v>106</v>
      </c>
      <c r="D32" s="30" t="s">
        <v>128</v>
      </c>
      <c r="E32" s="30" t="s">
        <v>249</v>
      </c>
      <c r="F32" s="25" t="s">
        <v>201</v>
      </c>
      <c r="G32" s="27" t="s">
        <v>192</v>
      </c>
      <c r="H32" s="27" t="s">
        <v>193</v>
      </c>
      <c r="I32" s="28" t="s">
        <v>194</v>
      </c>
      <c r="J32" s="29" t="s">
        <v>207</v>
      </c>
      <c r="K32" s="30">
        <v>1</v>
      </c>
      <c r="L32" s="242">
        <v>911078</v>
      </c>
      <c r="M32" s="243">
        <f t="shared" si="1"/>
        <v>911078</v>
      </c>
      <c r="N32" s="39" t="s">
        <v>199</v>
      </c>
      <c r="O32" s="602"/>
    </row>
    <row r="33" spans="1:16" ht="37.5" customHeight="1">
      <c r="A33" s="598"/>
      <c r="B33" s="595"/>
      <c r="C33" s="53" t="s">
        <v>130</v>
      </c>
      <c r="D33" s="30" t="s">
        <v>131</v>
      </c>
      <c r="E33" s="30" t="s">
        <v>250</v>
      </c>
      <c r="F33" s="25" t="s">
        <v>201</v>
      </c>
      <c r="G33" s="27" t="s">
        <v>192</v>
      </c>
      <c r="H33" s="27" t="s">
        <v>193</v>
      </c>
      <c r="I33" s="28" t="s">
        <v>194</v>
      </c>
      <c r="J33" s="29" t="s">
        <v>208</v>
      </c>
      <c r="K33" s="30">
        <v>1</v>
      </c>
      <c r="L33" s="242">
        <v>911078</v>
      </c>
      <c r="M33" s="243">
        <f t="shared" si="1"/>
        <v>911078</v>
      </c>
      <c r="N33" s="39" t="s">
        <v>209</v>
      </c>
      <c r="O33" s="602"/>
    </row>
    <row r="34" spans="1:16" ht="68.25" customHeight="1">
      <c r="A34" s="598"/>
      <c r="B34" s="595"/>
      <c r="C34" s="53" t="s">
        <v>130</v>
      </c>
      <c r="D34" s="30" t="s">
        <v>131</v>
      </c>
      <c r="E34" s="30" t="s">
        <v>133</v>
      </c>
      <c r="F34" s="25" t="s">
        <v>201</v>
      </c>
      <c r="G34" s="27" t="s">
        <v>192</v>
      </c>
      <c r="H34" s="27" t="s">
        <v>193</v>
      </c>
      <c r="I34" s="28" t="s">
        <v>194</v>
      </c>
      <c r="J34" s="29" t="s">
        <v>208</v>
      </c>
      <c r="K34" s="30">
        <v>1</v>
      </c>
      <c r="L34" s="242">
        <v>3125000</v>
      </c>
      <c r="M34" s="243">
        <f t="shared" si="1"/>
        <v>3125000</v>
      </c>
      <c r="N34" s="39" t="s">
        <v>209</v>
      </c>
      <c r="O34" s="602"/>
    </row>
    <row r="35" spans="1:16" ht="68.25" customHeight="1">
      <c r="A35" s="598"/>
      <c r="B35" s="595"/>
      <c r="C35" s="53" t="s">
        <v>130</v>
      </c>
      <c r="D35" s="32" t="s">
        <v>134</v>
      </c>
      <c r="E35" s="32" t="s">
        <v>135</v>
      </c>
      <c r="F35" s="25" t="s">
        <v>201</v>
      </c>
      <c r="G35" s="27" t="s">
        <v>192</v>
      </c>
      <c r="H35" s="27" t="s">
        <v>193</v>
      </c>
      <c r="I35" s="28" t="s">
        <v>194</v>
      </c>
      <c r="J35" s="29" t="s">
        <v>195</v>
      </c>
      <c r="K35" s="30">
        <v>1</v>
      </c>
      <c r="L35" s="242">
        <v>911078</v>
      </c>
      <c r="M35" s="243">
        <f t="shared" si="1"/>
        <v>911078</v>
      </c>
      <c r="N35" s="40" t="s">
        <v>204</v>
      </c>
      <c r="O35" s="602"/>
    </row>
    <row r="36" spans="1:16" ht="68.25" customHeight="1">
      <c r="A36" s="598"/>
      <c r="B36" s="595"/>
      <c r="C36" s="286" t="s">
        <v>106</v>
      </c>
      <c r="D36" s="41" t="s">
        <v>136</v>
      </c>
      <c r="E36" s="41" t="s">
        <v>137</v>
      </c>
      <c r="F36" s="42" t="s">
        <v>201</v>
      </c>
      <c r="G36" s="43" t="s">
        <v>192</v>
      </c>
      <c r="H36" s="43" t="s">
        <v>193</v>
      </c>
      <c r="I36" s="44" t="s">
        <v>194</v>
      </c>
      <c r="J36" s="248" t="s">
        <v>195</v>
      </c>
      <c r="K36" s="45">
        <v>1</v>
      </c>
      <c r="L36" s="242">
        <v>911078</v>
      </c>
      <c r="M36" s="250">
        <f t="shared" si="1"/>
        <v>911078</v>
      </c>
      <c r="N36" s="69" t="s">
        <v>204</v>
      </c>
      <c r="O36" s="602"/>
    </row>
    <row r="37" spans="1:16" ht="67.5" customHeight="1">
      <c r="A37" s="597" t="s">
        <v>324</v>
      </c>
      <c r="B37" s="594">
        <v>113</v>
      </c>
      <c r="C37" s="52" t="s">
        <v>106</v>
      </c>
      <c r="D37" s="47" t="s">
        <v>107</v>
      </c>
      <c r="E37" s="33" t="s">
        <v>108</v>
      </c>
      <c r="F37" s="33" t="s">
        <v>191</v>
      </c>
      <c r="G37" s="34" t="s">
        <v>192</v>
      </c>
      <c r="H37" s="34" t="s">
        <v>193</v>
      </c>
      <c r="I37" s="35" t="s">
        <v>194</v>
      </c>
      <c r="J37" s="36" t="s">
        <v>195</v>
      </c>
      <c r="K37" s="37">
        <v>1</v>
      </c>
      <c r="L37" s="253">
        <v>911078</v>
      </c>
      <c r="M37" s="253">
        <f>K37*L37</f>
        <v>911078</v>
      </c>
      <c r="N37" s="192" t="s">
        <v>196</v>
      </c>
      <c r="O37" s="602"/>
    </row>
    <row r="38" spans="1:16" ht="73.5" customHeight="1">
      <c r="A38" s="598"/>
      <c r="B38" s="595"/>
      <c r="C38" s="53" t="s">
        <v>106</v>
      </c>
      <c r="D38" s="32" t="s">
        <v>110</v>
      </c>
      <c r="E38" s="26" t="s">
        <v>111</v>
      </c>
      <c r="F38" s="26" t="s">
        <v>197</v>
      </c>
      <c r="G38" s="27" t="s">
        <v>192</v>
      </c>
      <c r="H38" s="27" t="s">
        <v>193</v>
      </c>
      <c r="I38" s="28" t="s">
        <v>194</v>
      </c>
      <c r="J38" s="29" t="s">
        <v>195</v>
      </c>
      <c r="K38" s="30">
        <v>1</v>
      </c>
      <c r="L38" s="242">
        <v>911078</v>
      </c>
      <c r="M38" s="242">
        <f>K38*L38</f>
        <v>911078</v>
      </c>
      <c r="N38" s="193" t="s">
        <v>198</v>
      </c>
      <c r="O38" s="602"/>
    </row>
    <row r="39" spans="1:16" ht="73.5" customHeight="1">
      <c r="A39" s="598"/>
      <c r="B39" s="595"/>
      <c r="C39" s="53" t="s">
        <v>106</v>
      </c>
      <c r="D39" s="32" t="s">
        <v>112</v>
      </c>
      <c r="E39" s="26" t="s">
        <v>113</v>
      </c>
      <c r="F39" s="26" t="s">
        <v>197</v>
      </c>
      <c r="G39" s="27" t="s">
        <v>192</v>
      </c>
      <c r="H39" s="27" t="s">
        <v>193</v>
      </c>
      <c r="I39" s="28" t="s">
        <v>194</v>
      </c>
      <c r="J39" s="29" t="s">
        <v>195</v>
      </c>
      <c r="K39" s="30">
        <v>1</v>
      </c>
      <c r="L39" s="242">
        <v>911079.43500000006</v>
      </c>
      <c r="M39" s="242">
        <f t="shared" ref="M39:M52" si="2">K39*L39</f>
        <v>911079.43500000006</v>
      </c>
      <c r="N39" s="39" t="s">
        <v>199</v>
      </c>
      <c r="O39" s="602"/>
    </row>
    <row r="40" spans="1:16" ht="73.5" customHeight="1">
      <c r="A40" s="598"/>
      <c r="B40" s="595"/>
      <c r="C40" s="53" t="s">
        <v>106</v>
      </c>
      <c r="D40" s="32" t="s">
        <v>112</v>
      </c>
      <c r="E40" s="26" t="s">
        <v>114</v>
      </c>
      <c r="F40" s="26" t="s">
        <v>197</v>
      </c>
      <c r="G40" s="27" t="s">
        <v>192</v>
      </c>
      <c r="H40" s="27" t="s">
        <v>193</v>
      </c>
      <c r="I40" s="28" t="s">
        <v>194</v>
      </c>
      <c r="J40" s="29" t="s">
        <v>195</v>
      </c>
      <c r="K40" s="30">
        <v>1</v>
      </c>
      <c r="L40" s="242">
        <v>911078</v>
      </c>
      <c r="M40" s="242">
        <f t="shared" si="2"/>
        <v>911078</v>
      </c>
      <c r="N40" s="39" t="s">
        <v>199</v>
      </c>
      <c r="O40" s="602"/>
    </row>
    <row r="41" spans="1:16" ht="55.5" customHeight="1">
      <c r="A41" s="598"/>
      <c r="B41" s="595"/>
      <c r="C41" s="53" t="s">
        <v>106</v>
      </c>
      <c r="D41" s="32" t="s">
        <v>115</v>
      </c>
      <c r="E41" s="31" t="s">
        <v>116</v>
      </c>
      <c r="F41" s="26" t="s">
        <v>197</v>
      </c>
      <c r="G41" s="27" t="s">
        <v>200</v>
      </c>
      <c r="H41" s="27" t="s">
        <v>193</v>
      </c>
      <c r="I41" s="28" t="s">
        <v>194</v>
      </c>
      <c r="J41" s="29" t="s">
        <v>195</v>
      </c>
      <c r="K41" s="30">
        <v>1</v>
      </c>
      <c r="L41" s="242">
        <v>911078</v>
      </c>
      <c r="M41" s="242">
        <f t="shared" si="2"/>
        <v>911078</v>
      </c>
      <c r="N41" s="39" t="s">
        <v>199</v>
      </c>
      <c r="O41" s="602"/>
    </row>
    <row r="42" spans="1:16" ht="94.5" customHeight="1">
      <c r="A42" s="598"/>
      <c r="B42" s="595"/>
      <c r="C42" s="53" t="s">
        <v>106</v>
      </c>
      <c r="D42" s="32" t="s">
        <v>117</v>
      </c>
      <c r="E42" s="32" t="s">
        <v>118</v>
      </c>
      <c r="F42" s="25" t="s">
        <v>201</v>
      </c>
      <c r="G42" s="27" t="s">
        <v>192</v>
      </c>
      <c r="H42" s="27" t="s">
        <v>202</v>
      </c>
      <c r="I42" s="28" t="s">
        <v>194</v>
      </c>
      <c r="J42" s="30" t="s">
        <v>203</v>
      </c>
      <c r="K42" s="30">
        <v>1</v>
      </c>
      <c r="L42" s="242">
        <v>911078</v>
      </c>
      <c r="M42" s="243">
        <f t="shared" si="2"/>
        <v>911078</v>
      </c>
      <c r="N42" s="40" t="s">
        <v>204</v>
      </c>
      <c r="O42" s="602"/>
    </row>
    <row r="43" spans="1:16" ht="94.5" customHeight="1">
      <c r="A43" s="598"/>
      <c r="B43" s="595"/>
      <c r="C43" s="53" t="s">
        <v>106</v>
      </c>
      <c r="D43" s="32" t="s">
        <v>119</v>
      </c>
      <c r="E43" s="32" t="s">
        <v>120</v>
      </c>
      <c r="F43" s="25" t="s">
        <v>201</v>
      </c>
      <c r="G43" s="27" t="s">
        <v>192</v>
      </c>
      <c r="H43" s="27" t="s">
        <v>193</v>
      </c>
      <c r="I43" s="28" t="s">
        <v>194</v>
      </c>
      <c r="J43" s="28" t="s">
        <v>205</v>
      </c>
      <c r="K43" s="30">
        <v>1</v>
      </c>
      <c r="L43" s="242">
        <v>911078</v>
      </c>
      <c r="M43" s="243">
        <f t="shared" si="2"/>
        <v>911078</v>
      </c>
      <c r="N43" s="39" t="s">
        <v>199</v>
      </c>
      <c r="O43" s="602"/>
    </row>
    <row r="44" spans="1:16" ht="94.5" customHeight="1">
      <c r="A44" s="598"/>
      <c r="B44" s="595"/>
      <c r="C44" s="53" t="s">
        <v>106</v>
      </c>
      <c r="D44" s="32" t="s">
        <v>121</v>
      </c>
      <c r="E44" s="32" t="s">
        <v>246</v>
      </c>
      <c r="F44" s="25" t="s">
        <v>201</v>
      </c>
      <c r="G44" s="27" t="s">
        <v>192</v>
      </c>
      <c r="H44" s="27" t="s">
        <v>193</v>
      </c>
      <c r="I44" s="28" t="s">
        <v>194</v>
      </c>
      <c r="J44" s="29" t="s">
        <v>195</v>
      </c>
      <c r="K44" s="30">
        <v>1</v>
      </c>
      <c r="L44" s="242">
        <v>911078</v>
      </c>
      <c r="M44" s="243">
        <f t="shared" si="2"/>
        <v>911078</v>
      </c>
      <c r="N44" s="40" t="s">
        <v>204</v>
      </c>
      <c r="O44" s="602"/>
    </row>
    <row r="45" spans="1:16" ht="94.5" customHeight="1">
      <c r="A45" s="598"/>
      <c r="B45" s="595"/>
      <c r="C45" s="53" t="s">
        <v>106</v>
      </c>
      <c r="D45" s="32" t="s">
        <v>123</v>
      </c>
      <c r="E45" s="32" t="s">
        <v>247</v>
      </c>
      <c r="F45" s="25" t="s">
        <v>201</v>
      </c>
      <c r="G45" s="27" t="s">
        <v>192</v>
      </c>
      <c r="H45" s="27" t="s">
        <v>193</v>
      </c>
      <c r="I45" s="28" t="s">
        <v>194</v>
      </c>
      <c r="J45" s="29" t="s">
        <v>195</v>
      </c>
      <c r="K45" s="30">
        <v>1</v>
      </c>
      <c r="L45" s="242">
        <v>911078</v>
      </c>
      <c r="M45" s="243">
        <f t="shared" si="2"/>
        <v>911078</v>
      </c>
      <c r="N45" s="39" t="s">
        <v>199</v>
      </c>
      <c r="O45" s="602"/>
    </row>
    <row r="46" spans="1:16" ht="62.25" customHeight="1">
      <c r="A46" s="598"/>
      <c r="B46" s="595"/>
      <c r="C46" s="411" t="s">
        <v>106</v>
      </c>
      <c r="D46" s="398" t="s">
        <v>125</v>
      </c>
      <c r="E46" s="398" t="s">
        <v>126</v>
      </c>
      <c r="F46" s="393" t="s">
        <v>206</v>
      </c>
      <c r="G46" s="395" t="s">
        <v>192</v>
      </c>
      <c r="H46" s="395" t="s">
        <v>193</v>
      </c>
      <c r="I46" s="396" t="s">
        <v>194</v>
      </c>
      <c r="J46" s="397" t="s">
        <v>195</v>
      </c>
      <c r="K46" s="398">
        <v>1</v>
      </c>
      <c r="L46" s="399">
        <v>1700000</v>
      </c>
      <c r="M46" s="401">
        <f t="shared" si="2"/>
        <v>1700000</v>
      </c>
      <c r="N46" s="413" t="s">
        <v>199</v>
      </c>
      <c r="O46" s="602"/>
      <c r="P46" s="19"/>
    </row>
    <row r="47" spans="1:16" ht="94.5" customHeight="1">
      <c r="A47" s="598"/>
      <c r="B47" s="595"/>
      <c r="C47" s="53" t="s">
        <v>106</v>
      </c>
      <c r="D47" s="30" t="s">
        <v>125</v>
      </c>
      <c r="E47" s="32" t="s">
        <v>248</v>
      </c>
      <c r="F47" s="25" t="s">
        <v>201</v>
      </c>
      <c r="G47" s="27" t="s">
        <v>192</v>
      </c>
      <c r="H47" s="27" t="s">
        <v>193</v>
      </c>
      <c r="I47" s="28" t="s">
        <v>194</v>
      </c>
      <c r="J47" s="29" t="s">
        <v>207</v>
      </c>
      <c r="K47" s="30">
        <v>1</v>
      </c>
      <c r="L47" s="242">
        <v>911078</v>
      </c>
      <c r="M47" s="243">
        <f t="shared" si="2"/>
        <v>911078</v>
      </c>
      <c r="N47" s="39" t="s">
        <v>199</v>
      </c>
      <c r="O47" s="602"/>
    </row>
    <row r="48" spans="1:16" ht="94.5" customHeight="1">
      <c r="A48" s="598"/>
      <c r="B48" s="595"/>
      <c r="C48" s="53" t="s">
        <v>106</v>
      </c>
      <c r="D48" s="30" t="s">
        <v>128</v>
      </c>
      <c r="E48" s="30" t="s">
        <v>249</v>
      </c>
      <c r="F48" s="25" t="s">
        <v>201</v>
      </c>
      <c r="G48" s="27" t="s">
        <v>192</v>
      </c>
      <c r="H48" s="27" t="s">
        <v>193</v>
      </c>
      <c r="I48" s="28" t="s">
        <v>194</v>
      </c>
      <c r="J48" s="29" t="s">
        <v>207</v>
      </c>
      <c r="K48" s="30">
        <v>1</v>
      </c>
      <c r="L48" s="242">
        <v>911078</v>
      </c>
      <c r="M48" s="243">
        <f t="shared" si="2"/>
        <v>911078</v>
      </c>
      <c r="N48" s="39" t="s">
        <v>199</v>
      </c>
      <c r="O48" s="602"/>
    </row>
    <row r="49" spans="1:16" ht="94.5" customHeight="1">
      <c r="A49" s="598"/>
      <c r="B49" s="595"/>
      <c r="C49" s="53" t="s">
        <v>130</v>
      </c>
      <c r="D49" s="30" t="s">
        <v>131</v>
      </c>
      <c r="E49" s="30" t="s">
        <v>250</v>
      </c>
      <c r="F49" s="25" t="s">
        <v>201</v>
      </c>
      <c r="G49" s="27" t="s">
        <v>192</v>
      </c>
      <c r="H49" s="27" t="s">
        <v>193</v>
      </c>
      <c r="I49" s="28" t="s">
        <v>194</v>
      </c>
      <c r="J49" s="29" t="s">
        <v>208</v>
      </c>
      <c r="K49" s="30">
        <v>1</v>
      </c>
      <c r="L49" s="242">
        <v>911078</v>
      </c>
      <c r="M49" s="243">
        <f t="shared" si="2"/>
        <v>911078</v>
      </c>
      <c r="N49" s="39" t="s">
        <v>209</v>
      </c>
      <c r="O49" s="602"/>
    </row>
    <row r="50" spans="1:16" ht="94.5" customHeight="1">
      <c r="A50" s="598"/>
      <c r="B50" s="595"/>
      <c r="C50" s="53" t="s">
        <v>130</v>
      </c>
      <c r="D50" s="30" t="s">
        <v>131</v>
      </c>
      <c r="E50" s="30" t="s">
        <v>133</v>
      </c>
      <c r="F50" s="25" t="s">
        <v>201</v>
      </c>
      <c r="G50" s="27" t="s">
        <v>192</v>
      </c>
      <c r="H50" s="27" t="s">
        <v>193</v>
      </c>
      <c r="I50" s="28" t="s">
        <v>194</v>
      </c>
      <c r="J50" s="29" t="s">
        <v>208</v>
      </c>
      <c r="K50" s="30">
        <v>1</v>
      </c>
      <c r="L50" s="242">
        <v>3125000</v>
      </c>
      <c r="M50" s="243">
        <f t="shared" si="2"/>
        <v>3125000</v>
      </c>
      <c r="N50" s="39" t="s">
        <v>209</v>
      </c>
      <c r="O50" s="602"/>
    </row>
    <row r="51" spans="1:16" ht="94.5" customHeight="1">
      <c r="A51" s="598"/>
      <c r="B51" s="595"/>
      <c r="C51" s="53" t="s">
        <v>130</v>
      </c>
      <c r="D51" s="32" t="s">
        <v>134</v>
      </c>
      <c r="E51" s="32" t="s">
        <v>135</v>
      </c>
      <c r="F51" s="25" t="s">
        <v>201</v>
      </c>
      <c r="G51" s="27" t="s">
        <v>192</v>
      </c>
      <c r="H51" s="27" t="s">
        <v>193</v>
      </c>
      <c r="I51" s="28" t="s">
        <v>194</v>
      </c>
      <c r="J51" s="29" t="s">
        <v>195</v>
      </c>
      <c r="K51" s="30">
        <v>1</v>
      </c>
      <c r="L51" s="242">
        <v>911078</v>
      </c>
      <c r="M51" s="243">
        <f t="shared" si="2"/>
        <v>911078</v>
      </c>
      <c r="N51" s="40" t="s">
        <v>204</v>
      </c>
      <c r="O51" s="602"/>
    </row>
    <row r="52" spans="1:16" ht="42" customHeight="1">
      <c r="A52" s="598"/>
      <c r="B52" s="595"/>
      <c r="C52" s="286" t="s">
        <v>106</v>
      </c>
      <c r="D52" s="41" t="s">
        <v>136</v>
      </c>
      <c r="E52" s="41" t="s">
        <v>137</v>
      </c>
      <c r="F52" s="42" t="s">
        <v>201</v>
      </c>
      <c r="G52" s="43" t="s">
        <v>192</v>
      </c>
      <c r="H52" s="43" t="s">
        <v>193</v>
      </c>
      <c r="I52" s="44" t="s">
        <v>194</v>
      </c>
      <c r="J52" s="248" t="s">
        <v>195</v>
      </c>
      <c r="K52" s="45">
        <v>1</v>
      </c>
      <c r="L52" s="242">
        <v>911078</v>
      </c>
      <c r="M52" s="250">
        <f t="shared" si="2"/>
        <v>911078</v>
      </c>
      <c r="N52" s="69" t="s">
        <v>204</v>
      </c>
      <c r="O52" s="602"/>
    </row>
    <row r="53" spans="1:16" s="14" customFormat="1" ht="60" customHeight="1">
      <c r="A53" s="597" t="s">
        <v>325</v>
      </c>
      <c r="B53" s="594">
        <v>136</v>
      </c>
      <c r="C53" s="52" t="s">
        <v>106</v>
      </c>
      <c r="D53" s="47" t="s">
        <v>107</v>
      </c>
      <c r="E53" s="33" t="s">
        <v>108</v>
      </c>
      <c r="F53" s="33" t="s">
        <v>191</v>
      </c>
      <c r="G53" s="34" t="s">
        <v>192</v>
      </c>
      <c r="H53" s="34" t="s">
        <v>193</v>
      </c>
      <c r="I53" s="35" t="s">
        <v>194</v>
      </c>
      <c r="J53" s="36" t="s">
        <v>195</v>
      </c>
      <c r="K53" s="37">
        <v>1</v>
      </c>
      <c r="L53" s="253">
        <v>911078</v>
      </c>
      <c r="M53" s="253">
        <f>K53*L53</f>
        <v>911078</v>
      </c>
      <c r="N53" s="192" t="s">
        <v>196</v>
      </c>
      <c r="O53" s="602"/>
    </row>
    <row r="54" spans="1:16" s="14" customFormat="1" ht="75" customHeight="1">
      <c r="A54" s="598"/>
      <c r="B54" s="595"/>
      <c r="C54" s="53" t="s">
        <v>106</v>
      </c>
      <c r="D54" s="32" t="s">
        <v>110</v>
      </c>
      <c r="E54" s="26" t="s">
        <v>111</v>
      </c>
      <c r="F54" s="26" t="s">
        <v>197</v>
      </c>
      <c r="G54" s="27" t="s">
        <v>192</v>
      </c>
      <c r="H54" s="27" t="s">
        <v>193</v>
      </c>
      <c r="I54" s="28" t="s">
        <v>194</v>
      </c>
      <c r="J54" s="29" t="s">
        <v>195</v>
      </c>
      <c r="K54" s="30">
        <v>1</v>
      </c>
      <c r="L54" s="242">
        <v>911078</v>
      </c>
      <c r="M54" s="242">
        <f>K54*L54</f>
        <v>911078</v>
      </c>
      <c r="N54" s="193" t="s">
        <v>198</v>
      </c>
      <c r="O54" s="602"/>
    </row>
    <row r="55" spans="1:16" s="14" customFormat="1" ht="45.75" customHeight="1">
      <c r="A55" s="598"/>
      <c r="B55" s="595"/>
      <c r="C55" s="53" t="s">
        <v>106</v>
      </c>
      <c r="D55" s="32" t="s">
        <v>112</v>
      </c>
      <c r="E55" s="26" t="s">
        <v>113</v>
      </c>
      <c r="F55" s="26" t="s">
        <v>197</v>
      </c>
      <c r="G55" s="27" t="s">
        <v>192</v>
      </c>
      <c r="H55" s="27" t="s">
        <v>193</v>
      </c>
      <c r="I55" s="28" t="s">
        <v>194</v>
      </c>
      <c r="J55" s="29" t="s">
        <v>195</v>
      </c>
      <c r="K55" s="30">
        <v>1</v>
      </c>
      <c r="L55" s="242">
        <v>911079.43500000006</v>
      </c>
      <c r="M55" s="242">
        <f t="shared" ref="M55:M68" si="3">K55*L55</f>
        <v>911079.43500000006</v>
      </c>
      <c r="N55" s="39" t="s">
        <v>199</v>
      </c>
      <c r="O55" s="602"/>
    </row>
    <row r="56" spans="1:16" s="14" customFormat="1" ht="53.25" customHeight="1">
      <c r="A56" s="598"/>
      <c r="B56" s="595"/>
      <c r="C56" s="53" t="s">
        <v>106</v>
      </c>
      <c r="D56" s="32" t="s">
        <v>112</v>
      </c>
      <c r="E56" s="26" t="s">
        <v>114</v>
      </c>
      <c r="F56" s="26" t="s">
        <v>197</v>
      </c>
      <c r="G56" s="27" t="s">
        <v>192</v>
      </c>
      <c r="H56" s="27" t="s">
        <v>193</v>
      </c>
      <c r="I56" s="28" t="s">
        <v>194</v>
      </c>
      <c r="J56" s="29" t="s">
        <v>195</v>
      </c>
      <c r="K56" s="30">
        <v>1</v>
      </c>
      <c r="L56" s="242">
        <v>911078</v>
      </c>
      <c r="M56" s="242">
        <f t="shared" si="3"/>
        <v>911078</v>
      </c>
      <c r="N56" s="39" t="s">
        <v>199</v>
      </c>
      <c r="O56" s="602"/>
    </row>
    <row r="57" spans="1:16" s="14" customFormat="1" ht="31.5" customHeight="1">
      <c r="A57" s="598"/>
      <c r="B57" s="595"/>
      <c r="C57" s="53" t="s">
        <v>106</v>
      </c>
      <c r="D57" s="32" t="s">
        <v>115</v>
      </c>
      <c r="E57" s="31" t="s">
        <v>116</v>
      </c>
      <c r="F57" s="26" t="s">
        <v>197</v>
      </c>
      <c r="G57" s="27" t="s">
        <v>200</v>
      </c>
      <c r="H57" s="27" t="s">
        <v>193</v>
      </c>
      <c r="I57" s="28" t="s">
        <v>194</v>
      </c>
      <c r="J57" s="29" t="s">
        <v>195</v>
      </c>
      <c r="K57" s="30">
        <v>1</v>
      </c>
      <c r="L57" s="242">
        <v>911078</v>
      </c>
      <c r="M57" s="242">
        <f t="shared" si="3"/>
        <v>911078</v>
      </c>
      <c r="N57" s="39" t="s">
        <v>199</v>
      </c>
      <c r="O57" s="602"/>
    </row>
    <row r="58" spans="1:16" s="14" customFormat="1" ht="28.5" customHeight="1">
      <c r="A58" s="598"/>
      <c r="B58" s="595"/>
      <c r="C58" s="53" t="s">
        <v>106</v>
      </c>
      <c r="D58" s="32" t="s">
        <v>117</v>
      </c>
      <c r="E58" s="32" t="s">
        <v>118</v>
      </c>
      <c r="F58" s="25" t="s">
        <v>201</v>
      </c>
      <c r="G58" s="27" t="s">
        <v>192</v>
      </c>
      <c r="H58" s="27" t="s">
        <v>202</v>
      </c>
      <c r="I58" s="28" t="s">
        <v>194</v>
      </c>
      <c r="J58" s="30" t="s">
        <v>203</v>
      </c>
      <c r="K58" s="30">
        <v>1</v>
      </c>
      <c r="L58" s="242">
        <v>911078</v>
      </c>
      <c r="M58" s="243">
        <f t="shared" si="3"/>
        <v>911078</v>
      </c>
      <c r="N58" s="40" t="s">
        <v>204</v>
      </c>
      <c r="O58" s="602"/>
    </row>
    <row r="59" spans="1:16" s="14" customFormat="1" ht="34.5" customHeight="1">
      <c r="A59" s="598"/>
      <c r="B59" s="595"/>
      <c r="C59" s="53" t="s">
        <v>106</v>
      </c>
      <c r="D59" s="32" t="s">
        <v>119</v>
      </c>
      <c r="E59" s="32" t="s">
        <v>120</v>
      </c>
      <c r="F59" s="25" t="s">
        <v>201</v>
      </c>
      <c r="G59" s="27" t="s">
        <v>192</v>
      </c>
      <c r="H59" s="27" t="s">
        <v>193</v>
      </c>
      <c r="I59" s="28" t="s">
        <v>194</v>
      </c>
      <c r="J59" s="28" t="s">
        <v>205</v>
      </c>
      <c r="K59" s="30">
        <v>1</v>
      </c>
      <c r="L59" s="242">
        <v>911078</v>
      </c>
      <c r="M59" s="243">
        <f t="shared" si="3"/>
        <v>911078</v>
      </c>
      <c r="N59" s="39" t="s">
        <v>199</v>
      </c>
      <c r="O59" s="602"/>
    </row>
    <row r="60" spans="1:16" s="14" customFormat="1" ht="36.75" customHeight="1">
      <c r="A60" s="598"/>
      <c r="B60" s="595"/>
      <c r="C60" s="53" t="s">
        <v>106</v>
      </c>
      <c r="D60" s="32" t="s">
        <v>121</v>
      </c>
      <c r="E60" s="32" t="s">
        <v>246</v>
      </c>
      <c r="F60" s="25" t="s">
        <v>201</v>
      </c>
      <c r="G60" s="27" t="s">
        <v>192</v>
      </c>
      <c r="H60" s="27" t="s">
        <v>193</v>
      </c>
      <c r="I60" s="28" t="s">
        <v>194</v>
      </c>
      <c r="J60" s="29" t="s">
        <v>195</v>
      </c>
      <c r="K60" s="30">
        <v>1</v>
      </c>
      <c r="L60" s="242">
        <v>911078</v>
      </c>
      <c r="M60" s="243">
        <f t="shared" si="3"/>
        <v>911078</v>
      </c>
      <c r="N60" s="40" t="s">
        <v>204</v>
      </c>
      <c r="O60" s="602"/>
    </row>
    <row r="61" spans="1:16" s="14" customFormat="1" ht="42" customHeight="1">
      <c r="A61" s="598"/>
      <c r="B61" s="595"/>
      <c r="C61" s="53" t="s">
        <v>106</v>
      </c>
      <c r="D61" s="32" t="s">
        <v>123</v>
      </c>
      <c r="E61" s="32" t="s">
        <v>247</v>
      </c>
      <c r="F61" s="25" t="s">
        <v>201</v>
      </c>
      <c r="G61" s="27" t="s">
        <v>192</v>
      </c>
      <c r="H61" s="27" t="s">
        <v>193</v>
      </c>
      <c r="I61" s="28" t="s">
        <v>194</v>
      </c>
      <c r="J61" s="29" t="s">
        <v>195</v>
      </c>
      <c r="K61" s="30">
        <v>1</v>
      </c>
      <c r="L61" s="242">
        <v>911078</v>
      </c>
      <c r="M61" s="243">
        <f t="shared" si="3"/>
        <v>911078</v>
      </c>
      <c r="N61" s="39" t="s">
        <v>199</v>
      </c>
      <c r="O61" s="602"/>
    </row>
    <row r="62" spans="1:16" ht="62.25" customHeight="1">
      <c r="A62" s="598"/>
      <c r="B62" s="595"/>
      <c r="C62" s="411" t="s">
        <v>106</v>
      </c>
      <c r="D62" s="398" t="s">
        <v>125</v>
      </c>
      <c r="E62" s="398" t="s">
        <v>126</v>
      </c>
      <c r="F62" s="393" t="s">
        <v>206</v>
      </c>
      <c r="G62" s="395" t="s">
        <v>192</v>
      </c>
      <c r="H62" s="395" t="s">
        <v>193</v>
      </c>
      <c r="I62" s="396" t="s">
        <v>194</v>
      </c>
      <c r="J62" s="397" t="s">
        <v>195</v>
      </c>
      <c r="K62" s="398">
        <v>1</v>
      </c>
      <c r="L62" s="399">
        <v>1700000</v>
      </c>
      <c r="M62" s="401">
        <f t="shared" si="3"/>
        <v>1700000</v>
      </c>
      <c r="N62" s="413" t="s">
        <v>199</v>
      </c>
      <c r="O62" s="602"/>
      <c r="P62" s="19"/>
    </row>
    <row r="63" spans="1:16" s="14" customFormat="1" ht="41.25" customHeight="1">
      <c r="A63" s="598"/>
      <c r="B63" s="595"/>
      <c r="C63" s="53" t="s">
        <v>106</v>
      </c>
      <c r="D63" s="30" t="s">
        <v>125</v>
      </c>
      <c r="E63" s="32" t="s">
        <v>248</v>
      </c>
      <c r="F63" s="25" t="s">
        <v>201</v>
      </c>
      <c r="G63" s="27" t="s">
        <v>192</v>
      </c>
      <c r="H63" s="27" t="s">
        <v>193</v>
      </c>
      <c r="I63" s="28" t="s">
        <v>194</v>
      </c>
      <c r="J63" s="29" t="s">
        <v>207</v>
      </c>
      <c r="K63" s="30">
        <v>1</v>
      </c>
      <c r="L63" s="242">
        <v>911078</v>
      </c>
      <c r="M63" s="243">
        <f t="shared" si="3"/>
        <v>911078</v>
      </c>
      <c r="N63" s="39" t="s">
        <v>199</v>
      </c>
      <c r="O63" s="602"/>
    </row>
    <row r="64" spans="1:16" s="14" customFormat="1" ht="78.75" customHeight="1">
      <c r="A64" s="598"/>
      <c r="B64" s="595"/>
      <c r="C64" s="53" t="s">
        <v>106</v>
      </c>
      <c r="D64" s="30" t="s">
        <v>128</v>
      </c>
      <c r="E64" s="30" t="s">
        <v>249</v>
      </c>
      <c r="F64" s="25" t="s">
        <v>201</v>
      </c>
      <c r="G64" s="27" t="s">
        <v>192</v>
      </c>
      <c r="H64" s="27" t="s">
        <v>193</v>
      </c>
      <c r="I64" s="28" t="s">
        <v>194</v>
      </c>
      <c r="J64" s="29" t="s">
        <v>207</v>
      </c>
      <c r="K64" s="30">
        <v>1</v>
      </c>
      <c r="L64" s="242">
        <v>911078</v>
      </c>
      <c r="M64" s="243">
        <f t="shared" si="3"/>
        <v>911078</v>
      </c>
      <c r="N64" s="39" t="s">
        <v>199</v>
      </c>
      <c r="O64" s="602"/>
    </row>
    <row r="65" spans="1:15" s="14" customFormat="1" ht="59.25" customHeight="1">
      <c r="A65" s="598"/>
      <c r="B65" s="595"/>
      <c r="C65" s="53" t="s">
        <v>130</v>
      </c>
      <c r="D65" s="30" t="s">
        <v>131</v>
      </c>
      <c r="E65" s="30" t="s">
        <v>250</v>
      </c>
      <c r="F65" s="25" t="s">
        <v>201</v>
      </c>
      <c r="G65" s="27" t="s">
        <v>192</v>
      </c>
      <c r="H65" s="27" t="s">
        <v>193</v>
      </c>
      <c r="I65" s="28" t="s">
        <v>194</v>
      </c>
      <c r="J65" s="29" t="s">
        <v>208</v>
      </c>
      <c r="K65" s="30">
        <v>1</v>
      </c>
      <c r="L65" s="242">
        <v>911078</v>
      </c>
      <c r="M65" s="243">
        <f t="shared" si="3"/>
        <v>911078</v>
      </c>
      <c r="N65" s="39" t="s">
        <v>209</v>
      </c>
      <c r="O65" s="602"/>
    </row>
    <row r="66" spans="1:15" s="14" customFormat="1" ht="54" customHeight="1">
      <c r="A66" s="598"/>
      <c r="B66" s="595"/>
      <c r="C66" s="53" t="s">
        <v>130</v>
      </c>
      <c r="D66" s="30" t="s">
        <v>131</v>
      </c>
      <c r="E66" s="30" t="s">
        <v>133</v>
      </c>
      <c r="F66" s="25" t="s">
        <v>201</v>
      </c>
      <c r="G66" s="27" t="s">
        <v>192</v>
      </c>
      <c r="H66" s="27" t="s">
        <v>193</v>
      </c>
      <c r="I66" s="28" t="s">
        <v>194</v>
      </c>
      <c r="J66" s="29" t="s">
        <v>208</v>
      </c>
      <c r="K66" s="30">
        <v>1</v>
      </c>
      <c r="L66" s="242">
        <v>3125000</v>
      </c>
      <c r="M66" s="243">
        <f t="shared" si="3"/>
        <v>3125000</v>
      </c>
      <c r="N66" s="39" t="s">
        <v>209</v>
      </c>
      <c r="O66" s="602"/>
    </row>
    <row r="67" spans="1:15" s="14" customFormat="1" ht="58.5" customHeight="1">
      <c r="A67" s="598"/>
      <c r="B67" s="595"/>
      <c r="C67" s="53" t="s">
        <v>130</v>
      </c>
      <c r="D67" s="32" t="s">
        <v>134</v>
      </c>
      <c r="E67" s="32" t="s">
        <v>135</v>
      </c>
      <c r="F67" s="25" t="s">
        <v>201</v>
      </c>
      <c r="G67" s="27" t="s">
        <v>192</v>
      </c>
      <c r="H67" s="27" t="s">
        <v>193</v>
      </c>
      <c r="I67" s="28" t="s">
        <v>194</v>
      </c>
      <c r="J67" s="29" t="s">
        <v>195</v>
      </c>
      <c r="K67" s="30">
        <v>1</v>
      </c>
      <c r="L67" s="242">
        <v>911078</v>
      </c>
      <c r="M67" s="243">
        <f t="shared" si="3"/>
        <v>911078</v>
      </c>
      <c r="N67" s="40" t="s">
        <v>204</v>
      </c>
      <c r="O67" s="602"/>
    </row>
    <row r="68" spans="1:15" ht="48.75" customHeight="1">
      <c r="A68" s="599"/>
      <c r="B68" s="596"/>
      <c r="C68" s="286" t="s">
        <v>106</v>
      </c>
      <c r="D68" s="41" t="s">
        <v>136</v>
      </c>
      <c r="E68" s="41" t="s">
        <v>137</v>
      </c>
      <c r="F68" s="42" t="s">
        <v>201</v>
      </c>
      <c r="G68" s="43" t="s">
        <v>192</v>
      </c>
      <c r="H68" s="43" t="s">
        <v>193</v>
      </c>
      <c r="I68" s="44" t="s">
        <v>194</v>
      </c>
      <c r="J68" s="248" t="s">
        <v>195</v>
      </c>
      <c r="K68" s="45">
        <v>1</v>
      </c>
      <c r="L68" s="242">
        <v>911078</v>
      </c>
      <c r="M68" s="250">
        <f t="shared" si="3"/>
        <v>911078</v>
      </c>
      <c r="N68" s="69" t="s">
        <v>204</v>
      </c>
      <c r="O68" s="602"/>
    </row>
    <row r="69" spans="1:15" s="12" customFormat="1" ht="15.75" customHeight="1">
      <c r="A69" s="18"/>
      <c r="B69" s="18"/>
      <c r="C69"/>
      <c r="D69"/>
      <c r="E69" s="7"/>
      <c r="F69"/>
      <c r="G69"/>
      <c r="H69"/>
      <c r="I69"/>
      <c r="J69"/>
      <c r="K69" s="612" t="s">
        <v>213</v>
      </c>
      <c r="L69" s="612"/>
      <c r="M69" s="283">
        <f>SUM(M5:M68)</f>
        <v>70320373.74000001</v>
      </c>
      <c r="N69" s="14"/>
      <c r="O69" s="19"/>
    </row>
    <row r="70" spans="1:15" s="12" customFormat="1" ht="15.75" customHeight="1">
      <c r="C70"/>
      <c r="D70"/>
      <c r="E70" s="7"/>
      <c r="F70"/>
      <c r="G70"/>
      <c r="H70"/>
      <c r="I70"/>
      <c r="J70"/>
      <c r="K70" s="604" t="s">
        <v>214</v>
      </c>
      <c r="L70" s="605"/>
      <c r="M70" s="288">
        <f>'EBS PIC 2024 '!G340</f>
        <v>3945924</v>
      </c>
      <c r="N70" s="23">
        <f>M70*100%/M69</f>
        <v>5.6113524290833772E-2</v>
      </c>
      <c r="O70"/>
    </row>
    <row r="71" spans="1:15" s="12" customFormat="1" ht="15.75" customHeight="1">
      <c r="C71"/>
      <c r="D71"/>
      <c r="E71" s="7"/>
      <c r="F71"/>
      <c r="G71"/>
      <c r="H71"/>
      <c r="I71"/>
      <c r="J71"/>
      <c r="K71" s="593" t="s">
        <v>171</v>
      </c>
      <c r="L71" s="593"/>
      <c r="M71" s="285">
        <f>M69+M70</f>
        <v>74266297.74000001</v>
      </c>
      <c r="N71" s="14"/>
      <c r="O71"/>
    </row>
    <row r="72" spans="1:15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</row>
    <row r="73" spans="1:15" s="12" customFormat="1" ht="15.75" customHeight="1">
      <c r="C73"/>
      <c r="D73"/>
      <c r="E73" s="7"/>
      <c r="F73"/>
      <c r="G73"/>
      <c r="H73"/>
      <c r="I73"/>
      <c r="J73"/>
      <c r="K73"/>
      <c r="L73"/>
      <c r="M73" s="283">
        <f>'EBS PIC 2024 '!G341</f>
        <v>74266297.73911573</v>
      </c>
      <c r="N73" s="14"/>
      <c r="O73"/>
    </row>
    <row r="74" spans="1:15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</row>
    <row r="75" spans="1:15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</row>
    <row r="76" spans="1:15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</row>
    <row r="77" spans="1:15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</row>
    <row r="78" spans="1:15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</row>
    <row r="79" spans="1:15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</row>
    <row r="80" spans="1:15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</row>
    <row r="81" spans="3:15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</row>
    <row r="82" spans="3:15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</row>
    <row r="83" spans="3:15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</row>
    <row r="84" spans="3:15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</row>
    <row r="85" spans="3:15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</row>
    <row r="86" spans="3:15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</row>
    <row r="87" spans="3:15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</row>
    <row r="88" spans="3:15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</row>
    <row r="89" spans="3:15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</row>
    <row r="90" spans="3:15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</row>
    <row r="91" spans="3:15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</row>
    <row r="92" spans="3:15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</row>
    <row r="93" spans="3:15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</row>
    <row r="94" spans="3:15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</row>
    <row r="95" spans="3:15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</row>
    <row r="96" spans="3:15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</row>
    <row r="97" spans="3:15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</row>
    <row r="98" spans="3:15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</row>
    <row r="99" spans="3:15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</row>
    <row r="100" spans="3:15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</row>
    <row r="101" spans="3:15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</row>
    <row r="102" spans="3:15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</row>
    <row r="103" spans="3:15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</row>
    <row r="104" spans="3:15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</row>
    <row r="105" spans="3:15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</row>
    <row r="106" spans="3:15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</row>
    <row r="107" spans="3:15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</row>
    <row r="108" spans="3:15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</row>
    <row r="109" spans="3:15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</row>
    <row r="110" spans="3:15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</row>
    <row r="111" spans="3:15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</row>
    <row r="112" spans="3:15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</row>
    <row r="113" spans="3:15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</row>
    <row r="114" spans="3:15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</row>
    <row r="115" spans="3:15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</row>
    <row r="116" spans="3:15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</row>
    <row r="117" spans="3:15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</row>
    <row r="118" spans="3:15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</row>
    <row r="119" spans="3:15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</row>
    <row r="120" spans="3:15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</row>
    <row r="121" spans="3:15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</row>
    <row r="122" spans="3:15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</row>
    <row r="123" spans="3:15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</row>
    <row r="124" spans="3:15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</row>
    <row r="125" spans="3:15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</row>
    <row r="126" spans="3:15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</row>
    <row r="127" spans="3:15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</row>
    <row r="128" spans="3:15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</row>
    <row r="129" spans="3:15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</row>
    <row r="130" spans="3:15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</row>
    <row r="131" spans="3:15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</row>
    <row r="132" spans="3:15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</row>
    <row r="133" spans="3:15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</row>
    <row r="134" spans="3:15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</row>
    <row r="135" spans="3:15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</row>
    <row r="136" spans="3:15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</row>
    <row r="137" spans="3:15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</row>
    <row r="138" spans="3:15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</row>
    <row r="139" spans="3:15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</row>
    <row r="140" spans="3:15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</row>
    <row r="141" spans="3:15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</row>
    <row r="142" spans="3:15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</row>
    <row r="143" spans="3:15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</row>
    <row r="144" spans="3:15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</row>
    <row r="145" spans="3:15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</row>
    <row r="146" spans="3:15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</row>
    <row r="147" spans="3:15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</row>
    <row r="148" spans="3:15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</row>
    <row r="149" spans="3:15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</row>
    <row r="150" spans="3:15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</row>
    <row r="151" spans="3:15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</row>
    <row r="152" spans="3:15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</row>
    <row r="153" spans="3:15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</row>
    <row r="154" spans="3:15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</row>
    <row r="155" spans="3:15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</row>
    <row r="156" spans="3:15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</row>
    <row r="157" spans="3:15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</row>
    <row r="158" spans="3:15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</row>
    <row r="159" spans="3:15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</row>
    <row r="160" spans="3:15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</row>
    <row r="161" spans="3:15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</row>
    <row r="162" spans="3:15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</row>
    <row r="163" spans="3:15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</row>
    <row r="164" spans="3:15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</row>
    <row r="165" spans="3:15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</row>
    <row r="166" spans="3:15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</row>
    <row r="167" spans="3:15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</row>
    <row r="168" spans="3:15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</row>
    <row r="169" spans="3:15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</row>
    <row r="170" spans="3:15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</row>
    <row r="171" spans="3:15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</row>
    <row r="172" spans="3:15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</row>
    <row r="173" spans="3:15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</row>
    <row r="174" spans="3:15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</row>
    <row r="175" spans="3:15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</row>
    <row r="176" spans="3:15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</row>
    <row r="177" spans="3:15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</row>
    <row r="178" spans="3:15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</row>
    <row r="179" spans="3:15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</row>
    <row r="180" spans="3:15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</row>
    <row r="181" spans="3:15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</row>
    <row r="182" spans="3:15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</row>
    <row r="183" spans="3:15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</row>
    <row r="184" spans="3:15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</row>
    <row r="185" spans="3:15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</row>
    <row r="186" spans="3:15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</row>
    <row r="187" spans="3:15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</row>
    <row r="188" spans="3:15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</row>
    <row r="189" spans="3:15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</row>
    <row r="190" spans="3:15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</row>
    <row r="191" spans="3:15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</row>
    <row r="192" spans="3:15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</row>
    <row r="193" spans="3:15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</row>
    <row r="194" spans="3:15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</row>
    <row r="195" spans="3:15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</row>
    <row r="196" spans="3:15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</row>
    <row r="197" spans="3:15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</row>
    <row r="198" spans="3:15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</row>
    <row r="199" spans="3:15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</row>
    <row r="200" spans="3:15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</row>
    <row r="201" spans="3:15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</row>
    <row r="202" spans="3:15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</row>
    <row r="203" spans="3:15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</row>
    <row r="204" spans="3:15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</row>
    <row r="205" spans="3:15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</row>
    <row r="206" spans="3:15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</row>
    <row r="207" spans="3:15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</row>
    <row r="208" spans="3:15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</row>
    <row r="209" spans="3:15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</row>
    <row r="210" spans="3:15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</row>
    <row r="211" spans="3:15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</row>
    <row r="212" spans="3:15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</row>
    <row r="213" spans="3:15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</row>
    <row r="214" spans="3:15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</row>
    <row r="215" spans="3:15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</row>
    <row r="216" spans="3:15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</row>
    <row r="217" spans="3:15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</row>
    <row r="218" spans="3:15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</row>
    <row r="219" spans="3:15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</row>
    <row r="220" spans="3:15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</row>
    <row r="221" spans="3:15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</row>
    <row r="222" spans="3:15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</row>
    <row r="223" spans="3:15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</row>
    <row r="224" spans="3:15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</row>
    <row r="225" spans="3:15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</row>
    <row r="226" spans="3:15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</row>
    <row r="227" spans="3:15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</row>
    <row r="228" spans="3:15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</row>
    <row r="229" spans="3:15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</row>
    <row r="230" spans="3:15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</row>
    <row r="231" spans="3:15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</row>
    <row r="232" spans="3:15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</row>
    <row r="233" spans="3:15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</row>
    <row r="234" spans="3:15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</row>
    <row r="235" spans="3:15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</row>
    <row r="236" spans="3:15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</row>
    <row r="237" spans="3:15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</row>
    <row r="238" spans="3:15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</row>
    <row r="239" spans="3:15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</row>
    <row r="240" spans="3:15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</row>
    <row r="241" spans="3:15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</row>
    <row r="242" spans="3:15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</row>
    <row r="243" spans="3:15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</row>
    <row r="244" spans="3:15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</row>
    <row r="245" spans="3:15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</row>
    <row r="246" spans="3:15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</row>
    <row r="247" spans="3:15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</row>
    <row r="248" spans="3:15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</row>
    <row r="249" spans="3:15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</row>
    <row r="250" spans="3:15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</row>
    <row r="251" spans="3:15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</row>
    <row r="252" spans="3:15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</row>
    <row r="253" spans="3:15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</row>
    <row r="254" spans="3:15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</row>
    <row r="255" spans="3:15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</row>
    <row r="256" spans="3:15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</row>
    <row r="257" spans="3:15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</row>
    <row r="258" spans="3:15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</row>
    <row r="259" spans="3:15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</row>
    <row r="260" spans="3:15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</row>
    <row r="261" spans="3:15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</row>
    <row r="262" spans="3:15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</row>
    <row r="263" spans="3:15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</row>
    <row r="264" spans="3:15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</row>
    <row r="265" spans="3:15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</row>
    <row r="266" spans="3:15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</row>
    <row r="267" spans="3:15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</row>
    <row r="268" spans="3:15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</row>
    <row r="269" spans="3:15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</row>
    <row r="270" spans="3:15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</row>
    <row r="271" spans="3:15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</row>
    <row r="272" spans="3:15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</row>
    <row r="273" spans="3:15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</row>
    <row r="274" spans="3:15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</row>
    <row r="275" spans="3:15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</row>
    <row r="276" spans="3:15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</row>
    <row r="277" spans="3:15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</row>
    <row r="278" spans="3:15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</row>
    <row r="279" spans="3:15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</row>
    <row r="280" spans="3:15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</row>
    <row r="281" spans="3:15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</row>
    <row r="282" spans="3:15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</row>
    <row r="283" spans="3:15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</row>
    <row r="284" spans="3:15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</row>
    <row r="285" spans="3:15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</row>
    <row r="286" spans="3:15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</row>
    <row r="287" spans="3:15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</row>
    <row r="288" spans="3:15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</row>
    <row r="289" spans="3:15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</row>
    <row r="290" spans="3:15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</row>
    <row r="291" spans="3:15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</row>
    <row r="292" spans="3:15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</row>
    <row r="293" spans="3:15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</row>
    <row r="294" spans="3:15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</row>
    <row r="295" spans="3:15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</row>
    <row r="296" spans="3:15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</row>
    <row r="297" spans="3:15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</row>
    <row r="298" spans="3:15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</row>
    <row r="299" spans="3:15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</row>
    <row r="300" spans="3:15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</row>
    <row r="301" spans="3:15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</row>
    <row r="302" spans="3:15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</row>
    <row r="303" spans="3:15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</row>
    <row r="304" spans="3:15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</row>
    <row r="305" spans="3:15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</row>
    <row r="306" spans="3:15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</row>
    <row r="307" spans="3:15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</row>
    <row r="308" spans="3:15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</row>
    <row r="309" spans="3:15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</row>
    <row r="310" spans="3:15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</row>
    <row r="311" spans="3:15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</row>
    <row r="312" spans="3:15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</row>
    <row r="313" spans="3:15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</row>
    <row r="314" spans="3:15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</row>
    <row r="315" spans="3:15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</row>
    <row r="316" spans="3:15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</row>
    <row r="317" spans="3:15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</row>
    <row r="318" spans="3:15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</row>
    <row r="319" spans="3:15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</row>
    <row r="320" spans="3:15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</row>
    <row r="321" spans="3:15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</row>
    <row r="322" spans="3:15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</row>
    <row r="323" spans="3:15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</row>
    <row r="324" spans="3:15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</row>
    <row r="325" spans="3:15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</row>
    <row r="326" spans="3:15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</row>
    <row r="327" spans="3:15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</row>
    <row r="328" spans="3:15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</row>
    <row r="329" spans="3:15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</row>
    <row r="330" spans="3:15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</row>
    <row r="331" spans="3:15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</row>
    <row r="332" spans="3:15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</row>
    <row r="333" spans="3:15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</row>
    <row r="334" spans="3:15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</row>
    <row r="335" spans="3:15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</row>
    <row r="336" spans="3:15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</row>
    <row r="337" spans="3:15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</row>
    <row r="338" spans="3:15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</row>
    <row r="339" spans="3:15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</row>
    <row r="340" spans="3:15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</row>
    <row r="341" spans="3:15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</row>
    <row r="342" spans="3:15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</row>
    <row r="343" spans="3:15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</row>
    <row r="344" spans="3:15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</row>
    <row r="345" spans="3:15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</row>
    <row r="346" spans="3:15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</row>
    <row r="347" spans="3:15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</row>
    <row r="348" spans="3:15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</row>
    <row r="349" spans="3:15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</row>
    <row r="350" spans="3:15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</row>
    <row r="351" spans="3:15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</row>
    <row r="352" spans="3:15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</row>
    <row r="353" spans="3:15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</row>
    <row r="354" spans="3:15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</row>
    <row r="355" spans="3:15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</row>
    <row r="356" spans="3:15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</row>
    <row r="357" spans="3:15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</row>
    <row r="358" spans="3:15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</row>
    <row r="359" spans="3:15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</row>
    <row r="360" spans="3:15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</row>
    <row r="361" spans="3:15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</row>
    <row r="362" spans="3:15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</row>
    <row r="363" spans="3:15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</row>
    <row r="364" spans="3:15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</row>
    <row r="365" spans="3:15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</row>
    <row r="366" spans="3:15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</row>
    <row r="367" spans="3:15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</row>
    <row r="368" spans="3:15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</row>
    <row r="369" spans="3:15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</row>
    <row r="370" spans="3:15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</row>
    <row r="371" spans="3:15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</row>
    <row r="372" spans="3:15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</row>
    <row r="373" spans="3:15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</row>
    <row r="374" spans="3:15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</row>
    <row r="375" spans="3:15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</row>
    <row r="376" spans="3:15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</row>
    <row r="377" spans="3:15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</row>
    <row r="378" spans="3:15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</row>
    <row r="379" spans="3:15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</row>
    <row r="380" spans="3:15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</row>
    <row r="381" spans="3:15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</row>
    <row r="382" spans="3:15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</row>
    <row r="383" spans="3:15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</row>
    <row r="384" spans="3:15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</row>
    <row r="385" spans="3:15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</row>
    <row r="386" spans="3:15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</row>
    <row r="387" spans="3:15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</row>
    <row r="388" spans="3:15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</row>
    <row r="389" spans="3:15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</row>
    <row r="390" spans="3:15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</row>
    <row r="391" spans="3:15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</row>
    <row r="392" spans="3:15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</row>
    <row r="393" spans="3:15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</row>
    <row r="394" spans="3:15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</row>
    <row r="395" spans="3:15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</row>
    <row r="396" spans="3:15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</row>
    <row r="397" spans="3:15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</row>
    <row r="398" spans="3:15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</row>
    <row r="399" spans="3:15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</row>
    <row r="400" spans="3:15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</row>
    <row r="401" spans="3:15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</row>
    <row r="402" spans="3:15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</row>
    <row r="403" spans="3:15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</row>
    <row r="404" spans="3:15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</row>
    <row r="405" spans="3:15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</row>
    <row r="406" spans="3:15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</row>
    <row r="407" spans="3:15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</row>
    <row r="408" spans="3:15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</row>
    <row r="409" spans="3:15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</row>
    <row r="410" spans="3:15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</row>
    <row r="411" spans="3:15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</row>
    <row r="412" spans="3:15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</row>
    <row r="413" spans="3:15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</row>
    <row r="414" spans="3:15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</row>
    <row r="415" spans="3:15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</row>
    <row r="416" spans="3:15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</row>
    <row r="417" spans="3:15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</row>
    <row r="418" spans="3:15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</row>
    <row r="419" spans="3:15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</row>
    <row r="420" spans="3:15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</row>
    <row r="421" spans="3:15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</row>
    <row r="422" spans="3:15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</row>
    <row r="423" spans="3:15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</row>
    <row r="424" spans="3:15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</row>
    <row r="425" spans="3:15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</row>
    <row r="426" spans="3:15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</row>
    <row r="427" spans="3:15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</row>
    <row r="428" spans="3:15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</row>
    <row r="429" spans="3:15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</row>
    <row r="430" spans="3:15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</row>
    <row r="431" spans="3:15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</row>
    <row r="432" spans="3:15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</row>
    <row r="433" spans="3:15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</row>
    <row r="434" spans="3:15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</row>
    <row r="435" spans="3:15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</row>
    <row r="436" spans="3:15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</row>
    <row r="437" spans="3:15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</row>
    <row r="438" spans="3:15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</row>
    <row r="439" spans="3:15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</row>
    <row r="440" spans="3:15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</row>
    <row r="441" spans="3:15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</row>
    <row r="442" spans="3:15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</row>
    <row r="443" spans="3:15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</row>
    <row r="444" spans="3:15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</row>
    <row r="445" spans="3:15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</row>
    <row r="446" spans="3:15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</row>
    <row r="447" spans="3:15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</row>
    <row r="448" spans="3:15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</row>
    <row r="449" spans="3:15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</row>
    <row r="450" spans="3:15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</row>
    <row r="451" spans="3:15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</row>
    <row r="452" spans="3:15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</row>
    <row r="453" spans="3:15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</row>
    <row r="454" spans="3:15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</row>
    <row r="455" spans="3:15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</row>
    <row r="456" spans="3:15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</row>
    <row r="457" spans="3:15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</row>
    <row r="458" spans="3:15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</row>
    <row r="459" spans="3:15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</row>
    <row r="460" spans="3:15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</row>
    <row r="461" spans="3:15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</row>
    <row r="462" spans="3:15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</row>
    <row r="463" spans="3:15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</row>
    <row r="464" spans="3:15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</row>
    <row r="465" spans="3:15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</row>
    <row r="466" spans="3:15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</row>
    <row r="467" spans="3:15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</row>
    <row r="468" spans="3:15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</row>
    <row r="469" spans="3:15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</row>
    <row r="470" spans="3:15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</row>
    <row r="471" spans="3:15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</row>
    <row r="472" spans="3:15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</row>
    <row r="473" spans="3:15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</row>
    <row r="474" spans="3:15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</row>
    <row r="475" spans="3:15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</row>
    <row r="476" spans="3:15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</row>
    <row r="477" spans="3:15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</row>
    <row r="478" spans="3:15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</row>
    <row r="479" spans="3:15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</row>
    <row r="480" spans="3:15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</row>
    <row r="481" spans="3:15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</row>
    <row r="482" spans="3:15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</row>
    <row r="483" spans="3:15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</row>
    <row r="484" spans="3:15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</row>
    <row r="485" spans="3:15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</row>
    <row r="486" spans="3:15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</row>
    <row r="487" spans="3:15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</row>
    <row r="488" spans="3:15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</row>
    <row r="489" spans="3:15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</row>
    <row r="490" spans="3:15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</row>
    <row r="491" spans="3:15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</row>
    <row r="492" spans="3:15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</row>
    <row r="493" spans="3:15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</row>
    <row r="494" spans="3:15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</row>
    <row r="495" spans="3:15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</row>
    <row r="496" spans="3:15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</row>
    <row r="497" spans="3:15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</row>
    <row r="498" spans="3:15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</row>
    <row r="499" spans="3:15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</row>
    <row r="500" spans="3:15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</row>
    <row r="501" spans="3:15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</row>
    <row r="502" spans="3:15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</row>
    <row r="503" spans="3:15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</row>
    <row r="504" spans="3:15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</row>
    <row r="505" spans="3:15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</row>
    <row r="506" spans="3:15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</row>
    <row r="507" spans="3:15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</row>
    <row r="508" spans="3:15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</row>
    <row r="509" spans="3:15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</row>
    <row r="510" spans="3:15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</row>
    <row r="511" spans="3:15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</row>
    <row r="512" spans="3:15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</row>
    <row r="513" spans="3:15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</row>
    <row r="514" spans="3:15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</row>
    <row r="515" spans="3:15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</row>
    <row r="516" spans="3:15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</row>
    <row r="517" spans="3:15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</row>
    <row r="518" spans="3:15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</row>
    <row r="519" spans="3:15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</row>
    <row r="520" spans="3:15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</row>
    <row r="521" spans="3:15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</row>
    <row r="522" spans="3:15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</row>
    <row r="523" spans="3:15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</row>
    <row r="524" spans="3:15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</row>
    <row r="525" spans="3:15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</row>
    <row r="526" spans="3:15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</row>
    <row r="527" spans="3:15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</row>
    <row r="528" spans="3:15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</row>
    <row r="529" spans="3:15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</row>
    <row r="530" spans="3:15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</row>
    <row r="531" spans="3:15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</row>
    <row r="532" spans="3:15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</row>
    <row r="533" spans="3:15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</row>
    <row r="534" spans="3:15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</row>
    <row r="535" spans="3:15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</row>
    <row r="536" spans="3:15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</row>
    <row r="537" spans="3:15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</row>
    <row r="538" spans="3:15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</row>
    <row r="539" spans="3:15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</row>
    <row r="540" spans="3:15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</row>
    <row r="541" spans="3:15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</row>
    <row r="542" spans="3:15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</row>
    <row r="543" spans="3:15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</row>
    <row r="544" spans="3:15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</row>
    <row r="545" spans="3:15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</row>
    <row r="546" spans="3:15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</row>
    <row r="547" spans="3:15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</row>
    <row r="548" spans="3:15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</row>
    <row r="549" spans="3:15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</row>
    <row r="550" spans="3:15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</row>
    <row r="551" spans="3:15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</row>
    <row r="552" spans="3:15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</row>
    <row r="553" spans="3:15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</row>
    <row r="554" spans="3:15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</row>
    <row r="555" spans="3:15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</row>
    <row r="556" spans="3:15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</row>
    <row r="557" spans="3:15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</row>
    <row r="558" spans="3:15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</row>
    <row r="559" spans="3:15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</row>
    <row r="560" spans="3:15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</row>
    <row r="561" spans="3:15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</row>
    <row r="562" spans="3:15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</row>
    <row r="563" spans="3:15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</row>
    <row r="564" spans="3:15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</row>
    <row r="565" spans="3:15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</row>
    <row r="566" spans="3:15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</row>
    <row r="567" spans="3:15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</row>
    <row r="568" spans="3:15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</row>
    <row r="569" spans="3:15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</row>
    <row r="570" spans="3:15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</row>
    <row r="571" spans="3:15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</row>
    <row r="572" spans="3:15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</row>
    <row r="573" spans="3:15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</row>
    <row r="574" spans="3:15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</row>
    <row r="575" spans="3:15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</row>
    <row r="576" spans="3:15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</row>
    <row r="577" spans="3:15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</row>
    <row r="578" spans="3:15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</row>
    <row r="579" spans="3:15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</row>
    <row r="580" spans="3:15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</row>
    <row r="581" spans="3:15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</row>
    <row r="582" spans="3:15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</row>
    <row r="583" spans="3:15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</row>
    <row r="584" spans="3:15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</row>
    <row r="585" spans="3:15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</row>
    <row r="586" spans="3:15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</row>
    <row r="587" spans="3:15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</row>
    <row r="588" spans="3:15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</row>
    <row r="589" spans="3:15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</row>
    <row r="590" spans="3:15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</row>
    <row r="591" spans="3:15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</row>
    <row r="592" spans="3:15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</row>
    <row r="593" spans="3:15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</row>
    <row r="594" spans="3:15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</row>
    <row r="595" spans="3:15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</row>
    <row r="596" spans="3:15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</row>
    <row r="597" spans="3:15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</row>
    <row r="598" spans="3:15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</row>
    <row r="599" spans="3:15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</row>
    <row r="600" spans="3:15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</row>
    <row r="601" spans="3:15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</row>
    <row r="602" spans="3:15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</row>
    <row r="603" spans="3:15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</row>
    <row r="604" spans="3:15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</row>
    <row r="605" spans="3:15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</row>
    <row r="606" spans="3:15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</row>
    <row r="607" spans="3:15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</row>
    <row r="608" spans="3:15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</row>
    <row r="609" spans="3:15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</row>
    <row r="610" spans="3:15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</row>
    <row r="611" spans="3:15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</row>
    <row r="612" spans="3:15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</row>
    <row r="613" spans="3:15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</row>
    <row r="614" spans="3:15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</row>
    <row r="615" spans="3:15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</row>
    <row r="616" spans="3:15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</row>
    <row r="617" spans="3:15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</row>
    <row r="618" spans="3:15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</row>
    <row r="619" spans="3:15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</row>
    <row r="620" spans="3:15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</row>
    <row r="621" spans="3:15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</row>
    <row r="622" spans="3:15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</row>
    <row r="623" spans="3:15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</row>
    <row r="624" spans="3:15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</row>
    <row r="625" spans="3:15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</row>
    <row r="626" spans="3:15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</row>
    <row r="627" spans="3:15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</row>
    <row r="628" spans="3:15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</row>
    <row r="629" spans="3:15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</row>
    <row r="630" spans="3:15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</row>
    <row r="631" spans="3:15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</row>
    <row r="632" spans="3:15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</row>
    <row r="633" spans="3:15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</row>
    <row r="634" spans="3:15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</row>
    <row r="635" spans="3:15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</row>
    <row r="636" spans="3:15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</row>
    <row r="637" spans="3:15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</row>
    <row r="638" spans="3:15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</row>
    <row r="639" spans="3:15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</row>
    <row r="640" spans="3:15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</row>
    <row r="641" spans="3:15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</row>
    <row r="642" spans="3:15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</row>
    <row r="643" spans="3:15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</row>
    <row r="644" spans="3:15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</row>
    <row r="645" spans="3:15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</row>
    <row r="646" spans="3:15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</row>
    <row r="647" spans="3:15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</row>
    <row r="648" spans="3:15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</row>
    <row r="649" spans="3:15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</row>
    <row r="650" spans="3:15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</row>
    <row r="651" spans="3:15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</row>
    <row r="652" spans="3:15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</row>
    <row r="653" spans="3:15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</row>
    <row r="654" spans="3:15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</row>
    <row r="655" spans="3:15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</row>
    <row r="656" spans="3:15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</row>
    <row r="657" spans="3:15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</row>
    <row r="658" spans="3:15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</row>
    <row r="659" spans="3:15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</row>
    <row r="660" spans="3:15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</row>
    <row r="661" spans="3:15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</row>
    <row r="662" spans="3:15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</row>
    <row r="663" spans="3:15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</row>
    <row r="664" spans="3:15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</row>
    <row r="665" spans="3:15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</row>
    <row r="666" spans="3:15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</row>
    <row r="667" spans="3:15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</row>
    <row r="668" spans="3:15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</row>
    <row r="669" spans="3:15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</row>
    <row r="670" spans="3:15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</row>
    <row r="671" spans="3:15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</row>
    <row r="672" spans="3:15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</row>
    <row r="673" spans="3:15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</row>
    <row r="674" spans="3:15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</row>
    <row r="675" spans="3:15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</row>
    <row r="676" spans="3:15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</row>
    <row r="677" spans="3:15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</row>
    <row r="678" spans="3:15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</row>
    <row r="679" spans="3:15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</row>
    <row r="680" spans="3:15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</row>
    <row r="681" spans="3:15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</row>
    <row r="682" spans="3:15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</row>
    <row r="683" spans="3:15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</row>
    <row r="684" spans="3:15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</row>
    <row r="685" spans="3:15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</row>
    <row r="686" spans="3:15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</row>
    <row r="687" spans="3:15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</row>
    <row r="688" spans="3:15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</row>
    <row r="689" spans="3:15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</row>
    <row r="690" spans="3:15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</row>
    <row r="691" spans="3:15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</row>
    <row r="692" spans="3:15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</row>
    <row r="693" spans="3:15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</row>
    <row r="694" spans="3:15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</row>
    <row r="695" spans="3:15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</row>
    <row r="696" spans="3:15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</row>
    <row r="697" spans="3:15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</row>
    <row r="698" spans="3:15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</row>
    <row r="699" spans="3:15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</row>
    <row r="700" spans="3:15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</row>
    <row r="701" spans="3:15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</row>
    <row r="702" spans="3:15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</row>
    <row r="703" spans="3:15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</row>
    <row r="704" spans="3:15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</row>
    <row r="705" spans="3:15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</row>
    <row r="706" spans="3:15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</row>
    <row r="707" spans="3:15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</row>
    <row r="708" spans="3:15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</row>
    <row r="709" spans="3:15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</row>
    <row r="710" spans="3:15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</row>
    <row r="711" spans="3:15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</row>
    <row r="712" spans="3:15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</row>
    <row r="713" spans="3:15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</row>
    <row r="714" spans="3:15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</row>
    <row r="715" spans="3:15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</row>
    <row r="716" spans="3:15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</row>
    <row r="717" spans="3:15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</row>
    <row r="718" spans="3:15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</row>
    <row r="719" spans="3:15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</row>
    <row r="720" spans="3:15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</row>
    <row r="721" spans="3:15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</row>
    <row r="722" spans="3:15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</row>
    <row r="723" spans="3:15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</row>
    <row r="724" spans="3:15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</row>
    <row r="725" spans="3:15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</row>
    <row r="726" spans="3:15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</row>
    <row r="727" spans="3:15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</row>
    <row r="728" spans="3:15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</row>
    <row r="729" spans="3:15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</row>
    <row r="730" spans="3:15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</row>
    <row r="731" spans="3:15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</row>
    <row r="732" spans="3:15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</row>
    <row r="733" spans="3:15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</row>
    <row r="734" spans="3:15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</row>
    <row r="735" spans="3:15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</row>
    <row r="736" spans="3:15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</row>
    <row r="737" spans="3:15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</row>
    <row r="738" spans="3:15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</row>
    <row r="739" spans="3:15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</row>
    <row r="740" spans="3:15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</row>
    <row r="741" spans="3:15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</row>
    <row r="742" spans="3:15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</row>
    <row r="743" spans="3:15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</row>
    <row r="744" spans="3:15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</row>
    <row r="745" spans="3:15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</row>
    <row r="746" spans="3:15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</row>
    <row r="747" spans="3:15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</row>
    <row r="748" spans="3:15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</row>
    <row r="749" spans="3:15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</row>
    <row r="750" spans="3:15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</row>
    <row r="751" spans="3:15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</row>
    <row r="752" spans="3:15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</row>
    <row r="753" spans="3:15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</row>
    <row r="754" spans="3:15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</row>
    <row r="755" spans="3:15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</row>
    <row r="756" spans="3:15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</row>
    <row r="757" spans="3:15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</row>
    <row r="758" spans="3:15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</row>
    <row r="759" spans="3:15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</row>
    <row r="760" spans="3:15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</row>
    <row r="761" spans="3:15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</row>
    <row r="762" spans="3:15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</row>
    <row r="763" spans="3:15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</row>
    <row r="764" spans="3:15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</row>
    <row r="765" spans="3:15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</row>
    <row r="766" spans="3:15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</row>
    <row r="767" spans="3:15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</row>
    <row r="768" spans="3:15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</row>
    <row r="769" spans="3:15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</row>
    <row r="770" spans="3:15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</row>
    <row r="771" spans="3:15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</row>
    <row r="772" spans="3:15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</row>
    <row r="773" spans="3:15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</row>
    <row r="774" spans="3:15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</row>
    <row r="775" spans="3:15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</row>
    <row r="776" spans="3:15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</row>
    <row r="777" spans="3:15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</row>
    <row r="778" spans="3:15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</row>
    <row r="779" spans="3:15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</row>
    <row r="780" spans="3:15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</row>
    <row r="781" spans="3:15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</row>
    <row r="782" spans="3:15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</row>
    <row r="783" spans="3:15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</row>
    <row r="784" spans="3:15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</row>
    <row r="785" spans="3:15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</row>
    <row r="786" spans="3:15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</row>
    <row r="787" spans="3:15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</row>
    <row r="788" spans="3:15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</row>
    <row r="789" spans="3:15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</row>
    <row r="790" spans="3:15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</row>
    <row r="791" spans="3:15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</row>
    <row r="792" spans="3:15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</row>
    <row r="793" spans="3:15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</row>
    <row r="794" spans="3:15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</row>
    <row r="795" spans="3:15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</row>
    <row r="796" spans="3:15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</row>
    <row r="797" spans="3:15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</row>
    <row r="798" spans="3:15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</row>
    <row r="799" spans="3:15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</row>
    <row r="800" spans="3:15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</row>
    <row r="801" spans="3:15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</row>
    <row r="802" spans="3:15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</row>
    <row r="803" spans="3:15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</row>
    <row r="804" spans="3:15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</row>
    <row r="805" spans="3:15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</row>
    <row r="806" spans="3:15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</row>
    <row r="807" spans="3:15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</row>
    <row r="808" spans="3:15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</row>
    <row r="809" spans="3:15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</row>
    <row r="810" spans="3:15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</row>
    <row r="811" spans="3:15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</row>
    <row r="812" spans="3:15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</row>
    <row r="813" spans="3:15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</row>
    <row r="814" spans="3:15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</row>
    <row r="815" spans="3:15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</row>
    <row r="816" spans="3:15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</row>
    <row r="817" spans="3:15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</row>
    <row r="818" spans="3:15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</row>
    <row r="819" spans="3:15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</row>
    <row r="820" spans="3:15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</row>
    <row r="821" spans="3:15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</row>
    <row r="822" spans="3:15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</row>
    <row r="823" spans="3:15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</row>
    <row r="824" spans="3:15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</row>
    <row r="825" spans="3:15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</row>
    <row r="826" spans="3:15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</row>
    <row r="827" spans="3:15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</row>
    <row r="828" spans="3:15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</row>
    <row r="829" spans="3:15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</row>
    <row r="830" spans="3:15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</row>
    <row r="831" spans="3:15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</row>
    <row r="832" spans="3:15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</row>
    <row r="833" spans="3:15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</row>
    <row r="834" spans="3:15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</row>
    <row r="835" spans="3:15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</row>
    <row r="836" spans="3:15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</row>
    <row r="837" spans="3:15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</row>
    <row r="838" spans="3:15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</row>
    <row r="839" spans="3:15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</row>
    <row r="840" spans="3:15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</row>
    <row r="841" spans="3:15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</row>
    <row r="842" spans="3:15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</row>
    <row r="843" spans="3:15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</row>
    <row r="844" spans="3:15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</row>
    <row r="845" spans="3:15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</row>
    <row r="846" spans="3:15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</row>
    <row r="847" spans="3:15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</row>
    <row r="848" spans="3:15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</row>
    <row r="849" spans="3:15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</row>
    <row r="850" spans="3:15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</row>
    <row r="851" spans="3:15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</row>
    <row r="852" spans="3:15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</row>
    <row r="853" spans="3:15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</row>
    <row r="854" spans="3:15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</row>
    <row r="855" spans="3:15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</row>
    <row r="856" spans="3:15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</row>
    <row r="857" spans="3:15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</row>
    <row r="858" spans="3:15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</row>
    <row r="859" spans="3:15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</row>
    <row r="860" spans="3:15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</row>
    <row r="861" spans="3:15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</row>
    <row r="862" spans="3:15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</row>
    <row r="863" spans="3:15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</row>
    <row r="864" spans="3:15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</row>
    <row r="865" spans="3:15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</row>
    <row r="866" spans="3:15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</row>
    <row r="867" spans="3:15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</row>
    <row r="868" spans="3:15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</row>
    <row r="869" spans="3:15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</row>
    <row r="870" spans="3:15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</row>
    <row r="871" spans="3:15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</row>
    <row r="872" spans="3:15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</row>
    <row r="873" spans="3:15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</row>
    <row r="874" spans="3:15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</row>
    <row r="875" spans="3:15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</row>
    <row r="876" spans="3:15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</row>
    <row r="877" spans="3:15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</row>
    <row r="878" spans="3:15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</row>
    <row r="879" spans="3:15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</row>
    <row r="880" spans="3:15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</row>
    <row r="881" spans="3:15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</row>
    <row r="882" spans="3:15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</row>
    <row r="883" spans="3:15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</row>
    <row r="884" spans="3:15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</row>
    <row r="885" spans="3:15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</row>
    <row r="886" spans="3:15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</row>
    <row r="887" spans="3:15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</row>
    <row r="888" spans="3:15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</row>
    <row r="889" spans="3:15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</row>
    <row r="890" spans="3:15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</row>
    <row r="891" spans="3:15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</row>
    <row r="892" spans="3:15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</row>
    <row r="893" spans="3:15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</row>
    <row r="894" spans="3:15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</row>
    <row r="895" spans="3:15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</row>
    <row r="896" spans="3:15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</row>
    <row r="897" spans="3:15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</row>
    <row r="898" spans="3:15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</row>
    <row r="899" spans="3:15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</row>
    <row r="900" spans="3:15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</row>
    <row r="901" spans="3:15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</row>
    <row r="902" spans="3:15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</row>
    <row r="903" spans="3:15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</row>
    <row r="904" spans="3:15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</row>
    <row r="905" spans="3:15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</row>
    <row r="906" spans="3:15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</row>
    <row r="907" spans="3:15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</row>
    <row r="908" spans="3:15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</row>
    <row r="909" spans="3:15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</row>
    <row r="910" spans="3:15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</row>
    <row r="911" spans="3:15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</row>
    <row r="912" spans="3:15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</row>
    <row r="913" spans="3:15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</row>
    <row r="914" spans="3:15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</row>
    <row r="915" spans="3:15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</row>
    <row r="916" spans="3:15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</row>
    <row r="917" spans="3:15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</row>
    <row r="918" spans="3:15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</row>
    <row r="919" spans="3:15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</row>
    <row r="920" spans="3:15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</row>
    <row r="921" spans="3:15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</row>
    <row r="922" spans="3:15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</row>
    <row r="923" spans="3:15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</row>
    <row r="924" spans="3:15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</row>
    <row r="925" spans="3:15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</row>
    <row r="926" spans="3:15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</row>
    <row r="927" spans="3:15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</row>
    <row r="928" spans="3:15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</row>
    <row r="929" spans="3:15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</row>
    <row r="930" spans="3:15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</row>
    <row r="931" spans="3:15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</row>
    <row r="932" spans="3:15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</row>
    <row r="933" spans="3:15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</row>
    <row r="934" spans="3:15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</row>
    <row r="935" spans="3:15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</row>
    <row r="936" spans="3:15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</row>
    <row r="937" spans="3:15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</row>
    <row r="938" spans="3:15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</row>
    <row r="939" spans="3:15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</row>
    <row r="940" spans="3:15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</row>
    <row r="941" spans="3:15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</row>
    <row r="942" spans="3:15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</row>
    <row r="943" spans="3:15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</row>
    <row r="944" spans="3:15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</row>
    <row r="945" spans="3:15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</row>
    <row r="946" spans="3:15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</row>
    <row r="947" spans="3:15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</row>
    <row r="948" spans="3:15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</row>
    <row r="949" spans="3:15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</row>
    <row r="950" spans="3:15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</row>
    <row r="951" spans="3:15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</row>
    <row r="952" spans="3:15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</row>
    <row r="953" spans="3:15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</row>
    <row r="954" spans="3:15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</row>
    <row r="955" spans="3:15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</row>
    <row r="956" spans="3:15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</row>
    <row r="957" spans="3:15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</row>
    <row r="958" spans="3:15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</row>
    <row r="959" spans="3:15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</row>
    <row r="960" spans="3:15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</row>
    <row r="961" spans="3:15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</row>
    <row r="962" spans="3:15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</row>
    <row r="963" spans="3:15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</row>
    <row r="964" spans="3:15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</row>
    <row r="965" spans="3:15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</row>
    <row r="966" spans="3:15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</row>
    <row r="967" spans="3:15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</row>
    <row r="968" spans="3:15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</row>
    <row r="969" spans="3:15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</row>
    <row r="970" spans="3:15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</row>
    <row r="971" spans="3:15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</row>
    <row r="972" spans="3:15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</row>
    <row r="973" spans="3:15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</row>
    <row r="974" spans="3:15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</row>
    <row r="975" spans="3:15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</row>
    <row r="976" spans="3:15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</row>
    <row r="977" spans="3:15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</row>
    <row r="978" spans="3:15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</row>
    <row r="979" spans="3:15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</row>
    <row r="980" spans="3:15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</row>
    <row r="981" spans="3:15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</row>
    <row r="982" spans="3:15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</row>
    <row r="983" spans="3:15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</row>
    <row r="984" spans="3:15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</row>
    <row r="985" spans="3:15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</row>
    <row r="986" spans="3:15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</row>
    <row r="987" spans="3:15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</row>
    <row r="988" spans="3:15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</row>
    <row r="989" spans="3:15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</row>
    <row r="990" spans="3:15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</row>
    <row r="991" spans="3:15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</row>
    <row r="992" spans="3:15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</row>
    <row r="993" spans="3:15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</row>
    <row r="994" spans="3:15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</row>
  </sheetData>
  <protectedRanges>
    <protectedRange sqref="E5" name="Rango1_13_1_1_1_1_1_1_1_1_1"/>
    <protectedRange sqref="C5:C13 C15:C20" name="Rango1_2_10_1_1_1_1_2"/>
    <protectedRange sqref="C14" name="Rango1_2_10_1_1_1_1_1_1"/>
    <protectedRange sqref="E21" name="Rango1_13_1_1_1_1_1_1_1_1_2"/>
    <protectedRange sqref="C21:C29 C31:C36" name="Rango1_2_10_1_1_1_1_3"/>
    <protectedRange sqref="C30" name="Rango1_2_10_1_1_1_1_1_1_1"/>
    <protectedRange sqref="E37" name="Rango1_13_1_1_1_1_1_1_1_1_3"/>
    <protectedRange sqref="C37:C45 C47:C52" name="Rango1_2_10_1_1_1_1_4"/>
    <protectedRange sqref="C46" name="Rango1_2_10_1_1_1_1_1_1_2"/>
    <protectedRange sqref="E53" name="Rango1_13_1_1_1_1_1_1_1_1_4"/>
    <protectedRange sqref="C53:C61 C63:C68" name="Rango1_2_10_1_1_1_1_5"/>
    <protectedRange sqref="C62" name="Rango1_2_10_1_1_1_1_1_1_3"/>
  </protectedRanges>
  <mergeCells count="16">
    <mergeCell ref="A1:O1"/>
    <mergeCell ref="A2:O2"/>
    <mergeCell ref="G3:H3"/>
    <mergeCell ref="I3:J3"/>
    <mergeCell ref="K71:L71"/>
    <mergeCell ref="B53:B68"/>
    <mergeCell ref="A53:A68"/>
    <mergeCell ref="O4:O68"/>
    <mergeCell ref="K69:L69"/>
    <mergeCell ref="K70:L70"/>
    <mergeCell ref="B5:B20"/>
    <mergeCell ref="A5:A20"/>
    <mergeCell ref="B21:B36"/>
    <mergeCell ref="A21:A36"/>
    <mergeCell ref="B37:B52"/>
    <mergeCell ref="A37:A52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1:R982"/>
  <sheetViews>
    <sheetView topLeftCell="A59" zoomScale="60" zoomScaleNormal="60" workbookViewId="0">
      <selection activeCell="N72" sqref="N72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8.5703125" customWidth="1"/>
    <col min="18" max="18" width="14.5703125" customWidth="1"/>
    <col min="19" max="29" width="10.7109375" customWidth="1"/>
  </cols>
  <sheetData>
    <row r="1" spans="1:18" ht="65.25" customHeight="1">
      <c r="A1" s="585" t="s">
        <v>172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7"/>
      <c r="P1" s="1"/>
    </row>
    <row r="2" spans="1:18" ht="18.75" customHeight="1">
      <c r="A2" s="588" t="s">
        <v>326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90"/>
      <c r="P2" s="1"/>
    </row>
    <row r="3" spans="1:18" ht="39.75" customHeight="1">
      <c r="A3" s="11" t="s">
        <v>174</v>
      </c>
      <c r="B3" s="13" t="s">
        <v>175</v>
      </c>
      <c r="C3" s="2" t="s">
        <v>176</v>
      </c>
      <c r="D3" s="2" t="s">
        <v>103</v>
      </c>
      <c r="E3" s="4" t="s">
        <v>104</v>
      </c>
      <c r="F3" s="5" t="s">
        <v>177</v>
      </c>
      <c r="G3" s="591" t="s">
        <v>178</v>
      </c>
      <c r="H3" s="592"/>
      <c r="I3" s="591" t="s">
        <v>179</v>
      </c>
      <c r="J3" s="592"/>
      <c r="K3" s="2" t="s">
        <v>180</v>
      </c>
      <c r="L3" s="2" t="s">
        <v>181</v>
      </c>
      <c r="M3" s="2" t="s">
        <v>182</v>
      </c>
      <c r="N3" s="2" t="s">
        <v>183</v>
      </c>
      <c r="O3" s="15" t="s">
        <v>184</v>
      </c>
      <c r="P3" s="3"/>
    </row>
    <row r="4" spans="1:18" ht="39.75" customHeight="1">
      <c r="A4" s="11"/>
      <c r="B4" s="13"/>
      <c r="C4" s="6"/>
      <c r="D4" s="6"/>
      <c r="E4" s="6"/>
      <c r="F4" s="16" t="s">
        <v>185</v>
      </c>
      <c r="G4" s="8" t="s">
        <v>186</v>
      </c>
      <c r="H4" s="8" t="s">
        <v>187</v>
      </c>
      <c r="I4" s="8" t="s">
        <v>188</v>
      </c>
      <c r="J4" s="8" t="s">
        <v>189</v>
      </c>
      <c r="K4" s="6"/>
      <c r="L4" s="6"/>
      <c r="M4" s="6"/>
      <c r="N4" s="9"/>
      <c r="O4" s="600">
        <v>1</v>
      </c>
      <c r="P4" s="3"/>
    </row>
    <row r="5" spans="1:18" ht="65.25" customHeight="1">
      <c r="A5" s="597" t="s">
        <v>327</v>
      </c>
      <c r="B5" s="594">
        <v>246</v>
      </c>
      <c r="C5" s="402" t="s">
        <v>106</v>
      </c>
      <c r="D5" s="403" t="s">
        <v>107</v>
      </c>
      <c r="E5" s="404" t="s">
        <v>108</v>
      </c>
      <c r="F5" s="404" t="s">
        <v>191</v>
      </c>
      <c r="G5" s="405" t="s">
        <v>192</v>
      </c>
      <c r="H5" s="405" t="s">
        <v>193</v>
      </c>
      <c r="I5" s="406" t="s">
        <v>194</v>
      </c>
      <c r="J5" s="407" t="s">
        <v>195</v>
      </c>
      <c r="K5" s="408">
        <v>1</v>
      </c>
      <c r="L5" s="409">
        <v>911078</v>
      </c>
      <c r="M5" s="409">
        <f>K5*L5</f>
        <v>911078</v>
      </c>
      <c r="N5" s="410" t="s">
        <v>196</v>
      </c>
      <c r="O5" s="602"/>
      <c r="P5" s="19">
        <v>64800000</v>
      </c>
      <c r="Q5">
        <f>P5/4</f>
        <v>16200000</v>
      </c>
      <c r="R5" s="38">
        <f>Q5/17</f>
        <v>952941.17647058819</v>
      </c>
    </row>
    <row r="6" spans="1:18" ht="65.25" customHeight="1">
      <c r="A6" s="598"/>
      <c r="B6" s="595"/>
      <c r="C6" s="411" t="s">
        <v>106</v>
      </c>
      <c r="D6" s="90" t="s">
        <v>110</v>
      </c>
      <c r="E6" s="394" t="s">
        <v>111</v>
      </c>
      <c r="F6" s="394" t="s">
        <v>197</v>
      </c>
      <c r="G6" s="395" t="s">
        <v>192</v>
      </c>
      <c r="H6" s="395" t="s">
        <v>193</v>
      </c>
      <c r="I6" s="396" t="s">
        <v>194</v>
      </c>
      <c r="J6" s="397" t="s">
        <v>195</v>
      </c>
      <c r="K6" s="398">
        <v>1</v>
      </c>
      <c r="L6" s="399">
        <v>911078</v>
      </c>
      <c r="M6" s="399">
        <f>K6*L6</f>
        <v>911078</v>
      </c>
      <c r="N6" s="412" t="s">
        <v>198</v>
      </c>
      <c r="O6" s="602"/>
      <c r="P6" s="58">
        <v>15000000</v>
      </c>
      <c r="Q6" s="38">
        <f>P6/4</f>
        <v>3750000</v>
      </c>
      <c r="R6" s="38">
        <f>Q6/3</f>
        <v>1250000</v>
      </c>
    </row>
    <row r="7" spans="1:18" ht="65.25" customHeight="1">
      <c r="A7" s="598"/>
      <c r="B7" s="595"/>
      <c r="C7" s="411" t="s">
        <v>106</v>
      </c>
      <c r="D7" s="90" t="s">
        <v>112</v>
      </c>
      <c r="E7" s="394" t="s">
        <v>113</v>
      </c>
      <c r="F7" s="394" t="s">
        <v>197</v>
      </c>
      <c r="G7" s="395" t="s">
        <v>192</v>
      </c>
      <c r="H7" s="395" t="s">
        <v>193</v>
      </c>
      <c r="I7" s="396" t="s">
        <v>194</v>
      </c>
      <c r="J7" s="397" t="s">
        <v>195</v>
      </c>
      <c r="K7" s="398">
        <v>1</v>
      </c>
      <c r="L7" s="399">
        <v>911079.43500000006</v>
      </c>
      <c r="M7" s="399">
        <f t="shared" ref="M7:M19" si="0">K7*L7</f>
        <v>911079.43500000006</v>
      </c>
      <c r="N7" s="413" t="s">
        <v>199</v>
      </c>
      <c r="O7" s="602"/>
      <c r="P7" s="51">
        <f>SUM(M5:M19)</f>
        <v>14455093.435000001</v>
      </c>
      <c r="Q7" s="24">
        <f>P7*4</f>
        <v>57820373.740000002</v>
      </c>
      <c r="R7" s="38"/>
    </row>
    <row r="8" spans="1:18" ht="52.5" customHeight="1">
      <c r="A8" s="598"/>
      <c r="B8" s="595"/>
      <c r="C8" s="411" t="s">
        <v>106</v>
      </c>
      <c r="D8" s="90" t="s">
        <v>112</v>
      </c>
      <c r="E8" s="394" t="s">
        <v>114</v>
      </c>
      <c r="F8" s="394" t="s">
        <v>197</v>
      </c>
      <c r="G8" s="395" t="s">
        <v>192</v>
      </c>
      <c r="H8" s="395" t="s">
        <v>193</v>
      </c>
      <c r="I8" s="396" t="s">
        <v>194</v>
      </c>
      <c r="J8" s="397" t="s">
        <v>195</v>
      </c>
      <c r="K8" s="398">
        <v>1</v>
      </c>
      <c r="L8" s="399">
        <v>911078</v>
      </c>
      <c r="M8" s="399">
        <f t="shared" si="0"/>
        <v>911078</v>
      </c>
      <c r="N8" s="413" t="s">
        <v>199</v>
      </c>
      <c r="O8" s="602"/>
      <c r="P8" s="19"/>
      <c r="Q8">
        <v>320</v>
      </c>
      <c r="R8" s="38">
        <f>Q8/4</f>
        <v>80</v>
      </c>
    </row>
    <row r="9" spans="1:18" ht="80.25" customHeight="1">
      <c r="A9" s="598"/>
      <c r="B9" s="595"/>
      <c r="C9" s="411" t="s">
        <v>106</v>
      </c>
      <c r="D9" s="90" t="s">
        <v>115</v>
      </c>
      <c r="E9" s="400" t="s">
        <v>116</v>
      </c>
      <c r="F9" s="394" t="s">
        <v>197</v>
      </c>
      <c r="G9" s="395" t="s">
        <v>200</v>
      </c>
      <c r="H9" s="395" t="s">
        <v>193</v>
      </c>
      <c r="I9" s="396" t="s">
        <v>194</v>
      </c>
      <c r="J9" s="397" t="s">
        <v>195</v>
      </c>
      <c r="K9" s="398">
        <v>1</v>
      </c>
      <c r="L9" s="399">
        <v>911078</v>
      </c>
      <c r="M9" s="399">
        <f t="shared" si="0"/>
        <v>911078</v>
      </c>
      <c r="N9" s="413" t="s">
        <v>199</v>
      </c>
      <c r="O9" s="602"/>
      <c r="P9" s="19"/>
    </row>
    <row r="10" spans="1:18" ht="40.5" customHeight="1">
      <c r="A10" s="598"/>
      <c r="B10" s="595"/>
      <c r="C10" s="411" t="s">
        <v>106</v>
      </c>
      <c r="D10" s="90" t="s">
        <v>117</v>
      </c>
      <c r="E10" s="90" t="s">
        <v>118</v>
      </c>
      <c r="F10" s="393" t="s">
        <v>201</v>
      </c>
      <c r="G10" s="395" t="s">
        <v>192</v>
      </c>
      <c r="H10" s="395" t="s">
        <v>202</v>
      </c>
      <c r="I10" s="396" t="s">
        <v>194</v>
      </c>
      <c r="J10" s="398" t="s">
        <v>203</v>
      </c>
      <c r="K10" s="398">
        <v>1</v>
      </c>
      <c r="L10" s="399">
        <v>911078</v>
      </c>
      <c r="M10" s="401">
        <f t="shared" si="0"/>
        <v>911078</v>
      </c>
      <c r="N10" s="414" t="s">
        <v>204</v>
      </c>
      <c r="O10" s="602"/>
      <c r="P10" s="19"/>
    </row>
    <row r="11" spans="1:18" ht="58.5" customHeight="1">
      <c r="A11" s="598"/>
      <c r="B11" s="595"/>
      <c r="C11" s="411" t="s">
        <v>106</v>
      </c>
      <c r="D11" s="90" t="s">
        <v>119</v>
      </c>
      <c r="E11" s="90" t="s">
        <v>120</v>
      </c>
      <c r="F11" s="393" t="s">
        <v>201</v>
      </c>
      <c r="G11" s="395" t="s">
        <v>192</v>
      </c>
      <c r="H11" s="395" t="s">
        <v>193</v>
      </c>
      <c r="I11" s="396" t="s">
        <v>194</v>
      </c>
      <c r="J11" s="396" t="s">
        <v>205</v>
      </c>
      <c r="K11" s="398">
        <v>1</v>
      </c>
      <c r="L11" s="399">
        <v>911078</v>
      </c>
      <c r="M11" s="401">
        <f t="shared" si="0"/>
        <v>911078</v>
      </c>
      <c r="N11" s="413" t="s">
        <v>199</v>
      </c>
      <c r="O11" s="602"/>
      <c r="P11" s="19"/>
    </row>
    <row r="12" spans="1:18" ht="56.25" customHeight="1">
      <c r="A12" s="598"/>
      <c r="B12" s="595"/>
      <c r="C12" s="411" t="s">
        <v>106</v>
      </c>
      <c r="D12" s="90" t="s">
        <v>121</v>
      </c>
      <c r="E12" s="90" t="s">
        <v>122</v>
      </c>
      <c r="F12" s="393" t="s">
        <v>201</v>
      </c>
      <c r="G12" s="395" t="s">
        <v>192</v>
      </c>
      <c r="H12" s="395" t="s">
        <v>193</v>
      </c>
      <c r="I12" s="396" t="s">
        <v>194</v>
      </c>
      <c r="J12" s="397" t="s">
        <v>195</v>
      </c>
      <c r="K12" s="398">
        <v>1</v>
      </c>
      <c r="L12" s="399">
        <v>911078</v>
      </c>
      <c r="M12" s="401">
        <f t="shared" si="0"/>
        <v>911078</v>
      </c>
      <c r="N12" s="414" t="s">
        <v>204</v>
      </c>
      <c r="O12" s="602"/>
      <c r="P12" s="19"/>
    </row>
    <row r="13" spans="1:18" ht="62.25" customHeight="1">
      <c r="A13" s="598"/>
      <c r="B13" s="595"/>
      <c r="C13" s="411" t="s">
        <v>106</v>
      </c>
      <c r="D13" s="90" t="s">
        <v>123</v>
      </c>
      <c r="E13" s="90" t="s">
        <v>124</v>
      </c>
      <c r="F13" s="393" t="s">
        <v>201</v>
      </c>
      <c r="G13" s="395" t="s">
        <v>192</v>
      </c>
      <c r="H13" s="395" t="s">
        <v>193</v>
      </c>
      <c r="I13" s="396" t="s">
        <v>194</v>
      </c>
      <c r="J13" s="397" t="s">
        <v>195</v>
      </c>
      <c r="K13" s="398">
        <v>1</v>
      </c>
      <c r="L13" s="399">
        <v>911078</v>
      </c>
      <c r="M13" s="401">
        <f t="shared" si="0"/>
        <v>911078</v>
      </c>
      <c r="N13" s="413" t="s">
        <v>199</v>
      </c>
      <c r="O13" s="602"/>
      <c r="P13" s="19"/>
    </row>
    <row r="14" spans="1:18" ht="62.25" customHeight="1">
      <c r="A14" s="598"/>
      <c r="B14" s="595"/>
      <c r="C14" s="411" t="s">
        <v>106</v>
      </c>
      <c r="D14" s="398" t="s">
        <v>125</v>
      </c>
      <c r="E14" s="398" t="s">
        <v>126</v>
      </c>
      <c r="F14" s="393" t="s">
        <v>206</v>
      </c>
      <c r="G14" s="395" t="s">
        <v>192</v>
      </c>
      <c r="H14" s="395" t="s">
        <v>193</v>
      </c>
      <c r="I14" s="396" t="s">
        <v>194</v>
      </c>
      <c r="J14" s="397" t="s">
        <v>195</v>
      </c>
      <c r="K14" s="398">
        <v>1</v>
      </c>
      <c r="L14" s="399">
        <v>1700000</v>
      </c>
      <c r="M14" s="401">
        <f t="shared" si="0"/>
        <v>1700000</v>
      </c>
      <c r="N14" s="413" t="s">
        <v>199</v>
      </c>
      <c r="O14" s="602"/>
      <c r="P14" s="19"/>
    </row>
    <row r="15" spans="1:18" ht="56.25" customHeight="1">
      <c r="A15" s="598"/>
      <c r="B15" s="595"/>
      <c r="C15" s="411" t="s">
        <v>106</v>
      </c>
      <c r="D15" s="398" t="s">
        <v>125</v>
      </c>
      <c r="E15" s="90" t="s">
        <v>127</v>
      </c>
      <c r="F15" s="393" t="s">
        <v>201</v>
      </c>
      <c r="G15" s="395" t="s">
        <v>192</v>
      </c>
      <c r="H15" s="395" t="s">
        <v>193</v>
      </c>
      <c r="I15" s="396" t="s">
        <v>194</v>
      </c>
      <c r="J15" s="397" t="s">
        <v>207</v>
      </c>
      <c r="K15" s="398">
        <v>1</v>
      </c>
      <c r="L15" s="399">
        <v>911078</v>
      </c>
      <c r="M15" s="401">
        <f t="shared" si="0"/>
        <v>911078</v>
      </c>
      <c r="N15" s="413" t="s">
        <v>199</v>
      </c>
      <c r="O15" s="602"/>
      <c r="P15" s="19"/>
    </row>
    <row r="16" spans="1:18" ht="39" customHeight="1">
      <c r="A16" s="598"/>
      <c r="B16" s="595"/>
      <c r="C16" s="411" t="s">
        <v>106</v>
      </c>
      <c r="D16" s="398" t="s">
        <v>128</v>
      </c>
      <c r="E16" s="398" t="s">
        <v>129</v>
      </c>
      <c r="F16" s="393" t="s">
        <v>201</v>
      </c>
      <c r="G16" s="395" t="s">
        <v>192</v>
      </c>
      <c r="H16" s="395" t="s">
        <v>193</v>
      </c>
      <c r="I16" s="396" t="s">
        <v>194</v>
      </c>
      <c r="J16" s="397" t="s">
        <v>207</v>
      </c>
      <c r="K16" s="398">
        <v>1</v>
      </c>
      <c r="L16" s="399">
        <v>911078</v>
      </c>
      <c r="M16" s="401">
        <f t="shared" si="0"/>
        <v>911078</v>
      </c>
      <c r="N16" s="413" t="s">
        <v>199</v>
      </c>
      <c r="O16" s="602"/>
      <c r="P16" s="19"/>
    </row>
    <row r="17" spans="1:16" ht="56.25" customHeight="1">
      <c r="A17" s="598"/>
      <c r="B17" s="595"/>
      <c r="C17" s="411" t="s">
        <v>130</v>
      </c>
      <c r="D17" s="398" t="s">
        <v>131</v>
      </c>
      <c r="E17" s="398" t="s">
        <v>132</v>
      </c>
      <c r="F17" s="393" t="s">
        <v>201</v>
      </c>
      <c r="G17" s="395" t="s">
        <v>192</v>
      </c>
      <c r="H17" s="395" t="s">
        <v>193</v>
      </c>
      <c r="I17" s="396" t="s">
        <v>194</v>
      </c>
      <c r="J17" s="397" t="s">
        <v>208</v>
      </c>
      <c r="K17" s="398">
        <v>1</v>
      </c>
      <c r="L17" s="399">
        <v>911078</v>
      </c>
      <c r="M17" s="401">
        <f t="shared" si="0"/>
        <v>911078</v>
      </c>
      <c r="N17" s="413" t="s">
        <v>209</v>
      </c>
      <c r="O17" s="602"/>
      <c r="P17" s="19"/>
    </row>
    <row r="18" spans="1:16" ht="63" customHeight="1">
      <c r="A18" s="598"/>
      <c r="B18" s="595"/>
      <c r="C18" s="411" t="s">
        <v>130</v>
      </c>
      <c r="D18" s="90" t="s">
        <v>134</v>
      </c>
      <c r="E18" s="90" t="s">
        <v>135</v>
      </c>
      <c r="F18" s="393" t="s">
        <v>201</v>
      </c>
      <c r="G18" s="395" t="s">
        <v>192</v>
      </c>
      <c r="H18" s="395" t="s">
        <v>193</v>
      </c>
      <c r="I18" s="396" t="s">
        <v>194</v>
      </c>
      <c r="J18" s="397" t="s">
        <v>195</v>
      </c>
      <c r="K18" s="398">
        <v>1</v>
      </c>
      <c r="L18" s="399">
        <v>911078</v>
      </c>
      <c r="M18" s="401">
        <f t="shared" si="0"/>
        <v>911078</v>
      </c>
      <c r="N18" s="414" t="s">
        <v>204</v>
      </c>
      <c r="O18" s="602"/>
      <c r="P18" s="19"/>
    </row>
    <row r="19" spans="1:16" ht="70.5" customHeight="1">
      <c r="A19" s="598"/>
      <c r="B19" s="595"/>
      <c r="C19" s="415" t="s">
        <v>106</v>
      </c>
      <c r="D19" s="416" t="s">
        <v>136</v>
      </c>
      <c r="E19" s="416" t="s">
        <v>137</v>
      </c>
      <c r="F19" s="417" t="s">
        <v>201</v>
      </c>
      <c r="G19" s="418" t="s">
        <v>192</v>
      </c>
      <c r="H19" s="418" t="s">
        <v>193</v>
      </c>
      <c r="I19" s="419" t="s">
        <v>194</v>
      </c>
      <c r="J19" s="420" t="s">
        <v>195</v>
      </c>
      <c r="K19" s="421">
        <v>1</v>
      </c>
      <c r="L19" s="399">
        <v>911078</v>
      </c>
      <c r="M19" s="288">
        <f t="shared" si="0"/>
        <v>911078</v>
      </c>
      <c r="N19" s="422" t="s">
        <v>204</v>
      </c>
      <c r="O19" s="602"/>
      <c r="P19" s="19"/>
    </row>
    <row r="20" spans="1:16" ht="46.5" customHeight="1">
      <c r="A20" s="597" t="s">
        <v>328</v>
      </c>
      <c r="B20" s="594">
        <v>221</v>
      </c>
      <c r="C20" s="402" t="s">
        <v>106</v>
      </c>
      <c r="D20" s="403" t="s">
        <v>107</v>
      </c>
      <c r="E20" s="404" t="s">
        <v>108</v>
      </c>
      <c r="F20" s="404" t="s">
        <v>191</v>
      </c>
      <c r="G20" s="405" t="s">
        <v>192</v>
      </c>
      <c r="H20" s="405" t="s">
        <v>193</v>
      </c>
      <c r="I20" s="406" t="s">
        <v>194</v>
      </c>
      <c r="J20" s="407" t="s">
        <v>195</v>
      </c>
      <c r="K20" s="408">
        <v>1</v>
      </c>
      <c r="L20" s="409">
        <v>911078</v>
      </c>
      <c r="M20" s="409">
        <f>K20*L20</f>
        <v>911078</v>
      </c>
      <c r="N20" s="410" t="s">
        <v>196</v>
      </c>
      <c r="O20" s="602"/>
      <c r="P20" s="19"/>
    </row>
    <row r="21" spans="1:16" ht="46.5" customHeight="1">
      <c r="A21" s="598"/>
      <c r="B21" s="595"/>
      <c r="C21" s="411" t="s">
        <v>106</v>
      </c>
      <c r="D21" s="90" t="s">
        <v>110</v>
      </c>
      <c r="E21" s="394" t="s">
        <v>111</v>
      </c>
      <c r="F21" s="394" t="s">
        <v>197</v>
      </c>
      <c r="G21" s="395" t="s">
        <v>192</v>
      </c>
      <c r="H21" s="395" t="s">
        <v>193</v>
      </c>
      <c r="I21" s="396" t="s">
        <v>194</v>
      </c>
      <c r="J21" s="397" t="s">
        <v>195</v>
      </c>
      <c r="K21" s="398">
        <v>1</v>
      </c>
      <c r="L21" s="399">
        <v>911078</v>
      </c>
      <c r="M21" s="399">
        <f>K21*L21</f>
        <v>911078</v>
      </c>
      <c r="N21" s="412" t="s">
        <v>198</v>
      </c>
      <c r="O21" s="602"/>
      <c r="P21" s="19"/>
    </row>
    <row r="22" spans="1:16" ht="46.5" customHeight="1">
      <c r="A22" s="598"/>
      <c r="B22" s="595"/>
      <c r="C22" s="411" t="s">
        <v>106</v>
      </c>
      <c r="D22" s="90" t="s">
        <v>112</v>
      </c>
      <c r="E22" s="394" t="s">
        <v>113</v>
      </c>
      <c r="F22" s="394" t="s">
        <v>197</v>
      </c>
      <c r="G22" s="395" t="s">
        <v>192</v>
      </c>
      <c r="H22" s="395" t="s">
        <v>193</v>
      </c>
      <c r="I22" s="396" t="s">
        <v>194</v>
      </c>
      <c r="J22" s="397" t="s">
        <v>195</v>
      </c>
      <c r="K22" s="398">
        <v>1</v>
      </c>
      <c r="L22" s="399">
        <v>911079.43500000006</v>
      </c>
      <c r="M22" s="399">
        <f t="shared" ref="M22:M34" si="1">K22*L22</f>
        <v>911079.43500000006</v>
      </c>
      <c r="N22" s="413" t="s">
        <v>199</v>
      </c>
      <c r="O22" s="602"/>
      <c r="P22" s="19"/>
    </row>
    <row r="23" spans="1:16" ht="60.75" customHeight="1">
      <c r="A23" s="598"/>
      <c r="B23" s="595"/>
      <c r="C23" s="411" t="s">
        <v>106</v>
      </c>
      <c r="D23" s="90" t="s">
        <v>112</v>
      </c>
      <c r="E23" s="394" t="s">
        <v>114</v>
      </c>
      <c r="F23" s="394" t="s">
        <v>197</v>
      </c>
      <c r="G23" s="395" t="s">
        <v>192</v>
      </c>
      <c r="H23" s="395" t="s">
        <v>193</v>
      </c>
      <c r="I23" s="396" t="s">
        <v>194</v>
      </c>
      <c r="J23" s="397" t="s">
        <v>195</v>
      </c>
      <c r="K23" s="398">
        <v>1</v>
      </c>
      <c r="L23" s="399">
        <v>911078</v>
      </c>
      <c r="M23" s="399">
        <f t="shared" si="1"/>
        <v>911078</v>
      </c>
      <c r="N23" s="413" t="s">
        <v>199</v>
      </c>
      <c r="O23" s="602"/>
      <c r="P23" s="19"/>
    </row>
    <row r="24" spans="1:16" ht="60" customHeight="1">
      <c r="A24" s="598"/>
      <c r="B24" s="595"/>
      <c r="C24" s="411" t="s">
        <v>106</v>
      </c>
      <c r="D24" s="90" t="s">
        <v>115</v>
      </c>
      <c r="E24" s="400" t="s">
        <v>116</v>
      </c>
      <c r="F24" s="394" t="s">
        <v>197</v>
      </c>
      <c r="G24" s="395" t="s">
        <v>200</v>
      </c>
      <c r="H24" s="395" t="s">
        <v>193</v>
      </c>
      <c r="I24" s="396" t="s">
        <v>194</v>
      </c>
      <c r="J24" s="397" t="s">
        <v>195</v>
      </c>
      <c r="K24" s="398">
        <v>1</v>
      </c>
      <c r="L24" s="399">
        <v>911078</v>
      </c>
      <c r="M24" s="399">
        <f t="shared" si="1"/>
        <v>911078</v>
      </c>
      <c r="N24" s="413" t="s">
        <v>199</v>
      </c>
      <c r="O24" s="602"/>
      <c r="P24" s="19"/>
    </row>
    <row r="25" spans="1:16" ht="33.75" customHeight="1">
      <c r="A25" s="598"/>
      <c r="B25" s="595"/>
      <c r="C25" s="411" t="s">
        <v>106</v>
      </c>
      <c r="D25" s="90" t="s">
        <v>117</v>
      </c>
      <c r="E25" s="90" t="s">
        <v>118</v>
      </c>
      <c r="F25" s="393" t="s">
        <v>201</v>
      </c>
      <c r="G25" s="395" t="s">
        <v>192</v>
      </c>
      <c r="H25" s="395" t="s">
        <v>202</v>
      </c>
      <c r="I25" s="396" t="s">
        <v>194</v>
      </c>
      <c r="J25" s="398" t="s">
        <v>203</v>
      </c>
      <c r="K25" s="398">
        <v>1</v>
      </c>
      <c r="L25" s="399">
        <v>911078</v>
      </c>
      <c r="M25" s="401">
        <f t="shared" si="1"/>
        <v>911078</v>
      </c>
      <c r="N25" s="414" t="s">
        <v>204</v>
      </c>
      <c r="O25" s="602"/>
      <c r="P25" s="19"/>
    </row>
    <row r="26" spans="1:16" ht="46.5" customHeight="1">
      <c r="A26" s="598"/>
      <c r="B26" s="595"/>
      <c r="C26" s="411" t="s">
        <v>106</v>
      </c>
      <c r="D26" s="90" t="s">
        <v>119</v>
      </c>
      <c r="E26" s="90" t="s">
        <v>120</v>
      </c>
      <c r="F26" s="393" t="s">
        <v>201</v>
      </c>
      <c r="G26" s="395" t="s">
        <v>192</v>
      </c>
      <c r="H26" s="395" t="s">
        <v>193</v>
      </c>
      <c r="I26" s="396" t="s">
        <v>194</v>
      </c>
      <c r="J26" s="396" t="s">
        <v>205</v>
      </c>
      <c r="K26" s="398">
        <v>1</v>
      </c>
      <c r="L26" s="399">
        <v>911078</v>
      </c>
      <c r="M26" s="401">
        <f t="shared" si="1"/>
        <v>911078</v>
      </c>
      <c r="N26" s="413" t="s">
        <v>199</v>
      </c>
      <c r="O26" s="602"/>
      <c r="P26" s="19"/>
    </row>
    <row r="27" spans="1:16" ht="37.5" customHeight="1">
      <c r="A27" s="598"/>
      <c r="B27" s="595"/>
      <c r="C27" s="411" t="s">
        <v>106</v>
      </c>
      <c r="D27" s="90" t="s">
        <v>121</v>
      </c>
      <c r="E27" s="90" t="s">
        <v>122</v>
      </c>
      <c r="F27" s="393" t="s">
        <v>201</v>
      </c>
      <c r="G27" s="395" t="s">
        <v>192</v>
      </c>
      <c r="H27" s="395" t="s">
        <v>193</v>
      </c>
      <c r="I27" s="396" t="s">
        <v>194</v>
      </c>
      <c r="J27" s="397" t="s">
        <v>195</v>
      </c>
      <c r="K27" s="398">
        <v>1</v>
      </c>
      <c r="L27" s="399">
        <v>911078</v>
      </c>
      <c r="M27" s="401">
        <f t="shared" si="1"/>
        <v>911078</v>
      </c>
      <c r="N27" s="414" t="s">
        <v>204</v>
      </c>
      <c r="O27" s="602"/>
      <c r="P27" s="19"/>
    </row>
    <row r="28" spans="1:16" ht="37.5" customHeight="1">
      <c r="A28" s="598"/>
      <c r="B28" s="595"/>
      <c r="C28" s="411" t="s">
        <v>106</v>
      </c>
      <c r="D28" s="90" t="s">
        <v>123</v>
      </c>
      <c r="E28" s="90" t="s">
        <v>124</v>
      </c>
      <c r="F28" s="393" t="s">
        <v>201</v>
      </c>
      <c r="G28" s="395" t="s">
        <v>192</v>
      </c>
      <c r="H28" s="395" t="s">
        <v>193</v>
      </c>
      <c r="I28" s="396" t="s">
        <v>194</v>
      </c>
      <c r="J28" s="397" t="s">
        <v>195</v>
      </c>
      <c r="K28" s="398">
        <v>1</v>
      </c>
      <c r="L28" s="399">
        <v>911078</v>
      </c>
      <c r="M28" s="401">
        <f t="shared" si="1"/>
        <v>911078</v>
      </c>
      <c r="N28" s="413" t="s">
        <v>199</v>
      </c>
      <c r="O28" s="602"/>
      <c r="P28" s="19"/>
    </row>
    <row r="29" spans="1:16" ht="62.25" customHeight="1">
      <c r="A29" s="598"/>
      <c r="B29" s="595"/>
      <c r="C29" s="411" t="s">
        <v>106</v>
      </c>
      <c r="D29" s="398" t="s">
        <v>125</v>
      </c>
      <c r="E29" s="398" t="s">
        <v>126</v>
      </c>
      <c r="F29" s="393" t="s">
        <v>206</v>
      </c>
      <c r="G29" s="395" t="s">
        <v>192</v>
      </c>
      <c r="H29" s="395" t="s">
        <v>193</v>
      </c>
      <c r="I29" s="396" t="s">
        <v>194</v>
      </c>
      <c r="J29" s="397" t="s">
        <v>195</v>
      </c>
      <c r="K29" s="398">
        <v>1</v>
      </c>
      <c r="L29" s="399">
        <v>1700000</v>
      </c>
      <c r="M29" s="401">
        <f t="shared" si="1"/>
        <v>1700000</v>
      </c>
      <c r="N29" s="413" t="s">
        <v>199</v>
      </c>
      <c r="O29" s="602"/>
      <c r="P29" s="19"/>
    </row>
    <row r="30" spans="1:16" ht="94.5" customHeight="1">
      <c r="A30" s="598"/>
      <c r="B30" s="595"/>
      <c r="C30" s="411" t="s">
        <v>106</v>
      </c>
      <c r="D30" s="398" t="s">
        <v>125</v>
      </c>
      <c r="E30" s="90" t="s">
        <v>127</v>
      </c>
      <c r="F30" s="393" t="s">
        <v>201</v>
      </c>
      <c r="G30" s="395" t="s">
        <v>192</v>
      </c>
      <c r="H30" s="395" t="s">
        <v>193</v>
      </c>
      <c r="I30" s="396" t="s">
        <v>194</v>
      </c>
      <c r="J30" s="397" t="s">
        <v>207</v>
      </c>
      <c r="K30" s="398">
        <v>1</v>
      </c>
      <c r="L30" s="399">
        <v>911078</v>
      </c>
      <c r="M30" s="401">
        <f t="shared" si="1"/>
        <v>911078</v>
      </c>
      <c r="N30" s="413" t="s">
        <v>199</v>
      </c>
      <c r="O30" s="602"/>
      <c r="P30" s="19"/>
    </row>
    <row r="31" spans="1:16" ht="94.5" customHeight="1">
      <c r="A31" s="598"/>
      <c r="B31" s="595"/>
      <c r="C31" s="411" t="s">
        <v>106</v>
      </c>
      <c r="D31" s="398" t="s">
        <v>128</v>
      </c>
      <c r="E31" s="398" t="s">
        <v>129</v>
      </c>
      <c r="F31" s="393" t="s">
        <v>201</v>
      </c>
      <c r="G31" s="395" t="s">
        <v>192</v>
      </c>
      <c r="H31" s="395" t="s">
        <v>193</v>
      </c>
      <c r="I31" s="396" t="s">
        <v>194</v>
      </c>
      <c r="J31" s="397" t="s">
        <v>207</v>
      </c>
      <c r="K31" s="398">
        <v>1</v>
      </c>
      <c r="L31" s="399">
        <v>911078</v>
      </c>
      <c r="M31" s="401">
        <f t="shared" si="1"/>
        <v>911078</v>
      </c>
      <c r="N31" s="413" t="s">
        <v>199</v>
      </c>
      <c r="O31" s="602"/>
      <c r="P31" s="19"/>
    </row>
    <row r="32" spans="1:16" ht="94.5" customHeight="1">
      <c r="A32" s="598"/>
      <c r="B32" s="595"/>
      <c r="C32" s="411" t="s">
        <v>130</v>
      </c>
      <c r="D32" s="398" t="s">
        <v>131</v>
      </c>
      <c r="E32" s="398" t="s">
        <v>132</v>
      </c>
      <c r="F32" s="393" t="s">
        <v>201</v>
      </c>
      <c r="G32" s="395" t="s">
        <v>192</v>
      </c>
      <c r="H32" s="395" t="s">
        <v>193</v>
      </c>
      <c r="I32" s="396" t="s">
        <v>194</v>
      </c>
      <c r="J32" s="397" t="s">
        <v>208</v>
      </c>
      <c r="K32" s="398">
        <v>1</v>
      </c>
      <c r="L32" s="399">
        <v>911078</v>
      </c>
      <c r="M32" s="401">
        <f t="shared" si="1"/>
        <v>911078</v>
      </c>
      <c r="N32" s="413" t="s">
        <v>209</v>
      </c>
      <c r="O32" s="602"/>
      <c r="P32" s="19"/>
    </row>
    <row r="33" spans="1:16" ht="94.5" customHeight="1">
      <c r="A33" s="598"/>
      <c r="B33" s="595"/>
      <c r="C33" s="411" t="s">
        <v>130</v>
      </c>
      <c r="D33" s="90" t="s">
        <v>134</v>
      </c>
      <c r="E33" s="90" t="s">
        <v>135</v>
      </c>
      <c r="F33" s="393" t="s">
        <v>201</v>
      </c>
      <c r="G33" s="395" t="s">
        <v>192</v>
      </c>
      <c r="H33" s="395" t="s">
        <v>193</v>
      </c>
      <c r="I33" s="396" t="s">
        <v>194</v>
      </c>
      <c r="J33" s="397" t="s">
        <v>195</v>
      </c>
      <c r="K33" s="398">
        <v>1</v>
      </c>
      <c r="L33" s="399">
        <v>911078</v>
      </c>
      <c r="M33" s="401">
        <f t="shared" si="1"/>
        <v>911078</v>
      </c>
      <c r="N33" s="414" t="s">
        <v>204</v>
      </c>
      <c r="O33" s="602"/>
      <c r="P33" s="19"/>
    </row>
    <row r="34" spans="1:16" ht="94.5" customHeight="1">
      <c r="A34" s="598"/>
      <c r="B34" s="595"/>
      <c r="C34" s="415" t="s">
        <v>106</v>
      </c>
      <c r="D34" s="416" t="s">
        <v>136</v>
      </c>
      <c r="E34" s="416" t="s">
        <v>137</v>
      </c>
      <c r="F34" s="417" t="s">
        <v>201</v>
      </c>
      <c r="G34" s="418" t="s">
        <v>192</v>
      </c>
      <c r="H34" s="418" t="s">
        <v>193</v>
      </c>
      <c r="I34" s="419" t="s">
        <v>194</v>
      </c>
      <c r="J34" s="420" t="s">
        <v>195</v>
      </c>
      <c r="K34" s="421">
        <v>1</v>
      </c>
      <c r="L34" s="399">
        <v>911078</v>
      </c>
      <c r="M34" s="288">
        <f t="shared" si="1"/>
        <v>911078</v>
      </c>
      <c r="N34" s="422" t="s">
        <v>204</v>
      </c>
      <c r="O34" s="602"/>
      <c r="P34" s="19"/>
    </row>
    <row r="35" spans="1:16" ht="46.5" customHeight="1">
      <c r="A35" s="597" t="s">
        <v>329</v>
      </c>
      <c r="B35" s="594">
        <v>145</v>
      </c>
      <c r="C35" s="402" t="s">
        <v>106</v>
      </c>
      <c r="D35" s="403" t="s">
        <v>107</v>
      </c>
      <c r="E35" s="404" t="s">
        <v>108</v>
      </c>
      <c r="F35" s="404" t="s">
        <v>191</v>
      </c>
      <c r="G35" s="405" t="s">
        <v>192</v>
      </c>
      <c r="H35" s="405" t="s">
        <v>193</v>
      </c>
      <c r="I35" s="406" t="s">
        <v>194</v>
      </c>
      <c r="J35" s="407" t="s">
        <v>195</v>
      </c>
      <c r="K35" s="408">
        <v>1</v>
      </c>
      <c r="L35" s="409">
        <v>911078</v>
      </c>
      <c r="M35" s="409">
        <f>K35*L35</f>
        <v>911078</v>
      </c>
      <c r="N35" s="410" t="s">
        <v>196</v>
      </c>
      <c r="O35" s="602"/>
      <c r="P35" s="19"/>
    </row>
    <row r="36" spans="1:16" ht="65.25" customHeight="1">
      <c r="A36" s="598"/>
      <c r="B36" s="595"/>
      <c r="C36" s="411" t="s">
        <v>106</v>
      </c>
      <c r="D36" s="90" t="s">
        <v>110</v>
      </c>
      <c r="E36" s="394" t="s">
        <v>111</v>
      </c>
      <c r="F36" s="394" t="s">
        <v>197</v>
      </c>
      <c r="G36" s="395" t="s">
        <v>192</v>
      </c>
      <c r="H36" s="395" t="s">
        <v>193</v>
      </c>
      <c r="I36" s="396" t="s">
        <v>194</v>
      </c>
      <c r="J36" s="397" t="s">
        <v>195</v>
      </c>
      <c r="K36" s="398">
        <v>1</v>
      </c>
      <c r="L36" s="399">
        <v>911078</v>
      </c>
      <c r="M36" s="399">
        <f>K36*L36</f>
        <v>911078</v>
      </c>
      <c r="N36" s="412" t="s">
        <v>198</v>
      </c>
      <c r="O36" s="602"/>
      <c r="P36" s="19"/>
    </row>
    <row r="37" spans="1:16" ht="72.75" customHeight="1">
      <c r="A37" s="598"/>
      <c r="B37" s="595"/>
      <c r="C37" s="411" t="s">
        <v>106</v>
      </c>
      <c r="D37" s="90" t="s">
        <v>112</v>
      </c>
      <c r="E37" s="394" t="s">
        <v>113</v>
      </c>
      <c r="F37" s="394" t="s">
        <v>197</v>
      </c>
      <c r="G37" s="395" t="s">
        <v>192</v>
      </c>
      <c r="H37" s="395" t="s">
        <v>193</v>
      </c>
      <c r="I37" s="396" t="s">
        <v>194</v>
      </c>
      <c r="J37" s="397" t="s">
        <v>195</v>
      </c>
      <c r="K37" s="398">
        <v>1</v>
      </c>
      <c r="L37" s="399">
        <v>911079.43500000006</v>
      </c>
      <c r="M37" s="399">
        <f t="shared" ref="M37:M49" si="2">K37*L37</f>
        <v>911079.43500000006</v>
      </c>
      <c r="N37" s="413" t="s">
        <v>199</v>
      </c>
      <c r="O37" s="602"/>
      <c r="P37" s="19"/>
    </row>
    <row r="38" spans="1:16" ht="72" customHeight="1">
      <c r="A38" s="598"/>
      <c r="B38" s="595"/>
      <c r="C38" s="411" t="s">
        <v>106</v>
      </c>
      <c r="D38" s="90" t="s">
        <v>112</v>
      </c>
      <c r="E38" s="394" t="s">
        <v>114</v>
      </c>
      <c r="F38" s="394" t="s">
        <v>197</v>
      </c>
      <c r="G38" s="395" t="s">
        <v>192</v>
      </c>
      <c r="H38" s="395" t="s">
        <v>193</v>
      </c>
      <c r="I38" s="396" t="s">
        <v>194</v>
      </c>
      <c r="J38" s="397" t="s">
        <v>195</v>
      </c>
      <c r="K38" s="398">
        <v>1</v>
      </c>
      <c r="L38" s="399">
        <v>911078</v>
      </c>
      <c r="M38" s="399">
        <f t="shared" si="2"/>
        <v>911078</v>
      </c>
      <c r="N38" s="413" t="s">
        <v>199</v>
      </c>
      <c r="O38" s="602"/>
      <c r="P38" s="19"/>
    </row>
    <row r="39" spans="1:16" s="14" customFormat="1" ht="72.75" customHeight="1">
      <c r="A39" s="598"/>
      <c r="B39" s="595"/>
      <c r="C39" s="411" t="s">
        <v>106</v>
      </c>
      <c r="D39" s="90" t="s">
        <v>115</v>
      </c>
      <c r="E39" s="400" t="s">
        <v>116</v>
      </c>
      <c r="F39" s="394" t="s">
        <v>197</v>
      </c>
      <c r="G39" s="395" t="s">
        <v>200</v>
      </c>
      <c r="H39" s="395" t="s">
        <v>193</v>
      </c>
      <c r="I39" s="396" t="s">
        <v>194</v>
      </c>
      <c r="J39" s="397" t="s">
        <v>195</v>
      </c>
      <c r="K39" s="398">
        <v>1</v>
      </c>
      <c r="L39" s="399">
        <v>911078</v>
      </c>
      <c r="M39" s="399">
        <f t="shared" si="2"/>
        <v>911078</v>
      </c>
      <c r="N39" s="413" t="s">
        <v>199</v>
      </c>
      <c r="O39" s="602"/>
      <c r="P39" s="19"/>
    </row>
    <row r="40" spans="1:16" s="14" customFormat="1" ht="40.5" customHeight="1">
      <c r="A40" s="598"/>
      <c r="B40" s="595"/>
      <c r="C40" s="411" t="s">
        <v>106</v>
      </c>
      <c r="D40" s="90" t="s">
        <v>117</v>
      </c>
      <c r="E40" s="90" t="s">
        <v>118</v>
      </c>
      <c r="F40" s="393" t="s">
        <v>201</v>
      </c>
      <c r="G40" s="395" t="s">
        <v>192</v>
      </c>
      <c r="H40" s="395" t="s">
        <v>202</v>
      </c>
      <c r="I40" s="396" t="s">
        <v>194</v>
      </c>
      <c r="J40" s="398" t="s">
        <v>203</v>
      </c>
      <c r="K40" s="398">
        <v>1</v>
      </c>
      <c r="L40" s="399">
        <v>911078</v>
      </c>
      <c r="M40" s="401">
        <f t="shared" si="2"/>
        <v>911078</v>
      </c>
      <c r="N40" s="414" t="s">
        <v>204</v>
      </c>
      <c r="O40" s="602"/>
      <c r="P40" s="19"/>
    </row>
    <row r="41" spans="1:16" s="14" customFormat="1" ht="66" customHeight="1">
      <c r="A41" s="598"/>
      <c r="B41" s="595"/>
      <c r="C41" s="411" t="s">
        <v>106</v>
      </c>
      <c r="D41" s="90" t="s">
        <v>119</v>
      </c>
      <c r="E41" s="90" t="s">
        <v>120</v>
      </c>
      <c r="F41" s="393" t="s">
        <v>201</v>
      </c>
      <c r="G41" s="395" t="s">
        <v>192</v>
      </c>
      <c r="H41" s="395" t="s">
        <v>193</v>
      </c>
      <c r="I41" s="396" t="s">
        <v>194</v>
      </c>
      <c r="J41" s="396" t="s">
        <v>205</v>
      </c>
      <c r="K41" s="398">
        <v>1</v>
      </c>
      <c r="L41" s="399">
        <v>911078</v>
      </c>
      <c r="M41" s="401">
        <f t="shared" si="2"/>
        <v>911078</v>
      </c>
      <c r="N41" s="413" t="s">
        <v>199</v>
      </c>
      <c r="O41" s="602"/>
      <c r="P41" s="19"/>
    </row>
    <row r="42" spans="1:16" s="14" customFormat="1" ht="59.25" customHeight="1">
      <c r="A42" s="598"/>
      <c r="B42" s="595"/>
      <c r="C42" s="411" t="s">
        <v>106</v>
      </c>
      <c r="D42" s="90" t="s">
        <v>121</v>
      </c>
      <c r="E42" s="90" t="s">
        <v>122</v>
      </c>
      <c r="F42" s="393" t="s">
        <v>201</v>
      </c>
      <c r="G42" s="395" t="s">
        <v>192</v>
      </c>
      <c r="H42" s="395" t="s">
        <v>193</v>
      </c>
      <c r="I42" s="396" t="s">
        <v>194</v>
      </c>
      <c r="J42" s="397" t="s">
        <v>195</v>
      </c>
      <c r="K42" s="398">
        <v>1</v>
      </c>
      <c r="L42" s="399">
        <v>911078</v>
      </c>
      <c r="M42" s="401">
        <f t="shared" si="2"/>
        <v>911078</v>
      </c>
      <c r="N42" s="414" t="s">
        <v>204</v>
      </c>
      <c r="O42" s="602"/>
      <c r="P42" s="19"/>
    </row>
    <row r="43" spans="1:16" s="14" customFormat="1" ht="51" customHeight="1">
      <c r="A43" s="598"/>
      <c r="B43" s="595"/>
      <c r="C43" s="411" t="s">
        <v>106</v>
      </c>
      <c r="D43" s="90" t="s">
        <v>123</v>
      </c>
      <c r="E43" s="90" t="s">
        <v>124</v>
      </c>
      <c r="F43" s="393" t="s">
        <v>201</v>
      </c>
      <c r="G43" s="395" t="s">
        <v>192</v>
      </c>
      <c r="H43" s="395" t="s">
        <v>193</v>
      </c>
      <c r="I43" s="396" t="s">
        <v>194</v>
      </c>
      <c r="J43" s="397" t="s">
        <v>195</v>
      </c>
      <c r="K43" s="398">
        <v>1</v>
      </c>
      <c r="L43" s="399">
        <v>911078</v>
      </c>
      <c r="M43" s="401">
        <f t="shared" si="2"/>
        <v>911078</v>
      </c>
      <c r="N43" s="413" t="s">
        <v>199</v>
      </c>
      <c r="O43" s="602"/>
      <c r="P43" s="19"/>
    </row>
    <row r="44" spans="1:16" ht="62.25" customHeight="1">
      <c r="A44" s="598"/>
      <c r="B44" s="595"/>
      <c r="C44" s="411" t="s">
        <v>106</v>
      </c>
      <c r="D44" s="398" t="s">
        <v>125</v>
      </c>
      <c r="E44" s="398" t="s">
        <v>126</v>
      </c>
      <c r="F44" s="393" t="s">
        <v>206</v>
      </c>
      <c r="G44" s="395" t="s">
        <v>192</v>
      </c>
      <c r="H44" s="395" t="s">
        <v>193</v>
      </c>
      <c r="I44" s="396" t="s">
        <v>194</v>
      </c>
      <c r="J44" s="397" t="s">
        <v>195</v>
      </c>
      <c r="K44" s="398">
        <v>1</v>
      </c>
      <c r="L44" s="399">
        <v>1700000</v>
      </c>
      <c r="M44" s="401">
        <f t="shared" si="2"/>
        <v>1700000</v>
      </c>
      <c r="N44" s="413" t="s">
        <v>199</v>
      </c>
      <c r="O44" s="602"/>
      <c r="P44" s="19"/>
    </row>
    <row r="45" spans="1:16" s="14" customFormat="1" ht="51.75" customHeight="1">
      <c r="A45" s="598"/>
      <c r="B45" s="595"/>
      <c r="C45" s="411" t="s">
        <v>106</v>
      </c>
      <c r="D45" s="398" t="s">
        <v>125</v>
      </c>
      <c r="E45" s="90" t="s">
        <v>127</v>
      </c>
      <c r="F45" s="393" t="s">
        <v>201</v>
      </c>
      <c r="G45" s="395" t="s">
        <v>192</v>
      </c>
      <c r="H45" s="395" t="s">
        <v>193</v>
      </c>
      <c r="I45" s="396" t="s">
        <v>194</v>
      </c>
      <c r="J45" s="397" t="s">
        <v>207</v>
      </c>
      <c r="K45" s="398">
        <v>1</v>
      </c>
      <c r="L45" s="399">
        <v>911078</v>
      </c>
      <c r="M45" s="401">
        <f t="shared" si="2"/>
        <v>911078</v>
      </c>
      <c r="N45" s="413" t="s">
        <v>199</v>
      </c>
      <c r="O45" s="602"/>
      <c r="P45" s="19"/>
    </row>
    <row r="46" spans="1:16" s="14" customFormat="1" ht="43.5" customHeight="1">
      <c r="A46" s="598"/>
      <c r="B46" s="595"/>
      <c r="C46" s="411" t="s">
        <v>106</v>
      </c>
      <c r="D46" s="398" t="s">
        <v>128</v>
      </c>
      <c r="E46" s="398" t="s">
        <v>129</v>
      </c>
      <c r="F46" s="393" t="s">
        <v>201</v>
      </c>
      <c r="G46" s="395" t="s">
        <v>192</v>
      </c>
      <c r="H46" s="395" t="s">
        <v>193</v>
      </c>
      <c r="I46" s="396" t="s">
        <v>194</v>
      </c>
      <c r="J46" s="397" t="s">
        <v>207</v>
      </c>
      <c r="K46" s="398">
        <v>1</v>
      </c>
      <c r="L46" s="399">
        <v>911078</v>
      </c>
      <c r="M46" s="401">
        <f t="shared" si="2"/>
        <v>911078</v>
      </c>
      <c r="N46" s="413" t="s">
        <v>199</v>
      </c>
      <c r="O46" s="602"/>
      <c r="P46" s="19"/>
    </row>
    <row r="47" spans="1:16" s="14" customFormat="1" ht="57.75" customHeight="1">
      <c r="A47" s="598"/>
      <c r="B47" s="595"/>
      <c r="C47" s="411" t="s">
        <v>130</v>
      </c>
      <c r="D47" s="398" t="s">
        <v>131</v>
      </c>
      <c r="E47" s="398" t="s">
        <v>132</v>
      </c>
      <c r="F47" s="393" t="s">
        <v>201</v>
      </c>
      <c r="G47" s="395" t="s">
        <v>192</v>
      </c>
      <c r="H47" s="395" t="s">
        <v>193</v>
      </c>
      <c r="I47" s="396" t="s">
        <v>194</v>
      </c>
      <c r="J47" s="397" t="s">
        <v>208</v>
      </c>
      <c r="K47" s="398">
        <v>1</v>
      </c>
      <c r="L47" s="399">
        <v>911078</v>
      </c>
      <c r="M47" s="401">
        <f t="shared" si="2"/>
        <v>911078</v>
      </c>
      <c r="N47" s="413" t="s">
        <v>209</v>
      </c>
      <c r="O47" s="602"/>
      <c r="P47" s="19"/>
    </row>
    <row r="48" spans="1:16" s="14" customFormat="1" ht="70.5" customHeight="1">
      <c r="A48" s="598"/>
      <c r="B48" s="595"/>
      <c r="C48" s="411" t="s">
        <v>130</v>
      </c>
      <c r="D48" s="90" t="s">
        <v>134</v>
      </c>
      <c r="E48" s="90" t="s">
        <v>135</v>
      </c>
      <c r="F48" s="393" t="s">
        <v>201</v>
      </c>
      <c r="G48" s="395" t="s">
        <v>192</v>
      </c>
      <c r="H48" s="395" t="s">
        <v>193</v>
      </c>
      <c r="I48" s="396" t="s">
        <v>194</v>
      </c>
      <c r="J48" s="397" t="s">
        <v>195</v>
      </c>
      <c r="K48" s="398">
        <v>1</v>
      </c>
      <c r="L48" s="399">
        <v>911078</v>
      </c>
      <c r="M48" s="401">
        <f t="shared" si="2"/>
        <v>911078</v>
      </c>
      <c r="N48" s="414" t="s">
        <v>204</v>
      </c>
      <c r="O48" s="602"/>
      <c r="P48" s="19"/>
    </row>
    <row r="49" spans="1:16" s="14" customFormat="1" ht="63" customHeight="1">
      <c r="A49" s="598"/>
      <c r="B49" s="595"/>
      <c r="C49" s="415" t="s">
        <v>106</v>
      </c>
      <c r="D49" s="416" t="s">
        <v>136</v>
      </c>
      <c r="E49" s="416" t="s">
        <v>137</v>
      </c>
      <c r="F49" s="417" t="s">
        <v>201</v>
      </c>
      <c r="G49" s="418" t="s">
        <v>192</v>
      </c>
      <c r="H49" s="418" t="s">
        <v>193</v>
      </c>
      <c r="I49" s="419" t="s">
        <v>194</v>
      </c>
      <c r="J49" s="420" t="s">
        <v>195</v>
      </c>
      <c r="K49" s="421">
        <v>1</v>
      </c>
      <c r="L49" s="399">
        <v>911078</v>
      </c>
      <c r="M49" s="288">
        <f t="shared" si="2"/>
        <v>911078</v>
      </c>
      <c r="N49" s="422" t="s">
        <v>204</v>
      </c>
      <c r="O49" s="602"/>
      <c r="P49" s="19"/>
    </row>
    <row r="50" spans="1:16" s="14" customFormat="1" ht="59.25" customHeight="1">
      <c r="A50" s="724" t="s">
        <v>330</v>
      </c>
      <c r="B50" s="594">
        <v>72</v>
      </c>
      <c r="C50" s="402" t="s">
        <v>106</v>
      </c>
      <c r="D50" s="403" t="s">
        <v>107</v>
      </c>
      <c r="E50" s="404" t="s">
        <v>108</v>
      </c>
      <c r="F50" s="404" t="s">
        <v>191</v>
      </c>
      <c r="G50" s="405" t="s">
        <v>192</v>
      </c>
      <c r="H50" s="405" t="s">
        <v>193</v>
      </c>
      <c r="I50" s="406" t="s">
        <v>194</v>
      </c>
      <c r="J50" s="407" t="s">
        <v>195</v>
      </c>
      <c r="K50" s="408">
        <v>1</v>
      </c>
      <c r="L50" s="409">
        <v>911078</v>
      </c>
      <c r="M50" s="409">
        <f>K50*L50</f>
        <v>911078</v>
      </c>
      <c r="N50" s="410" t="s">
        <v>196</v>
      </c>
      <c r="O50" s="602"/>
      <c r="P50" s="19"/>
    </row>
    <row r="51" spans="1:16" ht="75" customHeight="1">
      <c r="A51" s="598"/>
      <c r="B51" s="595"/>
      <c r="C51" s="411" t="s">
        <v>106</v>
      </c>
      <c r="D51" s="90" t="s">
        <v>110</v>
      </c>
      <c r="E51" s="394" t="s">
        <v>111</v>
      </c>
      <c r="F51" s="394" t="s">
        <v>197</v>
      </c>
      <c r="G51" s="395" t="s">
        <v>192</v>
      </c>
      <c r="H51" s="395" t="s">
        <v>193</v>
      </c>
      <c r="I51" s="396" t="s">
        <v>194</v>
      </c>
      <c r="J51" s="397" t="s">
        <v>195</v>
      </c>
      <c r="K51" s="398">
        <v>1</v>
      </c>
      <c r="L51" s="399">
        <v>911078</v>
      </c>
      <c r="M51" s="399">
        <f>K51*L51</f>
        <v>911078</v>
      </c>
      <c r="N51" s="412" t="s">
        <v>198</v>
      </c>
      <c r="O51" s="602"/>
      <c r="P51" s="19"/>
    </row>
    <row r="52" spans="1:16" ht="41.25" customHeight="1">
      <c r="A52" s="598"/>
      <c r="B52" s="595"/>
      <c r="C52" s="411" t="s">
        <v>106</v>
      </c>
      <c r="D52" s="90" t="s">
        <v>112</v>
      </c>
      <c r="E52" s="394" t="s">
        <v>113</v>
      </c>
      <c r="F52" s="394" t="s">
        <v>197</v>
      </c>
      <c r="G52" s="395" t="s">
        <v>192</v>
      </c>
      <c r="H52" s="395" t="s">
        <v>193</v>
      </c>
      <c r="I52" s="396" t="s">
        <v>194</v>
      </c>
      <c r="J52" s="397" t="s">
        <v>195</v>
      </c>
      <c r="K52" s="398">
        <v>1</v>
      </c>
      <c r="L52" s="399">
        <v>911079.43500000006</v>
      </c>
      <c r="M52" s="399">
        <f t="shared" ref="M52:M64" si="3">K52*L52</f>
        <v>911079.43500000006</v>
      </c>
      <c r="N52" s="413" t="s">
        <v>199</v>
      </c>
      <c r="O52" s="602"/>
      <c r="P52" s="19"/>
    </row>
    <row r="53" spans="1:16" ht="55.5" customHeight="1">
      <c r="A53" s="598"/>
      <c r="B53" s="595"/>
      <c r="C53" s="411" t="s">
        <v>106</v>
      </c>
      <c r="D53" s="90" t="s">
        <v>112</v>
      </c>
      <c r="E53" s="394" t="s">
        <v>114</v>
      </c>
      <c r="F53" s="394" t="s">
        <v>197</v>
      </c>
      <c r="G53" s="395" t="s">
        <v>192</v>
      </c>
      <c r="H53" s="395" t="s">
        <v>193</v>
      </c>
      <c r="I53" s="396" t="s">
        <v>194</v>
      </c>
      <c r="J53" s="397" t="s">
        <v>195</v>
      </c>
      <c r="K53" s="398">
        <v>1</v>
      </c>
      <c r="L53" s="399">
        <v>911078</v>
      </c>
      <c r="M53" s="399">
        <f t="shared" si="3"/>
        <v>911078</v>
      </c>
      <c r="N53" s="413" t="s">
        <v>199</v>
      </c>
      <c r="O53" s="602"/>
      <c r="P53" s="19"/>
    </row>
    <row r="54" spans="1:16" ht="45" customHeight="1">
      <c r="A54" s="598"/>
      <c r="B54" s="595"/>
      <c r="C54" s="411" t="s">
        <v>106</v>
      </c>
      <c r="D54" s="90" t="s">
        <v>115</v>
      </c>
      <c r="E54" s="400" t="s">
        <v>116</v>
      </c>
      <c r="F54" s="394" t="s">
        <v>197</v>
      </c>
      <c r="G54" s="395" t="s">
        <v>200</v>
      </c>
      <c r="H54" s="395" t="s">
        <v>193</v>
      </c>
      <c r="I54" s="396" t="s">
        <v>194</v>
      </c>
      <c r="J54" s="397" t="s">
        <v>195</v>
      </c>
      <c r="K54" s="398">
        <v>1</v>
      </c>
      <c r="L54" s="399">
        <v>911078</v>
      </c>
      <c r="M54" s="399">
        <f t="shared" si="3"/>
        <v>911078</v>
      </c>
      <c r="N54" s="413" t="s">
        <v>199</v>
      </c>
      <c r="O54" s="602"/>
      <c r="P54" s="19"/>
    </row>
    <row r="55" spans="1:16" s="12" customFormat="1" ht="40.5" customHeight="1">
      <c r="A55" s="598"/>
      <c r="B55" s="595"/>
      <c r="C55" s="411" t="s">
        <v>106</v>
      </c>
      <c r="D55" s="90" t="s">
        <v>117</v>
      </c>
      <c r="E55" s="90" t="s">
        <v>118</v>
      </c>
      <c r="F55" s="393" t="s">
        <v>201</v>
      </c>
      <c r="G55" s="395" t="s">
        <v>192</v>
      </c>
      <c r="H55" s="395" t="s">
        <v>202</v>
      </c>
      <c r="I55" s="396" t="s">
        <v>194</v>
      </c>
      <c r="J55" s="398" t="s">
        <v>203</v>
      </c>
      <c r="K55" s="398">
        <v>1</v>
      </c>
      <c r="L55" s="399">
        <v>911078</v>
      </c>
      <c r="M55" s="401">
        <f t="shared" si="3"/>
        <v>911078</v>
      </c>
      <c r="N55" s="414" t="s">
        <v>204</v>
      </c>
      <c r="O55" s="602"/>
      <c r="P55" s="19"/>
    </row>
    <row r="56" spans="1:16" s="12" customFormat="1" ht="54" customHeight="1">
      <c r="A56" s="598"/>
      <c r="B56" s="595"/>
      <c r="C56" s="411" t="s">
        <v>106</v>
      </c>
      <c r="D56" s="90" t="s">
        <v>119</v>
      </c>
      <c r="E56" s="90" t="s">
        <v>120</v>
      </c>
      <c r="F56" s="393" t="s">
        <v>201</v>
      </c>
      <c r="G56" s="395" t="s">
        <v>192</v>
      </c>
      <c r="H56" s="395" t="s">
        <v>193</v>
      </c>
      <c r="I56" s="396" t="s">
        <v>194</v>
      </c>
      <c r="J56" s="396" t="s">
        <v>205</v>
      </c>
      <c r="K56" s="398">
        <v>1</v>
      </c>
      <c r="L56" s="399">
        <v>911078</v>
      </c>
      <c r="M56" s="401">
        <f t="shared" si="3"/>
        <v>911078</v>
      </c>
      <c r="N56" s="413" t="s">
        <v>199</v>
      </c>
      <c r="O56" s="602"/>
      <c r="P56" s="19"/>
    </row>
    <row r="57" spans="1:16" s="12" customFormat="1" ht="50.25" customHeight="1">
      <c r="A57" s="598"/>
      <c r="B57" s="595"/>
      <c r="C57" s="411" t="s">
        <v>106</v>
      </c>
      <c r="D57" s="90" t="s">
        <v>121</v>
      </c>
      <c r="E57" s="90" t="s">
        <v>122</v>
      </c>
      <c r="F57" s="393" t="s">
        <v>201</v>
      </c>
      <c r="G57" s="395" t="s">
        <v>192</v>
      </c>
      <c r="H57" s="395" t="s">
        <v>193</v>
      </c>
      <c r="I57" s="396" t="s">
        <v>194</v>
      </c>
      <c r="J57" s="397" t="s">
        <v>195</v>
      </c>
      <c r="K57" s="398">
        <v>1</v>
      </c>
      <c r="L57" s="399">
        <v>911078</v>
      </c>
      <c r="M57" s="401">
        <f t="shared" si="3"/>
        <v>911078</v>
      </c>
      <c r="N57" s="414" t="s">
        <v>204</v>
      </c>
      <c r="O57" s="602"/>
      <c r="P57" s="19"/>
    </row>
    <row r="58" spans="1:16" s="12" customFormat="1" ht="43.5" customHeight="1">
      <c r="A58" s="598"/>
      <c r="B58" s="595"/>
      <c r="C58" s="411" t="s">
        <v>106</v>
      </c>
      <c r="D58" s="90" t="s">
        <v>123</v>
      </c>
      <c r="E58" s="90" t="s">
        <v>124</v>
      </c>
      <c r="F58" s="393" t="s">
        <v>201</v>
      </c>
      <c r="G58" s="395" t="s">
        <v>192</v>
      </c>
      <c r="H58" s="395" t="s">
        <v>193</v>
      </c>
      <c r="I58" s="396" t="s">
        <v>194</v>
      </c>
      <c r="J58" s="397" t="s">
        <v>195</v>
      </c>
      <c r="K58" s="398">
        <v>1</v>
      </c>
      <c r="L58" s="399">
        <v>911078</v>
      </c>
      <c r="M58" s="401">
        <f t="shared" si="3"/>
        <v>911078</v>
      </c>
      <c r="N58" s="413" t="s">
        <v>199</v>
      </c>
      <c r="O58" s="602"/>
      <c r="P58" s="19"/>
    </row>
    <row r="59" spans="1:16" ht="62.25" customHeight="1">
      <c r="A59" s="598"/>
      <c r="B59" s="595"/>
      <c r="C59" s="411" t="s">
        <v>106</v>
      </c>
      <c r="D59" s="398" t="s">
        <v>125</v>
      </c>
      <c r="E59" s="398" t="s">
        <v>126</v>
      </c>
      <c r="F59" s="393" t="s">
        <v>206</v>
      </c>
      <c r="G59" s="395" t="s">
        <v>192</v>
      </c>
      <c r="H59" s="395" t="s">
        <v>193</v>
      </c>
      <c r="I59" s="396" t="s">
        <v>194</v>
      </c>
      <c r="J59" s="397" t="s">
        <v>195</v>
      </c>
      <c r="K59" s="398">
        <v>1</v>
      </c>
      <c r="L59" s="399">
        <v>1700000</v>
      </c>
      <c r="M59" s="401">
        <f t="shared" si="3"/>
        <v>1700000</v>
      </c>
      <c r="N59" s="413" t="s">
        <v>199</v>
      </c>
      <c r="O59" s="602"/>
      <c r="P59" s="19"/>
    </row>
    <row r="60" spans="1:16" s="12" customFormat="1" ht="39" customHeight="1">
      <c r="A60" s="598"/>
      <c r="B60" s="595"/>
      <c r="C60" s="411" t="s">
        <v>106</v>
      </c>
      <c r="D60" s="398" t="s">
        <v>125</v>
      </c>
      <c r="E60" s="90" t="s">
        <v>127</v>
      </c>
      <c r="F60" s="393" t="s">
        <v>201</v>
      </c>
      <c r="G60" s="395" t="s">
        <v>192</v>
      </c>
      <c r="H60" s="395" t="s">
        <v>193</v>
      </c>
      <c r="I60" s="396" t="s">
        <v>194</v>
      </c>
      <c r="J60" s="397" t="s">
        <v>207</v>
      </c>
      <c r="K60" s="398">
        <v>1</v>
      </c>
      <c r="L60" s="399">
        <v>911078</v>
      </c>
      <c r="M60" s="401">
        <f t="shared" si="3"/>
        <v>911078</v>
      </c>
      <c r="N60" s="413" t="s">
        <v>199</v>
      </c>
      <c r="O60" s="602"/>
      <c r="P60" s="19"/>
    </row>
    <row r="61" spans="1:16" s="12" customFormat="1" ht="57" customHeight="1">
      <c r="A61" s="598"/>
      <c r="B61" s="595"/>
      <c r="C61" s="411" t="s">
        <v>106</v>
      </c>
      <c r="D61" s="398" t="s">
        <v>128</v>
      </c>
      <c r="E61" s="398" t="s">
        <v>129</v>
      </c>
      <c r="F61" s="393" t="s">
        <v>201</v>
      </c>
      <c r="G61" s="395" t="s">
        <v>192</v>
      </c>
      <c r="H61" s="395" t="s">
        <v>193</v>
      </c>
      <c r="I61" s="396" t="s">
        <v>194</v>
      </c>
      <c r="J61" s="397" t="s">
        <v>207</v>
      </c>
      <c r="K61" s="398">
        <v>1</v>
      </c>
      <c r="L61" s="399">
        <v>911078</v>
      </c>
      <c r="M61" s="401">
        <f t="shared" si="3"/>
        <v>911078</v>
      </c>
      <c r="N61" s="413" t="s">
        <v>199</v>
      </c>
      <c r="O61" s="602"/>
      <c r="P61" s="19"/>
    </row>
    <row r="62" spans="1:16" s="12" customFormat="1" ht="52.5" customHeight="1">
      <c r="A62" s="598"/>
      <c r="B62" s="595"/>
      <c r="C62" s="411" t="s">
        <v>130</v>
      </c>
      <c r="D62" s="398" t="s">
        <v>131</v>
      </c>
      <c r="E62" s="398" t="s">
        <v>132</v>
      </c>
      <c r="F62" s="393" t="s">
        <v>201</v>
      </c>
      <c r="G62" s="395" t="s">
        <v>192</v>
      </c>
      <c r="H62" s="395" t="s">
        <v>193</v>
      </c>
      <c r="I62" s="396" t="s">
        <v>194</v>
      </c>
      <c r="J62" s="397" t="s">
        <v>208</v>
      </c>
      <c r="K62" s="398">
        <v>1</v>
      </c>
      <c r="L62" s="399">
        <v>911078</v>
      </c>
      <c r="M62" s="401">
        <f t="shared" si="3"/>
        <v>911078</v>
      </c>
      <c r="N62" s="413" t="s">
        <v>209</v>
      </c>
      <c r="O62" s="602"/>
      <c r="P62" s="19"/>
    </row>
    <row r="63" spans="1:16" s="12" customFormat="1" ht="81.75" customHeight="1">
      <c r="A63" s="598"/>
      <c r="B63" s="595"/>
      <c r="C63" s="411" t="s">
        <v>130</v>
      </c>
      <c r="D63" s="90" t="s">
        <v>134</v>
      </c>
      <c r="E63" s="90" t="s">
        <v>135</v>
      </c>
      <c r="F63" s="393" t="s">
        <v>201</v>
      </c>
      <c r="G63" s="395" t="s">
        <v>192</v>
      </c>
      <c r="H63" s="395" t="s">
        <v>193</v>
      </c>
      <c r="I63" s="396" t="s">
        <v>194</v>
      </c>
      <c r="J63" s="397" t="s">
        <v>195</v>
      </c>
      <c r="K63" s="398">
        <v>1</v>
      </c>
      <c r="L63" s="399">
        <v>911078</v>
      </c>
      <c r="M63" s="401">
        <f t="shared" si="3"/>
        <v>911078</v>
      </c>
      <c r="N63" s="414" t="s">
        <v>204</v>
      </c>
      <c r="O63" s="602"/>
      <c r="P63" s="19"/>
    </row>
    <row r="64" spans="1:16" s="12" customFormat="1" ht="69" customHeight="1">
      <c r="A64" s="599"/>
      <c r="B64" s="596"/>
      <c r="C64" s="415" t="s">
        <v>106</v>
      </c>
      <c r="D64" s="416" t="s">
        <v>136</v>
      </c>
      <c r="E64" s="416" t="s">
        <v>137</v>
      </c>
      <c r="F64" s="417" t="s">
        <v>201</v>
      </c>
      <c r="G64" s="418" t="s">
        <v>192</v>
      </c>
      <c r="H64" s="418" t="s">
        <v>193</v>
      </c>
      <c r="I64" s="419" t="s">
        <v>194</v>
      </c>
      <c r="J64" s="420" t="s">
        <v>195</v>
      </c>
      <c r="K64" s="421">
        <v>1</v>
      </c>
      <c r="L64" s="399">
        <v>911078</v>
      </c>
      <c r="M64" s="288">
        <f t="shared" si="3"/>
        <v>911078</v>
      </c>
      <c r="N64" s="422" t="s">
        <v>204</v>
      </c>
      <c r="O64" s="602"/>
      <c r="P64" s="19"/>
    </row>
    <row r="65" spans="1:16" s="12" customFormat="1" ht="15.75" customHeight="1">
      <c r="A65" s="18"/>
      <c r="B65" s="18"/>
      <c r="C65"/>
      <c r="D65"/>
      <c r="E65" s="7"/>
      <c r="F65"/>
      <c r="G65"/>
      <c r="H65"/>
      <c r="I65"/>
      <c r="J65"/>
      <c r="K65" s="612" t="s">
        <v>213</v>
      </c>
      <c r="L65" s="612"/>
      <c r="M65" s="283">
        <f>SUM(M5:M64)</f>
        <v>57820373.740000002</v>
      </c>
      <c r="N65" s="14"/>
      <c r="O65" s="19"/>
      <c r="P65"/>
    </row>
    <row r="66" spans="1:16" s="12" customFormat="1" ht="15.75" customHeight="1">
      <c r="C66"/>
      <c r="D66"/>
      <c r="E66" s="7"/>
      <c r="F66"/>
      <c r="G66"/>
      <c r="H66"/>
      <c r="I66"/>
      <c r="J66"/>
      <c r="K66" s="604" t="s">
        <v>214</v>
      </c>
      <c r="L66" s="605"/>
      <c r="M66" s="284">
        <f>'EBS PIC 2024 '!G404</f>
        <v>3945923.32</v>
      </c>
      <c r="N66" s="23">
        <f>M66*100%/M65</f>
        <v>6.8244514256230404E-2</v>
      </c>
      <c r="O66"/>
      <c r="P66"/>
    </row>
    <row r="67" spans="1:16" s="12" customFormat="1" ht="15.75" customHeight="1">
      <c r="C67"/>
      <c r="D67"/>
      <c r="E67" s="7"/>
      <c r="F67"/>
      <c r="G67"/>
      <c r="H67"/>
      <c r="I67"/>
      <c r="J67"/>
      <c r="K67" s="593" t="s">
        <v>171</v>
      </c>
      <c r="L67" s="593"/>
      <c r="M67" s="285">
        <f>M65+M66</f>
        <v>61766297.060000002</v>
      </c>
      <c r="N67" s="14"/>
      <c r="O67"/>
      <c r="P67"/>
    </row>
    <row r="68" spans="1:16" s="12" customFormat="1" ht="15.75" customHeight="1">
      <c r="C68"/>
      <c r="D68"/>
      <c r="E68" s="7"/>
      <c r="F68"/>
      <c r="G68"/>
      <c r="H68"/>
      <c r="I68"/>
      <c r="J68"/>
      <c r="K68"/>
      <c r="L68"/>
      <c r="M68"/>
      <c r="N68" s="14"/>
      <c r="O68"/>
      <c r="P68"/>
    </row>
    <row r="69" spans="1:16" s="12" customFormat="1" ht="15.75" customHeight="1">
      <c r="C69"/>
      <c r="D69"/>
      <c r="E69" s="7"/>
      <c r="F69"/>
      <c r="G69"/>
      <c r="H69"/>
      <c r="I69"/>
      <c r="J69"/>
      <c r="K69"/>
      <c r="L69"/>
      <c r="M69" s="283">
        <f>'EBS PIC 2024 '!G405</f>
        <v>61766297.05911573</v>
      </c>
      <c r="N69" s="14"/>
      <c r="O69"/>
      <c r="P69"/>
    </row>
    <row r="70" spans="1:16" s="12" customFormat="1" ht="15.75" customHeight="1">
      <c r="C70"/>
      <c r="D70"/>
      <c r="E70" s="7"/>
      <c r="F70"/>
      <c r="G70"/>
      <c r="H70"/>
      <c r="I70"/>
      <c r="J70"/>
      <c r="K70"/>
      <c r="L70"/>
      <c r="M70"/>
      <c r="N70" s="14"/>
      <c r="O70"/>
      <c r="P70"/>
    </row>
    <row r="71" spans="1:16" s="12" customFormat="1" ht="15.75" customHeight="1">
      <c r="C71"/>
      <c r="D71"/>
      <c r="E71" s="7"/>
      <c r="F71"/>
      <c r="G71"/>
      <c r="H71"/>
      <c r="I71"/>
      <c r="J71"/>
      <c r="K71"/>
      <c r="L71"/>
      <c r="M71"/>
      <c r="N71" s="14"/>
      <c r="O71"/>
      <c r="P71"/>
    </row>
    <row r="72" spans="1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1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1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1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1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1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1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1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1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</sheetData>
  <protectedRanges>
    <protectedRange sqref="E5" name="Rango1_13_1_1_1_1_1_1"/>
    <protectedRange sqref="C5:C19" name="Rango1_2_10_1_1_1"/>
    <protectedRange sqref="E20" name="Rango1_13_1_1_1_1_1_1_1"/>
    <protectedRange sqref="C20:C34" name="Rango1_2_10_1_1_1_1"/>
    <protectedRange sqref="E35" name="Rango1_13_1_1_1_1_1_1_2"/>
    <protectedRange sqref="C35:C49" name="Rango1_2_10_1_1_1_2"/>
    <protectedRange sqref="E50" name="Rango1_13_1_1_1_1_1_1_3"/>
    <protectedRange sqref="C50:C64" name="Rango1_2_10_1_1_1_3"/>
  </protectedRanges>
  <mergeCells count="16">
    <mergeCell ref="A1:O1"/>
    <mergeCell ref="A2:O2"/>
    <mergeCell ref="G3:H3"/>
    <mergeCell ref="I3:J3"/>
    <mergeCell ref="B5:B19"/>
    <mergeCell ref="A5:A19"/>
    <mergeCell ref="O4:O64"/>
    <mergeCell ref="K65:L65"/>
    <mergeCell ref="K66:L66"/>
    <mergeCell ref="K67:L67"/>
    <mergeCell ref="B20:B34"/>
    <mergeCell ref="A20:A34"/>
    <mergeCell ref="B35:B49"/>
    <mergeCell ref="A35:A49"/>
    <mergeCell ref="A50:A64"/>
    <mergeCell ref="B50:B64"/>
  </mergeCells>
  <pageMargins left="0.23622047244094491" right="0.23622047244094491" top="0.74803149606299213" bottom="0.74803149606299213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1</vt:i4>
      </vt:variant>
    </vt:vector>
  </HeadingPairs>
  <TitlesOfParts>
    <vt:vector size="30" baseType="lpstr">
      <vt:lpstr>EBS PIC 2024 </vt:lpstr>
      <vt:lpstr>PLAN DE ACCION PIC-2</vt:lpstr>
      <vt:lpstr>EBS COMP</vt:lpstr>
      <vt:lpstr>MEDIC IVERMECTINA</vt:lpstr>
      <vt:lpstr>SUCRE</vt:lpstr>
      <vt:lpstr>GUARANDA</vt:lpstr>
      <vt:lpstr>MAJAGUAL</vt:lpstr>
      <vt:lpstr>CAIMITO</vt:lpstr>
      <vt:lpstr>LOS PALMITOS</vt:lpstr>
      <vt:lpstr>SAN PEDRO</vt:lpstr>
      <vt:lpstr>LA  UNION </vt:lpstr>
      <vt:lpstr>SAN MARCOS</vt:lpstr>
      <vt:lpstr>SAN BENITO </vt:lpstr>
      <vt:lpstr>GALERAS</vt:lpstr>
      <vt:lpstr>SINCE</vt:lpstr>
      <vt:lpstr>BETULIA</vt:lpstr>
      <vt:lpstr>COROZAL</vt:lpstr>
      <vt:lpstr>MORROA</vt:lpstr>
      <vt:lpstr>OVEJAS</vt:lpstr>
      <vt:lpstr>COLOSO </vt:lpstr>
      <vt:lpstr>CHALAN</vt:lpstr>
      <vt:lpstr>BUENAVISTA</vt:lpstr>
      <vt:lpstr>TOLUVIEJO</vt:lpstr>
      <vt:lpstr>TOLU</vt:lpstr>
      <vt:lpstr>SAN ONOFRE</vt:lpstr>
      <vt:lpstr>COVEÑAS</vt:lpstr>
      <vt:lpstr>SAMPUES</vt:lpstr>
      <vt:lpstr>SAN ANTONIO DE PALMITO</vt:lpstr>
      <vt:lpstr>EL ROBLE</vt:lpstr>
      <vt:lpstr>'EBS PIC 2024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JOHANA01</dc:creator>
  <cp:keywords/>
  <dc:description/>
  <cp:lastModifiedBy>Edith Esther De León Fonseca</cp:lastModifiedBy>
  <cp:revision/>
  <dcterms:created xsi:type="dcterms:W3CDTF">2023-03-09T23:57:55Z</dcterms:created>
  <dcterms:modified xsi:type="dcterms:W3CDTF">2024-11-18T18:39:53Z</dcterms:modified>
  <cp:category/>
  <cp:contentStatus/>
</cp:coreProperties>
</file>