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. CONTRATOS\25-01 Adquisición de Bienes y Servicios\2024\2. Mantenimiento 2024\5. Parque automotor\"/>
    </mc:Choice>
  </mc:AlternateContent>
  <xr:revisionPtr revIDLastSave="0" documentId="8_{49B9B3DA-F901-4B6E-ABC8-A650CC8110C6}" xr6:coauthVersionLast="47" xr6:coauthVersionMax="47" xr10:uidLastSave="{00000000-0000-0000-0000-000000000000}"/>
  <bookViews>
    <workbookView xWindow="30" yWindow="1530" windowWidth="20145" windowHeight="12960" xr2:uid="{C7E11DD1-EED5-4894-ABE7-B5645201BB05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1" l="1"/>
  <c r="K25" i="1"/>
  <c r="H24" i="1"/>
  <c r="I24" i="1" s="1"/>
  <c r="J24" i="1" s="1"/>
  <c r="K24" i="1" s="1"/>
  <c r="I7" i="1"/>
  <c r="I9" i="1"/>
  <c r="J9" i="1" s="1"/>
  <c r="K9" i="1" s="1"/>
  <c r="I10" i="1"/>
  <c r="I11" i="1"/>
  <c r="I13" i="1"/>
  <c r="I14" i="1"/>
  <c r="J14" i="1" s="1"/>
  <c r="I17" i="1"/>
  <c r="J17" i="1" s="1"/>
  <c r="K17" i="1" s="1"/>
  <c r="I6" i="1"/>
  <c r="J6" i="1" s="1"/>
  <c r="K6" i="1" s="1"/>
  <c r="H23" i="1"/>
  <c r="I23" i="1" s="1"/>
  <c r="J23" i="1" s="1"/>
  <c r="K23" i="1" s="1"/>
  <c r="H22" i="1"/>
  <c r="I22" i="1" s="1"/>
  <c r="J22" i="1" s="1"/>
  <c r="K22" i="1" s="1"/>
  <c r="H21" i="1"/>
  <c r="I21" i="1" s="1"/>
  <c r="J21" i="1" s="1"/>
  <c r="K21" i="1" s="1"/>
  <c r="H20" i="1"/>
  <c r="I20" i="1" s="1"/>
  <c r="J20" i="1" s="1"/>
  <c r="K20" i="1" s="1"/>
  <c r="H19" i="1"/>
  <c r="I19" i="1" s="1"/>
  <c r="J19" i="1" s="1"/>
  <c r="K19" i="1" s="1"/>
  <c r="H16" i="1"/>
  <c r="I16" i="1" s="1"/>
  <c r="J16" i="1" s="1"/>
  <c r="K16" i="1" s="1"/>
  <c r="H15" i="1"/>
  <c r="I15" i="1" s="1"/>
  <c r="J15" i="1" s="1"/>
  <c r="K15" i="1" s="1"/>
  <c r="H12" i="1"/>
  <c r="I12" i="1" s="1"/>
  <c r="J12" i="1" s="1"/>
  <c r="K12" i="1" s="1"/>
  <c r="H8" i="1"/>
  <c r="I8" i="1" s="1"/>
  <c r="J8" i="1" s="1"/>
  <c r="K8" i="1" s="1"/>
  <c r="J13" i="1"/>
  <c r="J11" i="1"/>
  <c r="K11" i="1" s="1"/>
  <c r="J10" i="1"/>
  <c r="J7" i="1"/>
</calcChain>
</file>

<file path=xl/sharedStrings.xml><?xml version="1.0" encoding="utf-8"?>
<sst xmlns="http://schemas.openxmlformats.org/spreadsheetml/2006/main" count="58" uniqueCount="38">
  <si>
    <t>ITEM</t>
  </si>
  <si>
    <t>DETALLE</t>
  </si>
  <si>
    <t>CANT.</t>
  </si>
  <si>
    <t>MANT.</t>
  </si>
  <si>
    <t>Preventivo</t>
  </si>
  <si>
    <t>Correctivo</t>
  </si>
  <si>
    <t>Lavado básico</t>
  </si>
  <si>
    <t>CANT</t>
  </si>
  <si>
    <t>ÍTEM</t>
  </si>
  <si>
    <t>-</t>
  </si>
  <si>
    <t>VALOR UNITARIO  PROMEDIO</t>
  </si>
  <si>
    <t xml:space="preserve">COTIZACIÓN No. 01 </t>
  </si>
  <si>
    <t>N/A</t>
  </si>
  <si>
    <t>VALOR TOTAL</t>
  </si>
  <si>
    <t>PRIORIZACIÓN</t>
  </si>
  <si>
    <t>COTIZACIÓN  No. 02</t>
  </si>
  <si>
    <t>Alineación y balanceo</t>
  </si>
  <si>
    <t>REPUESTOS</t>
  </si>
  <si>
    <t>Cambio de aceite (mano de obra)</t>
  </si>
  <si>
    <t>Cambio de filtros de aceite (mano de obra)</t>
  </si>
  <si>
    <t>TOTAL</t>
  </si>
  <si>
    <t>BUS INSTITUCIONAL (CHEVROLET NQR) OJX215</t>
  </si>
  <si>
    <t>Cambio de filtros de aire (mano de obra)</t>
  </si>
  <si>
    <t>Cambio de filtros de combustible (mano de obra)</t>
  </si>
  <si>
    <t>Lavado general, despercudida, polichado y aseo a la tapicería del piso cojines y techo</t>
  </si>
  <si>
    <t>Tecno-mecánica y certificación</t>
  </si>
  <si>
    <r>
      <rPr>
        <b/>
        <sz val="11"/>
        <color theme="1"/>
        <rFont val="Arial"/>
        <family val="2"/>
      </rPr>
      <t xml:space="preserve">OBJETO: </t>
    </r>
    <r>
      <rPr>
        <sz val="11"/>
        <color theme="1"/>
        <rFont val="Arial"/>
        <family val="2"/>
      </rPr>
      <t>Contratar el mantenimiento preventivo y correctivo de la camioneta, las motocicletas y el bus institucional, vehíuclos asignados al Centro de Desarrollo Agroindustrial, Turístico y Tecnológico del Guaviare del SENA Regional Guaviare</t>
    </r>
  </si>
  <si>
    <t>Desmonte y monte del motor (mano de obra)</t>
  </si>
  <si>
    <t>Mantenimiento del radiador</t>
  </si>
  <si>
    <t>Servicios de rectificadora</t>
  </si>
  <si>
    <t>Motor remanufacturado 4KK</t>
  </si>
  <si>
    <t>Aceite AC DELCO ESP 15W40</t>
  </si>
  <si>
    <t>Trabajador de roscas alta</t>
  </si>
  <si>
    <t>Silicona neutra HY gris 60 Gr.</t>
  </si>
  <si>
    <t>Refrigerante DEXCOOL naranja</t>
  </si>
  <si>
    <t>Kit Filtración ISUZU NNR</t>
  </si>
  <si>
    <t>Cambio partes del sistema del motor y partes que no cumplen con los requisitos (mano de obra)</t>
  </si>
  <si>
    <t>COTIZACIÓN No. 3 (Concecionario)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</si>
</sst>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.00"/>
    <numFmt numFmtId="165" formatCode="_-[$$-240A]\ * #,##0.00_-;\-[$$-240A]\ * #,##0.0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E2EFD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2" fillId="5" borderId="0" xfId="0" applyFont="1" applyFill="1"/>
    <xf numFmtId="0" fontId="2" fillId="3" borderId="0" xfId="0" applyFont="1" applyFill="1" applyAlignment="1">
      <alignment vertical="center"/>
    </xf>
    <xf numFmtId="164" fontId="1" fillId="0" borderId="0" xfId="0" applyNumberFormat="1" applyFont="1"/>
    <xf numFmtId="0" fontId="1" fillId="0" borderId="0" xfId="0" applyFont="1"/>
    <xf numFmtId="165" fontId="1" fillId="4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right" vertical="center" wrapText="1"/>
    </xf>
    <xf numFmtId="165" fontId="2" fillId="0" borderId="0" xfId="0" applyNumberFormat="1" applyFont="1" applyAlignment="1">
      <alignment vertical="center"/>
    </xf>
    <xf numFmtId="165" fontId="2" fillId="3" borderId="0" xfId="0" applyNumberFormat="1" applyFont="1" applyFill="1" applyAlignment="1">
      <alignment vertical="center"/>
    </xf>
    <xf numFmtId="165" fontId="2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165" fontId="2" fillId="5" borderId="0" xfId="0" applyNumberFormat="1" applyFont="1" applyFill="1" applyAlignment="1">
      <alignment vertical="center"/>
    </xf>
    <xf numFmtId="165" fontId="1" fillId="0" borderId="0" xfId="0" applyNumberFormat="1" applyFont="1" applyAlignment="1">
      <alignment horizontal="left" vertical="center" wrapText="1"/>
    </xf>
    <xf numFmtId="165" fontId="2" fillId="0" borderId="0" xfId="0" applyNumberFormat="1" applyFont="1"/>
    <xf numFmtId="0" fontId="2" fillId="0" borderId="0" xfId="0" applyFont="1" applyAlignment="1">
      <alignment horizontal="justify" vertical="top" wrapText="1"/>
    </xf>
    <xf numFmtId="0" fontId="1" fillId="2" borderId="0" xfId="0" applyFont="1" applyFill="1" applyAlignment="1">
      <alignment horizontal="left" vertical="center"/>
    </xf>
  </cellXfs>
  <cellStyles count="2">
    <cellStyle name="Normal" xfId="0" builtinId="0"/>
    <cellStyle name="Normal 2" xfId="1" xr:uid="{22344DEC-FF56-4D0F-AED5-4242F41D04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B44C-E856-4F1E-AF01-27C23BCBD95A}">
  <dimension ref="A2:N25"/>
  <sheetViews>
    <sheetView showGridLines="0" tabSelected="1" zoomScale="80" zoomScaleNormal="80" workbookViewId="0">
      <pane xSplit="3" ySplit="3" topLeftCell="D4" activePane="bottomRight" state="frozen"/>
      <selection pane="topRight" activeCell="D1" sqref="D1"/>
      <selection pane="bottomLeft" activeCell="A6" sqref="A6"/>
      <selection pane="bottomRight" activeCell="K14" sqref="K14"/>
    </sheetView>
  </sheetViews>
  <sheetFormatPr baseColWidth="10" defaultColWidth="11.42578125" defaultRowHeight="14.25" x14ac:dyDescent="0.2"/>
  <cols>
    <col min="1" max="1" width="1.140625" style="10" customWidth="1"/>
    <col min="2" max="2" width="11.42578125" style="10"/>
    <col min="3" max="3" width="55.5703125" style="10" customWidth="1"/>
    <col min="4" max="4" width="10.42578125" style="10" customWidth="1"/>
    <col min="5" max="5" width="17" style="1" customWidth="1"/>
    <col min="6" max="6" width="22.85546875" style="19" customWidth="1"/>
    <col min="7" max="8" width="23.7109375" style="11" customWidth="1"/>
    <col min="9" max="9" width="20.42578125" style="11" customWidth="1"/>
    <col min="10" max="10" width="19.85546875" style="11" customWidth="1"/>
    <col min="11" max="11" width="20.85546875" style="10" customWidth="1"/>
    <col min="12" max="12" width="21.28515625" style="10" customWidth="1"/>
    <col min="13" max="13" width="24" style="10" customWidth="1"/>
    <col min="14" max="14" width="18.7109375" style="10" bestFit="1" customWidth="1"/>
    <col min="15" max="16384" width="11.42578125" style="10"/>
  </cols>
  <sheetData>
    <row r="2" spans="1:14" ht="42" customHeight="1" x14ac:dyDescent="0.2">
      <c r="B2" s="26" t="s">
        <v>26</v>
      </c>
      <c r="C2" s="26"/>
      <c r="D2" s="26"/>
      <c r="E2" s="26"/>
      <c r="F2" s="26"/>
      <c r="G2" s="26"/>
      <c r="H2" s="26"/>
      <c r="I2" s="26"/>
      <c r="J2" s="26"/>
      <c r="K2" s="26"/>
    </row>
    <row r="3" spans="1:14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4" ht="21.75" customHeight="1" x14ac:dyDescent="0.2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12"/>
      <c r="N4" s="25"/>
    </row>
    <row r="5" spans="1:14" ht="30" x14ac:dyDescent="0.2">
      <c r="B5" s="2" t="s">
        <v>0</v>
      </c>
      <c r="C5" s="2" t="s">
        <v>1</v>
      </c>
      <c r="D5" s="2" t="s">
        <v>2</v>
      </c>
      <c r="E5" s="2" t="s">
        <v>3</v>
      </c>
      <c r="F5" s="17" t="s">
        <v>11</v>
      </c>
      <c r="G5" s="3" t="s">
        <v>15</v>
      </c>
      <c r="H5" s="3" t="s">
        <v>37</v>
      </c>
      <c r="I5" s="3" t="s">
        <v>10</v>
      </c>
      <c r="J5" s="3" t="s">
        <v>13</v>
      </c>
      <c r="K5" s="5" t="s">
        <v>14</v>
      </c>
      <c r="N5" s="25"/>
    </row>
    <row r="6" spans="1:14" s="13" customFormat="1" x14ac:dyDescent="0.2">
      <c r="B6" s="7">
        <v>1</v>
      </c>
      <c r="C6" s="6" t="s">
        <v>16</v>
      </c>
      <c r="D6" s="7">
        <v>1</v>
      </c>
      <c r="E6" s="7" t="s">
        <v>4</v>
      </c>
      <c r="F6" s="18">
        <v>19580</v>
      </c>
      <c r="G6" s="18">
        <v>17622</v>
      </c>
      <c r="H6" s="18"/>
      <c r="I6" s="23">
        <f>AVERAGE(F6,G6,H6)</f>
        <v>18601</v>
      </c>
      <c r="J6" s="23">
        <f t="shared" ref="J6:J17" si="0">I6*D6</f>
        <v>18601</v>
      </c>
      <c r="K6" s="23">
        <f>+J6</f>
        <v>18601</v>
      </c>
      <c r="L6" s="10"/>
    </row>
    <row r="7" spans="1:14" s="13" customFormat="1" x14ac:dyDescent="0.2">
      <c r="B7" s="7">
        <v>2</v>
      </c>
      <c r="C7" s="6" t="s">
        <v>18</v>
      </c>
      <c r="D7" s="7">
        <v>1</v>
      </c>
      <c r="E7" s="7" t="s">
        <v>4</v>
      </c>
      <c r="F7" s="18">
        <v>81592.5</v>
      </c>
      <c r="G7" s="18">
        <v>73433.25</v>
      </c>
      <c r="H7" s="18"/>
      <c r="I7" s="23">
        <f t="shared" ref="I7:I17" si="1">AVERAGE(F7,G7,H7)</f>
        <v>77512.875</v>
      </c>
      <c r="J7" s="23">
        <f t="shared" si="0"/>
        <v>77512.875</v>
      </c>
      <c r="K7" s="23"/>
      <c r="L7" s="10"/>
    </row>
    <row r="8" spans="1:14" s="13" customFormat="1" x14ac:dyDescent="0.2">
      <c r="B8" s="7">
        <v>3</v>
      </c>
      <c r="C8" s="6" t="s">
        <v>27</v>
      </c>
      <c r="D8" s="7">
        <v>1</v>
      </c>
      <c r="E8" s="7" t="s">
        <v>5</v>
      </c>
      <c r="F8" s="18">
        <v>2123511.4</v>
      </c>
      <c r="G8" s="18">
        <v>1789107.25</v>
      </c>
      <c r="H8" s="18">
        <f>+(1644500*19%)+1644500</f>
        <v>1956955</v>
      </c>
      <c r="I8" s="23">
        <f t="shared" si="1"/>
        <v>1956524.55</v>
      </c>
      <c r="J8" s="23">
        <f t="shared" si="0"/>
        <v>1956524.55</v>
      </c>
      <c r="K8" s="23">
        <f t="shared" ref="K8:K17" si="2">+J8</f>
        <v>1956524.55</v>
      </c>
      <c r="L8" s="10"/>
    </row>
    <row r="9" spans="1:14" s="13" customFormat="1" x14ac:dyDescent="0.2">
      <c r="B9" s="7">
        <v>4</v>
      </c>
      <c r="C9" s="8" t="s">
        <v>19</v>
      </c>
      <c r="D9" s="7">
        <v>1</v>
      </c>
      <c r="E9" s="9" t="s">
        <v>4</v>
      </c>
      <c r="F9" s="18">
        <v>27197.5</v>
      </c>
      <c r="G9" s="18">
        <v>24477.75</v>
      </c>
      <c r="H9" s="18"/>
      <c r="I9" s="23">
        <f t="shared" si="1"/>
        <v>25837.625</v>
      </c>
      <c r="J9" s="23">
        <f t="shared" si="0"/>
        <v>25837.625</v>
      </c>
      <c r="K9" s="23">
        <f t="shared" si="2"/>
        <v>25837.625</v>
      </c>
      <c r="L9" s="10"/>
    </row>
    <row r="10" spans="1:14" s="13" customFormat="1" x14ac:dyDescent="0.2">
      <c r="B10" s="7">
        <v>5</v>
      </c>
      <c r="C10" s="6" t="s">
        <v>22</v>
      </c>
      <c r="D10" s="7">
        <v>1</v>
      </c>
      <c r="E10" s="7" t="s">
        <v>4</v>
      </c>
      <c r="F10" s="18">
        <v>14547.5</v>
      </c>
      <c r="G10" s="18">
        <v>13092.75</v>
      </c>
      <c r="H10" s="18"/>
      <c r="I10" s="23">
        <f t="shared" si="1"/>
        <v>13820.125</v>
      </c>
      <c r="J10" s="23">
        <f t="shared" si="0"/>
        <v>13820.125</v>
      </c>
      <c r="K10" s="23"/>
      <c r="L10" s="10"/>
    </row>
    <row r="11" spans="1:14" s="13" customFormat="1" x14ac:dyDescent="0.2">
      <c r="B11" s="7">
        <v>6</v>
      </c>
      <c r="C11" s="6" t="s">
        <v>23</v>
      </c>
      <c r="D11" s="7">
        <v>1</v>
      </c>
      <c r="E11" s="7" t="s">
        <v>4</v>
      </c>
      <c r="F11" s="18">
        <v>27197.5</v>
      </c>
      <c r="G11" s="18">
        <v>24477.75</v>
      </c>
      <c r="H11" s="18"/>
      <c r="I11" s="23">
        <f t="shared" si="1"/>
        <v>25837.625</v>
      </c>
      <c r="J11" s="23">
        <f t="shared" si="0"/>
        <v>25837.625</v>
      </c>
      <c r="K11" s="23">
        <f t="shared" si="2"/>
        <v>25837.625</v>
      </c>
      <c r="L11" s="10"/>
    </row>
    <row r="12" spans="1:14" s="13" customFormat="1" ht="28.5" x14ac:dyDescent="0.2">
      <c r="B12" s="7">
        <v>7</v>
      </c>
      <c r="C12" s="6" t="s">
        <v>36</v>
      </c>
      <c r="D12" s="7">
        <v>1</v>
      </c>
      <c r="E12" s="7" t="s">
        <v>5</v>
      </c>
      <c r="F12" s="18">
        <v>4127022.8</v>
      </c>
      <c r="G12" s="18">
        <v>3718214.5</v>
      </c>
      <c r="H12" s="18">
        <f>+(3289000*19%)+3289000</f>
        <v>3913910</v>
      </c>
      <c r="I12" s="23">
        <f t="shared" si="1"/>
        <v>3919715.7666666671</v>
      </c>
      <c r="J12" s="23">
        <f t="shared" si="0"/>
        <v>3919715.7666666671</v>
      </c>
      <c r="K12" s="23">
        <f t="shared" si="2"/>
        <v>3919715.7666666671</v>
      </c>
      <c r="L12" s="10"/>
    </row>
    <row r="13" spans="1:14" s="13" customFormat="1" x14ac:dyDescent="0.2">
      <c r="B13" s="7">
        <v>8</v>
      </c>
      <c r="C13" s="6" t="s">
        <v>6</v>
      </c>
      <c r="D13" s="7">
        <v>1</v>
      </c>
      <c r="E13" s="7" t="s">
        <v>4</v>
      </c>
      <c r="F13" s="18">
        <v>108790</v>
      </c>
      <c r="G13" s="18">
        <v>97911</v>
      </c>
      <c r="H13" s="18"/>
      <c r="I13" s="23">
        <f t="shared" si="1"/>
        <v>103350.5</v>
      </c>
      <c r="J13" s="23">
        <f t="shared" si="0"/>
        <v>103350.5</v>
      </c>
      <c r="K13" s="23"/>
      <c r="L13" s="10"/>
    </row>
    <row r="14" spans="1:14" s="13" customFormat="1" ht="28.5" x14ac:dyDescent="0.2">
      <c r="B14" s="7">
        <v>9</v>
      </c>
      <c r="C14" s="6" t="s">
        <v>24</v>
      </c>
      <c r="D14" s="7">
        <v>1</v>
      </c>
      <c r="E14" s="7" t="s">
        <v>4</v>
      </c>
      <c r="F14" s="18">
        <v>574582.5</v>
      </c>
      <c r="G14" s="18">
        <v>540124.25</v>
      </c>
      <c r="H14" s="18"/>
      <c r="I14" s="23">
        <f t="shared" si="1"/>
        <v>557353.375</v>
      </c>
      <c r="J14" s="23">
        <f t="shared" si="0"/>
        <v>557353.375</v>
      </c>
      <c r="K14" s="23"/>
      <c r="L14" s="10"/>
    </row>
    <row r="15" spans="1:14" s="13" customFormat="1" x14ac:dyDescent="0.2">
      <c r="B15" s="7">
        <v>10</v>
      </c>
      <c r="C15" s="6" t="s">
        <v>28</v>
      </c>
      <c r="D15" s="7">
        <v>1</v>
      </c>
      <c r="E15" s="7" t="s">
        <v>5</v>
      </c>
      <c r="F15" s="18">
        <v>835404.56</v>
      </c>
      <c r="G15" s="18">
        <v>743642.9</v>
      </c>
      <c r="H15" s="18">
        <f>+(657800*19%)+657800</f>
        <v>782782</v>
      </c>
      <c r="I15" s="23">
        <f t="shared" si="1"/>
        <v>787276.48666666669</v>
      </c>
      <c r="J15" s="23">
        <f t="shared" si="0"/>
        <v>787276.48666666669</v>
      </c>
      <c r="K15" s="23">
        <f t="shared" si="2"/>
        <v>787276.48666666669</v>
      </c>
      <c r="L15" s="10"/>
    </row>
    <row r="16" spans="1:14" s="13" customFormat="1" x14ac:dyDescent="0.2">
      <c r="B16" s="7">
        <v>11</v>
      </c>
      <c r="C16" s="6" t="s">
        <v>29</v>
      </c>
      <c r="D16" s="7">
        <v>1</v>
      </c>
      <c r="E16" s="7" t="s">
        <v>5</v>
      </c>
      <c r="F16" s="18">
        <v>205632</v>
      </c>
      <c r="G16" s="18">
        <v>180880</v>
      </c>
      <c r="H16" s="18">
        <f>+(160000*19%)+160000</f>
        <v>190400</v>
      </c>
      <c r="I16" s="23">
        <f t="shared" si="1"/>
        <v>192304</v>
      </c>
      <c r="J16" s="23">
        <f t="shared" si="0"/>
        <v>192304</v>
      </c>
      <c r="K16" s="23">
        <f t="shared" si="2"/>
        <v>192304</v>
      </c>
      <c r="L16" s="10"/>
    </row>
    <row r="17" spans="2:13" s="13" customFormat="1" x14ac:dyDescent="0.2">
      <c r="B17" s="7">
        <v>12</v>
      </c>
      <c r="C17" s="6" t="s">
        <v>25</v>
      </c>
      <c r="D17" s="7">
        <v>1</v>
      </c>
      <c r="E17" s="7" t="s">
        <v>4</v>
      </c>
      <c r="F17" s="18">
        <v>680570</v>
      </c>
      <c r="G17" s="18">
        <v>652513</v>
      </c>
      <c r="H17" s="18"/>
      <c r="I17" s="23">
        <f t="shared" si="1"/>
        <v>666541.5</v>
      </c>
      <c r="J17" s="23">
        <f t="shared" si="0"/>
        <v>666541.5</v>
      </c>
      <c r="K17" s="23">
        <f t="shared" si="2"/>
        <v>666541.5</v>
      </c>
      <c r="L17" s="10"/>
    </row>
    <row r="18" spans="2:13" ht="21" customHeight="1" x14ac:dyDescent="0.2">
      <c r="B18" s="4" t="s">
        <v>8</v>
      </c>
      <c r="C18" s="4" t="s">
        <v>17</v>
      </c>
      <c r="D18" s="4" t="s">
        <v>7</v>
      </c>
      <c r="E18" s="2" t="s">
        <v>3</v>
      </c>
      <c r="F18" s="20"/>
      <c r="G18" s="14"/>
      <c r="H18" s="14"/>
      <c r="I18" s="20"/>
      <c r="J18" s="20"/>
      <c r="K18" s="20"/>
    </row>
    <row r="19" spans="2:13" x14ac:dyDescent="0.2">
      <c r="B19" s="7">
        <v>1</v>
      </c>
      <c r="C19" s="6" t="s">
        <v>30</v>
      </c>
      <c r="D19" s="7">
        <v>1</v>
      </c>
      <c r="E19" s="1" t="s">
        <v>12</v>
      </c>
      <c r="F19" s="21">
        <v>81516452.336799994</v>
      </c>
      <c r="G19" s="18">
        <v>73463546.037</v>
      </c>
      <c r="H19" s="18">
        <f>+(64983234*19%)+64983234</f>
        <v>77330048.460000008</v>
      </c>
      <c r="I19" s="23">
        <f>AVERAGE(F19,G19,H19)</f>
        <v>77436682.277933329</v>
      </c>
      <c r="J19" s="19">
        <f t="shared" ref="J19:J24" si="3">+I19*D19</f>
        <v>77436682.277933329</v>
      </c>
      <c r="K19" s="23">
        <f t="shared" ref="K19:K24" si="4">+J19</f>
        <v>77436682.277933329</v>
      </c>
    </row>
    <row r="20" spans="2:13" x14ac:dyDescent="0.2">
      <c r="B20" s="7">
        <v>2</v>
      </c>
      <c r="C20" s="6" t="s">
        <v>31</v>
      </c>
      <c r="D20" s="7">
        <v>14</v>
      </c>
      <c r="E20" s="1" t="s">
        <v>12</v>
      </c>
      <c r="F20" s="21">
        <v>30130</v>
      </c>
      <c r="G20" s="18">
        <v>28262.5</v>
      </c>
      <c r="H20" s="18">
        <f>+(25000*19%)+25000</f>
        <v>29750</v>
      </c>
      <c r="I20" s="23">
        <f t="shared" ref="I20:I24" si="5">AVERAGE(F20,G20,H20)</f>
        <v>29380.833333333332</v>
      </c>
      <c r="J20" s="19">
        <f t="shared" si="3"/>
        <v>411331.66666666663</v>
      </c>
      <c r="K20" s="23">
        <f t="shared" si="4"/>
        <v>411331.66666666663</v>
      </c>
    </row>
    <row r="21" spans="2:13" x14ac:dyDescent="0.2">
      <c r="B21" s="7">
        <v>3</v>
      </c>
      <c r="C21" s="6" t="s">
        <v>32</v>
      </c>
      <c r="D21" s="7">
        <v>1</v>
      </c>
      <c r="E21" s="1" t="s">
        <v>12</v>
      </c>
      <c r="F21" s="21">
        <v>31479.46</v>
      </c>
      <c r="G21" s="18">
        <v>29449.525000000001</v>
      </c>
      <c r="H21" s="18">
        <f>+(26050*19%)+26050</f>
        <v>30999.5</v>
      </c>
      <c r="I21" s="23">
        <f t="shared" si="5"/>
        <v>30642.828333333335</v>
      </c>
      <c r="J21" s="19">
        <f t="shared" si="3"/>
        <v>30642.828333333335</v>
      </c>
      <c r="K21" s="23">
        <f t="shared" si="4"/>
        <v>30642.828333333335</v>
      </c>
    </row>
    <row r="22" spans="2:13" x14ac:dyDescent="0.2">
      <c r="B22" s="7">
        <v>4</v>
      </c>
      <c r="C22" s="6" t="s">
        <v>33</v>
      </c>
      <c r="D22" s="7">
        <v>2</v>
      </c>
      <c r="E22" s="1" t="s">
        <v>12</v>
      </c>
      <c r="F22" s="21">
        <v>28274.400000000001</v>
      </c>
      <c r="G22" s="18">
        <v>24871</v>
      </c>
      <c r="H22" s="18">
        <f>+(22000*19%)+22000</f>
        <v>26180</v>
      </c>
      <c r="I22" s="23">
        <f t="shared" si="5"/>
        <v>26441.8</v>
      </c>
      <c r="J22" s="19">
        <f t="shared" si="3"/>
        <v>52883.6</v>
      </c>
      <c r="K22" s="23">
        <f t="shared" si="4"/>
        <v>52883.6</v>
      </c>
    </row>
    <row r="23" spans="2:13" x14ac:dyDescent="0.2">
      <c r="B23" s="7">
        <v>5</v>
      </c>
      <c r="C23" s="6" t="s">
        <v>34</v>
      </c>
      <c r="D23" s="7">
        <v>6</v>
      </c>
      <c r="E23" s="1" t="s">
        <v>12</v>
      </c>
      <c r="F23" s="21">
        <v>71230.924799999993</v>
      </c>
      <c r="G23" s="18">
        <v>62656.831999999995</v>
      </c>
      <c r="H23" s="18">
        <f>+(55424*19%)+55424</f>
        <v>65954.559999999998</v>
      </c>
      <c r="I23" s="23">
        <f t="shared" si="5"/>
        <v>66614.105599999995</v>
      </c>
      <c r="J23" s="19">
        <f t="shared" si="3"/>
        <v>399684.63359999994</v>
      </c>
      <c r="K23" s="23">
        <f t="shared" si="4"/>
        <v>399684.63359999994</v>
      </c>
    </row>
    <row r="24" spans="2:13" x14ac:dyDescent="0.2">
      <c r="B24" s="7">
        <v>6</v>
      </c>
      <c r="C24" s="6" t="s">
        <v>35</v>
      </c>
      <c r="D24" s="7">
        <v>1</v>
      </c>
      <c r="E24" s="1" t="s">
        <v>12</v>
      </c>
      <c r="F24" s="21">
        <v>691469.73</v>
      </c>
      <c r="G24" s="18">
        <v>608237.26249999995</v>
      </c>
      <c r="H24" s="18">
        <f>+(538025*19%)+538025</f>
        <v>640249.75</v>
      </c>
      <c r="I24" s="23">
        <f t="shared" si="5"/>
        <v>646652.24749999994</v>
      </c>
      <c r="J24" s="19">
        <f t="shared" si="3"/>
        <v>646652.24749999994</v>
      </c>
      <c r="K24" s="23">
        <f t="shared" si="4"/>
        <v>646652.24749999994</v>
      </c>
      <c r="L24" s="25"/>
    </row>
    <row r="25" spans="2:13" s="16" customFormat="1" ht="33" customHeight="1" x14ac:dyDescent="0.25">
      <c r="B25" s="22" t="s">
        <v>9</v>
      </c>
      <c r="C25" s="24" t="s">
        <v>20</v>
      </c>
      <c r="D25" s="22" t="s">
        <v>9</v>
      </c>
      <c r="E25" s="22" t="s">
        <v>9</v>
      </c>
      <c r="F25" s="22"/>
      <c r="G25" s="22" t="s">
        <v>9</v>
      </c>
      <c r="H25" s="22"/>
      <c r="I25" s="22" t="s">
        <v>9</v>
      </c>
      <c r="J25" s="22">
        <f>+SUM(J6:J24)</f>
        <v>87322552.682366654</v>
      </c>
      <c r="K25" s="22">
        <f>+SUM(K6:K24)</f>
        <v>86570515.807366654</v>
      </c>
      <c r="L25" s="15"/>
      <c r="M25" s="15"/>
    </row>
  </sheetData>
  <mergeCells count="2">
    <mergeCell ref="B2:K3"/>
    <mergeCell ref="A4:K4"/>
  </mergeCells>
  <pageMargins left="0.70866141732283472" right="0.75" top="1.2204724409448819" bottom="1.1812499999999999" header="0.31496062992125984" footer="0.31496062992125984"/>
  <pageSetup paperSize="14" scale="71" orientation="landscape" r:id="rId1"/>
  <headerFooter>
    <oddHeader>&amp;C&amp;G</oddHeader>
    <oddFooter xml:space="preserve">&amp;C&amp;"Arial,Normal"Regional Guaviare/ Centro de Desarrollo Agroindustrial, Turístico y Tecnológico del Guaviare.
Carrera 19C No. 16-48 Barrio Modelo - San Jose del Guaviare - Teléfono (8)5840403.
E-mail: contratacionguaviare@sena.edu.co 
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EBD10F2229624A8DB570681C93040A" ma:contentTypeVersion="11" ma:contentTypeDescription="Crear nuevo documento." ma:contentTypeScope="" ma:versionID="894a0ac0780daddf933b3687a0b9bc9c">
  <xsd:schema xmlns:xsd="http://www.w3.org/2001/XMLSchema" xmlns:xs="http://www.w3.org/2001/XMLSchema" xmlns:p="http://schemas.microsoft.com/office/2006/metadata/properties" xmlns:ns2="45cb1fc2-b665-442a-b795-a283b4401447" xmlns:ns3="7c11ca86-94a8-4cd6-9aa6-efb5fa5d4aaf" targetNamespace="http://schemas.microsoft.com/office/2006/metadata/properties" ma:root="true" ma:fieldsID="70938342a300d82ad5df97bb6864b477" ns2:_="" ns3:_="">
    <xsd:import namespace="45cb1fc2-b665-442a-b795-a283b4401447"/>
    <xsd:import namespace="7c11ca86-94a8-4cd6-9aa6-efb5fa5d4a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b1fc2-b665-442a-b795-a283b44014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11ca86-94a8-4cd6-9aa6-efb5fa5d4aa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1999b2c-a959-4f98-a266-886152728675}" ma:internalName="TaxCatchAll" ma:showField="CatchAllData" ma:web="7c11ca86-94a8-4cd6-9aa6-efb5fa5d4a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cb1fc2-b665-442a-b795-a283b4401447">
      <Terms xmlns="http://schemas.microsoft.com/office/infopath/2007/PartnerControls"/>
    </lcf76f155ced4ddcb4097134ff3c332f>
    <TaxCatchAll xmlns="7c11ca86-94a8-4cd6-9aa6-efb5fa5d4aaf" xsi:nil="true"/>
  </documentManagement>
</p:properties>
</file>

<file path=customXml/itemProps1.xml><?xml version="1.0" encoding="utf-8"?>
<ds:datastoreItem xmlns:ds="http://schemas.openxmlformats.org/officeDocument/2006/customXml" ds:itemID="{7CFD915F-4CFF-42FD-8C25-E74674D4E2F1}"/>
</file>

<file path=customXml/itemProps2.xml><?xml version="1.0" encoding="utf-8"?>
<ds:datastoreItem xmlns:ds="http://schemas.openxmlformats.org/officeDocument/2006/customXml" ds:itemID="{41B320E3-17A5-4CF2-A6B4-0E59C6BABE09}"/>
</file>

<file path=customXml/itemProps3.xml><?xml version="1.0" encoding="utf-8"?>
<ds:datastoreItem xmlns:ds="http://schemas.openxmlformats.org/officeDocument/2006/customXml" ds:itemID="{8F0319C2-DD7C-4936-87BD-6705C8A917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Karenth Danitza Pan</dc:creator>
  <cp:lastModifiedBy>Yuri Yetzara Huertas Diaz</cp:lastModifiedBy>
  <cp:lastPrinted>2022-03-30T20:06:15Z</cp:lastPrinted>
  <dcterms:created xsi:type="dcterms:W3CDTF">2022-03-30T16:22:15Z</dcterms:created>
  <dcterms:modified xsi:type="dcterms:W3CDTF">2024-07-18T14:41:58Z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2023-10-30T13:56:33Z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89529a37-962d-459a-b1ce-ec150c1716d6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0x01010069EBD10F2229624A8DB570681C93040A</vt:lpwstr>
  </property>
</Properties>
</file>