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/>
  <mc:AlternateContent xmlns:mc="http://schemas.openxmlformats.org/markup-compatibility/2006">
    <mc:Choice Requires="x15">
      <x15ac:absPath xmlns:x15ac="http://schemas.microsoft.com/office/spreadsheetml/2010/11/ac" url="F:\EVALUACIONES 2024\SEÑALIZACION SED\"/>
    </mc:Choice>
  </mc:AlternateContent>
  <xr:revisionPtr revIDLastSave="0" documentId="13_ncr:1_{ABD54A49-B2AD-4834-8698-FBBEE69C14DB}" xr6:coauthVersionLast="36" xr6:coauthVersionMax="47" xr10:uidLastSave="{00000000-0000-0000-0000-000000000000}"/>
  <bookViews>
    <workbookView xWindow="0" yWindow="0" windowWidth="20490" windowHeight="6945" tabRatio="772" xr2:uid="{00000000-000D-0000-FFFF-FFFF00000000}"/>
  </bookViews>
  <sheets>
    <sheet name="P8-HAB-EXPE Y OFREC TECNIC" sheetId="92" r:id="rId1"/>
    <sheet name="RESUMEN " sheetId="65" r:id="rId2"/>
    <sheet name="VERIFICACIÓN ECONOMICA" sheetId="95" r:id="rId3"/>
    <sheet name="P8 -Validación Oferta Económica" sheetId="94" r:id="rId4"/>
  </sheets>
  <definedNames>
    <definedName name="_xlnm._FilterDatabase" localSheetId="3" hidden="1">'P8 -Validación Oferta Económica'!$C$9:$F$10</definedName>
    <definedName name="_xlnm.Print_Area" localSheetId="0">'P8-HAB-EXPE Y OFREC TECNIC'!$A$1:$T$25</definedName>
    <definedName name="_xlnm.Print_Area" localSheetId="1">'RESUMEN '!$A$1:$J$10</definedName>
  </definedNames>
  <calcPr calcId="179021"/>
</workbook>
</file>

<file path=xl/calcChain.xml><?xml version="1.0" encoding="utf-8"?>
<calcChain xmlns="http://schemas.openxmlformats.org/spreadsheetml/2006/main">
  <c r="C12" i="95" l="1"/>
  <c r="C11" i="95"/>
  <c r="C13" i="95" s="1"/>
  <c r="K39" i="94" l="1"/>
  <c r="J39" i="94"/>
  <c r="I39" i="94"/>
  <c r="K38" i="94"/>
  <c r="J38" i="94"/>
  <c r="I38" i="94"/>
  <c r="K37" i="94"/>
  <c r="J37" i="94"/>
  <c r="I37" i="94"/>
  <c r="K36" i="94"/>
  <c r="J36" i="94"/>
  <c r="I36" i="94"/>
  <c r="K35" i="94"/>
  <c r="J35" i="94"/>
  <c r="I35" i="94"/>
  <c r="K34" i="94"/>
  <c r="J34" i="94"/>
  <c r="I34" i="94"/>
  <c r="K33" i="94"/>
  <c r="J33" i="94"/>
  <c r="I33" i="94"/>
  <c r="K32" i="94"/>
  <c r="J32" i="94"/>
  <c r="I32" i="94"/>
  <c r="K31" i="94"/>
  <c r="J31" i="94"/>
  <c r="I31" i="94"/>
  <c r="K30" i="94"/>
  <c r="J30" i="94"/>
  <c r="I30" i="94"/>
  <c r="K29" i="94"/>
  <c r="J29" i="94"/>
  <c r="I29" i="94"/>
  <c r="K28" i="94"/>
  <c r="J28" i="94"/>
  <c r="I28" i="94"/>
  <c r="K27" i="94"/>
  <c r="J27" i="94"/>
  <c r="I27" i="94"/>
  <c r="K26" i="94"/>
  <c r="J26" i="94"/>
  <c r="I26" i="94"/>
  <c r="K25" i="94"/>
  <c r="J25" i="94"/>
  <c r="I25" i="94"/>
  <c r="K24" i="94"/>
  <c r="J24" i="94"/>
  <c r="I24" i="94"/>
  <c r="K23" i="94"/>
  <c r="J23" i="94"/>
  <c r="I23" i="94"/>
  <c r="K22" i="94"/>
  <c r="J22" i="94"/>
  <c r="I22" i="94"/>
  <c r="K21" i="94"/>
  <c r="J21" i="94"/>
  <c r="I21" i="94"/>
  <c r="K20" i="94"/>
  <c r="J20" i="94"/>
  <c r="I20" i="94"/>
  <c r="K19" i="94"/>
  <c r="J19" i="94"/>
  <c r="I19" i="94"/>
  <c r="K18" i="94"/>
  <c r="J18" i="94"/>
  <c r="I18" i="94"/>
  <c r="K17" i="94"/>
  <c r="J17" i="94"/>
  <c r="I17" i="94"/>
  <c r="K16" i="94"/>
  <c r="J16" i="94"/>
  <c r="I16" i="94"/>
  <c r="K15" i="94"/>
  <c r="J15" i="94"/>
  <c r="I15" i="94"/>
  <c r="K14" i="94"/>
  <c r="J14" i="94"/>
  <c r="I14" i="94"/>
  <c r="K13" i="94"/>
  <c r="J13" i="94"/>
  <c r="I13" i="94"/>
  <c r="K12" i="94"/>
  <c r="J12" i="94"/>
  <c r="I12" i="94"/>
  <c r="K11" i="94"/>
  <c r="J11" i="94"/>
  <c r="I11" i="94"/>
  <c r="K10" i="94"/>
  <c r="J10" i="94"/>
  <c r="I10" i="94"/>
  <c r="I40" i="94" s="1"/>
  <c r="P24" i="92"/>
  <c r="N23" i="92" l="1"/>
  <c r="O23" i="92" s="1"/>
  <c r="N22" i="92"/>
  <c r="O22" i="92" s="1"/>
  <c r="O24" i="92"/>
  <c r="N24" i="92"/>
  <c r="Q24" i="92" l="1"/>
  <c r="P23" i="92"/>
  <c r="Q23" i="92" s="1"/>
  <c r="P22" i="92"/>
  <c r="Q22" i="92" s="1"/>
  <c r="Q25" i="92" l="1"/>
</calcChain>
</file>

<file path=xl/sharedStrings.xml><?xml version="1.0" encoding="utf-8"?>
<sst xmlns="http://schemas.openxmlformats.org/spreadsheetml/2006/main" count="166" uniqueCount="98">
  <si>
    <t xml:space="preserve"> SECRETARÍA DE EDUCACIÓN</t>
  </si>
  <si>
    <t>OBSERVACIONES</t>
  </si>
  <si>
    <t xml:space="preserve">CONTRATO O FACTURA No. </t>
  </si>
  <si>
    <t>OBJETO DEL CONTRATO</t>
  </si>
  <si>
    <t>FECHA DE INICIACIÓN</t>
  </si>
  <si>
    <t>FECHA DE TERMINACIÓN</t>
  </si>
  <si>
    <t>VALOR CONTRATO</t>
  </si>
  <si>
    <t>PRIVADA</t>
  </si>
  <si>
    <t>EMPRESA-ENTIDAD CONTRATANTE</t>
  </si>
  <si>
    <t>ÚNICO</t>
  </si>
  <si>
    <t>PÚBLICA</t>
  </si>
  <si>
    <t xml:space="preserve">VERIFICACIÓN </t>
  </si>
  <si>
    <t xml:space="preserve">      ALCALDIA MAYOR DE BOGOTA D.C.</t>
  </si>
  <si>
    <t>UNIÓN TEMPORAL</t>
  </si>
  <si>
    <t>VALOR VALIDO A CERTIFICAR PARA EXPERIENCIA</t>
  </si>
  <si>
    <t xml:space="preserve">VALOR CONTRATO A CERTIFICAR   </t>
  </si>
  <si>
    <t xml:space="preserve">VALOR CONTRATO A CERTIFICAR DIVIDIDO EN SMLMV (AÑO TERMINACION) </t>
  </si>
  <si>
    <t xml:space="preserve">No. DE PROPONENTE </t>
  </si>
  <si>
    <t xml:space="preserve">NOMBRE PROPONENTE </t>
  </si>
  <si>
    <t>CUMPLE</t>
  </si>
  <si>
    <t>FORMA DE PARTICIPACIÓN - CON % DE PARTICIPACIÓN</t>
  </si>
  <si>
    <t>X</t>
  </si>
  <si>
    <t xml:space="preserve">VALOR VALIDO A CERTIFICAR PARA EXPERIENCIA MULTIPLICADO EN SMLMV
(2024-$1.300.000) </t>
  </si>
  <si>
    <t>N/A</t>
  </si>
  <si>
    <t>SI</t>
  </si>
  <si>
    <t>NO</t>
  </si>
  <si>
    <t xml:space="preserve">EXPERIENCIA ESPECÍFICA Y OFRECIMIENTO TÉCNICO </t>
  </si>
  <si>
    <t>CONSOLIDADO PRELIMINAR</t>
  </si>
  <si>
    <t xml:space="preserve">X </t>
  </si>
  <si>
    <t>FORMATO 7- EVALUACIÓN EXPERIENCIA</t>
  </si>
  <si>
    <t>REQUISITO HABILITANTE   TÉCNICO
FORMATO 7- EVALUACIÓN EXPERIENCIA</t>
  </si>
  <si>
    <t>FORMATO 8- OFRECIMIENTO TECNICO</t>
  </si>
  <si>
    <t>REQUISITO HABILITANTE TÉCNICO
FORMATO 8- OFRECIMIENTO TECNICO</t>
  </si>
  <si>
    <t>OFERTA ECONÓMICA</t>
  </si>
  <si>
    <t>No.</t>
  </si>
  <si>
    <t>Descripción</t>
  </si>
  <si>
    <t>PRESENTACION REQUERIDA</t>
  </si>
  <si>
    <t>CANTIDAD</t>
  </si>
  <si>
    <t>TECHO DEL PRECIO UNITARIO –INCLUIDO IVA</t>
  </si>
  <si>
    <t xml:space="preserve">VALOR UNITARIO </t>
  </si>
  <si>
    <t xml:space="preserve">VALOR TOTAL </t>
  </si>
  <si>
    <t>VALOR SUPERIOR A CERO</t>
  </si>
  <si>
    <t>VALOR IGUAL O INFERIOR A TECHO</t>
  </si>
  <si>
    <t>UNIDAD</t>
  </si>
  <si>
    <t xml:space="preserve">TOTAL IVA INCLUIDO </t>
  </si>
  <si>
    <t>A- Requisitos mínimos (numeral 2.4.1.2 de la Invitacion Publica/Formato 7)</t>
  </si>
  <si>
    <t xml:space="preserve">B- Requisitos mínimos  (numeral 2.4.2 de la Invitacion Publica) - Formato No. 8 Ofrecimiento Tecnico. </t>
  </si>
  <si>
    <t>EVALUACIÓN TÉCNICA- ECONÓMICA: PROCESO DE SELECCIÓN DE MÍNIMA CUANTÍA No. SED-MC-DTH-081-2024</t>
  </si>
  <si>
    <t>1. Acreditar valor igual o superior al 100% del presupuesto asignado que corresponde a: $85.102.597 (65,46 SMMLV)</t>
  </si>
  <si>
    <t>2. Cantidad certificaciones: Máximo 3 y 1 Adcional MiPymes.</t>
  </si>
  <si>
    <t>3. Objeto: ADQUISICIÓN DE SEÑALIZACIÓN PARA EL NIVEL CENTRAL Y LOCAL, SEGÚN LO ESTABLECIDO EN LA NORMATIVIDAD VIGENTE</t>
  </si>
  <si>
    <t>4. Experiencia en: SUMINISTRO DE SEÑALIZACIÓN</t>
  </si>
  <si>
    <t>ARQUETIPO SEÑALIZACION SAS</t>
  </si>
  <si>
    <t>NOMBRE PROPONENTE 4</t>
  </si>
  <si>
    <t>CONTRATO No. 220-SG-2021</t>
  </si>
  <si>
    <t>SUMINISTRO E INSTALACION DE SENALES INCLUSIVAS CON SISTEMA DE LECTURA Y ESCRITURA TACTIL - BRAILLE, EN AL TO RELIEVE, OTRA LENGUA O IDIOMA (INGLES), PICTOGRAMA Y LENGUAJE DE SEÑAS, PARA LA ORIE􀀗TACION DE PERSONAS CON DISCAPACIDAD VISUAL, AUDITIVA, PERSONAS QUE HABLEN OTRO IDIOMA, PERSONAS QUE 1\10 SEPAN LEER O QUE SEPAN LECTURA DE TACTO EN ALTO RELIEVE, DENTRO DEL INSTITUTO NACIONAL DE MEDICINA LEGAL Y CIENCIAS FORENSES.</t>
  </si>
  <si>
    <t>OC-0004439  OC-00044524</t>
  </si>
  <si>
    <t xml:space="preserve">SUMINISTRO E INSTALACIÓN DE LA SEÑALIZACIÓN, AVISOS, DIRECTORIOS MEDICOS, ENCHAPES DE MUROS HALL DE ASCENSOR Y RECEPCION PARA LA TORRE COLMEDICA UBICADA EN LA CRA 45 No. 122 – 96 </t>
  </si>
  <si>
    <t xml:space="preserve"> Cambio de señalización informativa y operativa.</t>
  </si>
  <si>
    <t>ARISTA ARQUITECTURA CORPORATIVA S.A.S
NIT: 830.124.471-1</t>
  </si>
  <si>
    <t>IGUAL O MAYOR AL 100% DEL 
PRESUPUESTO OFICIAL EQUIVALENTE A 
$85.102.597 = SMMLV - 65,46 SMMLV</t>
  </si>
  <si>
    <t>EVALUACIÓN ECONÓMICA: PROCESO DE SELECCIÓN DE MÍNIMA CUANTÍA No. SED-MC-DTH-081-2024</t>
  </si>
  <si>
    <t>30 X 20 CM Calibre 2 mm (texto en español y subtexto en inglés) con sistema braille</t>
  </si>
  <si>
    <t>30 x 30 cm Calibre 2 mm (texto en español y subtexto en inglés) con sistema braille</t>
  </si>
  <si>
    <t>Rollo de cinta Material Plástico Largo x ancho: 500m x 9 cm</t>
  </si>
  <si>
    <t>Rollo de cinta Caja con un Ancho: 5 cm (min) grosor por 20 metros de largocon fotoluminicencia</t>
  </si>
  <si>
    <t>20 x 20 CM Calibre 2 mm (texto en español y subtexto en inglés) con sistema braille</t>
  </si>
  <si>
    <t>30 x 20 CM Calibre 2 mm (texto en español y subtexto en inglés) FOTOLUMINISCIENTE (10 horas de luminosidad)</t>
  </si>
  <si>
    <t>32 x 15 CM Calibre 2 mm (texto en español y subtexto en inglés) FOTOLUMINISCIENTE (10 horas de luminosidad) con sistema braille</t>
  </si>
  <si>
    <t>30 x 20 CM Calibre 2 mm (texto en español y subtexto en inglés)</t>
  </si>
  <si>
    <t>20 x 20 CM Calibre 2 mm (texto en español y subtexto en inglés) FOTOLUMINISCIENTE (10 horas de luminosidad)</t>
  </si>
  <si>
    <t>20 x 15 CM Calibre 2 mm (texto en español y subtexto en inglés) FOTOLUMINISCIENTE (10 horas de luminosidad)</t>
  </si>
  <si>
    <t>60 x 60 CM Calibre 2 mm (texto en español y subtexto en inglés) FOTOLUMINISCIENTE (10 horas de luminosidad)</t>
  </si>
  <si>
    <t>30 x 40 CM Calibre 2 mm (texto en español y subtexto en inglés) con sistema braille</t>
  </si>
  <si>
    <t>20 X 30 CM Calibre 2 mm (texto en español y subtexto en inglés) con sistema braille</t>
  </si>
  <si>
    <t>20 x 30 cm Calibre 2 mm (texto en español y subtexto en inglés) con sistema braille</t>
  </si>
  <si>
    <t>15 x 8.5 cm Calibre 2 mm (texto en español y subtexto en inglés) con sistema braille</t>
  </si>
  <si>
    <t>NO CUMPLE</t>
  </si>
  <si>
    <t>El formato no esta diligenciado-</t>
  </si>
  <si>
    <t xml:space="preserve"> ALCALDIA MAYOR DE BOGOTA D.C.
SECRETARÍA DE EDUCACIÓN
EVALUACIÓN TÉCNICA- ECONÓMICA: PROCESO DE SELECCIÓN DE MÍNIMA CUANTÍA No. SED-MC-DTH-081-2024
RESUMEN</t>
  </si>
  <si>
    <t>El proponente no allego el formato 8 - Ofrecimiento Técnico - Dilgenciado, de conformidad con el numral 2..4.2 de la invitación pública, por lo anterior, dentro del término del traslado del informe de evaluación, el proponente deberá acreditar el cumplimiento de este requisito.</t>
  </si>
  <si>
    <t>PROPONENTE</t>
  </si>
  <si>
    <t>RAZÓN SOCIAL</t>
  </si>
  <si>
    <t>VALOR OFERTA 
ECONÓMICA</t>
  </si>
  <si>
    <t>STRATIK PUBLICIDAD SAS</t>
  </si>
  <si>
    <t>TECNOAVISOS Y ASOCIADOS SAS</t>
  </si>
  <si>
    <t>STRATEGY SAS</t>
  </si>
  <si>
    <t>ARQUETIPO SEÑALIZACION</t>
  </si>
  <si>
    <t>PDCSAS</t>
  </si>
  <si>
    <t>LITTLE MONKEY BTL SAS</t>
  </si>
  <si>
    <t>FENIX MEDIA GROUP SAS</t>
  </si>
  <si>
    <t>MANPOWER CIS</t>
  </si>
  <si>
    <t>COMERCIALIZADORA CAFE BOTERO SAS</t>
  </si>
  <si>
    <t>MEDIANA</t>
  </si>
  <si>
    <t>DESVIACION ESTÁNDAR</t>
  </si>
  <si>
    <t>RESULTADO VALOR MINIMO ACEPTABLE</t>
  </si>
  <si>
    <t>OK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</si>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</sst>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[$$-240A]\ #,##0.00"/>
    <numFmt numFmtId="166" formatCode="_(&quot;$&quot;\ * #,##0_);_(&quot;$&quot;\ * \(#,##0\);_(&quot;$&quot;\ * &quot;-&quot;??_);_(@_)"/>
    <numFmt numFmtId="167" formatCode="_-&quot;$&quot;\ * #,##0_-;\-&quot;$&quot;\ * #,##0_-;_-&quot;$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name val="Arial"/>
      <family val="2"/>
    </font>
    <font>
      <b/>
      <u/>
      <sz val="10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rgb="FF00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DDEBF7"/>
        <bgColor rgb="FFDDEBF7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4" fontId="9" fillId="0" borderId="0" applyFont="0" applyFill="0" applyBorder="0" applyAlignment="0" applyProtection="0"/>
    <xf numFmtId="0" fontId="8" fillId="0" borderId="0"/>
    <xf numFmtId="44" fontId="9" fillId="0" borderId="0" applyFont="0" applyFill="0" applyBorder="0" applyAlignment="0" applyProtection="0"/>
    <xf numFmtId="49" fontId="21" fillId="0" borderId="0" applyFill="0" applyBorder="0" applyProtection="0">
      <alignment horizontal="left" vertical="center"/>
    </xf>
    <xf numFmtId="3" fontId="21" fillId="0" borderId="0" applyFill="0" applyBorder="0" applyProtection="0">
      <alignment horizontal="right" vertical="center"/>
    </xf>
  </cellStyleXfs>
  <cellXfs count="11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justify"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8" fillId="3" borderId="0" xfId="0" applyFont="1" applyFill="1"/>
    <xf numFmtId="0" fontId="5" fillId="2" borderId="0" xfId="0" applyFont="1" applyFill="1" applyAlignment="1">
      <alignment horizontal="center"/>
    </xf>
    <xf numFmtId="0" fontId="6" fillId="3" borderId="0" xfId="0" applyFont="1" applyFill="1"/>
    <xf numFmtId="3" fontId="6" fillId="3" borderId="0" xfId="0" applyNumberFormat="1" applyFont="1" applyFill="1"/>
    <xf numFmtId="14" fontId="8" fillId="3" borderId="3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8" fillId="3" borderId="8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166" fontId="10" fillId="3" borderId="8" xfId="1" applyNumberFormat="1" applyFont="1" applyFill="1" applyBorder="1" applyAlignment="1">
      <alignment horizontal="center" vertical="center" wrapText="1"/>
    </xf>
    <xf numFmtId="9" fontId="8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2" fillId="3" borderId="0" xfId="0" applyFont="1" applyFill="1"/>
    <xf numFmtId="166" fontId="10" fillId="3" borderId="8" xfId="0" applyNumberFormat="1" applyFont="1" applyFill="1" applyBorder="1" applyAlignment="1">
      <alignment horizontal="center" vertical="center" wrapText="1"/>
    </xf>
    <xf numFmtId="166" fontId="2" fillId="3" borderId="8" xfId="1" applyNumberFormat="1" applyFont="1" applyFill="1" applyBorder="1" applyAlignment="1">
      <alignment horizontal="center" vertical="center" wrapText="1"/>
    </xf>
    <xf numFmtId="0" fontId="11" fillId="3" borderId="0" xfId="0" applyFont="1" applyFill="1"/>
    <xf numFmtId="9" fontId="2" fillId="3" borderId="0" xfId="0" applyNumberFormat="1" applyFont="1" applyFill="1"/>
    <xf numFmtId="0" fontId="2" fillId="3" borderId="0" xfId="0" applyFont="1" applyFill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165" fontId="8" fillId="3" borderId="8" xfId="0" applyNumberFormat="1" applyFont="1" applyFill="1" applyBorder="1" applyAlignment="1">
      <alignment horizontal="center" vertical="center" wrapText="1"/>
    </xf>
    <xf numFmtId="0" fontId="13" fillId="3" borderId="0" xfId="0" applyFont="1" applyFill="1"/>
    <xf numFmtId="0" fontId="5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justify" vertical="center" wrapText="1"/>
    </xf>
    <xf numFmtId="0" fontId="5" fillId="2" borderId="0" xfId="0" applyFont="1" applyFill="1"/>
    <xf numFmtId="0" fontId="1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39" fontId="10" fillId="3" borderId="8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/>
    <xf numFmtId="0" fontId="18" fillId="5" borderId="8" xfId="0" applyFont="1" applyFill="1" applyBorder="1" applyAlignment="1">
      <alignment horizontal="center"/>
    </xf>
    <xf numFmtId="0" fontId="18" fillId="6" borderId="8" xfId="0" applyFont="1" applyFill="1" applyBorder="1" applyAlignment="1">
      <alignment horizontal="center"/>
    </xf>
    <xf numFmtId="0" fontId="18" fillId="6" borderId="8" xfId="0" applyFont="1" applyFill="1" applyBorder="1" applyAlignment="1">
      <alignment horizont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/>
    </xf>
    <xf numFmtId="44" fontId="19" fillId="0" borderId="2" xfId="3" applyFont="1" applyBorder="1" applyAlignment="1">
      <alignment vertical="center"/>
    </xf>
    <xf numFmtId="44" fontId="19" fillId="3" borderId="8" xfId="3" applyFont="1" applyFill="1" applyBorder="1" applyAlignment="1">
      <alignment horizontal="center" vertical="center"/>
    </xf>
    <xf numFmtId="44" fontId="19" fillId="0" borderId="8" xfId="3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7" fillId="0" borderId="8" xfId="0" applyFont="1" applyBorder="1" applyAlignment="1">
      <alignment horizontal="center" vertical="center"/>
    </xf>
    <xf numFmtId="44" fontId="0" fillId="0" borderId="0" xfId="0" applyNumberFormat="1"/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44" fontId="17" fillId="7" borderId="8" xfId="0" applyNumberFormat="1" applyFont="1" applyFill="1" applyBorder="1" applyAlignment="1">
      <alignment horizontal="center" vertical="center"/>
    </xf>
    <xf numFmtId="164" fontId="8" fillId="0" borderId="8" xfId="1" applyFont="1" applyBorder="1" applyAlignment="1">
      <alignment horizontal="center" vertical="center" wrapText="1"/>
    </xf>
    <xf numFmtId="0" fontId="21" fillId="0" borderId="0" xfId="4" applyNumberFormat="1" applyAlignment="1">
      <alignment horizontal="center" vertical="center"/>
    </xf>
    <xf numFmtId="49" fontId="21" fillId="0" borderId="0" xfId="4">
      <alignment horizontal="left" vertical="center"/>
    </xf>
    <xf numFmtId="0" fontId="21" fillId="0" borderId="8" xfId="5" applyNumberForma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167" fontId="0" fillId="0" borderId="8" xfId="3" applyNumberFormat="1" applyFont="1" applyBorder="1" applyAlignment="1">
      <alignment horizontal="center"/>
    </xf>
    <xf numFmtId="167" fontId="0" fillId="8" borderId="8" xfId="3" applyNumberFormat="1" applyFont="1" applyFill="1" applyBorder="1" applyAlignment="1">
      <alignment horizontal="center"/>
    </xf>
    <xf numFmtId="167" fontId="0" fillId="0" borderId="8" xfId="0" applyNumberFormat="1" applyBorder="1"/>
    <xf numFmtId="0" fontId="0" fillId="4" borderId="8" xfId="0" applyFill="1" applyBorder="1" applyAlignment="1">
      <alignment horizontal="center"/>
    </xf>
    <xf numFmtId="167" fontId="0" fillId="4" borderId="8" xfId="0" applyNumberFormat="1" applyFill="1" applyBorder="1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wrapText="1"/>
    </xf>
    <xf numFmtId="0" fontId="2" fillId="3" borderId="7" xfId="0" applyFont="1" applyFill="1" applyBorder="1" applyAlignment="1">
      <alignment horizontal="right" wrapText="1"/>
    </xf>
    <xf numFmtId="0" fontId="2" fillId="3" borderId="3" xfId="0" applyFont="1" applyFill="1" applyBorder="1" applyAlignment="1">
      <alignment horizontal="right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5" fontId="2" fillId="3" borderId="8" xfId="0" applyNumberFormat="1" applyFont="1" applyFill="1" applyBorder="1" applyAlignment="1">
      <alignment horizontal="center" vertical="center" wrapText="1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center" vertical="center" wrapText="1"/>
    </xf>
    <xf numFmtId="3" fontId="2" fillId="3" borderId="6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7" fillId="3" borderId="10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20" fillId="0" borderId="8" xfId="0" applyFont="1" applyBorder="1" applyAlignment="1">
      <alignment horizontal="center"/>
    </xf>
  </cellXfs>
  <cellStyles count="6">
    <cellStyle name="BodyStyle" xfId="4" xr:uid="{B1D66886-00DA-4999-9EEB-F0E7360F9653}"/>
    <cellStyle name="Moneda" xfId="1" builtinId="4"/>
    <cellStyle name="Moneda 2" xfId="3" xr:uid="{3743C6A0-8A14-4DDF-A720-CE8DB9DE1DE0}"/>
    <cellStyle name="Normal" xfId="0" builtinId="0"/>
    <cellStyle name="Normal 2" xfId="2" xr:uid="{FC82CB37-C7E2-4353-B7AA-24B4AB11149A}"/>
    <cellStyle name="Numeric" xfId="5" xr:uid="{945E684D-B567-4AA2-AFA9-6E71F3B93B9C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99FF"/>
      <color rgb="FFFFFF66"/>
      <color rgb="FF00FFFF"/>
      <color rgb="FF99FF66"/>
      <color rgb="FF0099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286242</xdr:colOff>
      <xdr:row>0</xdr:row>
      <xdr:rowOff>43295</xdr:rowOff>
    </xdr:from>
    <xdr:to>
      <xdr:col>11</xdr:col>
      <xdr:colOff>551112</xdr:colOff>
      <xdr:row>6</xdr:row>
      <xdr:rowOff>109486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ED262F-1779-4142-AAFA-4E9567604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1117" y="43295"/>
          <a:ext cx="1360246" cy="10377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1360715</xdr:colOff>
      <xdr:row>1</xdr:row>
      <xdr:rowOff>40822</xdr:rowOff>
    </xdr:from>
    <xdr:to>
      <xdr:col>4</xdr:col>
      <xdr:colOff>2318697</xdr:colOff>
      <xdr:row>4</xdr:row>
      <xdr:rowOff>212941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45536" y="244929"/>
          <a:ext cx="957982" cy="7844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cmpd="sng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C8645-2E7E-4C05-9307-201059E19E3F}">
  <sheetPr>
    <pageSetUpPr fitToPage="1"/>
  </sheetPr>
  <dimension ref="B8:V25"/>
  <sheetViews>
    <sheetView tabSelected="1" topLeftCell="B13" zoomScale="50" zoomScaleNormal="50" zoomScaleSheetLayoutView="55" workbookViewId="0">
      <selection activeCell="G24" sqref="G24"/>
    </sheetView>
  </sheetViews>
  <sheetFormatPr baseColWidth="10" defaultColWidth="11.42578125" defaultRowHeight="12.75" x14ac:dyDescent="0.2"/>
  <cols>
    <col min="1" max="1" width="15" style="6" customWidth="1"/>
    <col min="2" max="2" width="35.42578125" style="6" customWidth="1"/>
    <col min="3" max="3" width="13.5703125" style="6" customWidth="1"/>
    <col min="4" max="4" width="12.85546875" style="6" customWidth="1"/>
    <col min="5" max="5" width="29.42578125" style="6" customWidth="1"/>
    <col min="6" max="6" width="21" style="6" customWidth="1"/>
    <col min="7" max="7" width="15.42578125" style="6" customWidth="1"/>
    <col min="8" max="8" width="14.42578125" style="6" customWidth="1"/>
    <col min="9" max="9" width="16.140625" style="6" customWidth="1"/>
    <col min="10" max="10" width="62.42578125" style="6" customWidth="1"/>
    <col min="11" max="11" width="16.42578125" style="6" customWidth="1"/>
    <col min="12" max="12" width="18.85546875" style="6" customWidth="1"/>
    <col min="13" max="14" width="22" style="6" customWidth="1"/>
    <col min="15" max="15" width="26.140625" style="6" customWidth="1"/>
    <col min="16" max="16" width="30.140625" style="6" customWidth="1"/>
    <col min="17" max="17" width="27" style="7" customWidth="1"/>
    <col min="18" max="18" width="23.140625" style="6" customWidth="1"/>
    <col min="19" max="19" width="53.85546875" style="6" customWidth="1"/>
    <col min="20" max="20" width="24.28515625" style="6" customWidth="1"/>
    <col min="21" max="21" width="25.5703125" style="6" customWidth="1"/>
    <col min="22" max="22" width="45.140625" style="6" customWidth="1"/>
    <col min="23" max="16384" width="11.42578125" style="6"/>
  </cols>
  <sheetData>
    <row r="8" spans="2:19" x14ac:dyDescent="0.2">
      <c r="B8" s="94" t="s">
        <v>12</v>
      </c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</row>
    <row r="9" spans="2:19" x14ac:dyDescent="0.2">
      <c r="B9" s="94" t="s">
        <v>0</v>
      </c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</row>
    <row r="10" spans="2:19" x14ac:dyDescent="0.2">
      <c r="B10" s="94" t="s">
        <v>47</v>
      </c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</row>
    <row r="11" spans="2:19" x14ac:dyDescent="0.2">
      <c r="B11" s="94" t="s">
        <v>26</v>
      </c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</row>
    <row r="12" spans="2:19" x14ac:dyDescent="0.2">
      <c r="B12" s="95"/>
      <c r="C12" s="95"/>
      <c r="D12" s="95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</row>
    <row r="13" spans="2:19" ht="17.25" customHeight="1" x14ac:dyDescent="0.2">
      <c r="B13" s="26" t="s">
        <v>45</v>
      </c>
      <c r="C13" s="21"/>
      <c r="D13" s="4"/>
      <c r="E13" s="4"/>
      <c r="F13" s="4"/>
      <c r="G13" s="4"/>
      <c r="H13" s="4"/>
      <c r="I13" s="4"/>
    </row>
    <row r="14" spans="2:19" ht="15.75" customHeight="1" x14ac:dyDescent="0.2">
      <c r="B14" s="22" t="s">
        <v>48</v>
      </c>
      <c r="C14" s="22"/>
      <c r="D14" s="18"/>
      <c r="E14" s="18"/>
      <c r="F14" s="4"/>
      <c r="G14" s="4"/>
      <c r="H14" s="4"/>
      <c r="I14" s="4"/>
      <c r="M14" s="7"/>
      <c r="N14" s="7"/>
      <c r="O14" s="7"/>
    </row>
    <row r="15" spans="2:19" ht="18" customHeight="1" x14ac:dyDescent="0.2">
      <c r="B15" s="18" t="s">
        <v>49</v>
      </c>
      <c r="C15" s="18"/>
      <c r="D15" s="4"/>
      <c r="E15" s="4"/>
      <c r="F15" s="4"/>
      <c r="G15" s="4"/>
      <c r="H15" s="4"/>
      <c r="I15" s="4"/>
    </row>
    <row r="16" spans="2:19" ht="26.25" customHeight="1" x14ac:dyDescent="0.2">
      <c r="B16" s="88" t="s">
        <v>50</v>
      </c>
      <c r="C16" s="88"/>
      <c r="D16" s="88"/>
      <c r="E16" s="88"/>
      <c r="F16" s="88"/>
      <c r="G16" s="88"/>
      <c r="H16" s="88"/>
      <c r="I16" s="88"/>
    </row>
    <row r="17" spans="2:22" ht="19.5" customHeight="1" x14ac:dyDescent="0.2">
      <c r="B17" s="88" t="s">
        <v>51</v>
      </c>
      <c r="C17" s="88"/>
      <c r="D17" s="88"/>
      <c r="E17" s="88"/>
      <c r="F17" s="88"/>
      <c r="G17" s="88"/>
      <c r="H17" s="88"/>
      <c r="I17" s="4"/>
    </row>
    <row r="18" spans="2:22" ht="37.5" customHeight="1" x14ac:dyDescent="0.2">
      <c r="B18" s="89" t="s">
        <v>46</v>
      </c>
      <c r="C18" s="90"/>
      <c r="D18" s="90"/>
      <c r="E18" s="90"/>
      <c r="F18" s="23"/>
      <c r="G18" s="23"/>
      <c r="H18" s="23"/>
      <c r="I18" s="4"/>
    </row>
    <row r="19" spans="2:22" ht="57.75" customHeight="1" x14ac:dyDescent="0.2">
      <c r="B19" s="79" t="s">
        <v>53</v>
      </c>
      <c r="C19" s="91" t="s">
        <v>29</v>
      </c>
      <c r="D19" s="92"/>
      <c r="E19" s="64" t="s">
        <v>2</v>
      </c>
      <c r="F19" s="80" t="s">
        <v>20</v>
      </c>
      <c r="G19" s="80"/>
      <c r="H19" s="80" t="s">
        <v>8</v>
      </c>
      <c r="I19" s="80"/>
      <c r="J19" s="80" t="s">
        <v>3</v>
      </c>
      <c r="K19" s="80" t="s">
        <v>4</v>
      </c>
      <c r="L19" s="80" t="s">
        <v>5</v>
      </c>
      <c r="M19" s="81" t="s">
        <v>6</v>
      </c>
      <c r="N19" s="82" t="s">
        <v>15</v>
      </c>
      <c r="O19" s="82" t="s">
        <v>16</v>
      </c>
      <c r="P19" s="82" t="s">
        <v>22</v>
      </c>
      <c r="Q19" s="83" t="s">
        <v>14</v>
      </c>
      <c r="R19" s="80" t="s">
        <v>11</v>
      </c>
      <c r="S19" s="80" t="s">
        <v>1</v>
      </c>
      <c r="T19" s="86" t="s">
        <v>31</v>
      </c>
      <c r="U19" s="87"/>
      <c r="V19" s="76" t="s">
        <v>1</v>
      </c>
    </row>
    <row r="20" spans="2:22" x14ac:dyDescent="0.2">
      <c r="B20" s="79"/>
      <c r="C20" s="80" t="s">
        <v>24</v>
      </c>
      <c r="D20" s="80" t="s">
        <v>25</v>
      </c>
      <c r="E20" s="65"/>
      <c r="F20" s="80" t="s">
        <v>13</v>
      </c>
      <c r="G20" s="80" t="s">
        <v>9</v>
      </c>
      <c r="H20" s="80" t="s">
        <v>10</v>
      </c>
      <c r="I20" s="80" t="s">
        <v>7</v>
      </c>
      <c r="J20" s="80"/>
      <c r="K20" s="80"/>
      <c r="L20" s="80"/>
      <c r="M20" s="81"/>
      <c r="N20" s="82"/>
      <c r="O20" s="82"/>
      <c r="P20" s="82"/>
      <c r="Q20" s="84"/>
      <c r="R20" s="80"/>
      <c r="S20" s="80"/>
      <c r="T20" s="79" t="s">
        <v>24</v>
      </c>
      <c r="U20" s="79" t="s">
        <v>25</v>
      </c>
      <c r="V20" s="77"/>
    </row>
    <row r="21" spans="2:22" ht="21.75" customHeight="1" x14ac:dyDescent="0.2">
      <c r="B21" s="79"/>
      <c r="C21" s="80"/>
      <c r="D21" s="80"/>
      <c r="E21" s="93"/>
      <c r="F21" s="80"/>
      <c r="G21" s="80"/>
      <c r="H21" s="80"/>
      <c r="I21" s="80"/>
      <c r="J21" s="64"/>
      <c r="K21" s="80"/>
      <c r="L21" s="80"/>
      <c r="M21" s="81"/>
      <c r="N21" s="82"/>
      <c r="O21" s="82"/>
      <c r="P21" s="82"/>
      <c r="Q21" s="85"/>
      <c r="R21" s="80"/>
      <c r="S21" s="80"/>
      <c r="T21" s="79"/>
      <c r="U21" s="79"/>
      <c r="V21" s="78"/>
    </row>
    <row r="22" spans="2:22" ht="78" customHeight="1" x14ac:dyDescent="0.2">
      <c r="B22" s="64" t="s">
        <v>52</v>
      </c>
      <c r="C22" s="12" t="s">
        <v>21</v>
      </c>
      <c r="D22" s="16"/>
      <c r="E22" s="17" t="s">
        <v>54</v>
      </c>
      <c r="F22" s="14"/>
      <c r="G22" s="12" t="s">
        <v>21</v>
      </c>
      <c r="H22" s="12" t="s">
        <v>21</v>
      </c>
      <c r="I22" s="11"/>
      <c r="J22" s="12" t="s">
        <v>55</v>
      </c>
      <c r="K22" s="8">
        <v>44543</v>
      </c>
      <c r="L22" s="10">
        <v>44642</v>
      </c>
      <c r="M22" s="53">
        <v>155589000</v>
      </c>
      <c r="N22" s="13">
        <f t="shared" ref="N22:N23" si="0">+M22</f>
        <v>155589000</v>
      </c>
      <c r="O22" s="35">
        <f>+N22/1000000</f>
        <v>155.589</v>
      </c>
      <c r="P22" s="19">
        <f t="shared" ref="P22:P23" si="1">+O22*1300000</f>
        <v>202265700</v>
      </c>
      <c r="Q22" s="19">
        <f t="shared" ref="Q22:Q24" si="2">+P22</f>
        <v>202265700</v>
      </c>
      <c r="R22" s="12" t="s">
        <v>19</v>
      </c>
      <c r="S22" s="12"/>
      <c r="T22" s="66"/>
      <c r="U22" s="66" t="s">
        <v>21</v>
      </c>
      <c r="V22" s="68" t="s">
        <v>78</v>
      </c>
    </row>
    <row r="23" spans="2:22" ht="65.25" customHeight="1" x14ac:dyDescent="0.2">
      <c r="B23" s="65"/>
      <c r="C23" s="12" t="s">
        <v>21</v>
      </c>
      <c r="D23" s="16"/>
      <c r="E23" s="17" t="s">
        <v>56</v>
      </c>
      <c r="F23" s="12"/>
      <c r="G23" s="12" t="s">
        <v>28</v>
      </c>
      <c r="H23" s="12"/>
      <c r="I23" s="12" t="s">
        <v>21</v>
      </c>
      <c r="J23" s="12" t="s">
        <v>57</v>
      </c>
      <c r="K23" s="8">
        <v>44266</v>
      </c>
      <c r="L23" s="8">
        <v>44382</v>
      </c>
      <c r="M23" s="25">
        <v>274093666</v>
      </c>
      <c r="N23" s="13">
        <f t="shared" si="0"/>
        <v>274093666</v>
      </c>
      <c r="O23" s="35">
        <f>+N23/908526</f>
        <v>301.69050307861306</v>
      </c>
      <c r="P23" s="19">
        <f t="shared" si="1"/>
        <v>392197654.00219697</v>
      </c>
      <c r="Q23" s="19">
        <f t="shared" si="2"/>
        <v>392197654.00219697</v>
      </c>
      <c r="R23" s="12" t="s">
        <v>19</v>
      </c>
      <c r="S23" s="12"/>
      <c r="T23" s="67"/>
      <c r="U23" s="67"/>
      <c r="V23" s="69"/>
    </row>
    <row r="24" spans="2:22" ht="123" customHeight="1" x14ac:dyDescent="0.2">
      <c r="B24" s="65"/>
      <c r="C24" s="12" t="s">
        <v>21</v>
      </c>
      <c r="D24" s="16"/>
      <c r="E24" s="17" t="s">
        <v>59</v>
      </c>
      <c r="F24" s="15"/>
      <c r="G24" s="12" t="s">
        <v>21</v>
      </c>
      <c r="H24" s="12"/>
      <c r="I24" s="12" t="s">
        <v>21</v>
      </c>
      <c r="J24" s="12" t="s">
        <v>58</v>
      </c>
      <c r="K24" s="8">
        <v>45078</v>
      </c>
      <c r="L24" s="10">
        <v>45261</v>
      </c>
      <c r="M24" s="25">
        <v>337220118</v>
      </c>
      <c r="N24" s="13">
        <f>+M24</f>
        <v>337220118</v>
      </c>
      <c r="O24" s="35">
        <f>+N24/828116</f>
        <v>407.21362466127931</v>
      </c>
      <c r="P24" s="19">
        <f>+O24*1160000</f>
        <v>472367804.60708398</v>
      </c>
      <c r="Q24" s="19">
        <f t="shared" si="2"/>
        <v>472367804.60708398</v>
      </c>
      <c r="R24" s="12" t="s">
        <v>19</v>
      </c>
      <c r="S24" s="15"/>
      <c r="T24" s="67"/>
      <c r="U24" s="67"/>
      <c r="V24" s="69"/>
    </row>
    <row r="25" spans="2:22" ht="56.25" customHeight="1" x14ac:dyDescent="0.2">
      <c r="B25" s="70" t="s">
        <v>60</v>
      </c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2"/>
      <c r="Q25" s="20">
        <f>SUM(Q22:Q24)</f>
        <v>1066831158.6092811</v>
      </c>
      <c r="R25" s="73" t="s">
        <v>19</v>
      </c>
      <c r="S25" s="74"/>
      <c r="T25" s="75" t="s">
        <v>77</v>
      </c>
      <c r="U25" s="75"/>
      <c r="V25" s="75"/>
    </row>
  </sheetData>
  <mergeCells count="40">
    <mergeCell ref="B16:I16"/>
    <mergeCell ref="B8:S8"/>
    <mergeCell ref="B9:S9"/>
    <mergeCell ref="B10:S10"/>
    <mergeCell ref="B11:S11"/>
    <mergeCell ref="B12:S12"/>
    <mergeCell ref="B17:H17"/>
    <mergeCell ref="B18:E18"/>
    <mergeCell ref="B19:B21"/>
    <mergeCell ref="C19:D19"/>
    <mergeCell ref="E19:E21"/>
    <mergeCell ref="F19:G19"/>
    <mergeCell ref="H19:I19"/>
    <mergeCell ref="C20:C21"/>
    <mergeCell ref="D20:D21"/>
    <mergeCell ref="F20:F21"/>
    <mergeCell ref="G20:G21"/>
    <mergeCell ref="H20:H21"/>
    <mergeCell ref="I20:I21"/>
    <mergeCell ref="V19:V21"/>
    <mergeCell ref="U20:U21"/>
    <mergeCell ref="J19:J21"/>
    <mergeCell ref="K19:K21"/>
    <mergeCell ref="L19:L21"/>
    <mergeCell ref="M19:M21"/>
    <mergeCell ref="N19:N21"/>
    <mergeCell ref="O19:O21"/>
    <mergeCell ref="T20:T21"/>
    <mergeCell ref="P19:P21"/>
    <mergeCell ref="Q19:Q21"/>
    <mergeCell ref="R19:R21"/>
    <mergeCell ref="S19:S21"/>
    <mergeCell ref="T19:U19"/>
    <mergeCell ref="B22:B24"/>
    <mergeCell ref="T22:T24"/>
    <mergeCell ref="U22:U24"/>
    <mergeCell ref="V22:V24"/>
    <mergeCell ref="B25:P25"/>
    <mergeCell ref="R25:S25"/>
    <mergeCell ref="T25:V25"/>
  </mergeCells>
  <pageMargins left="0.19685039370078741" right="0.15748031496062992" top="0.31496062992125984" bottom="0.19685039370078741" header="0.31496062992125984" footer="0.31496062992125984"/>
  <pageSetup paperSize="41" scale="2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J10"/>
  <sheetViews>
    <sheetView topLeftCell="C4" zoomScale="70" zoomScaleNormal="70" zoomScaleSheetLayoutView="100" workbookViewId="0">
      <selection activeCell="E14" sqref="E14"/>
    </sheetView>
  </sheetViews>
  <sheetFormatPr baseColWidth="10" defaultColWidth="11.42578125" defaultRowHeight="15.75" x14ac:dyDescent="0.25"/>
  <cols>
    <col min="1" max="1" width="15.28515625" style="3" customWidth="1"/>
    <col min="2" max="2" width="22.7109375" style="2" customWidth="1"/>
    <col min="3" max="3" width="48.28515625" style="30" customWidth="1"/>
    <col min="4" max="4" width="51.42578125" style="31" customWidth="1"/>
    <col min="5" max="5" width="56.140625" style="1" customWidth="1"/>
    <col min="6" max="6" width="52" style="32" customWidth="1"/>
    <col min="7" max="7" width="36" style="1" customWidth="1"/>
    <col min="8" max="8" width="38.5703125" style="32" customWidth="1"/>
    <col min="9" max="16384" width="11.42578125" style="1"/>
  </cols>
  <sheetData>
    <row r="5" spans="1:10" ht="108" customHeight="1" x14ac:dyDescent="0.25">
      <c r="A5" s="98" t="s">
        <v>79</v>
      </c>
      <c r="B5" s="98"/>
      <c r="C5" s="98"/>
      <c r="D5" s="98"/>
      <c r="E5" s="99"/>
      <c r="F5" s="99"/>
      <c r="G5" s="99"/>
      <c r="H5" s="99"/>
      <c r="I5" s="5"/>
      <c r="J5" s="5"/>
    </row>
    <row r="6" spans="1:10" x14ac:dyDescent="0.25">
      <c r="A6" s="97"/>
      <c r="B6" s="97"/>
      <c r="C6" s="97"/>
      <c r="D6" s="97"/>
      <c r="E6" s="5"/>
      <c r="F6" s="5"/>
      <c r="G6" s="5"/>
      <c r="H6" s="5"/>
      <c r="I6" s="5"/>
      <c r="J6" s="5"/>
    </row>
    <row r="7" spans="1:10" ht="14.25" customHeight="1" x14ac:dyDescent="0.25">
      <c r="A7" s="5"/>
      <c r="B7" s="5"/>
      <c r="C7" s="28"/>
      <c r="D7" s="5"/>
      <c r="E7" s="5"/>
      <c r="F7" s="5"/>
      <c r="G7" s="5"/>
      <c r="H7" s="5"/>
      <c r="I7" s="5"/>
      <c r="J7" s="5"/>
    </row>
    <row r="8" spans="1:10" ht="84.75" customHeight="1" x14ac:dyDescent="0.2">
      <c r="B8" s="34" t="s">
        <v>17</v>
      </c>
      <c r="C8" s="29" t="s">
        <v>18</v>
      </c>
      <c r="D8" s="9" t="s">
        <v>30</v>
      </c>
      <c r="E8" s="27" t="s">
        <v>1</v>
      </c>
      <c r="F8" s="36" t="s">
        <v>32</v>
      </c>
      <c r="G8" s="27" t="s">
        <v>1</v>
      </c>
      <c r="H8" s="27" t="s">
        <v>27</v>
      </c>
    </row>
    <row r="9" spans="1:10" ht="153" customHeight="1" x14ac:dyDescent="0.2">
      <c r="B9" s="24">
        <v>1</v>
      </c>
      <c r="C9" s="33" t="s">
        <v>52</v>
      </c>
      <c r="D9" s="33" t="s">
        <v>19</v>
      </c>
      <c r="E9" s="33" t="s">
        <v>23</v>
      </c>
      <c r="F9" s="33" t="s">
        <v>77</v>
      </c>
      <c r="G9" s="33" t="s">
        <v>80</v>
      </c>
      <c r="H9" s="33" t="s">
        <v>77</v>
      </c>
    </row>
    <row r="10" spans="1:10" ht="345" customHeight="1" x14ac:dyDescent="0.25">
      <c r="C10" s="100" t="s">
        <v>97</v>
      </c>
      <c r="D10" s="100"/>
      <c r="E10" s="101"/>
      <c r="F10" s="101"/>
      <c r="G10" s="101"/>
    </row>
  </sheetData>
  <mergeCells count="3">
    <mergeCell ref="A6:D6"/>
    <mergeCell ref="A5:H5"/>
    <mergeCell ref="C10:G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41" scale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7934C-3812-4A77-BFD8-D644069789E4}">
  <dimension ref="A1:D13"/>
  <sheetViews>
    <sheetView workbookViewId="0">
      <selection activeCell="D8" sqref="D8"/>
    </sheetView>
  </sheetViews>
  <sheetFormatPr baseColWidth="10" defaultRowHeight="15" x14ac:dyDescent="0.25"/>
  <cols>
    <col min="1" max="1" width="22.42578125" customWidth="1"/>
    <col min="2" max="2" width="35.42578125" customWidth="1"/>
    <col min="3" max="3" width="28.28515625" customWidth="1"/>
  </cols>
  <sheetData>
    <row r="1" spans="1:4" ht="30" x14ac:dyDescent="0.25">
      <c r="A1" s="48" t="s">
        <v>81</v>
      </c>
      <c r="B1" s="48" t="s">
        <v>82</v>
      </c>
      <c r="C1" s="57" t="s">
        <v>83</v>
      </c>
    </row>
    <row r="2" spans="1:4" x14ac:dyDescent="0.25">
      <c r="A2" s="58">
        <v>1</v>
      </c>
      <c r="B2" s="58" t="s">
        <v>84</v>
      </c>
      <c r="C2" s="59">
        <v>74999000</v>
      </c>
    </row>
    <row r="3" spans="1:4" x14ac:dyDescent="0.25">
      <c r="A3" s="58">
        <v>2</v>
      </c>
      <c r="B3" s="58" t="s">
        <v>85</v>
      </c>
      <c r="C3" s="59">
        <v>51231500</v>
      </c>
    </row>
    <row r="4" spans="1:4" x14ac:dyDescent="0.25">
      <c r="A4" s="58">
        <v>3</v>
      </c>
      <c r="B4" s="58" t="s">
        <v>86</v>
      </c>
      <c r="C4" s="59">
        <v>46823750</v>
      </c>
    </row>
    <row r="5" spans="1:4" x14ac:dyDescent="0.25">
      <c r="A5" s="58">
        <v>4</v>
      </c>
      <c r="B5" s="58" t="s">
        <v>87</v>
      </c>
      <c r="C5" s="60">
        <v>46795000</v>
      </c>
      <c r="D5" t="s">
        <v>96</v>
      </c>
    </row>
    <row r="6" spans="1:4" x14ac:dyDescent="0.25">
      <c r="A6" s="58">
        <v>5</v>
      </c>
      <c r="B6" s="58" t="s">
        <v>88</v>
      </c>
      <c r="C6" s="59">
        <v>56886000</v>
      </c>
    </row>
    <row r="7" spans="1:4" x14ac:dyDescent="0.25">
      <c r="A7" s="58">
        <v>6</v>
      </c>
      <c r="B7" s="58" t="s">
        <v>89</v>
      </c>
      <c r="C7" s="59">
        <v>51065900</v>
      </c>
    </row>
    <row r="8" spans="1:4" x14ac:dyDescent="0.25">
      <c r="A8" s="58">
        <v>7</v>
      </c>
      <c r="B8" s="58" t="s">
        <v>90</v>
      </c>
      <c r="C8" s="59">
        <v>63249700</v>
      </c>
    </row>
    <row r="9" spans="1:4" x14ac:dyDescent="0.25">
      <c r="A9" s="58">
        <v>8</v>
      </c>
      <c r="B9" s="58" t="s">
        <v>91</v>
      </c>
      <c r="C9" s="59">
        <v>82208000</v>
      </c>
    </row>
    <row r="10" spans="1:4" x14ac:dyDescent="0.25">
      <c r="A10" s="58">
        <v>9</v>
      </c>
      <c r="B10" s="58" t="s">
        <v>92</v>
      </c>
      <c r="C10" s="59">
        <v>57497230</v>
      </c>
    </row>
    <row r="11" spans="1:4" x14ac:dyDescent="0.25">
      <c r="B11" s="58" t="s">
        <v>93</v>
      </c>
      <c r="C11" s="61">
        <f>+MEDIAN(C2:C10)</f>
        <v>56886000</v>
      </c>
    </row>
    <row r="12" spans="1:4" x14ac:dyDescent="0.25">
      <c r="B12" s="58" t="s">
        <v>94</v>
      </c>
      <c r="C12" s="61">
        <f>_xlfn.STDEV.P(C2:C10)</f>
        <v>11737321.964624701</v>
      </c>
    </row>
    <row r="13" spans="1:4" x14ac:dyDescent="0.25">
      <c r="B13" s="62" t="s">
        <v>95</v>
      </c>
      <c r="C13" s="63">
        <f>+C11-C12</f>
        <v>45148678.035375297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38B31-AB5E-4ADD-8905-F12F2C34587A}">
  <dimension ref="C1:U46"/>
  <sheetViews>
    <sheetView topLeftCell="C19" zoomScale="70" zoomScaleNormal="70" workbookViewId="0">
      <selection activeCell="I10" sqref="I10"/>
    </sheetView>
  </sheetViews>
  <sheetFormatPr baseColWidth="10" defaultRowHeight="15" x14ac:dyDescent="0.25"/>
  <cols>
    <col min="2" max="2" width="10" customWidth="1"/>
    <col min="3" max="3" width="8.140625" customWidth="1"/>
    <col min="4" max="4" width="74.42578125" customWidth="1"/>
    <col min="5" max="5" width="12.42578125" customWidth="1"/>
    <col min="7" max="7" width="28.7109375" customWidth="1"/>
    <col min="8" max="8" width="28" style="37" customWidth="1"/>
    <col min="9" max="9" width="23.5703125" style="37" customWidth="1"/>
    <col min="10" max="10" width="18.42578125" customWidth="1"/>
    <col min="11" max="11" width="17.140625" customWidth="1"/>
  </cols>
  <sheetData>
    <row r="1" spans="3:21" ht="15.75" thickBot="1" x14ac:dyDescent="0.3"/>
    <row r="2" spans="3:21" x14ac:dyDescent="0.25">
      <c r="C2" s="102" t="s">
        <v>12</v>
      </c>
      <c r="D2" s="103"/>
      <c r="E2" s="103"/>
      <c r="F2" s="103"/>
      <c r="G2" s="103"/>
      <c r="H2" s="103"/>
      <c r="I2" s="103"/>
      <c r="J2" s="103"/>
      <c r="K2" s="104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3:21" x14ac:dyDescent="0.25">
      <c r="C3" s="105" t="s">
        <v>0</v>
      </c>
      <c r="D3" s="94"/>
      <c r="E3" s="94"/>
      <c r="F3" s="94"/>
      <c r="G3" s="94"/>
      <c r="H3" s="94"/>
      <c r="I3" s="94"/>
      <c r="J3" s="94"/>
      <c r="K3" s="106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3:21" x14ac:dyDescent="0.25">
      <c r="C4" s="105" t="s">
        <v>61</v>
      </c>
      <c r="D4" s="94"/>
      <c r="E4" s="94"/>
      <c r="F4" s="94"/>
      <c r="G4" s="94"/>
      <c r="H4" s="94"/>
      <c r="I4" s="94"/>
      <c r="J4" s="94"/>
      <c r="K4" s="106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3:21" ht="15.75" thickBot="1" x14ac:dyDescent="0.3">
      <c r="C5" s="107" t="s">
        <v>33</v>
      </c>
      <c r="D5" s="108"/>
      <c r="E5" s="108"/>
      <c r="F5" s="108"/>
      <c r="G5" s="108"/>
      <c r="H5" s="108"/>
      <c r="I5" s="108"/>
      <c r="J5" s="108"/>
      <c r="K5" s="109"/>
      <c r="L5" s="38"/>
      <c r="M5" s="38"/>
      <c r="N5" s="38"/>
      <c r="O5" s="38"/>
      <c r="P5" s="38"/>
      <c r="Q5" s="38"/>
      <c r="R5" s="38"/>
      <c r="S5" s="38"/>
      <c r="T5" s="38"/>
      <c r="U5" s="38"/>
    </row>
    <row r="6" spans="3:21" x14ac:dyDescent="0.25">
      <c r="C6" s="51"/>
      <c r="D6" s="51"/>
      <c r="E6" s="51"/>
      <c r="F6" s="51"/>
      <c r="G6" s="51"/>
      <c r="H6" s="51"/>
      <c r="I6" s="51"/>
      <c r="J6" s="51"/>
      <c r="K6" s="51"/>
    </row>
    <row r="7" spans="3:21" ht="15.75" x14ac:dyDescent="0.25">
      <c r="C7" s="110" t="s">
        <v>53</v>
      </c>
      <c r="D7" s="110"/>
      <c r="E7" s="111" t="s">
        <v>52</v>
      </c>
      <c r="F7" s="111"/>
      <c r="G7" s="111"/>
      <c r="H7" s="111"/>
      <c r="I7" s="111"/>
      <c r="J7" s="111"/>
      <c r="K7" s="111"/>
    </row>
    <row r="9" spans="3:21" ht="24.75" x14ac:dyDescent="0.25">
      <c r="C9" s="39" t="s">
        <v>34</v>
      </c>
      <c r="D9" s="40" t="s">
        <v>35</v>
      </c>
      <c r="E9" s="39" t="s">
        <v>36</v>
      </c>
      <c r="F9" s="40" t="s">
        <v>37</v>
      </c>
      <c r="G9" s="41" t="s">
        <v>38</v>
      </c>
      <c r="H9" s="42" t="s">
        <v>39</v>
      </c>
      <c r="I9" s="42" t="s">
        <v>40</v>
      </c>
      <c r="J9" s="42" t="s">
        <v>41</v>
      </c>
      <c r="K9" s="42" t="s">
        <v>42</v>
      </c>
    </row>
    <row r="10" spans="3:21" x14ac:dyDescent="0.25">
      <c r="C10" s="54">
        <v>1</v>
      </c>
      <c r="D10" s="55" t="s">
        <v>62</v>
      </c>
      <c r="E10" s="43" t="s">
        <v>43</v>
      </c>
      <c r="F10" s="56">
        <v>54</v>
      </c>
      <c r="G10" s="44">
        <v>85000</v>
      </c>
      <c r="H10" s="45">
        <v>36000</v>
      </c>
      <c r="I10" s="46">
        <f t="shared" ref="I10:I39" si="0">+H10*F10</f>
        <v>1944000</v>
      </c>
      <c r="J10" s="46" t="str">
        <f>+IF(H10&gt;0,"Sí","No")</f>
        <v>Sí</v>
      </c>
      <c r="K10" s="46" t="str">
        <f>+IF(H10&lt;=G10,"Sí","No")</f>
        <v>Sí</v>
      </c>
    </row>
    <row r="11" spans="3:21" x14ac:dyDescent="0.25">
      <c r="C11" s="54">
        <v>2</v>
      </c>
      <c r="D11" s="55" t="s">
        <v>62</v>
      </c>
      <c r="E11" s="43" t="s">
        <v>43</v>
      </c>
      <c r="F11" s="56">
        <v>25</v>
      </c>
      <c r="G11" s="44">
        <v>85000</v>
      </c>
      <c r="H11" s="45">
        <v>36000</v>
      </c>
      <c r="I11" s="46">
        <f t="shared" si="0"/>
        <v>900000</v>
      </c>
      <c r="J11" s="46" t="str">
        <f t="shared" ref="J11:J39" si="1">+IF(H11&gt;0,"Sí","No")</f>
        <v>Sí</v>
      </c>
      <c r="K11" s="46" t="str">
        <f t="shared" ref="K11:K39" si="2">+IF(H11&lt;=G11,"Sí","No")</f>
        <v>Sí</v>
      </c>
    </row>
    <row r="12" spans="3:21" x14ac:dyDescent="0.25">
      <c r="C12" s="54">
        <v>3</v>
      </c>
      <c r="D12" s="55" t="s">
        <v>63</v>
      </c>
      <c r="E12" s="43" t="s">
        <v>43</v>
      </c>
      <c r="F12" s="56">
        <v>32</v>
      </c>
      <c r="G12" s="44">
        <v>88107</v>
      </c>
      <c r="H12" s="45">
        <v>39000</v>
      </c>
      <c r="I12" s="46">
        <f t="shared" si="0"/>
        <v>1248000</v>
      </c>
      <c r="J12" s="46" t="str">
        <f t="shared" si="1"/>
        <v>Sí</v>
      </c>
      <c r="K12" s="46" t="str">
        <f t="shared" si="2"/>
        <v>Sí</v>
      </c>
    </row>
    <row r="13" spans="3:21" x14ac:dyDescent="0.25">
      <c r="C13" s="54">
        <v>4</v>
      </c>
      <c r="D13" s="55" t="s">
        <v>63</v>
      </c>
      <c r="E13" s="43" t="s">
        <v>43</v>
      </c>
      <c r="F13" s="56">
        <v>19</v>
      </c>
      <c r="G13" s="44">
        <v>88106</v>
      </c>
      <c r="H13" s="45">
        <v>39000</v>
      </c>
      <c r="I13" s="46">
        <f t="shared" si="0"/>
        <v>741000</v>
      </c>
      <c r="J13" s="46" t="str">
        <f t="shared" si="1"/>
        <v>Sí</v>
      </c>
      <c r="K13" s="46" t="str">
        <f t="shared" si="2"/>
        <v>Sí</v>
      </c>
    </row>
    <row r="14" spans="3:21" x14ac:dyDescent="0.25">
      <c r="C14" s="54">
        <v>5</v>
      </c>
      <c r="D14" s="55" t="s">
        <v>63</v>
      </c>
      <c r="E14" s="43" t="s">
        <v>43</v>
      </c>
      <c r="F14" s="56">
        <v>173</v>
      </c>
      <c r="G14" s="44">
        <v>90000</v>
      </c>
      <c r="H14" s="45">
        <v>36000</v>
      </c>
      <c r="I14" s="46">
        <f t="shared" si="0"/>
        <v>6228000</v>
      </c>
      <c r="J14" s="46" t="str">
        <f t="shared" si="1"/>
        <v>Sí</v>
      </c>
      <c r="K14" s="46" t="str">
        <f t="shared" si="2"/>
        <v>Sí</v>
      </c>
    </row>
    <row r="15" spans="3:21" x14ac:dyDescent="0.25">
      <c r="C15" s="54">
        <v>6</v>
      </c>
      <c r="D15" s="55" t="s">
        <v>64</v>
      </c>
      <c r="E15" s="43" t="s">
        <v>43</v>
      </c>
      <c r="F15" s="56">
        <v>2</v>
      </c>
      <c r="G15" s="44">
        <v>50000</v>
      </c>
      <c r="H15" s="45">
        <v>31000</v>
      </c>
      <c r="I15" s="46">
        <f t="shared" si="0"/>
        <v>62000</v>
      </c>
      <c r="J15" s="46" t="str">
        <f t="shared" si="1"/>
        <v>Sí</v>
      </c>
      <c r="K15" s="46" t="str">
        <f t="shared" si="2"/>
        <v>Sí</v>
      </c>
    </row>
    <row r="16" spans="3:21" x14ac:dyDescent="0.25">
      <c r="C16" s="54">
        <v>7</v>
      </c>
      <c r="D16" s="55" t="s">
        <v>65</v>
      </c>
      <c r="E16" s="43" t="s">
        <v>43</v>
      </c>
      <c r="F16" s="56">
        <v>15</v>
      </c>
      <c r="G16" s="44">
        <v>225000</v>
      </c>
      <c r="H16" s="45">
        <v>165000</v>
      </c>
      <c r="I16" s="46">
        <f t="shared" si="0"/>
        <v>2475000</v>
      </c>
      <c r="J16" s="46" t="str">
        <f t="shared" si="1"/>
        <v>Sí</v>
      </c>
      <c r="K16" s="46" t="str">
        <f t="shared" si="2"/>
        <v>Sí</v>
      </c>
    </row>
    <row r="17" spans="3:11" x14ac:dyDescent="0.25">
      <c r="C17" s="54">
        <v>8</v>
      </c>
      <c r="D17" s="55" t="s">
        <v>66</v>
      </c>
      <c r="E17" s="43" t="s">
        <v>43</v>
      </c>
      <c r="F17" s="56">
        <v>50</v>
      </c>
      <c r="G17" s="44">
        <v>75000</v>
      </c>
      <c r="H17" s="45">
        <v>29000</v>
      </c>
      <c r="I17" s="46">
        <f t="shared" si="0"/>
        <v>1450000</v>
      </c>
      <c r="J17" s="46" t="str">
        <f t="shared" si="1"/>
        <v>Sí</v>
      </c>
      <c r="K17" s="46" t="str">
        <f t="shared" si="2"/>
        <v>Sí</v>
      </c>
    </row>
    <row r="18" spans="3:11" x14ac:dyDescent="0.25">
      <c r="C18" s="54">
        <v>9</v>
      </c>
      <c r="D18" s="55" t="s">
        <v>67</v>
      </c>
      <c r="E18" s="43" t="s">
        <v>43</v>
      </c>
      <c r="F18" s="56">
        <v>18</v>
      </c>
      <c r="G18" s="44">
        <v>60000</v>
      </c>
      <c r="H18" s="45">
        <v>26000</v>
      </c>
      <c r="I18" s="46">
        <f t="shared" si="0"/>
        <v>468000</v>
      </c>
      <c r="J18" s="46" t="str">
        <f t="shared" si="1"/>
        <v>Sí</v>
      </c>
      <c r="K18" s="46" t="str">
        <f t="shared" si="2"/>
        <v>Sí</v>
      </c>
    </row>
    <row r="19" spans="3:11" x14ac:dyDescent="0.25">
      <c r="C19" s="54">
        <v>10</v>
      </c>
      <c r="D19" s="55" t="s">
        <v>68</v>
      </c>
      <c r="E19" s="43" t="s">
        <v>43</v>
      </c>
      <c r="F19" s="56">
        <v>20</v>
      </c>
      <c r="G19" s="44">
        <v>85000</v>
      </c>
      <c r="H19" s="45">
        <v>41000</v>
      </c>
      <c r="I19" s="46">
        <f t="shared" si="0"/>
        <v>820000</v>
      </c>
      <c r="J19" s="46" t="str">
        <f t="shared" si="1"/>
        <v>Sí</v>
      </c>
      <c r="K19" s="46" t="str">
        <f t="shared" si="2"/>
        <v>Sí</v>
      </c>
    </row>
    <row r="20" spans="3:11" x14ac:dyDescent="0.25">
      <c r="C20" s="54">
        <v>11</v>
      </c>
      <c r="D20" s="55" t="s">
        <v>69</v>
      </c>
      <c r="E20" s="43" t="s">
        <v>43</v>
      </c>
      <c r="F20" s="56">
        <v>42</v>
      </c>
      <c r="G20" s="44">
        <v>15000</v>
      </c>
      <c r="H20" s="45">
        <v>11000</v>
      </c>
      <c r="I20" s="46">
        <f t="shared" si="0"/>
        <v>462000</v>
      </c>
      <c r="J20" s="46" t="str">
        <f t="shared" si="1"/>
        <v>Sí</v>
      </c>
      <c r="K20" s="46" t="str">
        <f t="shared" si="2"/>
        <v>Sí</v>
      </c>
    </row>
    <row r="21" spans="3:11" ht="72" customHeight="1" x14ac:dyDescent="0.25">
      <c r="C21" s="54">
        <v>12</v>
      </c>
      <c r="D21" s="55" t="s">
        <v>69</v>
      </c>
      <c r="E21" s="43" t="s">
        <v>43</v>
      </c>
      <c r="F21" s="56">
        <v>50</v>
      </c>
      <c r="G21" s="44">
        <v>15000</v>
      </c>
      <c r="H21" s="45">
        <v>11000</v>
      </c>
      <c r="I21" s="46">
        <f t="shared" si="0"/>
        <v>550000</v>
      </c>
      <c r="J21" s="46" t="str">
        <f t="shared" si="1"/>
        <v>Sí</v>
      </c>
      <c r="K21" s="46" t="str">
        <f t="shared" si="2"/>
        <v>Sí</v>
      </c>
    </row>
    <row r="22" spans="3:11" x14ac:dyDescent="0.25">
      <c r="C22" s="54">
        <v>13</v>
      </c>
      <c r="D22" s="55" t="s">
        <v>69</v>
      </c>
      <c r="E22" s="43" t="s">
        <v>43</v>
      </c>
      <c r="F22" s="56">
        <v>143</v>
      </c>
      <c r="G22" s="44">
        <v>15000</v>
      </c>
      <c r="H22" s="45">
        <v>11000</v>
      </c>
      <c r="I22" s="46">
        <f t="shared" si="0"/>
        <v>1573000</v>
      </c>
      <c r="J22" s="46" t="str">
        <f t="shared" si="1"/>
        <v>Sí</v>
      </c>
      <c r="K22" s="46" t="str">
        <f t="shared" si="2"/>
        <v>Sí</v>
      </c>
    </row>
    <row r="23" spans="3:11" x14ac:dyDescent="0.25">
      <c r="C23" s="54">
        <v>14</v>
      </c>
      <c r="D23" s="55" t="s">
        <v>67</v>
      </c>
      <c r="E23" s="43" t="s">
        <v>43</v>
      </c>
      <c r="F23" s="56">
        <v>161</v>
      </c>
      <c r="G23" s="44">
        <v>38000</v>
      </c>
      <c r="H23" s="45">
        <v>26000</v>
      </c>
      <c r="I23" s="46">
        <f t="shared" si="0"/>
        <v>4186000</v>
      </c>
      <c r="J23" s="46" t="str">
        <f t="shared" si="1"/>
        <v>Sí</v>
      </c>
      <c r="K23" s="46" t="str">
        <f t="shared" si="2"/>
        <v>Sí</v>
      </c>
    </row>
    <row r="24" spans="3:11" x14ac:dyDescent="0.25">
      <c r="C24" s="54">
        <v>15</v>
      </c>
      <c r="D24" s="55" t="s">
        <v>67</v>
      </c>
      <c r="E24" s="43" t="s">
        <v>43</v>
      </c>
      <c r="F24" s="56">
        <v>153</v>
      </c>
      <c r="G24" s="44">
        <v>38000</v>
      </c>
      <c r="H24" s="45">
        <v>26000</v>
      </c>
      <c r="I24" s="46">
        <f t="shared" si="0"/>
        <v>3978000</v>
      </c>
      <c r="J24" s="46" t="str">
        <f t="shared" si="1"/>
        <v>Sí</v>
      </c>
      <c r="K24" s="46" t="str">
        <f t="shared" si="2"/>
        <v>Sí</v>
      </c>
    </row>
    <row r="25" spans="3:11" x14ac:dyDescent="0.25">
      <c r="C25" s="54">
        <v>16</v>
      </c>
      <c r="D25" s="55" t="s">
        <v>67</v>
      </c>
      <c r="E25" s="43" t="s">
        <v>43</v>
      </c>
      <c r="F25" s="56">
        <v>69</v>
      </c>
      <c r="G25" s="44">
        <v>38000</v>
      </c>
      <c r="H25" s="45">
        <v>26000</v>
      </c>
      <c r="I25" s="46">
        <f t="shared" si="0"/>
        <v>1794000</v>
      </c>
      <c r="J25" s="46" t="str">
        <f t="shared" si="1"/>
        <v>Sí</v>
      </c>
      <c r="K25" s="46" t="str">
        <f t="shared" si="2"/>
        <v>Sí</v>
      </c>
    </row>
    <row r="26" spans="3:11" x14ac:dyDescent="0.25">
      <c r="C26" s="54">
        <v>17</v>
      </c>
      <c r="D26" s="55" t="s">
        <v>67</v>
      </c>
      <c r="E26" s="43" t="s">
        <v>43</v>
      </c>
      <c r="F26" s="56">
        <v>68</v>
      </c>
      <c r="G26" s="44">
        <v>38000</v>
      </c>
      <c r="H26" s="45">
        <v>26000</v>
      </c>
      <c r="I26" s="46">
        <f t="shared" si="0"/>
        <v>1768000</v>
      </c>
      <c r="J26" s="46" t="str">
        <f t="shared" si="1"/>
        <v>Sí</v>
      </c>
      <c r="K26" s="46" t="str">
        <f t="shared" si="2"/>
        <v>Sí</v>
      </c>
    </row>
    <row r="27" spans="3:11" x14ac:dyDescent="0.25">
      <c r="C27" s="54">
        <v>18</v>
      </c>
      <c r="D27" s="55" t="s">
        <v>67</v>
      </c>
      <c r="E27" s="43" t="s">
        <v>43</v>
      </c>
      <c r="F27" s="56">
        <v>121</v>
      </c>
      <c r="G27" s="44">
        <v>38000</v>
      </c>
      <c r="H27" s="45">
        <v>26000</v>
      </c>
      <c r="I27" s="46">
        <f t="shared" si="0"/>
        <v>3146000</v>
      </c>
      <c r="J27" s="46" t="str">
        <f t="shared" si="1"/>
        <v>Sí</v>
      </c>
      <c r="K27" s="46" t="str">
        <f t="shared" si="2"/>
        <v>Sí</v>
      </c>
    </row>
    <row r="28" spans="3:11" x14ac:dyDescent="0.25">
      <c r="C28" s="54">
        <v>19</v>
      </c>
      <c r="D28" s="55" t="s">
        <v>67</v>
      </c>
      <c r="E28" s="43" t="s">
        <v>43</v>
      </c>
      <c r="F28" s="56">
        <v>121</v>
      </c>
      <c r="G28" s="44">
        <v>38000</v>
      </c>
      <c r="H28" s="45">
        <v>26000</v>
      </c>
      <c r="I28" s="46">
        <f t="shared" si="0"/>
        <v>3146000</v>
      </c>
      <c r="J28" s="46" t="str">
        <f t="shared" si="1"/>
        <v>Sí</v>
      </c>
      <c r="K28" s="46" t="str">
        <f t="shared" si="2"/>
        <v>Sí</v>
      </c>
    </row>
    <row r="29" spans="3:11" x14ac:dyDescent="0.25">
      <c r="C29" s="54">
        <v>20</v>
      </c>
      <c r="D29" s="55" t="s">
        <v>70</v>
      </c>
      <c r="E29" s="43" t="s">
        <v>43</v>
      </c>
      <c r="F29" s="56">
        <v>38</v>
      </c>
      <c r="G29" s="44">
        <v>23919</v>
      </c>
      <c r="H29" s="45">
        <v>16000</v>
      </c>
      <c r="I29" s="46">
        <f t="shared" si="0"/>
        <v>608000</v>
      </c>
      <c r="J29" s="46" t="str">
        <f t="shared" si="1"/>
        <v>Sí</v>
      </c>
      <c r="K29" s="46" t="str">
        <f t="shared" si="2"/>
        <v>Sí</v>
      </c>
    </row>
    <row r="30" spans="3:11" x14ac:dyDescent="0.25">
      <c r="C30" s="54">
        <v>21</v>
      </c>
      <c r="D30" s="55" t="s">
        <v>71</v>
      </c>
      <c r="E30" s="43" t="s">
        <v>43</v>
      </c>
      <c r="F30" s="56">
        <v>46</v>
      </c>
      <c r="G30" s="44">
        <v>35658</v>
      </c>
      <c r="H30" s="45">
        <v>17000</v>
      </c>
      <c r="I30" s="46">
        <f t="shared" si="0"/>
        <v>782000</v>
      </c>
      <c r="J30" s="46" t="str">
        <f t="shared" si="1"/>
        <v>Sí</v>
      </c>
      <c r="K30" s="46" t="str">
        <f t="shared" si="2"/>
        <v>Sí</v>
      </c>
    </row>
    <row r="31" spans="3:11" x14ac:dyDescent="0.25">
      <c r="C31" s="54">
        <v>22</v>
      </c>
      <c r="D31" s="55" t="s">
        <v>67</v>
      </c>
      <c r="E31" s="43" t="s">
        <v>43</v>
      </c>
      <c r="F31" s="56">
        <v>51</v>
      </c>
      <c r="G31" s="44">
        <v>38000</v>
      </c>
      <c r="H31" s="45">
        <v>26000</v>
      </c>
      <c r="I31" s="46">
        <f t="shared" si="0"/>
        <v>1326000</v>
      </c>
      <c r="J31" s="46" t="str">
        <f t="shared" si="1"/>
        <v>Sí</v>
      </c>
      <c r="K31" s="46" t="str">
        <f t="shared" si="2"/>
        <v>Sí</v>
      </c>
    </row>
    <row r="32" spans="3:11" x14ac:dyDescent="0.25">
      <c r="C32" s="54">
        <v>23</v>
      </c>
      <c r="D32" s="55" t="s">
        <v>71</v>
      </c>
      <c r="E32" s="43" t="s">
        <v>43</v>
      </c>
      <c r="F32" s="56">
        <v>73</v>
      </c>
      <c r="G32" s="44">
        <v>35658</v>
      </c>
      <c r="H32" s="45">
        <v>17000</v>
      </c>
      <c r="I32" s="46">
        <f t="shared" si="0"/>
        <v>1241000</v>
      </c>
      <c r="J32" s="46" t="str">
        <f t="shared" si="1"/>
        <v>Sí</v>
      </c>
      <c r="K32" s="46" t="str">
        <f t="shared" si="2"/>
        <v>Sí</v>
      </c>
    </row>
    <row r="33" spans="3:11" x14ac:dyDescent="0.25">
      <c r="C33" s="54">
        <v>24</v>
      </c>
      <c r="D33" s="55" t="s">
        <v>72</v>
      </c>
      <c r="E33" s="43" t="s">
        <v>43</v>
      </c>
      <c r="F33" s="56">
        <v>36</v>
      </c>
      <c r="G33" s="44">
        <v>150000</v>
      </c>
      <c r="H33" s="45">
        <v>85000</v>
      </c>
      <c r="I33" s="46">
        <f t="shared" si="0"/>
        <v>3060000</v>
      </c>
      <c r="J33" s="46" t="str">
        <f t="shared" si="1"/>
        <v>Sí</v>
      </c>
      <c r="K33" s="46" t="str">
        <f t="shared" si="2"/>
        <v>Sí</v>
      </c>
    </row>
    <row r="34" spans="3:11" x14ac:dyDescent="0.25">
      <c r="C34" s="54">
        <v>25</v>
      </c>
      <c r="D34" s="55" t="s">
        <v>73</v>
      </c>
      <c r="E34" s="43" t="s">
        <v>43</v>
      </c>
      <c r="F34" s="56">
        <v>5</v>
      </c>
      <c r="G34" s="44">
        <v>85001</v>
      </c>
      <c r="H34" s="45">
        <v>53000</v>
      </c>
      <c r="I34" s="46">
        <f t="shared" si="0"/>
        <v>265000</v>
      </c>
      <c r="J34" s="46" t="str">
        <f t="shared" si="1"/>
        <v>Sí</v>
      </c>
      <c r="K34" s="46" t="str">
        <f t="shared" si="2"/>
        <v>Sí</v>
      </c>
    </row>
    <row r="35" spans="3:11" x14ac:dyDescent="0.25">
      <c r="C35" s="54">
        <v>26</v>
      </c>
      <c r="D35" s="55" t="s">
        <v>74</v>
      </c>
      <c r="E35" s="43" t="s">
        <v>43</v>
      </c>
      <c r="F35" s="56">
        <v>9</v>
      </c>
      <c r="G35" s="44">
        <v>75000</v>
      </c>
      <c r="H35" s="45">
        <v>36000</v>
      </c>
      <c r="I35" s="46">
        <f t="shared" si="0"/>
        <v>324000</v>
      </c>
      <c r="J35" s="46" t="str">
        <f t="shared" si="1"/>
        <v>Sí</v>
      </c>
      <c r="K35" s="46" t="str">
        <f t="shared" si="2"/>
        <v>Sí</v>
      </c>
    </row>
    <row r="36" spans="3:11" x14ac:dyDescent="0.25">
      <c r="C36" s="54">
        <v>27</v>
      </c>
      <c r="D36" s="55" t="s">
        <v>75</v>
      </c>
      <c r="E36" s="43" t="s">
        <v>43</v>
      </c>
      <c r="F36" s="56">
        <v>19</v>
      </c>
      <c r="G36" s="44">
        <v>75000</v>
      </c>
      <c r="H36" s="45">
        <v>36000</v>
      </c>
      <c r="I36" s="46">
        <f t="shared" si="0"/>
        <v>684000</v>
      </c>
      <c r="J36" s="46" t="str">
        <f t="shared" si="1"/>
        <v>Sí</v>
      </c>
      <c r="K36" s="46" t="str">
        <f t="shared" si="2"/>
        <v>Sí</v>
      </c>
    </row>
    <row r="37" spans="3:11" x14ac:dyDescent="0.25">
      <c r="C37" s="54">
        <v>28</v>
      </c>
      <c r="D37" s="55" t="s">
        <v>75</v>
      </c>
      <c r="E37" s="43" t="s">
        <v>43</v>
      </c>
      <c r="F37" s="56">
        <v>13</v>
      </c>
      <c r="G37" s="44">
        <v>75000</v>
      </c>
      <c r="H37" s="45">
        <v>36000</v>
      </c>
      <c r="I37" s="46">
        <f t="shared" si="0"/>
        <v>468000</v>
      </c>
      <c r="J37" s="46" t="str">
        <f t="shared" si="1"/>
        <v>Sí</v>
      </c>
      <c r="K37" s="46" t="str">
        <f t="shared" si="2"/>
        <v>Sí</v>
      </c>
    </row>
    <row r="38" spans="3:11" x14ac:dyDescent="0.25">
      <c r="C38" s="54">
        <v>29</v>
      </c>
      <c r="D38" s="55" t="s">
        <v>75</v>
      </c>
      <c r="E38" s="43" t="s">
        <v>43</v>
      </c>
      <c r="F38" s="56">
        <v>13</v>
      </c>
      <c r="G38" s="44">
        <v>75000</v>
      </c>
      <c r="H38" s="45">
        <v>36000</v>
      </c>
      <c r="I38" s="46">
        <f t="shared" si="0"/>
        <v>468000</v>
      </c>
      <c r="J38" s="46" t="str">
        <f t="shared" si="1"/>
        <v>Sí</v>
      </c>
      <c r="K38" s="46" t="str">
        <f t="shared" si="2"/>
        <v>Sí</v>
      </c>
    </row>
    <row r="39" spans="3:11" x14ac:dyDescent="0.25">
      <c r="C39" s="54">
        <v>30</v>
      </c>
      <c r="D39" s="55" t="s">
        <v>76</v>
      </c>
      <c r="E39" s="43" t="s">
        <v>43</v>
      </c>
      <c r="F39" s="56">
        <v>30</v>
      </c>
      <c r="G39" s="44">
        <v>49831</v>
      </c>
      <c r="H39" s="45">
        <v>21000</v>
      </c>
      <c r="I39" s="46">
        <f t="shared" si="0"/>
        <v>630000</v>
      </c>
      <c r="J39" s="46" t="str">
        <f t="shared" si="1"/>
        <v>Sí</v>
      </c>
      <c r="K39" s="46" t="str">
        <f t="shared" si="2"/>
        <v>Sí</v>
      </c>
    </row>
    <row r="40" spans="3:11" x14ac:dyDescent="0.25">
      <c r="D40" s="47"/>
      <c r="H40" s="48" t="s">
        <v>44</v>
      </c>
      <c r="I40" s="52">
        <f>SUM(I10:I39)</f>
        <v>46795000</v>
      </c>
    </row>
    <row r="41" spans="3:11" x14ac:dyDescent="0.25">
      <c r="G41" s="49"/>
      <c r="H41" s="50"/>
      <c r="I41" s="50"/>
    </row>
    <row r="46" spans="3:11" x14ac:dyDescent="0.25">
      <c r="I46" s="50"/>
    </row>
  </sheetData>
  <autoFilter ref="C9:F10" xr:uid="{0D0DD2D3-708F-4ED6-B512-2EC745DA22F6}"/>
  <mergeCells count="6">
    <mergeCell ref="C2:K2"/>
    <mergeCell ref="C3:K3"/>
    <mergeCell ref="C4:K4"/>
    <mergeCell ref="C5:K5"/>
    <mergeCell ref="C7:D7"/>
    <mergeCell ref="E7:K7"/>
  </mergeCells>
  <conditionalFormatting sqref="J10:K39">
    <cfRule type="containsText" dxfId="1" priority="1" operator="containsText" text="No">
      <formula>NOT(ISERROR(SEARCH("No",J10)))</formula>
    </cfRule>
    <cfRule type="containsText" dxfId="0" priority="2" operator="containsText" text="Sí">
      <formula>NOT(ISERROR(SEARCH("Sí",J10)))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P8-HAB-EXPE Y OFREC TECNIC</vt:lpstr>
      <vt:lpstr>RESUMEN </vt:lpstr>
      <vt:lpstr>VERIFICACIÓN ECONOMICA</vt:lpstr>
      <vt:lpstr>P8 -Validación Oferta Económica</vt:lpstr>
      <vt:lpstr>'P8-HAB-EXPE Y OFREC TECNIC'!Área_de_impresión</vt:lpstr>
      <vt:lpstr>'RESUMEN '!Área_de_impresión</vt:lpstr>
    </vt:vector>
  </TitlesOfParts>
  <Company>sed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kplazas</dc:creator>
  <cp:lastModifiedBy>pc</cp:lastModifiedBy>
  <cp:lastPrinted>2022-08-15T17:43:24Z</cp:lastPrinted>
  <dcterms:created xsi:type="dcterms:W3CDTF">2012-11-02T21:10:59Z</dcterms:created>
  <dcterms:modified xsi:type="dcterms:W3CDTF">2024-11-19T23:49:11Z</dcterms:modified>
</cp:coreProperties>
</file>