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codeName="{009DFEA7-8C9C-09C3-8CAF-802165E75F88}"/>
  <workbookPr codeName="ThisWorkbook" autoCompressPictures="0" defaultThemeVersion="124226"/>
  <mc:AlternateContent xmlns:mc="http://schemas.openxmlformats.org/markup-compatibility/2006">
    <mc:Choice Requires="x15">
      <x15ac:absPath xmlns:x15ac="http://schemas.microsoft.com/office/spreadsheetml/2010/11/ac" url="C:\Users\HP\Dropbox\IDU\DRINA LUZ\DRINA IDU\IDU-LP-SGI-004-2020\PLIEGO DEFINITIVO\PUBLICAR\"/>
    </mc:Choice>
  </mc:AlternateContent>
  <xr:revisionPtr revIDLastSave="0" documentId="13_ncr:1_{7CDED4D8-1D71-4760-81FD-0FBC32B190D9}" xr6:coauthVersionLast="43" xr6:coauthVersionMax="44" xr10:uidLastSave="{00000000-0000-0000-0000-000000000000}"/>
  <bookViews>
    <workbookView xWindow="-120" yWindow="-120" windowWidth="29040" windowHeight="15840" activeTab="1" xr2:uid="{00000000-000D-0000-FFFF-FFFF00000000}"/>
  </bookViews>
  <sheets>
    <sheet name="PTTO OFICIAL " sheetId="101" r:id="rId1"/>
    <sheet name="PROPUESTA ECONOMICA" sheetId="100" r:id="rId2"/>
    <sheet name="RESUMEN PRESUPUESTO" sheetId="83" state="hidden" r:id="rId3"/>
    <sheet name="INDICAR CÓDIGO DEL ITEM DE PAGO" sheetId="99" r:id="rId4"/>
  </sheets>
  <functionGroups builtInGroupCount="19"/>
  <externalReferences>
    <externalReference r:id="rId5"/>
    <externalReference r:id="rId6"/>
    <externalReference r:id="rId7"/>
    <externalReference r:id="rId8"/>
    <externalReference r:id="rId9"/>
    <externalReference r:id="rId10"/>
    <externalReference r:id="rId11"/>
  </externalReferences>
  <definedNames>
    <definedName name="_________key2" localSheetId="1" hidden="1">[1]INST!#REF!</definedName>
    <definedName name="_________key2" localSheetId="0" hidden="1">[1]INST!#REF!</definedName>
    <definedName name="_________key2" hidden="1">[1]INST!#REF!</definedName>
    <definedName name="________key2" localSheetId="1" hidden="1">[2]INST!#REF!</definedName>
    <definedName name="________key2" localSheetId="0" hidden="1">[2]INST!#REF!</definedName>
    <definedName name="________key2" hidden="1">[2]INST!#REF!</definedName>
    <definedName name="________key3" localSheetId="1" hidden="1">#REF!</definedName>
    <definedName name="________key3" localSheetId="0" hidden="1">#REF!</definedName>
    <definedName name="________key3" hidden="1">#REF!</definedName>
    <definedName name="___key2" localSheetId="1" hidden="1">[2]INST!#REF!</definedName>
    <definedName name="___key2" localSheetId="0" hidden="1">[2]INST!#REF!</definedName>
    <definedName name="___key2" hidden="1">[2]INST!#REF!</definedName>
    <definedName name="___key3" localSheetId="1" hidden="1">#REF!</definedName>
    <definedName name="___key3" localSheetId="0" hidden="1">#REF!</definedName>
    <definedName name="___key3" hidden="1">#REF!</definedName>
    <definedName name="___key31" localSheetId="1" hidden="1">#REF!</definedName>
    <definedName name="___key31" localSheetId="0" hidden="1">#REF!</definedName>
    <definedName name="___key31" hidden="1">#REF!</definedName>
    <definedName name="__123Graph_A" localSheetId="3" hidden="1">#REF!</definedName>
    <definedName name="__123Graph_A" hidden="1">[3]vna!$C$3:$O$3</definedName>
    <definedName name="__123Graph_B" localSheetId="3" hidden="1">#REF!</definedName>
    <definedName name="__123Graph_B" hidden="1">[3]vna!$C$4:$O$4</definedName>
    <definedName name="__123Graph_X" hidden="1">[3]vna!$C$2:$O$2</definedName>
    <definedName name="__key2" localSheetId="1" hidden="1">[4]INST!#REF!</definedName>
    <definedName name="__key2" localSheetId="0" hidden="1">[4]INST!#REF!</definedName>
    <definedName name="__key2" hidden="1">[4]INST!#REF!</definedName>
    <definedName name="__key21" localSheetId="1" hidden="1">[2]INST!#REF!</definedName>
    <definedName name="__key21" localSheetId="0" hidden="1">[2]INST!#REF!</definedName>
    <definedName name="__key21" hidden="1">[2]INST!#REF!</definedName>
    <definedName name="__key3" localSheetId="1" hidden="1">#REF!</definedName>
    <definedName name="__key3" localSheetId="0" hidden="1">#REF!</definedName>
    <definedName name="__key3" hidden="1">#REF!</definedName>
    <definedName name="__key31" localSheetId="1" hidden="1">#REF!</definedName>
    <definedName name="__key31" localSheetId="0" hidden="1">#REF!</definedName>
    <definedName name="__key31" hidden="1">#REF!</definedName>
    <definedName name="_a1" localSheetId="3" hidden="1">{"TAB1",#N/A,TRUE,"GENERAL";"TAB2",#N/A,TRUE,"GENERAL";"TAB3",#N/A,TRUE,"GENERAL";"TAB4",#N/A,TRUE,"GENERAL";"TAB5",#N/A,TRUE,"GENERAL"}</definedName>
    <definedName name="_A1" localSheetId="1" hidden="1">{#N/A,#N/A,TRUE,"1842CWN0"}</definedName>
    <definedName name="_A1" localSheetId="0" hidden="1">{#N/A,#N/A,TRUE,"1842CWN0"}</definedName>
    <definedName name="_A1" localSheetId="2" hidden="1">{#N/A,#N/A,TRUE,"1842CWN0"}</definedName>
    <definedName name="_A1" hidden="1">{#N/A,#N/A,TRUE,"1842CWN0"}</definedName>
    <definedName name="_A1_1" hidden="1">{#N/A,#N/A,TRUE,"1842CWN0"}</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localSheetId="1" hidden="1">{#N/A,#N/A,TRUE,"INGENIERIA";#N/A,#N/A,TRUE,"COMPRAS";#N/A,#N/A,TRUE,"DIRECCION";#N/A,#N/A,TRUE,"RESUMEN"}</definedName>
    <definedName name="_AAS1" localSheetId="0" hidden="1">{#N/A,#N/A,TRUE,"INGENIERIA";#N/A,#N/A,TRUE,"COMPRAS";#N/A,#N/A,TRUE,"DIRECCION";#N/A,#N/A,TRUE,"RESUMEN"}</definedName>
    <definedName name="_AAS1" localSheetId="2" hidden="1">{#N/A,#N/A,TRUE,"INGENIERIA";#N/A,#N/A,TRUE,"COMPRAS";#N/A,#N/A,TRUE,"DIRECCION";#N/A,#N/A,TRUE,"RESUMEN"}</definedName>
    <definedName name="_AAS1" hidden="1">{#N/A,#N/A,TRUE,"INGENIERIA";#N/A,#N/A,TRUE,"COMPRAS";#N/A,#N/A,TRUE,"DIRECCION";#N/A,#N/A,TRUE,"RESUMEN"}</definedName>
    <definedName name="_AAS1_1" hidden="1">{#N/A,#N/A,TRUE,"INGENIERIA";#N/A,#N/A,TRUE,"COMPRAS";#N/A,#N/A,TRUE,"DIRECCION";#N/A,#N/A,TRUE,"RESUMEN"}</definedName>
    <definedName name="_ABC1" localSheetId="3" hidden="1">{#N/A,#N/A,TRUE,"1842CWN0"}</definedName>
    <definedName name="_ABC1" localSheetId="1" hidden="1">{#N/A,#N/A,TRUE,"1842CWN0"}</definedName>
    <definedName name="_ABC1" localSheetId="0" hidden="1">{#N/A,#N/A,TRUE,"1842CWN0"}</definedName>
    <definedName name="_ABC1" localSheetId="2" hidden="1">{#N/A,#N/A,TRUE,"1842CWN0"}</definedName>
    <definedName name="_ABC1" hidden="1">{#N/A,#N/A,TRUE,"1842CWN0"}</definedName>
    <definedName name="_ABC1_1" hidden="1">{#N/A,#N/A,TRUE,"1842CWN0"}</definedName>
    <definedName name="_abc2" localSheetId="3" hidden="1">{#N/A,#N/A,TRUE,"1842CWN0"}</definedName>
    <definedName name="_abc2" localSheetId="1" hidden="1">{#N/A,#N/A,TRUE,"1842CWN0"}</definedName>
    <definedName name="_abc2" localSheetId="0" hidden="1">{#N/A,#N/A,TRUE,"1842CWN0"}</definedName>
    <definedName name="_abc2" localSheetId="2" hidden="1">{#N/A,#N/A,TRUE,"1842CWN0"}</definedName>
    <definedName name="_abc2" hidden="1">{#N/A,#N/A,TRUE,"1842CWN0"}</definedName>
    <definedName name="_abc2_1" hidden="1">{#N/A,#N/A,TRUE,"1842CWN0"}</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Fill" localSheetId="3" hidden="1">#REF!</definedName>
    <definedName name="_Fill" localSheetId="1" hidden="1">#REF!</definedName>
    <definedName name="_Fill" localSheetId="0" hidden="1">#REF!</definedName>
    <definedName name="_Fill" hidden="1">#REF!</definedName>
    <definedName name="_xlnm._FilterDatabase" localSheetId="1" hidden="1">'PROPUESTA ECONOMICA'!$C$11:$O$447</definedName>
    <definedName name="_xlnm._FilterDatabase" localSheetId="0" hidden="1">'PTTO OFICIAL '!$C$11:$L$447</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localSheetId="1" hidden="1">#REF!</definedName>
    <definedName name="_Key1" localSheetId="0" hidden="1">#REF!</definedName>
    <definedName name="_Key1" hidden="1">#REF!</definedName>
    <definedName name="_Key11" localSheetId="1" hidden="1">[5]INST!#REF!</definedName>
    <definedName name="_Key11" localSheetId="0" hidden="1">[5]INST!#REF!</definedName>
    <definedName name="_Key11" hidden="1">[5]INST!#REF!</definedName>
    <definedName name="_Key2" localSheetId="3" hidden="1">#REF!</definedName>
    <definedName name="_Key2" localSheetId="1" hidden="1">#REF!</definedName>
    <definedName name="_Key2" localSheetId="0" hidden="1">#REF!</definedName>
    <definedName name="_Key2" hidden="1">#REF!</definedName>
    <definedName name="_Key21" localSheetId="1" hidden="1">#REF!</definedName>
    <definedName name="_Key21" localSheetId="0" hidden="1">#REF!</definedName>
    <definedName name="_Key21" hidden="1">#REF!</definedName>
    <definedName name="_key3" localSheetId="1" hidden="1">#REF!</definedName>
    <definedName name="_key3" localSheetId="0" hidden="1">#REF!</definedName>
    <definedName name="_key3" hidden="1">#REF!</definedName>
    <definedName name="_key31" localSheetId="1" hidden="1">#REF!</definedName>
    <definedName name="_key31" localSheetId="0"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rder1" localSheetId="3" hidden="1">0</definedName>
    <definedName name="_Order1" hidden="1">255</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rse_Out" localSheetId="3" hidden="1">'[6]7422CW00'!#REF!</definedName>
    <definedName name="_Parse_Out" localSheetId="1" hidden="1">'[7]7422CW00'!#REF!</definedName>
    <definedName name="_Parse_Out" localSheetId="0" hidden="1">'[7]7422CW00'!#REF!</definedName>
    <definedName name="_Parse_Out" localSheetId="2" hidden="1">'[7]7422CW00'!#REF!</definedName>
    <definedName name="_Parse_Out" hidden="1">'[7]7422CW00'!#REF!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gression_Int" hidden="1">1</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ort" localSheetId="3" hidden="1">#REF!</definedName>
    <definedName name="_Sort" localSheetId="1" hidden="1">#REF!</definedName>
    <definedName name="_Sort" localSheetId="0" hidden="1">#REF!</definedName>
    <definedName name="_Sort" hidden="1">#REF!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localSheetId="1" hidden="1">[2]INST!#REF!</definedName>
    <definedName name="_unj1" localSheetId="0" hidden="1">[2]INST!#REF!</definedName>
    <definedName name="_unj1" hidden="1">[2]INST!#REF!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3" hidden="1">{"via1",#N/A,TRUE,"general";"via2",#N/A,TRUE,"general";"via3",#N/A,TRUE,"general"}</definedName>
    <definedName name="_vfv4" hidden="1">{"via1",#N/A,TRUE,"general";"via2",#N/A,TRUE,"general";"via3",#N/A,TRUE,"general"}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1" hidden="1">{#N/A,#N/A,TRUE,"INGENIERIA";#N/A,#N/A,TRUE,"COMPRAS";#N/A,#N/A,TRUE,"DIRECCION";#N/A,#N/A,TRUE,"RESUMEN"}</definedName>
    <definedName name="AA" localSheetId="0" hidden="1">{#N/A,#N/A,TRUE,"INGENIERIA";#N/A,#N/A,TRUE,"COMPRAS";#N/A,#N/A,TRUE,"DIRECCION";#N/A,#N/A,TRUE,"RESUMEN"}</definedName>
    <definedName name="AA" localSheetId="2" hidden="1">{#N/A,#N/A,TRUE,"INGENIERIA";#N/A,#N/A,TRUE,"COMPRAS";#N/A,#N/A,TRUE,"DIRECCION";#N/A,#N/A,TRUE,"RESUMEN"}</definedName>
    <definedName name="AA" hidden="1">{#N/A,#N/A,TRUE,"INGENIERIA";#N/A,#N/A,TRUE,"COMPRAS";#N/A,#N/A,TRUE,"DIRECCION";#N/A,#N/A,TRUE,"RESUMEN"}</definedName>
    <definedName name="AA_1" hidden="1">{#N/A,#N/A,TRUE,"INGENIERIA";#N/A,#N/A,TRUE,"COMPRAS";#N/A,#N/A,TRUE,"DIRECCION";#N/A,#N/A,TRUE,"RESUMEN"}</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{#N/A,#N/A,TRUE,"INGENIERIA";#N/A,#N/A,TRUE,"COMPRAS";#N/A,#N/A,TRUE,"DIRECCION";#N/A,#N/A,TRUE,"RESUMEN"}</definedName>
    <definedName name="AAS" localSheetId="0" hidden="1">{#N/A,#N/A,TRUE,"INGENIERIA";#N/A,#N/A,TRUE,"COMPRAS";#N/A,#N/A,TRUE,"DIRECCION";#N/A,#N/A,TRUE,"RESUMEN"}</definedName>
    <definedName name="AAS" localSheetId="2" hidden="1">{#N/A,#N/A,TRUE,"INGENIERIA";#N/A,#N/A,TRUE,"COMPRAS";#N/A,#N/A,TRUE,"DIRECCION";#N/A,#N/A,TRUE,"RESUMEN"}</definedName>
    <definedName name="AAS" hidden="1">{#N/A,#N/A,TRUE,"INGENIERIA";#N/A,#N/A,TRUE,"COMPRAS";#N/A,#N/A,TRUE,"DIRECCION";#N/A,#N/A,TRUE,"RESUMEN"}</definedName>
    <definedName name="AAS_1" hidden="1">{#N/A,#N/A,TRUE,"INGENIERIA";#N/A,#N/A,TRUE,"COMPRAS";#N/A,#N/A,TRUE,"DIRECCION";#N/A,#N/A,TRUE,"RESUMEN"}</definedName>
    <definedName name="ABCD" localSheetId="3" hidden="1">#REF!</definedName>
    <definedName name="ABCD" localSheetId="1" hidden="1">#REF!</definedName>
    <definedName name="ABCD" localSheetId="0" hidden="1">#REF!</definedName>
    <definedName name="ABCD" hidden="1">#REF!</definedName>
    <definedName name="ABCDE" localSheetId="3" hidden="1">#REF!</definedName>
    <definedName name="ABCDE" localSheetId="1" hidden="1">#REF!</definedName>
    <definedName name="ABCDE" localSheetId="0" hidden="1">#REF!</definedName>
    <definedName name="ABCDE" hidden="1">#REF!</definedName>
    <definedName name="AccessDatabase" hidden="1">"C:\C-314\VOLUMENES\volfin4.mdb"</definedName>
    <definedName name="ADFGSDB" localSheetId="3" hidden="1">{"via1",#N/A,TRUE,"general";"via2",#N/A,TRUE,"general";"via3",#N/A,TRUE,"general"}</definedName>
    <definedName name="ADFGSDB" hidden="1">{"via1",#N/A,TRUE,"general";"via2",#N/A,TRUE,"general";"via3",#N/A,TRUE,"general"}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_xlnm.Print_Area" localSheetId="1">'PROPUESTA ECONOMICA'!$A$1:$R$513</definedName>
    <definedName name="_xlnm.Print_Area" localSheetId="0">'PTTO OFICIAL '!$A$1:$M$507</definedName>
    <definedName name="_xlnm.Print_Area" localSheetId="2">'RESUMEN PRESUPUESTO'!$B$2:$F$60</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LPH1" localSheetId="1" hidden="1">#REF!</definedName>
    <definedName name="BLPH1" localSheetId="0" hidden="1">#REF!</definedName>
    <definedName name="BLPH1" hidden="1">#REF!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BWorkbookPriority" hidden="1">-1602700874</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dcdc" localSheetId="3" hidden="1">{"via1",#N/A,TRUE,"general";"via2",#N/A,TRUE,"general";"via3",#N/A,TRUE,"general"}</definedName>
    <definedName name="cdcdc" hidden="1">{"via1",#N/A,TRUE,"general";"via2",#N/A,TRUE,"general";"via3",#N/A,TRUE,"general"}</definedName>
    <definedName name="cdfgrtfd" localSheetId="1" hidden="1">#REF!</definedName>
    <definedName name="cdfgrtfd" localSheetId="0" hidden="1">#REF!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iv" localSheetId="1" hidden="1">{#N/A,#N/A,TRUE,"1842CWN0"}</definedName>
    <definedName name="civ" localSheetId="0" hidden="1">{#N/A,#N/A,TRUE,"1842CWN0"}</definedName>
    <definedName name="civ" localSheetId="2" hidden="1">{#N/A,#N/A,TRUE,"1842CWN0"}</definedName>
    <definedName name="civ" hidden="1">{#N/A,#N/A,TRUE,"1842CWN0"}</definedName>
    <definedName name="civ_1" hidden="1">{#N/A,#N/A,TRUE,"1842CWN0"}</definedName>
    <definedName name="cjsa" localSheetId="1" hidden="1">#REF!</definedName>
    <definedName name="cjsa" localSheetId="0" hidden="1">#REF!</definedName>
    <definedName name="cjsa" hidden="1">#REF!</definedName>
    <definedName name="costo2" localSheetId="1" hidden="1">#REF!</definedName>
    <definedName name="costo2" localSheetId="0" hidden="1">#REF!</definedName>
    <definedName name="costo2" hidden="1">#REF!</definedName>
    <definedName name="CUNET" localSheetId="3" hidden="1">{"via1",#N/A,TRUE,"general";"via2",#N/A,TRUE,"general";"via3",#N/A,TRUE,"general"}</definedName>
    <definedName name="CUNET" hidden="1">{"via1",#N/A,TRUE,"general";"via2",#N/A,TRUE,"general";"via3",#N/A,TRUE,"general"}</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CSDCTV" localSheetId="3" hidden="1">{"via1",#N/A,TRUE,"general";"via2",#N/A,TRUE,"general";"via3",#N/A,TRUE,"general"}</definedName>
    <definedName name="DCSDCTV" hidden="1">{"via1",#N/A,TRUE,"general";"via2",#N/A,TRUE,"general";"via3",#N/A,TRUE,"general"}</definedName>
    <definedName name="dd" localSheetId="1" hidden="1">{#N/A,#N/A,TRUE,"INGENIERIA";#N/A,#N/A,TRUE,"COMPRAS";#N/A,#N/A,TRUE,"DIRECCION";#N/A,#N/A,TRUE,"RESUMEN"}</definedName>
    <definedName name="dd" localSheetId="0" hidden="1">{#N/A,#N/A,TRUE,"INGENIERIA";#N/A,#N/A,TRUE,"COMPRAS";#N/A,#N/A,TRUE,"DIRECCION";#N/A,#N/A,TRUE,"RESUMEN"}</definedName>
    <definedName name="dd" localSheetId="2" hidden="1">{#N/A,#N/A,TRUE,"INGENIERIA";#N/A,#N/A,TRUE,"COMPRAS";#N/A,#N/A,TRUE,"DIRECCION";#N/A,#N/A,TRUE,"RESUMEN"}</definedName>
    <definedName name="dd" hidden="1">{#N/A,#N/A,TRUE,"INGENIERIA";#N/A,#N/A,TRUE,"COMPRAS";#N/A,#N/A,TRUE,"DIRECCION";#N/A,#N/A,TRUE,"RESUMEN"}</definedName>
    <definedName name="dd_1" hidden="1">{#N/A,#N/A,TRUE,"INGENIERIA";#N/A,#N/A,TRUE,"COMPRAS";#N/A,#N/A,TRUE,"DIRECCION";#N/A,#N/A,TRUE,"RESUMEN"}</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 localSheetId="1" hidden="1">{#N/A,#N/A,TRUE,"1842CWN0"}</definedName>
    <definedName name="DDE" localSheetId="0" hidden="1">{#N/A,#N/A,TRUE,"1842CWN0"}</definedName>
    <definedName name="DDE" localSheetId="2" hidden="1">{#N/A,#N/A,TRUE,"1842CWN0"}</definedName>
    <definedName name="DDE" hidden="1">{#N/A,#N/A,TRUE,"1842CWN0"}</definedName>
    <definedName name="DDE_1" hidden="1">{#N/A,#N/A,TRUE,"1842CWN0"}</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E" localSheetId="1" hidden="1">{#N/A,#N/A,TRUE,"1842CWN0"}</definedName>
    <definedName name="DFDE" localSheetId="0" hidden="1">{#N/A,#N/A,TRUE,"1842CWN0"}</definedName>
    <definedName name="DFDE" localSheetId="2" hidden="1">{#N/A,#N/A,TRUE,"1842CWN0"}</definedName>
    <definedName name="DFDE" hidden="1">{#N/A,#N/A,TRUE,"1842CWN0"}</definedName>
    <definedName name="DFDE_1" hidden="1">{#N/A,#N/A,TRUE,"1842CWN0"}</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EET" localSheetId="1" hidden="1">{#N/A,#N/A,TRUE,"INGENIERIA";#N/A,#N/A,TRUE,"COMPRAS";#N/A,#N/A,TRUE,"DIRECCION";#N/A,#N/A,TRUE,"RESUMEN"}</definedName>
    <definedName name="DFEET" localSheetId="0" hidden="1">{#N/A,#N/A,TRUE,"INGENIERIA";#N/A,#N/A,TRUE,"COMPRAS";#N/A,#N/A,TRUE,"DIRECCION";#N/A,#N/A,TRUE,"RESUMEN"}</definedName>
    <definedName name="DFEET" localSheetId="2" hidden="1">{#N/A,#N/A,TRUE,"INGENIERIA";#N/A,#N/A,TRUE,"COMPRAS";#N/A,#N/A,TRUE,"DIRECCION";#N/A,#N/A,TRUE,"RESUMEN"}</definedName>
    <definedName name="DFEET" hidden="1">{#N/A,#N/A,TRUE,"INGENIERIA";#N/A,#N/A,TRUE,"COMPRAS";#N/A,#N/A,TRUE,"DIRECCION";#N/A,#N/A,TRUE,"RESUMEN"}</definedName>
    <definedName name="DFEET_1" hidden="1">{#N/A,#N/A,TRUE,"INGENIERIA";#N/A,#N/A,TRUE,"COMPRAS";#N/A,#N/A,TRUE,"DIRECCION";#N/A,#N/A,TRUE,"RESUMEN"}</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EE" localSheetId="1" hidden="1">{#N/A,#N/A,TRUE,"1842CWN0"}</definedName>
    <definedName name="DGFEE" localSheetId="0" hidden="1">{#N/A,#N/A,TRUE,"1842CWN0"}</definedName>
    <definedName name="DGFEE" localSheetId="2" hidden="1">{#N/A,#N/A,TRUE,"1842CWN0"}</definedName>
    <definedName name="DGFEE" hidden="1">{#N/A,#N/A,TRUE,"1842CWN0"}</definedName>
    <definedName name="DGFEE_1" hidden="1">{#N/A,#N/A,TRUE,"1842CWN0"}</definedName>
    <definedName name="DGFG" localSheetId="3" hidden="1">{"via1",#N/A,TRUE,"general";"via2",#N/A,TRUE,"general";"via3",#N/A,TRUE,"general"}</definedName>
    <definedName name="DGFG" hidden="1">{"via1",#N/A,TRUE,"general";"via2",#N/A,TRUE,"general";"via3",#N/A,TRUE,"general"}</definedName>
    <definedName name="DGFGGHF" localSheetId="1" hidden="1">{#N/A,#N/A,TRUE,"INGENIERIA";#N/A,#N/A,TRUE,"COMPRAS";#N/A,#N/A,TRUE,"DIRECCION";#N/A,#N/A,TRUE,"RESUMEN"}</definedName>
    <definedName name="DGFGGHF" localSheetId="0" hidden="1">{#N/A,#N/A,TRUE,"INGENIERIA";#N/A,#N/A,TRUE,"COMPRAS";#N/A,#N/A,TRUE,"DIRECCION";#N/A,#N/A,TRUE,"RESUMEN"}</definedName>
    <definedName name="DGFGGHF" localSheetId="2" hidden="1">{#N/A,#N/A,TRUE,"INGENIERIA";#N/A,#N/A,TRUE,"COMPRAS";#N/A,#N/A,TRUE,"DIRECCION";#N/A,#N/A,TRUE,"RESUMEN"}</definedName>
    <definedName name="DGFGGHF" hidden="1">{#N/A,#N/A,TRUE,"INGENIERIA";#N/A,#N/A,TRUE,"COMPRAS";#N/A,#N/A,TRUE,"DIRECCION";#N/A,#N/A,TRUE,"RESUMEN"}</definedName>
    <definedName name="DGFGGHF_1" hidden="1">{#N/A,#N/A,TRUE,"INGENIERIA";#N/A,#N/A,TRUE,"COMPRAS";#N/A,#N/A,TRUE,"DIRECCION";#N/A,#N/A,TRUE,"RESUMEN"}</definedName>
    <definedName name="DGFR" localSheetId="1" hidden="1">{#N/A,#N/A,TRUE,"1842CWN0"}</definedName>
    <definedName name="DGFR" localSheetId="0" hidden="1">{#N/A,#N/A,TRUE,"1842CWN0"}</definedName>
    <definedName name="DGFR" localSheetId="2" hidden="1">{#N/A,#N/A,TRUE,"1842CWN0"}</definedName>
    <definedName name="DGFR" hidden="1">{#N/A,#N/A,TRUE,"1842CWN0"}</definedName>
    <definedName name="DGFR_1" hidden="1">{#N/A,#N/A,TRUE,"1842CWN0"}</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GGHHJT" localSheetId="1" hidden="1">{#N/A,#N/A,TRUE,"INGENIERIA";#N/A,#N/A,TRUE,"COMPRAS";#N/A,#N/A,TRUE,"DIRECCION";#N/A,#N/A,TRUE,"RESUMEN"}</definedName>
    <definedName name="DGGGHHJT" localSheetId="0" hidden="1">{#N/A,#N/A,TRUE,"INGENIERIA";#N/A,#N/A,TRUE,"COMPRAS";#N/A,#N/A,TRUE,"DIRECCION";#N/A,#N/A,TRUE,"RESUMEN"}</definedName>
    <definedName name="DGGGHHJT" localSheetId="2" hidden="1">{#N/A,#N/A,TRUE,"INGENIERIA";#N/A,#N/A,TRUE,"COMPRAS";#N/A,#N/A,TRUE,"DIRECCION";#N/A,#N/A,TRUE,"RESUMEN"}</definedName>
    <definedName name="DGGGHHJT" hidden="1">{#N/A,#N/A,TRUE,"INGENIERIA";#N/A,#N/A,TRUE,"COMPRAS";#N/A,#N/A,TRUE,"DIRECCION";#N/A,#N/A,TRUE,"RESUMEN"}</definedName>
    <definedName name="DGGGHHJT_1" hidden="1">{#N/A,#N/A,TRUE,"INGENIERIA";#N/A,#N/A,TRUE,"COMPRAS";#N/A,#N/A,TRUE,"DIRECCION";#N/A,#N/A,TRUE,"RESUMEN"}</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GRR" localSheetId="1" hidden="1">{#N/A,#N/A,TRUE,"INGENIERIA";#N/A,#N/A,TRUE,"COMPRAS";#N/A,#N/A,TRUE,"DIRECCION";#N/A,#N/A,TRUE,"RESUMEN"}</definedName>
    <definedName name="DGRR" localSheetId="0" hidden="1">{#N/A,#N/A,TRUE,"INGENIERIA";#N/A,#N/A,TRUE,"COMPRAS";#N/A,#N/A,TRUE,"DIRECCION";#N/A,#N/A,TRUE,"RESUMEN"}</definedName>
    <definedName name="DGRR" localSheetId="2" hidden="1">{#N/A,#N/A,TRUE,"INGENIERIA";#N/A,#N/A,TRUE,"COMPRAS";#N/A,#N/A,TRUE,"DIRECCION";#N/A,#N/A,TRUE,"RESUMEN"}</definedName>
    <definedName name="DGRR" hidden="1">{#N/A,#N/A,TRUE,"INGENIERIA";#N/A,#N/A,TRUE,"COMPRAS";#N/A,#N/A,TRUE,"DIRECCION";#N/A,#N/A,TRUE,"RESUMEN"}</definedName>
    <definedName name="DGRR_1" hidden="1">{#N/A,#N/A,TRUE,"INGENIERIA";#N/A,#N/A,TRUE,"COMPRAS";#N/A,#N/A,TRUE,"DIRECCION";#N/A,#N/A,TRUE,"RESUMEN"}</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ry" localSheetId="3" hidden="1">{"via1",#N/A,TRUE,"general";"via2",#N/A,TRUE,"general";"via3",#N/A,TRUE,"general"}</definedName>
    <definedName name="dry"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WPRICE" localSheetId="1" hidden="1">#REF!</definedName>
    <definedName name="DWPRICE" localSheetId="0" hidden="1">#REF!</definedName>
    <definedName name="DWPRICE" hidden="1">#REF!</definedName>
    <definedName name="dxfgg" localSheetId="3" hidden="1">{"via1",#N/A,TRUE,"general";"via2",#N/A,TRUE,"general";"via3",#N/A,TRUE,"general"}</definedName>
    <definedName name="dxfgg"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qw" localSheetId="3" hidden="1">{"via1",#N/A,TRUE,"general";"via2",#N/A,TRUE,"general";"via3",#N/A,TRUE,"general"}</definedName>
    <definedName name="eqw" hidden="1">{"via1",#N/A,TRUE,"general";"via2",#N/A,TRUE,"general";"via3",#N/A,TRUE,"general"}</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TRUCTURA" localSheetId="3" hidden="1">{#N/A,#N/A,TRUE,"INGENIERIA";#N/A,#N/A,TRUE,"COMPRAS";#N/A,#N/A,TRUE,"DIRECCION";#N/A,#N/A,TRUE,"RESUMEN"}</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localSheetId="2" hidden="1">{#N/A,#N/A,TRUE,"INGENIERIA";#N/A,#N/A,TRUE,"COMPRAS";#N/A,#N/A,TRUE,"DIRECCION";#N/A,#N/A,TRUE,"RESUMEN"}</definedName>
    <definedName name="ESTRUCTURA" hidden="1">{#N/A,#N/A,TRUE,"INGENIERIA";#N/A,#N/A,TRUE,"COMPRAS";#N/A,#N/A,TRUE,"DIRECCION";#N/A,#N/A,TRUE,"RESUMEN"}</definedName>
    <definedName name="ESTRUCTURA_1" hidden="1">{#N/A,#N/A,TRUE,"INGENIERIA";#N/A,#N/A,TRUE,"COMPRAS";#N/A,#N/A,TRUE,"DIRECCION";#N/A,#N/A,TRUE,"RESUMEN"}</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localSheetId="0" hidden="1">#REF!</definedName>
    <definedName name="EX" hidden="1">#REF!</definedName>
    <definedName name="EX_1" localSheetId="1" hidden="1">#REF!</definedName>
    <definedName name="EX_1" localSheetId="0" hidden="1">#REF!</definedName>
    <definedName name="EX_1" hidden="1">#REF!</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rfer" localSheetId="3" hidden="1">{"via1",#N/A,TRUE,"general";"via2",#N/A,TRUE,"general";"via3",#N/A,TRUE,"general"}</definedName>
    <definedName name="ferfer"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localSheetId="3" hidden="1">{#N/A,#N/A,TRUE,"1842CWN0"}</definedName>
    <definedName name="fhg" localSheetId="1" hidden="1">{#N/A,#N/A,TRUE,"1842CWN0"}</definedName>
    <definedName name="fhg" localSheetId="0" hidden="1">{#N/A,#N/A,TRUE,"1842CWN0"}</definedName>
    <definedName name="fhg" localSheetId="2" hidden="1">{#N/A,#N/A,TRUE,"1842CWN0"}</definedName>
    <definedName name="fhg" hidden="1">{#N/A,#N/A,TRUE,"1842CWN0"}</definedName>
    <definedName name="fhg_1"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ll1" localSheetId="1" hidden="1">#REF!</definedName>
    <definedName name="fill1" localSheetId="0" hidden="1">#REF!</definedName>
    <definedName name="fill1" hidden="1">#REF!</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3" hidden="1">{"via1",#N/A,TRUE,"general";"via2",#N/A,TRUE,"general";"via3",#N/A,TRUE,"general"}</definedName>
    <definedName name="geg" hidden="1">{"via1",#N/A,TRUE,"general";"via2",#N/A,TRUE,"general";"via3",#N/A,TRUE,"general"}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h9h" localSheetId="3" hidden="1">{"via1",#N/A,TRUE,"general";"via2",#N/A,TRUE,"general";"via3",#N/A,TRUE,"general"}</definedName>
    <definedName name="h9h" hidden="1">{"via1",#N/A,TRUE,"general";"via2",#N/A,TRUE,"general";"via3",#N/A,TRUE,"general"}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3" hidden="1">{"via1",#N/A,TRUE,"general";"via2",#N/A,TRUE,"general";"via3",#N/A,TRUE,"general"}</definedName>
    <definedName name="hsfg" hidden="1">{"via1",#N/A,TRUE,"general";"via2",#N/A,TRUE,"general";"via3",#N/A,TRUE,"general"}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3" hidden="1">{"via1",#N/A,TRUE,"general";"via2",#N/A,TRUE,"general";"via3",#N/A,TRUE,"general"}</definedName>
    <definedName name="htryrt7" hidden="1">{"via1",#N/A,TRUE,"general";"via2",#N/A,TRUE,"general";"via3",#N/A,TRUE,"general"}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NGENIERIA1" localSheetId="1" hidden="1">#REF!</definedName>
    <definedName name="INGENIERIA1" localSheetId="0" hidden="1">#REF!</definedName>
    <definedName name="INGENIERIA1" hidden="1">#REF!</definedName>
    <definedName name="INGENIERIA11" localSheetId="1" hidden="1">#REF!</definedName>
    <definedName name="INGENIERIA11" localSheetId="0" hidden="1">#REF!</definedName>
    <definedName name="INGENIERIA11" hidden="1">#REF!</definedName>
    <definedName name="irng" localSheetId="1" hidden="1">#REF!</definedName>
    <definedName name="irng" localSheetId="0" hidden="1">#REF!</definedName>
    <definedName name="irng" hidden="1">#REF!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localSheetId="0" hidden="1">#REF!</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DL" localSheetId="1" hidden="1">{#N/A,#N/A,TRUE,"1842CWN0"}</definedName>
    <definedName name="KDL" localSheetId="0" hidden="1">{#N/A,#N/A,TRUE,"1842CWN0"}</definedName>
    <definedName name="KDL" localSheetId="2" hidden="1">{#N/A,#N/A,TRUE,"1842CWN0"}</definedName>
    <definedName name="KDL" hidden="1">{#N/A,#N/A,TRUE,"1842CWN0"}</definedName>
    <definedName name="KDL_1" hidden="1">{#N/A,#N/A,TRUE,"1842CWN0"}</definedName>
    <definedName name="kdmfm" localSheetId="1" hidden="1">#REF!</definedName>
    <definedName name="kdmfm" localSheetId="0" hidden="1">#REF!</definedName>
    <definedName name="kdmfm" hidden="1">#REF!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rtrk" localSheetId="3" hidden="1">{"via1",#N/A,TRUE,"general";"via2",#N/A,TRUE,"general";"via3",#N/A,TRUE,"general"}</definedName>
    <definedName name="krtrk" hidden="1">{"via1",#N/A,TRUE,"general";"via2",#N/A,TRUE,"general";"via3",#N/A,TRUE,"general"}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ame" localSheetId="1" hidden="1">#REF!</definedName>
    <definedName name="lame" localSheetId="0" hidden="1">#REF!</definedName>
    <definedName name="lame" hidden="1">#REF!</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plpl" localSheetId="3" hidden="1">{"via1",#N/A,TRUE,"general";"via2",#N/A,TRUE,"general";"via3",#N/A,TRUE,"general"}</definedName>
    <definedName name="lplpl"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t" localSheetId="1" hidden="1">{#N/A,#N/A,TRUE,"1842CWN0"}</definedName>
    <definedName name="met" localSheetId="0" hidden="1">{#N/A,#N/A,TRUE,"1842CWN0"}</definedName>
    <definedName name="met" localSheetId="2" hidden="1">{#N/A,#N/A,TRUE,"1842CWN0"}</definedName>
    <definedName name="met" hidden="1">{#N/A,#N/A,TRUE,"1842CWN0"}</definedName>
    <definedName name="met_1" hidden="1">{#N/A,#N/A,TRUE,"1842CWN0"}</definedName>
    <definedName name="metal" localSheetId="1" hidden="1">{#N/A,#N/A,TRUE,"1842CWN0"}</definedName>
    <definedName name="metal" localSheetId="0" hidden="1">{#N/A,#N/A,TRUE,"1842CWN0"}</definedName>
    <definedName name="metal" localSheetId="2" hidden="1">{#N/A,#N/A,TRUE,"1842CWN0"}</definedName>
    <definedName name="metal" hidden="1">{#N/A,#N/A,TRUE,"1842CWN0"}</definedName>
    <definedName name="metal_1" hidden="1">{#N/A,#N/A,TRUE,"1842CWN0"}</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localSheetId="3" hidden="1">{"via1",#N/A,TRUE,"general";"via2",#N/A,TRUE,"general";"via3",#N/A,TRUE,"general"}</definedName>
    <definedName name="n"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ras" localSheetId="1" hidden="1">#REF!</definedName>
    <definedName name="obras" localSheetId="0" hidden="1">#REF!</definedName>
    <definedName name="obras" hidden="1">#REF!</definedName>
    <definedName name="obras11" localSheetId="1" hidden="1">#REF!</definedName>
    <definedName name="obras11" localSheetId="0" hidden="1">#REF!</definedName>
    <definedName name="obras11" hidden="1">#REF!</definedName>
    <definedName name="OCTUBRE" hidden="1">{#N/A,#N/A,FALSE,"orthoflow";#N/A,#N/A,FALSE,"Miscelaneos";#N/A,#N/A,FALSE,"Instrumentacio";#N/A,#N/A,FALSE,"Electrico";#N/A,#N/A,FALSE,"Valv. Seguridad"}</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localSheetId="1" hidden="1">[1]INST!#REF!</definedName>
    <definedName name="OROZCO" localSheetId="0" hidden="1">[1]INST!#REF!</definedName>
    <definedName name="OROZCO" hidden="1">[1]INST!#REF!</definedName>
    <definedName name="p0p0" localSheetId="3" hidden="1">{"via1",#N/A,TRUE,"general";"via2",#N/A,TRUE,"general";"via3",#N/A,TRUE,"general"}</definedName>
    <definedName name="p0p0" hidden="1">{"via1",#N/A,TRUE,"general";"via2",#N/A,TRUE,"general";"via3",#N/A,TRUE,"general"}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uig" localSheetId="3" hidden="1">{"via1",#N/A,TRUE,"general";"via2",#N/A,TRUE,"general";"via3",#N/A,TRUE,"general"}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qroj" localSheetId="3" hidden="1">{"via1",#N/A,TRUE,"general";"via2",#N/A,TRUE,"general";"via3",#N/A,TRUE,"general"}</definedName>
    <definedName name="pqroj"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OVISIONALES" localSheetId="1" hidden="1">#REF!</definedName>
    <definedName name="PROVISIONALES" localSheetId="0" hidden="1">#REF!</definedName>
    <definedName name="PROVISIONALES" hidden="1">#REF!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JHE" localSheetId="3" hidden="1">{"via1",#N/A,TRUE,"general";"via2",#N/A,TRUE,"general";"via3",#N/A,TRUE,"general"}</definedName>
    <definedName name="REJHE"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rr" localSheetId="3" hidden="1">{"via1",#N/A,TRUE,"general";"via2",#N/A,TRUE,"general";"via3",#N/A,TRUE,"general"}</definedName>
    <definedName name="rrr"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bgfbgdr" localSheetId="3" hidden="1">{"via1",#N/A,TRUE,"general";"via2",#N/A,TRUE,"general";"via3",#N/A,TRUE,"general"}</definedName>
    <definedName name="sbgfbgdr" hidden="1">{"via1",#N/A,TRUE,"general";"via2",#N/A,TRUE,"general";"via3",#N/A,TRUE,"general"}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olver_adj" localSheetId="3" hidden="1">'INDICAR CÓDIGO DEL ITEM DE PAGO'!#REF!</definedName>
    <definedName name="solver_cvg" localSheetId="3" hidden="1">0.0001</definedName>
    <definedName name="solver_drv" localSheetId="3" hidden="1">1</definedName>
    <definedName name="solver_est" localSheetId="3" hidden="1">1</definedName>
    <definedName name="solver_itr" localSheetId="3" hidden="1">100</definedName>
    <definedName name="solver_lhs1" localSheetId="3" hidden="1">'INDICAR CÓDIGO DEL ITEM DE PAGO'!#REF!</definedName>
    <definedName name="solver_lin" localSheetId="3" hidden="1">2</definedName>
    <definedName name="solver_neg" localSheetId="3" hidden="1">2</definedName>
    <definedName name="solver_num" localSheetId="3" hidden="1">1</definedName>
    <definedName name="solver_nwt" localSheetId="3" hidden="1">1</definedName>
    <definedName name="solver_opt" localSheetId="3" hidden="1">'INDICAR CÓDIGO DEL ITEM DE PAGO'!#REF!</definedName>
    <definedName name="solver_pre" localSheetId="3" hidden="1">0.000001</definedName>
    <definedName name="solver_rel1" localSheetId="3" hidden="1">2</definedName>
    <definedName name="solver_rhs1" localSheetId="3" hidden="1">'INDICAR CÓDIGO DEL ITEM DE PAGO'!#REF!</definedName>
    <definedName name="solver_scl" localSheetId="3" hidden="1">2</definedName>
    <definedName name="solver_sho" localSheetId="3" hidden="1">2</definedName>
    <definedName name="solver_tim" localSheetId="3" hidden="1">100</definedName>
    <definedName name="solver_tol" localSheetId="3" hidden="1">0.05</definedName>
    <definedName name="solver_typ" localSheetId="3" hidden="1">3</definedName>
    <definedName name="solver_val" localSheetId="3" hidden="1">490454</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3" hidden="1">{"via1",#N/A,TRUE,"general";"via2",#N/A,TRUE,"general";"via3",#N/A,TRUE,"general"}</definedName>
    <definedName name="thtj" hidden="1">{"via1",#N/A,TRUE,"general";"via2",#N/A,TRUE,"general";"via3",#N/A,TRUE,"general"}</definedName>
    <definedName name="_xlnm.Print_Titles" localSheetId="1">'PROPUESTA ECONOMICA'!#REF!</definedName>
    <definedName name="_xlnm.Print_Titles" localSheetId="0">'PTTO OFICIAL '!#REF!</definedName>
    <definedName name="TK_1" localSheetId="1" hidden="1">[5]INST!#REF!</definedName>
    <definedName name="TK_1" localSheetId="0" hidden="1">[5]INST!#REF!</definedName>
    <definedName name="TK_1" hidden="1">[5]INST!#REF!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localSheetId="1" hidden="1">#REF!</definedName>
    <definedName name="TUBERIA" localSheetId="0" hidden="1">#REF!</definedName>
    <definedName name="TUBERIA" hidden="1">#REF!</definedName>
    <definedName name="TUBERIA1" localSheetId="1" hidden="1">#REF!</definedName>
    <definedName name="TUBERIA1" localSheetId="0" hidden="1">#REF!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I" localSheetId="3" hidden="1">{"via1",#N/A,TRUE,"general";"via2",#N/A,TRUE,"general";"via3",#N/A,TRUE,"general"}</definedName>
    <definedName name="UI"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nj" localSheetId="1" hidden="1">[4]INST!#REF!</definedName>
    <definedName name="unj" localSheetId="0" hidden="1">[4]INST!#REF!</definedName>
    <definedName name="unj" hidden="1">[4]INST!#REF!</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sdfj" localSheetId="3" hidden="1">{"via1",#N/A,TRUE,"general";"via2",#N/A,TRUE,"general";"via3",#N/A,TRUE,"general"}</definedName>
    <definedName name="vsdfj"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3" hidden="1">{#N/A,#N/A,TRUE,"1842CWN0"}</definedName>
    <definedName name="wrn.civil._.works." localSheetId="1" hidden="1">{#N/A,#N/A,TRUE,"1842CWN0"}</definedName>
    <definedName name="wrn.civil._.works." localSheetId="0" hidden="1">{#N/A,#N/A,TRUE,"1842CWN0"}</definedName>
    <definedName name="wrn.civil._.works." localSheetId="2" hidden="1">{#N/A,#N/A,TRUE,"1842CWN0"}</definedName>
    <definedName name="wrn.civil._.works." hidden="1">{#N/A,#N/A,TRUE,"1842CWN0"}</definedName>
    <definedName name="wrn.civil._.works._1"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localSheetId="2" hidden="1">{#N/A,#N/A,TRUE,"INGENIERIA";#N/A,#N/A,TRUE,"COMPRAS";#N/A,#N/A,TRUE,"DIRECCION";#N/A,#N/A,TRUE,"RESUMEN"}</definedName>
    <definedName name="wrn.GERENCIA." hidden="1">{#N/A,#N/A,TRUE,"INGENIERIA";#N/A,#N/A,TRUE,"COMPRAS";#N/A,#N/A,TRUE,"DIRECCION";#N/A,#N/A,TRUE,"RESUMEN"}</definedName>
    <definedName name="wrn.GERENCIA._1"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SW" localSheetId="3" hidden="1">{#N/A,#N/A,TRUE,"1842CWN0"}</definedName>
    <definedName name="XSW" localSheetId="1" hidden="1">{#N/A,#N/A,TRUE,"1842CWN0"}</definedName>
    <definedName name="XSW" localSheetId="0" hidden="1">{#N/A,#N/A,TRUE,"1842CWN0"}</definedName>
    <definedName name="XSW" localSheetId="2" hidden="1">{#N/A,#N/A,TRUE,"1842CWN0"}</definedName>
    <definedName name="XSW" hidden="1">{#N/A,#N/A,TRUE,"1842CWN0"}</definedName>
    <definedName name="XSW_1"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fg" localSheetId="3" hidden="1">{"via1",#N/A,TRUE,"general";"via2",#N/A,TRUE,"general";"via3",#N/A,TRUE,"general"}</definedName>
    <definedName name="xxfg" hidden="1">{"via1",#N/A,TRUE,"general";"via2",#N/A,TRUE,"general";"via3",#N/A,TRUE,"general"}</definedName>
    <definedName name="XXXX" localSheetId="3" hidden="1">#REF!</definedName>
    <definedName name="XXXX" localSheetId="1" hidden="1">#REF!</definedName>
    <definedName name="XXXX" localSheetId="0" hidden="1">#REF!</definedName>
    <definedName name="XXXX" hidden="1">#REF!</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29" localSheetId="3" hidden="1">{"via1",#N/A,TRUE,"general";"via2",#N/A,TRUE,"general";"via3",#N/A,TRUE,"general"}</definedName>
    <definedName name="xxxxxxxxxx29" hidden="1">{"via1",#N/A,TRUE,"general";"via2",#N/A,TRUE,"general";"via3",#N/A,TRUE,"general"}</definedName>
    <definedName name="XZS" localSheetId="3" hidden="1">#REF!</definedName>
    <definedName name="XZS" localSheetId="1" hidden="1">#REF!</definedName>
    <definedName name="XZS" localSheetId="0" hidden="1">#REF!</definedName>
    <definedName name="XZS" hidden="1">#REF!</definedName>
    <definedName name="XZXZV" localSheetId="3" hidden="1">{"via1",#N/A,TRUE,"general";"via2",#N/A,TRUE,"general";"via3",#N/A,TRUE,"general"}</definedName>
    <definedName name="XZXZV"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localSheetId="3" hidden="1">{#N/A,#N/A,TRUE,"INGENIERIA";#N/A,#N/A,TRUE,"COMPRAS";#N/A,#N/A,TRUE,"DIRECCION";#N/A,#N/A,TRUE,"RESUMEN"}</definedName>
    <definedName name="ZAQ" localSheetId="1" hidden="1">{#N/A,#N/A,TRUE,"INGENIERIA";#N/A,#N/A,TRUE,"COMPRAS";#N/A,#N/A,TRUE,"DIRECCION";#N/A,#N/A,TRUE,"RESUMEN"}</definedName>
    <definedName name="ZAQ" localSheetId="0" hidden="1">{#N/A,#N/A,TRUE,"INGENIERIA";#N/A,#N/A,TRUE,"COMPRAS";#N/A,#N/A,TRUE,"DIRECCION";#N/A,#N/A,TRUE,"RESUMEN"}</definedName>
    <definedName name="ZAQ" localSheetId="2" hidden="1">{#N/A,#N/A,TRUE,"INGENIERIA";#N/A,#N/A,TRUE,"COMPRAS";#N/A,#N/A,TRUE,"DIRECCION";#N/A,#N/A,TRUE,"RESUMEN"}</definedName>
    <definedName name="ZAQ" hidden="1">{#N/A,#N/A,TRUE,"INGENIERIA";#N/A,#N/A,TRUE,"COMPRAS";#N/A,#N/A,TRUE,"DIRECCION";#N/A,#N/A,TRUE,"RESUMEN"}</definedName>
    <definedName name="ZAQ_1"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s>
  <calcPr calcId="191029" concurrentCalc="0"/>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455" i="100" l="1"/>
  <c r="K454" i="100"/>
  <c r="K453" i="100"/>
  <c r="K452" i="100"/>
  <c r="K451" i="100"/>
  <c r="K450" i="100"/>
  <c r="K449" i="100"/>
  <c r="K444" i="100"/>
  <c r="K443" i="100"/>
  <c r="K442" i="100"/>
  <c r="K438" i="100"/>
  <c r="K437" i="100"/>
  <c r="K436" i="100"/>
  <c r="K435" i="100"/>
  <c r="K431" i="100"/>
  <c r="K430" i="100"/>
  <c r="K429" i="100"/>
  <c r="K428" i="100"/>
  <c r="K427" i="100"/>
  <c r="K426" i="100"/>
  <c r="K425" i="100"/>
  <c r="K424" i="100"/>
  <c r="K423" i="100"/>
  <c r="K422" i="100"/>
  <c r="K421" i="100"/>
  <c r="K420" i="100"/>
  <c r="K419" i="100"/>
  <c r="K418" i="100"/>
  <c r="K417" i="100"/>
  <c r="K416" i="100"/>
  <c r="K415" i="100"/>
  <c r="K414" i="100"/>
  <c r="K413" i="100"/>
  <c r="K412" i="100"/>
  <c r="K411" i="100"/>
  <c r="K410" i="100"/>
  <c r="K409" i="100"/>
  <c r="K408" i="100"/>
  <c r="K407" i="100"/>
  <c r="K406" i="100"/>
  <c r="K405" i="100"/>
  <c r="K404" i="100"/>
  <c r="K403" i="100"/>
  <c r="K402" i="100"/>
  <c r="K401" i="100"/>
  <c r="K400" i="100"/>
  <c r="K399" i="100"/>
  <c r="K398" i="100"/>
  <c r="K397" i="100"/>
  <c r="K396" i="100"/>
  <c r="K395" i="100"/>
  <c r="K394" i="100"/>
  <c r="K393" i="100"/>
  <c r="K392" i="100"/>
  <c r="K391" i="100"/>
  <c r="K390" i="100"/>
  <c r="K389" i="100"/>
  <c r="K388" i="100"/>
  <c r="K387" i="100"/>
  <c r="K386" i="100"/>
  <c r="K385" i="100"/>
  <c r="K384" i="100"/>
  <c r="K383" i="100"/>
  <c r="K382" i="100"/>
  <c r="K381" i="100"/>
  <c r="K380" i="100"/>
  <c r="K379" i="100"/>
  <c r="K378" i="100"/>
  <c r="K377" i="100"/>
  <c r="K376" i="100"/>
  <c r="K375" i="100"/>
  <c r="K374" i="100"/>
  <c r="K373" i="100"/>
  <c r="K372" i="100"/>
  <c r="K371" i="100"/>
  <c r="K370" i="100"/>
  <c r="K369" i="100"/>
  <c r="K368" i="100"/>
  <c r="K367" i="100"/>
  <c r="K366" i="100"/>
  <c r="K365" i="100"/>
  <c r="K364" i="100"/>
  <c r="K363" i="100"/>
  <c r="K362" i="100"/>
  <c r="K361" i="100"/>
  <c r="K360" i="100"/>
  <c r="K359" i="100"/>
  <c r="K358" i="100"/>
  <c r="K357" i="100"/>
  <c r="K356" i="100"/>
  <c r="K355" i="100"/>
  <c r="K354" i="100"/>
  <c r="K353" i="100"/>
  <c r="K352" i="100"/>
  <c r="K351" i="100"/>
  <c r="K350" i="100"/>
  <c r="K349" i="100"/>
  <c r="K348" i="100"/>
  <c r="K347" i="100"/>
  <c r="K346" i="100"/>
  <c r="K345" i="100"/>
  <c r="K344" i="100"/>
  <c r="K343" i="100"/>
  <c r="K342" i="100"/>
  <c r="K341" i="100"/>
  <c r="K340" i="100"/>
  <c r="K339" i="100"/>
  <c r="K338" i="100"/>
  <c r="K337" i="100"/>
  <c r="K336" i="100"/>
  <c r="K335" i="100"/>
  <c r="K334" i="100"/>
  <c r="K333" i="100"/>
  <c r="K332" i="100"/>
  <c r="K331" i="100"/>
  <c r="K330" i="100"/>
  <c r="K329" i="100"/>
  <c r="K328" i="100"/>
  <c r="K327" i="100"/>
  <c r="K326" i="100"/>
  <c r="K325" i="100"/>
  <c r="K324" i="100"/>
  <c r="K323" i="100"/>
  <c r="K322" i="100"/>
  <c r="K321" i="100"/>
  <c r="K320" i="100"/>
  <c r="K319" i="100"/>
  <c r="K318" i="100"/>
  <c r="K317" i="100"/>
  <c r="K316" i="100"/>
  <c r="K315" i="100"/>
  <c r="K309" i="100"/>
  <c r="K308" i="100"/>
  <c r="K307" i="100"/>
  <c r="K306" i="100"/>
  <c r="K305" i="100"/>
  <c r="K304" i="100"/>
  <c r="K303" i="100"/>
  <c r="K302" i="100"/>
  <c r="K301" i="100"/>
  <c r="K300" i="100"/>
  <c r="K299" i="100"/>
  <c r="K298" i="100"/>
  <c r="K297" i="100"/>
  <c r="K296" i="100"/>
  <c r="K295" i="100"/>
  <c r="K294" i="100"/>
  <c r="K293" i="100"/>
  <c r="K292" i="100"/>
  <c r="K291" i="100"/>
  <c r="K290" i="100"/>
  <c r="K289" i="100"/>
  <c r="K288" i="100"/>
  <c r="K287" i="100"/>
  <c r="K286" i="100"/>
  <c r="K285" i="100"/>
  <c r="K284" i="100"/>
  <c r="K283" i="100"/>
  <c r="K282" i="100"/>
  <c r="K281" i="100"/>
  <c r="K280" i="100"/>
  <c r="K279" i="100"/>
  <c r="K278" i="100"/>
  <c r="K277" i="100"/>
  <c r="K276" i="100"/>
  <c r="K275" i="100"/>
  <c r="K274" i="100"/>
  <c r="K273" i="100"/>
  <c r="K272" i="100"/>
  <c r="K271" i="100"/>
  <c r="K270" i="100"/>
  <c r="K269" i="100"/>
  <c r="K268" i="100"/>
  <c r="K267" i="100"/>
  <c r="K266" i="100"/>
  <c r="K265" i="100"/>
  <c r="K264" i="100"/>
  <c r="K263" i="100"/>
  <c r="K262" i="100"/>
  <c r="K261" i="100"/>
  <c r="K260" i="100"/>
  <c r="K259" i="100"/>
  <c r="K258" i="100"/>
  <c r="K257" i="100"/>
  <c r="K256" i="100"/>
  <c r="K255" i="100"/>
  <c r="K254" i="100"/>
  <c r="K253" i="100"/>
  <c r="K252" i="100"/>
  <c r="K251" i="100"/>
  <c r="K250" i="100"/>
  <c r="K249" i="100"/>
  <c r="K248" i="100"/>
  <c r="K247" i="100"/>
  <c r="K246" i="100"/>
  <c r="K245" i="100"/>
  <c r="K244" i="100"/>
  <c r="K243" i="100"/>
  <c r="K242" i="100"/>
  <c r="K241" i="100"/>
  <c r="K240" i="100"/>
  <c r="K239" i="100"/>
  <c r="K238" i="100"/>
  <c r="K237" i="100"/>
  <c r="K236" i="100"/>
  <c r="K235" i="100"/>
  <c r="K234" i="100"/>
  <c r="K233" i="100"/>
  <c r="K232" i="100"/>
  <c r="K231" i="100"/>
  <c r="K230" i="100"/>
  <c r="K229" i="100"/>
  <c r="K228" i="100"/>
  <c r="K227" i="100"/>
  <c r="K226" i="100"/>
  <c r="K225" i="100"/>
  <c r="K224" i="100"/>
  <c r="K223" i="100"/>
  <c r="K222" i="100"/>
  <c r="K221" i="100"/>
  <c r="K220" i="100"/>
  <c r="K219" i="100"/>
  <c r="K218" i="100"/>
  <c r="K217" i="100"/>
  <c r="K216" i="100"/>
  <c r="K215" i="100"/>
  <c r="K214" i="100"/>
  <c r="K213" i="100"/>
  <c r="K212" i="100"/>
  <c r="K211" i="100"/>
  <c r="K210" i="100"/>
  <c r="K209" i="100"/>
  <c r="K208" i="100"/>
  <c r="K203" i="100"/>
  <c r="K202" i="100"/>
  <c r="K201" i="100"/>
  <c r="K200" i="100"/>
  <c r="K199" i="100"/>
  <c r="K198" i="100"/>
  <c r="K197" i="100"/>
  <c r="K196" i="100"/>
  <c r="K195" i="100"/>
  <c r="K194" i="100"/>
  <c r="K193" i="100"/>
  <c r="K192" i="100"/>
  <c r="K191" i="100"/>
  <c r="K190" i="100"/>
  <c r="K189" i="100"/>
  <c r="K188" i="100"/>
  <c r="K187" i="100"/>
  <c r="K186" i="100"/>
  <c r="K185" i="100"/>
  <c r="K184" i="100"/>
  <c r="K183" i="100"/>
  <c r="K182" i="100"/>
  <c r="K181" i="100"/>
  <c r="K180" i="100"/>
  <c r="K179" i="100"/>
  <c r="K178" i="100"/>
  <c r="K177" i="100"/>
  <c r="K176" i="100"/>
  <c r="K175" i="100"/>
  <c r="K174" i="100"/>
  <c r="K173" i="100"/>
  <c r="K172" i="100"/>
  <c r="K171" i="100"/>
  <c r="K170" i="100"/>
  <c r="K169" i="100"/>
  <c r="K168" i="100"/>
  <c r="K167" i="100"/>
  <c r="K166" i="100"/>
  <c r="K165" i="100"/>
  <c r="K164" i="100"/>
  <c r="K163" i="100"/>
  <c r="K162" i="100"/>
  <c r="K161" i="100"/>
  <c r="K160" i="100"/>
  <c r="K159" i="100"/>
  <c r="K158" i="100"/>
  <c r="K157" i="100"/>
  <c r="K156" i="100"/>
  <c r="K155" i="100"/>
  <c r="K154" i="100"/>
  <c r="K153" i="100"/>
  <c r="K152" i="100"/>
  <c r="K151" i="100"/>
  <c r="K150" i="100"/>
  <c r="K149" i="100"/>
  <c r="K148" i="100"/>
  <c r="K147" i="100"/>
  <c r="K146" i="100"/>
  <c r="K145" i="100"/>
  <c r="K144" i="100"/>
  <c r="K143" i="100"/>
  <c r="K142" i="100"/>
  <c r="K141" i="100"/>
  <c r="K140" i="100"/>
  <c r="K139" i="100"/>
  <c r="K138" i="100"/>
  <c r="K137" i="100"/>
  <c r="K136" i="100"/>
  <c r="K135" i="100"/>
  <c r="K134" i="100"/>
  <c r="K133" i="100"/>
  <c r="K132" i="100"/>
  <c r="K131" i="100"/>
  <c r="K126" i="100"/>
  <c r="K125" i="100"/>
  <c r="K124" i="100"/>
  <c r="K123" i="100"/>
  <c r="K122" i="100"/>
  <c r="K121" i="100"/>
  <c r="K120" i="100"/>
  <c r="K119" i="100"/>
  <c r="K118" i="100"/>
  <c r="K117" i="100"/>
  <c r="K116" i="100"/>
  <c r="K115" i="100"/>
  <c r="K114" i="100"/>
  <c r="K113" i="100"/>
  <c r="K112" i="100"/>
  <c r="K111" i="100"/>
  <c r="K110" i="100"/>
  <c r="K109" i="100"/>
  <c r="K108" i="100"/>
  <c r="K107" i="100"/>
  <c r="K106" i="100"/>
  <c r="K105" i="100"/>
  <c r="K104" i="100"/>
  <c r="K103" i="100"/>
  <c r="K102" i="100"/>
  <c r="K101" i="100"/>
  <c r="K100" i="100"/>
  <c r="K99" i="100"/>
  <c r="K98" i="100"/>
  <c r="K97" i="100"/>
  <c r="K96" i="100"/>
  <c r="K95" i="100"/>
  <c r="K94" i="100"/>
  <c r="K93" i="100"/>
  <c r="K92" i="100"/>
  <c r="K91" i="100"/>
  <c r="K90" i="100"/>
  <c r="K89" i="100"/>
  <c r="K88" i="100"/>
  <c r="K87" i="100"/>
  <c r="K86" i="100"/>
  <c r="K85" i="100"/>
  <c r="K84" i="100"/>
  <c r="K83" i="100"/>
  <c r="K82" i="100"/>
  <c r="K81" i="100"/>
  <c r="K80" i="100"/>
  <c r="K79" i="100"/>
  <c r="K78" i="100"/>
  <c r="K77" i="100"/>
  <c r="K76" i="100"/>
  <c r="K75" i="100"/>
  <c r="K74" i="100"/>
  <c r="K73" i="100"/>
  <c r="K72" i="100"/>
  <c r="K71" i="100"/>
  <c r="K70" i="100"/>
  <c r="K69" i="100"/>
  <c r="K68" i="100"/>
  <c r="K67" i="100"/>
  <c r="K66" i="100"/>
  <c r="K65" i="100"/>
  <c r="K64" i="100"/>
  <c r="K63" i="100"/>
  <c r="K62" i="100"/>
  <c r="K61" i="100"/>
  <c r="K60" i="100"/>
  <c r="K59" i="100"/>
  <c r="K58" i="100"/>
  <c r="K57" i="100"/>
  <c r="K56" i="100"/>
  <c r="K55" i="100"/>
  <c r="K54" i="100"/>
  <c r="K53" i="100"/>
  <c r="K52" i="100"/>
  <c r="K51" i="100"/>
  <c r="K50" i="100"/>
  <c r="K49" i="100"/>
  <c r="K48" i="100"/>
  <c r="K47" i="100"/>
  <c r="K46" i="100"/>
  <c r="K45" i="100"/>
  <c r="K44" i="100"/>
  <c r="K43" i="100"/>
  <c r="K42" i="100"/>
  <c r="K41" i="100"/>
  <c r="K40" i="100"/>
  <c r="K39" i="100"/>
  <c r="K38" i="100"/>
  <c r="K37" i="100"/>
  <c r="K36" i="100"/>
  <c r="K35" i="100"/>
  <c r="K34" i="100"/>
  <c r="K33" i="100"/>
  <c r="K32" i="100"/>
  <c r="K31" i="100"/>
  <c r="K30" i="100"/>
  <c r="K29" i="100"/>
  <c r="K28" i="100"/>
  <c r="K27" i="100"/>
  <c r="K26" i="100"/>
  <c r="K25" i="100"/>
  <c r="K24" i="100"/>
  <c r="K23" i="100"/>
  <c r="K22" i="100"/>
  <c r="K21" i="100"/>
  <c r="K20" i="100"/>
  <c r="K19" i="100"/>
  <c r="K18" i="100"/>
  <c r="K17" i="100"/>
  <c r="K16" i="100"/>
  <c r="K498" i="101"/>
  <c r="P497" i="100"/>
  <c r="P496" i="100"/>
  <c r="P495" i="100"/>
  <c r="P498" i="100"/>
  <c r="Q495" i="100"/>
  <c r="Q496" i="100"/>
  <c r="Q497" i="100"/>
  <c r="Q498" i="100"/>
  <c r="N498" i="100"/>
  <c r="O420" i="100"/>
  <c r="P420" i="100"/>
  <c r="O421" i="100"/>
  <c r="P421" i="100"/>
  <c r="O422" i="100"/>
  <c r="P422" i="100"/>
  <c r="O423" i="100"/>
  <c r="P423" i="100"/>
  <c r="O424" i="100"/>
  <c r="P424" i="100"/>
  <c r="O425" i="100"/>
  <c r="P425" i="100"/>
  <c r="O426" i="100"/>
  <c r="P426" i="100"/>
  <c r="O427" i="100"/>
  <c r="P427" i="100"/>
  <c r="O428" i="100"/>
  <c r="P428" i="100"/>
  <c r="O429" i="100"/>
  <c r="P429" i="100"/>
  <c r="O430" i="100"/>
  <c r="P430" i="100"/>
  <c r="O431" i="100"/>
  <c r="P431" i="100"/>
  <c r="O315" i="100"/>
  <c r="P315" i="100"/>
  <c r="O316" i="100"/>
  <c r="P316" i="100"/>
  <c r="O317" i="100"/>
  <c r="P317" i="100"/>
  <c r="O318" i="100"/>
  <c r="P318" i="100"/>
  <c r="O320" i="100"/>
  <c r="P320" i="100"/>
  <c r="O321" i="100"/>
  <c r="P321" i="100"/>
  <c r="O322" i="100"/>
  <c r="P322" i="100"/>
  <c r="O323" i="100"/>
  <c r="P323" i="100"/>
  <c r="O324" i="100"/>
  <c r="P324" i="100"/>
  <c r="O325" i="100"/>
  <c r="P325" i="100"/>
  <c r="O326" i="100"/>
  <c r="P326" i="100"/>
  <c r="O327" i="100"/>
  <c r="P327" i="100"/>
  <c r="O328" i="100"/>
  <c r="P328" i="100"/>
  <c r="O329" i="100"/>
  <c r="P329" i="100"/>
  <c r="O330" i="100"/>
  <c r="P330" i="100"/>
  <c r="O331" i="100"/>
  <c r="P331" i="100"/>
  <c r="O332" i="100"/>
  <c r="P332" i="100"/>
  <c r="O333" i="100"/>
  <c r="P333" i="100"/>
  <c r="O334" i="100"/>
  <c r="P334" i="100"/>
  <c r="O335" i="100"/>
  <c r="P335" i="100"/>
  <c r="O336" i="100"/>
  <c r="P336" i="100"/>
  <c r="O337" i="100"/>
  <c r="P337" i="100"/>
  <c r="O338" i="100"/>
  <c r="P338" i="100"/>
  <c r="O339" i="100"/>
  <c r="P339" i="100"/>
  <c r="O340" i="100"/>
  <c r="P340" i="100"/>
  <c r="O341" i="100"/>
  <c r="P341" i="100"/>
  <c r="O342" i="100"/>
  <c r="P342" i="100"/>
  <c r="O343" i="100"/>
  <c r="P343" i="100"/>
  <c r="O344" i="100"/>
  <c r="P344" i="100"/>
  <c r="O345" i="100"/>
  <c r="P345" i="100"/>
  <c r="O346" i="100"/>
  <c r="P346" i="100"/>
  <c r="O347" i="100"/>
  <c r="P347" i="100"/>
  <c r="O348" i="100"/>
  <c r="P348" i="100"/>
  <c r="O349" i="100"/>
  <c r="P349" i="100"/>
  <c r="O350" i="100"/>
  <c r="P350" i="100"/>
  <c r="O351" i="100"/>
  <c r="P351" i="100"/>
  <c r="O352" i="100"/>
  <c r="P352" i="100"/>
  <c r="O353" i="100"/>
  <c r="P353" i="100"/>
  <c r="O354" i="100"/>
  <c r="P354" i="100"/>
  <c r="O355" i="100"/>
  <c r="P355" i="100"/>
  <c r="O356" i="100"/>
  <c r="P356" i="100"/>
  <c r="O357" i="100"/>
  <c r="P357" i="100"/>
  <c r="O358" i="100"/>
  <c r="P358" i="100"/>
  <c r="O359" i="100"/>
  <c r="P359" i="100"/>
  <c r="O360" i="100"/>
  <c r="P360" i="100"/>
  <c r="O361" i="100"/>
  <c r="P361" i="100"/>
  <c r="O362" i="100"/>
  <c r="P362" i="100"/>
  <c r="O363" i="100"/>
  <c r="P363" i="100"/>
  <c r="O364" i="100"/>
  <c r="P364" i="100"/>
  <c r="O365" i="100"/>
  <c r="P365" i="100"/>
  <c r="O366" i="100"/>
  <c r="P366" i="100"/>
  <c r="O367" i="100"/>
  <c r="P367" i="100"/>
  <c r="O368" i="100"/>
  <c r="P368" i="100"/>
  <c r="O369" i="100"/>
  <c r="P369" i="100"/>
  <c r="O370" i="100"/>
  <c r="P370" i="100"/>
  <c r="O371" i="100"/>
  <c r="P371" i="100"/>
  <c r="O372" i="100"/>
  <c r="P372" i="100"/>
  <c r="O373" i="100"/>
  <c r="P373" i="100"/>
  <c r="O374" i="100"/>
  <c r="P374" i="100"/>
  <c r="O375" i="100"/>
  <c r="P375" i="100"/>
  <c r="O379" i="100"/>
  <c r="P379" i="100"/>
  <c r="O380" i="100"/>
  <c r="P380" i="100"/>
  <c r="O381" i="100"/>
  <c r="P381" i="100"/>
  <c r="O382" i="100"/>
  <c r="P382" i="100"/>
  <c r="O384" i="100"/>
  <c r="P384" i="100"/>
  <c r="O385" i="100"/>
  <c r="P385" i="100"/>
  <c r="O386" i="100"/>
  <c r="P386" i="100"/>
  <c r="O387" i="100"/>
  <c r="P387" i="100"/>
  <c r="O388" i="100"/>
  <c r="P388" i="100"/>
  <c r="O389" i="100"/>
  <c r="P389" i="100"/>
  <c r="O390" i="100"/>
  <c r="P390" i="100"/>
  <c r="O391" i="100"/>
  <c r="P391" i="100"/>
  <c r="O392" i="100"/>
  <c r="P392" i="100"/>
  <c r="O393" i="100"/>
  <c r="P393" i="100"/>
  <c r="O394" i="100"/>
  <c r="P394" i="100"/>
  <c r="O395" i="100"/>
  <c r="P395" i="100"/>
  <c r="O396" i="100"/>
  <c r="P396" i="100"/>
  <c r="O397" i="100"/>
  <c r="P397" i="100"/>
  <c r="O398" i="100"/>
  <c r="P398" i="100"/>
  <c r="O399" i="100"/>
  <c r="P399" i="100"/>
  <c r="O400" i="100"/>
  <c r="P400" i="100"/>
  <c r="O401" i="100"/>
  <c r="P401" i="100"/>
  <c r="O402" i="100"/>
  <c r="P402" i="100"/>
  <c r="O403" i="100"/>
  <c r="P403" i="100"/>
  <c r="O404" i="100"/>
  <c r="P404" i="100"/>
  <c r="O405" i="100"/>
  <c r="P405" i="100"/>
  <c r="O406" i="100"/>
  <c r="P406" i="100"/>
  <c r="O407" i="100"/>
  <c r="P407" i="100"/>
  <c r="O408" i="100"/>
  <c r="P408" i="100"/>
  <c r="O409" i="100"/>
  <c r="P409" i="100"/>
  <c r="O410" i="100"/>
  <c r="P410" i="100"/>
  <c r="O411" i="100"/>
  <c r="P411" i="100"/>
  <c r="O412" i="100"/>
  <c r="P412" i="100"/>
  <c r="O413" i="100"/>
  <c r="P413" i="100"/>
  <c r="O414" i="100"/>
  <c r="P414" i="100"/>
  <c r="O415" i="100"/>
  <c r="P415" i="100"/>
  <c r="O416" i="100"/>
  <c r="P416" i="100"/>
  <c r="O417" i="100"/>
  <c r="P417" i="100"/>
  <c r="O418" i="100"/>
  <c r="P418" i="100"/>
  <c r="P432" i="100"/>
  <c r="O435" i="100"/>
  <c r="P435" i="100"/>
  <c r="O436" i="100"/>
  <c r="P436" i="100"/>
  <c r="O437" i="100"/>
  <c r="P437" i="100"/>
  <c r="O438" i="100"/>
  <c r="P438" i="100"/>
  <c r="P439" i="100"/>
  <c r="O208" i="100"/>
  <c r="P208" i="100"/>
  <c r="O209" i="100"/>
  <c r="P209" i="100"/>
  <c r="O210" i="100"/>
  <c r="P210" i="100"/>
  <c r="O211" i="100"/>
  <c r="P211" i="100"/>
  <c r="O212" i="100"/>
  <c r="P212" i="100"/>
  <c r="O213" i="100"/>
  <c r="P213" i="100"/>
  <c r="O214" i="100"/>
  <c r="P214" i="100"/>
  <c r="O215" i="100"/>
  <c r="P215" i="100"/>
  <c r="O216" i="100"/>
  <c r="P216" i="100"/>
  <c r="O217" i="100"/>
  <c r="P217" i="100"/>
  <c r="O219" i="100"/>
  <c r="P219" i="100"/>
  <c r="O220" i="100"/>
  <c r="P220" i="100"/>
  <c r="O221" i="100"/>
  <c r="P221" i="100"/>
  <c r="O222" i="100"/>
  <c r="P222" i="100"/>
  <c r="O223" i="100"/>
  <c r="P223" i="100"/>
  <c r="O224" i="100"/>
  <c r="P224" i="100"/>
  <c r="O225" i="100"/>
  <c r="P225" i="100"/>
  <c r="O226" i="100"/>
  <c r="P226" i="100"/>
  <c r="O227" i="100"/>
  <c r="P227" i="100"/>
  <c r="O228" i="100"/>
  <c r="P228" i="100"/>
  <c r="O229" i="100"/>
  <c r="P229" i="100"/>
  <c r="O230" i="100"/>
  <c r="P230" i="100"/>
  <c r="O231" i="100"/>
  <c r="P231" i="100"/>
  <c r="O232" i="100"/>
  <c r="P232" i="100"/>
  <c r="O233" i="100"/>
  <c r="P233" i="100"/>
  <c r="O234" i="100"/>
  <c r="P234" i="100"/>
  <c r="O235" i="100"/>
  <c r="P235" i="100"/>
  <c r="O236" i="100"/>
  <c r="P236" i="100"/>
  <c r="O237" i="100"/>
  <c r="P237" i="100"/>
  <c r="O238" i="100"/>
  <c r="P238" i="100"/>
  <c r="O239" i="100"/>
  <c r="P239" i="100"/>
  <c r="O240" i="100"/>
  <c r="P240" i="100"/>
  <c r="O241" i="100"/>
  <c r="P241" i="100"/>
  <c r="O242" i="100"/>
  <c r="P242" i="100"/>
  <c r="O243" i="100"/>
  <c r="P243" i="100"/>
  <c r="O244" i="100"/>
  <c r="P244" i="100"/>
  <c r="O245" i="100"/>
  <c r="P245" i="100"/>
  <c r="O246" i="100"/>
  <c r="P246" i="100"/>
  <c r="O247" i="100"/>
  <c r="P247" i="100"/>
  <c r="O248" i="100"/>
  <c r="P248" i="100"/>
  <c r="O249" i="100"/>
  <c r="P249" i="100"/>
  <c r="O250" i="100"/>
  <c r="P250" i="100"/>
  <c r="O251" i="100"/>
  <c r="P251" i="100"/>
  <c r="O252" i="100"/>
  <c r="P252" i="100"/>
  <c r="O253" i="100"/>
  <c r="P253" i="100"/>
  <c r="O254" i="100"/>
  <c r="P254" i="100"/>
  <c r="O255" i="100"/>
  <c r="P255" i="100"/>
  <c r="O256" i="100"/>
  <c r="P256" i="100"/>
  <c r="O257" i="100"/>
  <c r="P257" i="100"/>
  <c r="O258" i="100"/>
  <c r="P258" i="100"/>
  <c r="O259" i="100"/>
  <c r="P259" i="100"/>
  <c r="O260" i="100"/>
  <c r="P260" i="100"/>
  <c r="O261" i="100"/>
  <c r="P261" i="100"/>
  <c r="O262" i="100"/>
  <c r="P262" i="100"/>
  <c r="O263" i="100"/>
  <c r="P263" i="100"/>
  <c r="O266" i="100"/>
  <c r="P266" i="100"/>
  <c r="O267" i="100"/>
  <c r="P267" i="100"/>
  <c r="O268" i="100"/>
  <c r="P268" i="100"/>
  <c r="O269" i="100"/>
  <c r="P269" i="100"/>
  <c r="O270" i="100"/>
  <c r="P270" i="100"/>
  <c r="O271" i="100"/>
  <c r="P271" i="100"/>
  <c r="O272" i="100"/>
  <c r="P272" i="100"/>
  <c r="O273" i="100"/>
  <c r="P273" i="100"/>
  <c r="O275" i="100"/>
  <c r="P275" i="100"/>
  <c r="O276" i="100"/>
  <c r="P276" i="100"/>
  <c r="O277" i="100"/>
  <c r="P277" i="100"/>
  <c r="O278" i="100"/>
  <c r="P278" i="100"/>
  <c r="O279" i="100"/>
  <c r="P279" i="100"/>
  <c r="O280" i="100"/>
  <c r="P280" i="100"/>
  <c r="O281" i="100"/>
  <c r="P281" i="100"/>
  <c r="O282" i="100"/>
  <c r="P282" i="100"/>
  <c r="O283" i="100"/>
  <c r="P283" i="100"/>
  <c r="O284" i="100"/>
  <c r="P284" i="100"/>
  <c r="O285" i="100"/>
  <c r="P285" i="100"/>
  <c r="O286" i="100"/>
  <c r="P286" i="100"/>
  <c r="O287" i="100"/>
  <c r="P287" i="100"/>
  <c r="O288" i="100"/>
  <c r="P288" i="100"/>
  <c r="O289" i="100"/>
  <c r="P289" i="100"/>
  <c r="O290" i="100"/>
  <c r="P290" i="100"/>
  <c r="O291" i="100"/>
  <c r="P291" i="100"/>
  <c r="O292" i="100"/>
  <c r="P292" i="100"/>
  <c r="O293" i="100"/>
  <c r="P293" i="100"/>
  <c r="O294" i="100"/>
  <c r="P294" i="100"/>
  <c r="O295" i="100"/>
  <c r="P295" i="100"/>
  <c r="O296" i="100"/>
  <c r="P296" i="100"/>
  <c r="O297" i="100"/>
  <c r="P297" i="100"/>
  <c r="O298" i="100"/>
  <c r="P298" i="100"/>
  <c r="O299" i="100"/>
  <c r="P299" i="100"/>
  <c r="O300" i="100"/>
  <c r="P300" i="100"/>
  <c r="O302" i="100"/>
  <c r="P302" i="100"/>
  <c r="O303" i="100"/>
  <c r="P303" i="100"/>
  <c r="O304" i="100"/>
  <c r="P304" i="100"/>
  <c r="O305" i="100"/>
  <c r="P305" i="100"/>
  <c r="O307" i="100"/>
  <c r="P307" i="100"/>
  <c r="O308" i="100"/>
  <c r="P308" i="100"/>
  <c r="O309" i="100"/>
  <c r="P309" i="100"/>
  <c r="P310" i="100"/>
  <c r="O131" i="100"/>
  <c r="P131" i="100"/>
  <c r="O132" i="100"/>
  <c r="P132" i="100"/>
  <c r="O133" i="100"/>
  <c r="P133" i="100"/>
  <c r="O135" i="100"/>
  <c r="P135" i="100"/>
  <c r="O136" i="100"/>
  <c r="P136" i="100"/>
  <c r="O137" i="100"/>
  <c r="P137" i="100"/>
  <c r="O140" i="100"/>
  <c r="P140" i="100"/>
  <c r="O141" i="100"/>
  <c r="P141" i="100"/>
  <c r="O142" i="100"/>
  <c r="P142" i="100"/>
  <c r="O143" i="100"/>
  <c r="P143" i="100"/>
  <c r="O144" i="100"/>
  <c r="P144" i="100"/>
  <c r="O145" i="100"/>
  <c r="P145" i="100"/>
  <c r="O147" i="100"/>
  <c r="P147" i="100"/>
  <c r="O148" i="100"/>
  <c r="P148" i="100"/>
  <c r="O149" i="100"/>
  <c r="P149" i="100"/>
  <c r="O150" i="100"/>
  <c r="P150" i="100"/>
  <c r="O151" i="100"/>
  <c r="P151" i="100"/>
  <c r="O152" i="100"/>
  <c r="P152" i="100"/>
  <c r="O153" i="100"/>
  <c r="P153" i="100"/>
  <c r="O154" i="100"/>
  <c r="P154" i="100"/>
  <c r="O155" i="100"/>
  <c r="P155" i="100"/>
  <c r="O156" i="100"/>
  <c r="P156" i="100"/>
  <c r="O157" i="100"/>
  <c r="P157" i="100"/>
  <c r="O158" i="100"/>
  <c r="P158" i="100"/>
  <c r="O159" i="100"/>
  <c r="P159" i="100"/>
  <c r="O160" i="100"/>
  <c r="P160" i="100"/>
  <c r="O161" i="100"/>
  <c r="P161" i="100"/>
  <c r="O162" i="100"/>
  <c r="P162" i="100"/>
  <c r="O163" i="100"/>
  <c r="P163" i="100"/>
  <c r="O164" i="100"/>
  <c r="P164" i="100"/>
  <c r="O165" i="100"/>
  <c r="P165" i="100"/>
  <c r="O168" i="100"/>
  <c r="P168" i="100"/>
  <c r="O169" i="100"/>
  <c r="P169" i="100"/>
  <c r="O170" i="100"/>
  <c r="P170" i="100"/>
  <c r="O171" i="100"/>
  <c r="P171" i="100"/>
  <c r="O172" i="100"/>
  <c r="P172" i="100"/>
  <c r="O173" i="100"/>
  <c r="P173" i="100"/>
  <c r="O175" i="100"/>
  <c r="P175" i="100"/>
  <c r="O176" i="100"/>
  <c r="P176" i="100"/>
  <c r="O177" i="100"/>
  <c r="P177" i="100"/>
  <c r="O178" i="100"/>
  <c r="P178" i="100"/>
  <c r="O179" i="100"/>
  <c r="P179" i="100"/>
  <c r="O180" i="100"/>
  <c r="P180" i="100"/>
  <c r="O181" i="100"/>
  <c r="P181" i="100"/>
  <c r="O182" i="100"/>
  <c r="P182" i="100"/>
  <c r="O183" i="100"/>
  <c r="P183" i="100"/>
  <c r="O184" i="100"/>
  <c r="P184" i="100"/>
  <c r="O187" i="100"/>
  <c r="P187" i="100"/>
  <c r="O188" i="100"/>
  <c r="P188" i="100"/>
  <c r="O189" i="100"/>
  <c r="P189" i="100"/>
  <c r="O190" i="100"/>
  <c r="P190" i="100"/>
  <c r="O191" i="100"/>
  <c r="P191" i="100"/>
  <c r="O193" i="100"/>
  <c r="P193" i="100"/>
  <c r="O194" i="100"/>
  <c r="P194" i="100"/>
  <c r="O195" i="100"/>
  <c r="P195" i="100"/>
  <c r="O196" i="100"/>
  <c r="P196" i="100"/>
  <c r="O197" i="100"/>
  <c r="P197" i="100"/>
  <c r="O198" i="100"/>
  <c r="P198" i="100"/>
  <c r="O199" i="100"/>
  <c r="P199" i="100"/>
  <c r="O200" i="100"/>
  <c r="P200" i="100"/>
  <c r="O201" i="100"/>
  <c r="P201" i="100"/>
  <c r="O202" i="100"/>
  <c r="P202" i="100"/>
  <c r="O203" i="100"/>
  <c r="P203" i="100"/>
  <c r="P204" i="100"/>
  <c r="O16" i="100"/>
  <c r="P16" i="100"/>
  <c r="O17" i="100"/>
  <c r="P17" i="100"/>
  <c r="O18" i="100"/>
  <c r="P18" i="100"/>
  <c r="O19" i="100"/>
  <c r="P19" i="100"/>
  <c r="O20" i="100"/>
  <c r="P20" i="100"/>
  <c r="O21" i="100"/>
  <c r="P21" i="100"/>
  <c r="O22" i="100"/>
  <c r="P22" i="100"/>
  <c r="O24" i="100"/>
  <c r="P24" i="100"/>
  <c r="O25" i="100"/>
  <c r="P25" i="100"/>
  <c r="O26" i="100"/>
  <c r="P26" i="100"/>
  <c r="O27" i="100"/>
  <c r="P27" i="100"/>
  <c r="O28" i="100"/>
  <c r="P28" i="100"/>
  <c r="O29" i="100"/>
  <c r="P29" i="100"/>
  <c r="O31" i="100"/>
  <c r="P31" i="100"/>
  <c r="O32" i="100"/>
  <c r="P32" i="100"/>
  <c r="O33" i="100"/>
  <c r="P33" i="100"/>
  <c r="O34" i="100"/>
  <c r="P34" i="100"/>
  <c r="O35" i="100"/>
  <c r="P35" i="100"/>
  <c r="O36" i="100"/>
  <c r="P36" i="100"/>
  <c r="O37" i="100"/>
  <c r="P37" i="100"/>
  <c r="O38" i="100"/>
  <c r="P38" i="100"/>
  <c r="O39" i="100"/>
  <c r="P39" i="100"/>
  <c r="O40" i="100"/>
  <c r="P40" i="100"/>
  <c r="O41" i="100"/>
  <c r="P41" i="100"/>
  <c r="O42" i="100"/>
  <c r="P42" i="100"/>
  <c r="O43" i="100"/>
  <c r="P43" i="100"/>
  <c r="O44" i="100"/>
  <c r="P44" i="100"/>
  <c r="O45" i="100"/>
  <c r="P45" i="100"/>
  <c r="O46" i="100"/>
  <c r="P46" i="100"/>
  <c r="O47" i="100"/>
  <c r="P47" i="100"/>
  <c r="O48" i="100"/>
  <c r="P48" i="100"/>
  <c r="O49" i="100"/>
  <c r="P49" i="100"/>
  <c r="O50" i="100"/>
  <c r="P50" i="100"/>
  <c r="O51" i="100"/>
  <c r="P51" i="100"/>
  <c r="O54" i="100"/>
  <c r="P54" i="100"/>
  <c r="O55" i="100"/>
  <c r="P55" i="100"/>
  <c r="O56" i="100"/>
  <c r="P56" i="100"/>
  <c r="O57" i="100"/>
  <c r="P57" i="100"/>
  <c r="O58" i="100"/>
  <c r="P58" i="100"/>
  <c r="O59" i="100"/>
  <c r="P59" i="100"/>
  <c r="O60" i="100"/>
  <c r="P60" i="100"/>
  <c r="O61" i="100"/>
  <c r="P61" i="100"/>
  <c r="O62" i="100"/>
  <c r="P62" i="100"/>
  <c r="O63" i="100"/>
  <c r="P63" i="100"/>
  <c r="O65" i="100"/>
  <c r="P65" i="100"/>
  <c r="O66" i="100"/>
  <c r="P66" i="100"/>
  <c r="O67" i="100"/>
  <c r="P67" i="100"/>
  <c r="O68" i="100"/>
  <c r="P68" i="100"/>
  <c r="O69" i="100"/>
  <c r="P69" i="100"/>
  <c r="O70" i="100"/>
  <c r="P70" i="100"/>
  <c r="O71" i="100"/>
  <c r="P71" i="100"/>
  <c r="O72" i="100"/>
  <c r="P72" i="100"/>
  <c r="O73" i="100"/>
  <c r="P73" i="100"/>
  <c r="O74" i="100"/>
  <c r="P74" i="100"/>
  <c r="O75" i="100"/>
  <c r="P75" i="100"/>
  <c r="O76" i="100"/>
  <c r="P76" i="100"/>
  <c r="O77" i="100"/>
  <c r="P77" i="100"/>
  <c r="O78" i="100"/>
  <c r="P78" i="100"/>
  <c r="O79" i="100"/>
  <c r="P79" i="100"/>
  <c r="O80" i="100"/>
  <c r="P80" i="100"/>
  <c r="O81" i="100"/>
  <c r="P81" i="100"/>
  <c r="O82" i="100"/>
  <c r="P82" i="100"/>
  <c r="O84" i="100"/>
  <c r="P84" i="100"/>
  <c r="O85" i="100"/>
  <c r="P85" i="100"/>
  <c r="O86" i="100"/>
  <c r="P86" i="100"/>
  <c r="O87" i="100"/>
  <c r="P87" i="100"/>
  <c r="O88" i="100"/>
  <c r="P88" i="100"/>
  <c r="O89" i="100"/>
  <c r="P89" i="100"/>
  <c r="O90" i="100"/>
  <c r="P90" i="100"/>
  <c r="O91" i="100"/>
  <c r="P91" i="100"/>
  <c r="O92" i="100"/>
  <c r="P92" i="100"/>
  <c r="O93" i="100"/>
  <c r="P93" i="100"/>
  <c r="O94" i="100"/>
  <c r="P94" i="100"/>
  <c r="O95" i="100"/>
  <c r="P95" i="100"/>
  <c r="O96" i="100"/>
  <c r="P96" i="100"/>
  <c r="O97" i="100"/>
  <c r="P97" i="100"/>
  <c r="O98" i="100"/>
  <c r="P98" i="100"/>
  <c r="O100" i="100"/>
  <c r="P100" i="100"/>
  <c r="O101" i="100"/>
  <c r="P101" i="100"/>
  <c r="O102" i="100"/>
  <c r="P102" i="100"/>
  <c r="O103" i="100"/>
  <c r="P103" i="100"/>
  <c r="O104" i="100"/>
  <c r="P104" i="100"/>
  <c r="O105" i="100"/>
  <c r="P105" i="100"/>
  <c r="O106" i="100"/>
  <c r="P106" i="100"/>
  <c r="O107" i="100"/>
  <c r="P107" i="100"/>
  <c r="O108" i="100"/>
  <c r="P108" i="100"/>
  <c r="O109" i="100"/>
  <c r="P109" i="100"/>
  <c r="O110" i="100"/>
  <c r="P110" i="100"/>
  <c r="O111" i="100"/>
  <c r="P111" i="100"/>
  <c r="O112" i="100"/>
  <c r="P112" i="100"/>
  <c r="O113" i="100"/>
  <c r="P113" i="100"/>
  <c r="O114" i="100"/>
  <c r="P114" i="100"/>
  <c r="O115" i="100"/>
  <c r="P115" i="100"/>
  <c r="O116" i="100"/>
  <c r="P116" i="100"/>
  <c r="O117" i="100"/>
  <c r="P117" i="100"/>
  <c r="O118" i="100"/>
  <c r="P118" i="100"/>
  <c r="O119" i="100"/>
  <c r="P119" i="100"/>
  <c r="O120" i="100"/>
  <c r="P120" i="100"/>
  <c r="O121" i="100"/>
  <c r="P121" i="100"/>
  <c r="O122" i="100"/>
  <c r="P122" i="100"/>
  <c r="O123" i="100"/>
  <c r="P123" i="100"/>
  <c r="O124" i="100"/>
  <c r="P124" i="100"/>
  <c r="O125" i="100"/>
  <c r="P125" i="100"/>
  <c r="O126" i="100"/>
  <c r="P126" i="100"/>
  <c r="P127" i="100"/>
  <c r="P440" i="100"/>
  <c r="O460" i="100"/>
  <c r="P460" i="100"/>
  <c r="K456" i="100"/>
  <c r="P457" i="100"/>
  <c r="O442" i="100"/>
  <c r="P442" i="100"/>
  <c r="O443" i="100"/>
  <c r="P443" i="100"/>
  <c r="O444" i="100"/>
  <c r="P444" i="100"/>
  <c r="P446" i="100"/>
  <c r="P463" i="100"/>
  <c r="P481" i="100"/>
  <c r="P480" i="100"/>
  <c r="P479" i="100"/>
  <c r="P482" i="100"/>
  <c r="P476" i="100"/>
  <c r="P475" i="100"/>
  <c r="P474" i="100"/>
  <c r="P477" i="100"/>
  <c r="P471" i="100"/>
  <c r="P470" i="100"/>
  <c r="P469" i="100"/>
  <c r="P472" i="100"/>
  <c r="P466" i="100"/>
  <c r="P465" i="100"/>
  <c r="P467" i="100"/>
  <c r="P484" i="100"/>
  <c r="P490" i="100"/>
  <c r="P488" i="100"/>
  <c r="P486" i="100"/>
  <c r="P492" i="100"/>
  <c r="K16" i="101"/>
  <c r="Q16" i="100"/>
  <c r="K17" i="101"/>
  <c r="Q17" i="100"/>
  <c r="K18" i="101"/>
  <c r="Q18" i="100"/>
  <c r="K19" i="101"/>
  <c r="Q19" i="100"/>
  <c r="K20" i="101"/>
  <c r="Q20" i="100"/>
  <c r="K21" i="101"/>
  <c r="Q21" i="100"/>
  <c r="K22" i="101"/>
  <c r="Q22" i="100"/>
  <c r="K24" i="101"/>
  <c r="Q24" i="100"/>
  <c r="K25" i="101"/>
  <c r="Q25" i="100"/>
  <c r="K26" i="101"/>
  <c r="Q26" i="100"/>
  <c r="K27" i="101"/>
  <c r="Q27" i="100"/>
  <c r="K28" i="101"/>
  <c r="Q28" i="100"/>
  <c r="K29" i="101"/>
  <c r="Q29" i="100"/>
  <c r="Q31" i="100"/>
  <c r="Q32" i="100"/>
  <c r="Q33" i="100"/>
  <c r="Q34" i="100"/>
  <c r="Q35" i="100"/>
  <c r="Q36" i="100"/>
  <c r="Q37" i="100"/>
  <c r="Q38" i="100"/>
  <c r="Q39" i="100"/>
  <c r="Q40" i="100"/>
  <c r="Q41" i="100"/>
  <c r="Q42" i="100"/>
  <c r="Q43" i="100"/>
  <c r="Q44" i="100"/>
  <c r="Q45" i="100"/>
  <c r="Q46" i="100"/>
  <c r="Q47" i="100"/>
  <c r="Q48" i="100"/>
  <c r="Q49" i="100"/>
  <c r="Q50" i="100"/>
  <c r="Q51" i="100"/>
  <c r="Q54" i="100"/>
  <c r="Q55" i="100"/>
  <c r="Q56" i="100"/>
  <c r="Q57" i="100"/>
  <c r="Q58" i="100"/>
  <c r="Q59" i="100"/>
  <c r="Q60" i="100"/>
  <c r="Q61" i="100"/>
  <c r="Q62" i="100"/>
  <c r="Q63" i="100"/>
  <c r="Q65" i="100"/>
  <c r="Q66" i="100"/>
  <c r="Q67" i="100"/>
  <c r="Q68" i="100"/>
  <c r="Q69" i="100"/>
  <c r="Q70" i="100"/>
  <c r="Q71" i="100"/>
  <c r="Q72" i="100"/>
  <c r="Q73" i="100"/>
  <c r="Q74" i="100"/>
  <c r="Q75" i="100"/>
  <c r="Q76" i="100"/>
  <c r="Q77" i="100"/>
  <c r="Q78" i="100"/>
  <c r="Q79" i="100"/>
  <c r="Q80" i="100"/>
  <c r="Q81" i="100"/>
  <c r="Q82" i="100"/>
  <c r="Q84" i="100"/>
  <c r="Q85" i="100"/>
  <c r="Q86" i="100"/>
  <c r="Q87" i="100"/>
  <c r="Q88" i="100"/>
  <c r="Q89" i="100"/>
  <c r="Q90" i="100"/>
  <c r="Q91" i="100"/>
  <c r="Q92" i="100"/>
  <c r="Q93" i="100"/>
  <c r="Q94" i="100"/>
  <c r="Q95" i="100"/>
  <c r="Q96" i="100"/>
  <c r="Q97" i="100"/>
  <c r="Q98" i="100"/>
  <c r="Q100" i="100"/>
  <c r="Q101" i="100"/>
  <c r="Q102" i="100"/>
  <c r="Q103" i="100"/>
  <c r="Q104" i="100"/>
  <c r="Q105" i="100"/>
  <c r="Q106" i="100"/>
  <c r="Q107" i="100"/>
  <c r="Q108" i="100"/>
  <c r="Q109" i="100"/>
  <c r="Q110" i="100"/>
  <c r="Q111" i="100"/>
  <c r="Q112" i="100"/>
  <c r="Q113" i="100"/>
  <c r="Q114" i="100"/>
  <c r="Q115" i="100"/>
  <c r="Q116" i="100"/>
  <c r="Q117" i="100"/>
  <c r="Q118" i="100"/>
  <c r="Q119" i="100"/>
  <c r="Q120" i="100"/>
  <c r="Q121" i="100"/>
  <c r="Q122" i="100"/>
  <c r="Q123" i="100"/>
  <c r="Q124" i="100"/>
  <c r="Q125" i="100"/>
  <c r="Q126" i="100"/>
  <c r="K31" i="101"/>
  <c r="K32" i="101"/>
  <c r="K33" i="101"/>
  <c r="K34" i="101"/>
  <c r="K35" i="101"/>
  <c r="K36" i="101"/>
  <c r="K37" i="101"/>
  <c r="K38" i="101"/>
  <c r="K39" i="101"/>
  <c r="K40" i="101"/>
  <c r="K41" i="101"/>
  <c r="K42" i="101"/>
  <c r="K43" i="101"/>
  <c r="K44" i="101"/>
  <c r="K45" i="101"/>
  <c r="K46" i="101"/>
  <c r="K47" i="101"/>
  <c r="K48" i="101"/>
  <c r="K49" i="101"/>
  <c r="K50" i="101"/>
  <c r="K51" i="101"/>
  <c r="K54" i="101"/>
  <c r="K55" i="101"/>
  <c r="K56" i="101"/>
  <c r="K57" i="101"/>
  <c r="K58" i="101"/>
  <c r="K59" i="101"/>
  <c r="K60" i="101"/>
  <c r="K61" i="101"/>
  <c r="K62" i="101"/>
  <c r="K63" i="101"/>
  <c r="K65" i="101"/>
  <c r="K66" i="101"/>
  <c r="K67" i="101"/>
  <c r="K68" i="101"/>
  <c r="K69" i="101"/>
  <c r="K70" i="101"/>
  <c r="K71" i="101"/>
  <c r="K72" i="101"/>
  <c r="K73" i="101"/>
  <c r="K74" i="101"/>
  <c r="K75" i="101"/>
  <c r="K76" i="101"/>
  <c r="K77" i="101"/>
  <c r="K78" i="101"/>
  <c r="K79" i="101"/>
  <c r="K80" i="101"/>
  <c r="K81" i="101"/>
  <c r="K82" i="101"/>
  <c r="K84" i="101"/>
  <c r="K85" i="101"/>
  <c r="K86" i="101"/>
  <c r="K87" i="101"/>
  <c r="K88" i="101"/>
  <c r="K89" i="101"/>
  <c r="K90" i="101"/>
  <c r="K91" i="101"/>
  <c r="K92" i="101"/>
  <c r="K93" i="101"/>
  <c r="K94" i="101"/>
  <c r="K95" i="101"/>
  <c r="K96" i="101"/>
  <c r="K97" i="101"/>
  <c r="K98" i="101"/>
  <c r="K100" i="101"/>
  <c r="K101" i="101"/>
  <c r="K102" i="101"/>
  <c r="K103" i="101"/>
  <c r="K104" i="101"/>
  <c r="K105" i="101"/>
  <c r="K106" i="101"/>
  <c r="K107" i="101"/>
  <c r="K108" i="101"/>
  <c r="K109" i="101"/>
  <c r="K110" i="101"/>
  <c r="K111" i="101"/>
  <c r="K112" i="101"/>
  <c r="K113" i="101"/>
  <c r="K114" i="101"/>
  <c r="K115" i="101"/>
  <c r="K116" i="101"/>
  <c r="K117" i="101"/>
  <c r="K118" i="101"/>
  <c r="K119" i="101"/>
  <c r="K120" i="101"/>
  <c r="K121" i="101"/>
  <c r="K122" i="101"/>
  <c r="K123" i="101"/>
  <c r="K124" i="101"/>
  <c r="K125" i="101"/>
  <c r="K126" i="101"/>
  <c r="K127" i="101"/>
  <c r="Q127" i="100"/>
  <c r="Q131" i="100"/>
  <c r="Q132" i="100"/>
  <c r="Q133" i="100"/>
  <c r="Q135" i="100"/>
  <c r="Q136" i="100"/>
  <c r="Q137" i="100"/>
  <c r="Q140" i="100"/>
  <c r="Q141" i="100"/>
  <c r="Q142" i="100"/>
  <c r="Q143" i="100"/>
  <c r="Q144" i="100"/>
  <c r="Q145" i="100"/>
  <c r="Q147" i="100"/>
  <c r="Q148" i="100"/>
  <c r="Q149" i="100"/>
  <c r="Q150" i="100"/>
  <c r="Q151" i="100"/>
  <c r="Q152" i="100"/>
  <c r="Q153" i="100"/>
  <c r="Q154" i="100"/>
  <c r="Q155" i="100"/>
  <c r="Q156" i="100"/>
  <c r="Q157" i="100"/>
  <c r="Q158" i="100"/>
  <c r="Q159" i="100"/>
  <c r="Q160" i="100"/>
  <c r="Q161" i="100"/>
  <c r="Q162" i="100"/>
  <c r="Q163" i="100"/>
  <c r="Q164" i="100"/>
  <c r="Q165" i="100"/>
  <c r="Q168" i="100"/>
  <c r="Q169" i="100"/>
  <c r="Q170" i="100"/>
  <c r="Q171" i="100"/>
  <c r="Q172" i="100"/>
  <c r="Q173" i="100"/>
  <c r="Q175" i="100"/>
  <c r="Q176" i="100"/>
  <c r="Q177" i="100"/>
  <c r="Q178" i="100"/>
  <c r="Q179" i="100"/>
  <c r="Q180" i="100"/>
  <c r="Q181" i="100"/>
  <c r="Q182" i="100"/>
  <c r="Q183" i="100"/>
  <c r="Q184" i="100"/>
  <c r="Q187" i="100"/>
  <c r="Q188" i="100"/>
  <c r="Q189" i="100"/>
  <c r="Q190" i="100"/>
  <c r="Q191" i="100"/>
  <c r="Q193" i="100"/>
  <c r="Q194" i="100"/>
  <c r="Q195" i="100"/>
  <c r="Q196" i="100"/>
  <c r="Q197" i="100"/>
  <c r="Q198" i="100"/>
  <c r="Q199" i="100"/>
  <c r="Q200" i="100"/>
  <c r="Q201" i="100"/>
  <c r="Q202" i="100"/>
  <c r="Q203" i="100"/>
  <c r="K131" i="101"/>
  <c r="K132" i="101"/>
  <c r="K133" i="101"/>
  <c r="K135" i="101"/>
  <c r="K136" i="101"/>
  <c r="K137" i="101"/>
  <c r="K140" i="101"/>
  <c r="K141" i="101"/>
  <c r="K142" i="101"/>
  <c r="K143" i="101"/>
  <c r="K144" i="101"/>
  <c r="K145" i="101"/>
  <c r="K147" i="101"/>
  <c r="K148" i="101"/>
  <c r="K149" i="101"/>
  <c r="K150" i="101"/>
  <c r="K151" i="101"/>
  <c r="K152" i="101"/>
  <c r="K153" i="101"/>
  <c r="K154" i="101"/>
  <c r="K155" i="101"/>
  <c r="K156" i="101"/>
  <c r="K157" i="101"/>
  <c r="K158" i="101"/>
  <c r="K159" i="101"/>
  <c r="K160" i="101"/>
  <c r="K161" i="101"/>
  <c r="K162" i="101"/>
  <c r="K163" i="101"/>
  <c r="K164" i="101"/>
  <c r="K165" i="101"/>
  <c r="K168" i="101"/>
  <c r="K169" i="101"/>
  <c r="K170" i="101"/>
  <c r="K171" i="101"/>
  <c r="K172" i="101"/>
  <c r="K173" i="101"/>
  <c r="K175" i="101"/>
  <c r="K176" i="101"/>
  <c r="K177" i="101"/>
  <c r="K178" i="101"/>
  <c r="K179" i="101"/>
  <c r="K180" i="101"/>
  <c r="K181" i="101"/>
  <c r="K182" i="101"/>
  <c r="K183" i="101"/>
  <c r="K184" i="101"/>
  <c r="K187" i="101"/>
  <c r="K188" i="101"/>
  <c r="K189" i="101"/>
  <c r="K190" i="101"/>
  <c r="K191" i="101"/>
  <c r="K193" i="101"/>
  <c r="K194" i="101"/>
  <c r="K195" i="101"/>
  <c r="K196" i="101"/>
  <c r="K197" i="101"/>
  <c r="K198" i="101"/>
  <c r="K199" i="101"/>
  <c r="K200" i="101"/>
  <c r="K201" i="101"/>
  <c r="K202" i="101"/>
  <c r="K203" i="101"/>
  <c r="K204" i="101"/>
  <c r="Q204" i="100"/>
  <c r="Q208" i="100"/>
  <c r="Q209" i="100"/>
  <c r="Q210" i="100"/>
  <c r="Q211" i="100"/>
  <c r="Q212" i="100"/>
  <c r="Q213" i="100"/>
  <c r="Q214" i="100"/>
  <c r="Q215" i="100"/>
  <c r="Q216" i="100"/>
  <c r="Q217" i="100"/>
  <c r="Q219" i="100"/>
  <c r="Q220" i="100"/>
  <c r="Q221" i="100"/>
  <c r="Q222" i="100"/>
  <c r="Q223" i="100"/>
  <c r="Q224" i="100"/>
  <c r="Q225" i="100"/>
  <c r="Q226" i="100"/>
  <c r="Q227" i="100"/>
  <c r="Q228" i="100"/>
  <c r="Q229" i="100"/>
  <c r="Q230" i="100"/>
  <c r="Q231" i="100"/>
  <c r="Q232" i="100"/>
  <c r="Q233" i="100"/>
  <c r="Q234" i="100"/>
  <c r="Q235" i="100"/>
  <c r="Q236" i="100"/>
  <c r="Q237" i="100"/>
  <c r="Q238" i="100"/>
  <c r="Q239" i="100"/>
  <c r="Q240" i="100"/>
  <c r="Q241" i="100"/>
  <c r="Q242" i="100"/>
  <c r="Q243" i="100"/>
  <c r="Q244" i="100"/>
  <c r="Q245" i="100"/>
  <c r="Q246" i="100"/>
  <c r="Q247" i="100"/>
  <c r="Q248" i="100"/>
  <c r="Q249" i="100"/>
  <c r="Q250" i="100"/>
  <c r="Q251" i="100"/>
  <c r="Q252" i="100"/>
  <c r="Q253" i="100"/>
  <c r="Q254" i="100"/>
  <c r="Q255" i="100"/>
  <c r="Q256" i="100"/>
  <c r="Q257" i="100"/>
  <c r="Q258" i="100"/>
  <c r="Q259" i="100"/>
  <c r="Q260" i="100"/>
  <c r="Q261" i="100"/>
  <c r="Q262" i="100"/>
  <c r="Q263" i="100"/>
  <c r="Q266" i="100"/>
  <c r="Q267" i="100"/>
  <c r="Q268" i="100"/>
  <c r="Q269" i="100"/>
  <c r="Q270" i="100"/>
  <c r="Q271" i="100"/>
  <c r="Q272" i="100"/>
  <c r="Q273" i="100"/>
  <c r="Q275" i="100"/>
  <c r="Q276" i="100"/>
  <c r="Q277" i="100"/>
  <c r="Q278" i="100"/>
  <c r="Q279" i="100"/>
  <c r="Q280" i="100"/>
  <c r="Q281" i="100"/>
  <c r="Q282" i="100"/>
  <c r="Q283" i="100"/>
  <c r="Q284" i="100"/>
  <c r="Q285" i="100"/>
  <c r="Q286" i="100"/>
  <c r="Q287" i="100"/>
  <c r="Q288" i="100"/>
  <c r="Q289" i="100"/>
  <c r="Q290" i="100"/>
  <c r="Q291" i="100"/>
  <c r="Q292" i="100"/>
  <c r="Q293" i="100"/>
  <c r="Q294" i="100"/>
  <c r="Q295" i="100"/>
  <c r="Q296" i="100"/>
  <c r="Q297" i="100"/>
  <c r="Q298" i="100"/>
  <c r="Q299" i="100"/>
  <c r="Q300" i="100"/>
  <c r="Q302" i="100"/>
  <c r="Q303" i="100"/>
  <c r="Q304" i="100"/>
  <c r="Q305" i="100"/>
  <c r="Q307" i="100"/>
  <c r="Q308" i="100"/>
  <c r="Q309" i="100"/>
  <c r="K208" i="101"/>
  <c r="K209" i="101"/>
  <c r="K210" i="101"/>
  <c r="K211" i="101"/>
  <c r="K212" i="101"/>
  <c r="K213" i="101"/>
  <c r="K214" i="101"/>
  <c r="K215" i="101"/>
  <c r="K216" i="101"/>
  <c r="K217" i="101"/>
  <c r="K219" i="101"/>
  <c r="K220" i="101"/>
  <c r="K221" i="101"/>
  <c r="K222" i="101"/>
  <c r="K223" i="101"/>
  <c r="K224" i="101"/>
  <c r="K225" i="101"/>
  <c r="K226" i="101"/>
  <c r="K227" i="101"/>
  <c r="K228" i="101"/>
  <c r="K229" i="101"/>
  <c r="K230" i="101"/>
  <c r="K231" i="101"/>
  <c r="K232" i="101"/>
  <c r="K233" i="101"/>
  <c r="K234" i="101"/>
  <c r="K235" i="101"/>
  <c r="K236" i="101"/>
  <c r="K237" i="101"/>
  <c r="K238" i="101"/>
  <c r="K239" i="101"/>
  <c r="K240" i="101"/>
  <c r="K241" i="101"/>
  <c r="K242" i="101"/>
  <c r="K243" i="101"/>
  <c r="K244" i="101"/>
  <c r="K245" i="101"/>
  <c r="K246" i="101"/>
  <c r="K247" i="101"/>
  <c r="K248" i="101"/>
  <c r="K249" i="101"/>
  <c r="K250" i="101"/>
  <c r="K251" i="101"/>
  <c r="K252" i="101"/>
  <c r="K253" i="101"/>
  <c r="K254" i="101"/>
  <c r="K255" i="101"/>
  <c r="K256" i="101"/>
  <c r="K257" i="101"/>
  <c r="K258" i="101"/>
  <c r="K259" i="101"/>
  <c r="K260" i="101"/>
  <c r="K261" i="101"/>
  <c r="K262" i="101"/>
  <c r="K263" i="101"/>
  <c r="K266" i="101"/>
  <c r="K267" i="101"/>
  <c r="K268" i="101"/>
  <c r="K269" i="101"/>
  <c r="K270" i="101"/>
  <c r="K271" i="101"/>
  <c r="K272" i="101"/>
  <c r="K273" i="101"/>
  <c r="K275" i="101"/>
  <c r="K276" i="101"/>
  <c r="K277" i="101"/>
  <c r="K278" i="101"/>
  <c r="K279" i="101"/>
  <c r="K280" i="101"/>
  <c r="K281" i="101"/>
  <c r="K282" i="101"/>
  <c r="K283" i="101"/>
  <c r="K284" i="101"/>
  <c r="K285" i="101"/>
  <c r="K286" i="101"/>
  <c r="K287" i="101"/>
  <c r="K288" i="101"/>
  <c r="K289" i="101"/>
  <c r="K290" i="101"/>
  <c r="K291" i="101"/>
  <c r="K292" i="101"/>
  <c r="K293" i="101"/>
  <c r="K294" i="101"/>
  <c r="K295" i="101"/>
  <c r="K296" i="101"/>
  <c r="K297" i="101"/>
  <c r="K298" i="101"/>
  <c r="K299" i="101"/>
  <c r="K300" i="101"/>
  <c r="K302" i="101"/>
  <c r="K303" i="101"/>
  <c r="K304" i="101"/>
  <c r="K305" i="101"/>
  <c r="K307" i="101"/>
  <c r="K308" i="101"/>
  <c r="K309" i="101"/>
  <c r="K310" i="101"/>
  <c r="Q310" i="100"/>
  <c r="Q420" i="100"/>
  <c r="Q421" i="100"/>
  <c r="Q422" i="100"/>
  <c r="Q423" i="100"/>
  <c r="Q424" i="100"/>
  <c r="Q425" i="100"/>
  <c r="Q426" i="100"/>
  <c r="Q427" i="100"/>
  <c r="Q428" i="100"/>
  <c r="Q429" i="100"/>
  <c r="Q430" i="100"/>
  <c r="Q431" i="100"/>
  <c r="Q315" i="100"/>
  <c r="Q316" i="100"/>
  <c r="Q317" i="100"/>
  <c r="Q318" i="100"/>
  <c r="Q320" i="100"/>
  <c r="Q321" i="100"/>
  <c r="Q322" i="100"/>
  <c r="Q323" i="100"/>
  <c r="Q324" i="100"/>
  <c r="Q325" i="100"/>
  <c r="Q326" i="100"/>
  <c r="Q327" i="100"/>
  <c r="Q328" i="100"/>
  <c r="Q329" i="100"/>
  <c r="Q330" i="100"/>
  <c r="Q331" i="100"/>
  <c r="Q332" i="100"/>
  <c r="Q333" i="100"/>
  <c r="Q334" i="100"/>
  <c r="Q335" i="100"/>
  <c r="Q336" i="100"/>
  <c r="Q337" i="100"/>
  <c r="Q338" i="100"/>
  <c r="Q339" i="100"/>
  <c r="Q340" i="100"/>
  <c r="Q341" i="100"/>
  <c r="Q342" i="100"/>
  <c r="Q343" i="100"/>
  <c r="Q344" i="100"/>
  <c r="Q345" i="100"/>
  <c r="Q346" i="100"/>
  <c r="Q347" i="100"/>
  <c r="Q348" i="100"/>
  <c r="Q349" i="100"/>
  <c r="Q350" i="100"/>
  <c r="Q351" i="100"/>
  <c r="Q352" i="100"/>
  <c r="Q353" i="100"/>
  <c r="Q354" i="100"/>
  <c r="Q355" i="100"/>
  <c r="Q356" i="100"/>
  <c r="Q357" i="100"/>
  <c r="Q358" i="100"/>
  <c r="Q359" i="100"/>
  <c r="Q360" i="100"/>
  <c r="Q361" i="100"/>
  <c r="Q362" i="100"/>
  <c r="Q363" i="100"/>
  <c r="Q364" i="100"/>
  <c r="Q365" i="100"/>
  <c r="Q366" i="100"/>
  <c r="Q367" i="100"/>
  <c r="Q368" i="100"/>
  <c r="Q369" i="100"/>
  <c r="Q370" i="100"/>
  <c r="Q371" i="100"/>
  <c r="Q372" i="100"/>
  <c r="Q373" i="100"/>
  <c r="Q374" i="100"/>
  <c r="Q375" i="100"/>
  <c r="Q379" i="100"/>
  <c r="Q380" i="100"/>
  <c r="Q381" i="100"/>
  <c r="Q382" i="100"/>
  <c r="Q384" i="100"/>
  <c r="Q385" i="100"/>
  <c r="Q386" i="100"/>
  <c r="Q387" i="100"/>
  <c r="Q388" i="100"/>
  <c r="Q389" i="100"/>
  <c r="Q390" i="100"/>
  <c r="Q391" i="100"/>
  <c r="Q392" i="100"/>
  <c r="Q393" i="100"/>
  <c r="Q394" i="100"/>
  <c r="Q395" i="100"/>
  <c r="Q396" i="100"/>
  <c r="Q397" i="100"/>
  <c r="Q398" i="100"/>
  <c r="Q399" i="100"/>
  <c r="Q400" i="100"/>
  <c r="Q401" i="100"/>
  <c r="Q402" i="100"/>
  <c r="Q403" i="100"/>
  <c r="Q404" i="100"/>
  <c r="Q405" i="100"/>
  <c r="Q406" i="100"/>
  <c r="Q407" i="100"/>
  <c r="Q408" i="100"/>
  <c r="Q409" i="100"/>
  <c r="Q410" i="100"/>
  <c r="Q411" i="100"/>
  <c r="Q412" i="100"/>
  <c r="Q413" i="100"/>
  <c r="Q414" i="100"/>
  <c r="Q415" i="100"/>
  <c r="Q416" i="100"/>
  <c r="Q417" i="100"/>
  <c r="Q418" i="100"/>
  <c r="K315" i="101"/>
  <c r="K316" i="101"/>
  <c r="K317" i="101"/>
  <c r="K318" i="101"/>
  <c r="K319" i="101"/>
  <c r="K320" i="101"/>
  <c r="K321" i="101"/>
  <c r="K322" i="101"/>
  <c r="K323" i="101"/>
  <c r="K324" i="101"/>
  <c r="K325" i="101"/>
  <c r="K326" i="101"/>
  <c r="K327" i="101"/>
  <c r="K328" i="101"/>
  <c r="K329" i="101"/>
  <c r="K330" i="101"/>
  <c r="K331" i="101"/>
  <c r="K332" i="101"/>
  <c r="K333" i="101"/>
  <c r="K334" i="101"/>
  <c r="K335" i="101"/>
  <c r="K336" i="101"/>
  <c r="K337" i="101"/>
  <c r="K338" i="101"/>
  <c r="K339" i="101"/>
  <c r="K340" i="101"/>
  <c r="K341" i="101"/>
  <c r="K342" i="101"/>
  <c r="K343" i="101"/>
  <c r="K344" i="101"/>
  <c r="K345" i="101"/>
  <c r="K346" i="101"/>
  <c r="K347" i="101"/>
  <c r="K348" i="101"/>
  <c r="K349" i="101"/>
  <c r="K350" i="101"/>
  <c r="K351" i="101"/>
  <c r="K352" i="101"/>
  <c r="K353" i="101"/>
  <c r="K354" i="101"/>
  <c r="K355" i="101"/>
  <c r="K356" i="101"/>
  <c r="K357" i="101"/>
  <c r="K358" i="101"/>
  <c r="K359" i="101"/>
  <c r="K360" i="101"/>
  <c r="K361" i="101"/>
  <c r="K362" i="101"/>
  <c r="K363" i="101"/>
  <c r="K364" i="101"/>
  <c r="K365" i="101"/>
  <c r="K366" i="101"/>
  <c r="K367" i="101"/>
  <c r="K368" i="101"/>
  <c r="K369" i="101"/>
  <c r="K370" i="101"/>
  <c r="K371" i="101"/>
  <c r="K372" i="101"/>
  <c r="K373" i="101"/>
  <c r="K374" i="101"/>
  <c r="K375" i="101"/>
  <c r="K379" i="101"/>
  <c r="K380" i="101"/>
  <c r="K381" i="101"/>
  <c r="K382" i="101"/>
  <c r="K384" i="101"/>
  <c r="K385" i="101"/>
  <c r="K386" i="101"/>
  <c r="K387" i="101"/>
  <c r="K388" i="101"/>
  <c r="K389" i="101"/>
  <c r="K390" i="101"/>
  <c r="K391" i="101"/>
  <c r="K392" i="101"/>
  <c r="K393" i="101"/>
  <c r="K394" i="101"/>
  <c r="K395" i="101"/>
  <c r="K396" i="101"/>
  <c r="K397" i="101"/>
  <c r="K398" i="101"/>
  <c r="K399" i="101"/>
  <c r="K400" i="101"/>
  <c r="K401" i="101"/>
  <c r="K402" i="101"/>
  <c r="K403" i="101"/>
  <c r="K404" i="101"/>
  <c r="K405" i="101"/>
  <c r="K406" i="101"/>
  <c r="K407" i="101"/>
  <c r="K408" i="101"/>
  <c r="K409" i="101"/>
  <c r="K410" i="101"/>
  <c r="K411" i="101"/>
  <c r="K412" i="101"/>
  <c r="K413" i="101"/>
  <c r="K414" i="101"/>
  <c r="K415" i="101"/>
  <c r="K416" i="101"/>
  <c r="K417" i="101"/>
  <c r="K418" i="101"/>
  <c r="K420" i="101"/>
  <c r="K421" i="101"/>
  <c r="K422" i="101"/>
  <c r="K423" i="101"/>
  <c r="K424" i="101"/>
  <c r="K425" i="101"/>
  <c r="K426" i="101"/>
  <c r="K427" i="101"/>
  <c r="K428" i="101"/>
  <c r="K429" i="101"/>
  <c r="K430" i="101"/>
  <c r="K431" i="101"/>
  <c r="K432" i="101"/>
  <c r="Q432" i="100"/>
  <c r="Q435" i="100"/>
  <c r="Q436" i="100"/>
  <c r="Q437" i="100"/>
  <c r="Q438" i="100"/>
  <c r="K435" i="101"/>
  <c r="K436" i="101"/>
  <c r="K437" i="101"/>
  <c r="K438" i="101"/>
  <c r="K439" i="101"/>
  <c r="Q439" i="100"/>
  <c r="K440" i="101"/>
  <c r="Q440" i="100"/>
  <c r="P445" i="100"/>
  <c r="Q442" i="100"/>
  <c r="Q443" i="100"/>
  <c r="Q444" i="100"/>
  <c r="K442" i="101"/>
  <c r="K443" i="101"/>
  <c r="K444" i="101"/>
  <c r="K445" i="101"/>
  <c r="Q445" i="100"/>
  <c r="K446" i="101"/>
  <c r="Q446" i="100"/>
  <c r="O449" i="100"/>
  <c r="P449" i="100"/>
  <c r="O450" i="100"/>
  <c r="P450" i="100"/>
  <c r="O451" i="100"/>
  <c r="P451" i="100"/>
  <c r="O452" i="100"/>
  <c r="P452" i="100"/>
  <c r="O453" i="100"/>
  <c r="P453" i="100"/>
  <c r="O454" i="100"/>
  <c r="P454" i="100"/>
  <c r="O455" i="100"/>
  <c r="P455" i="100"/>
  <c r="P456" i="100"/>
  <c r="Q449" i="100"/>
  <c r="Q450" i="100"/>
  <c r="Q451" i="100"/>
  <c r="Q452" i="100"/>
  <c r="Q453" i="100"/>
  <c r="Q454" i="100"/>
  <c r="Q455" i="100"/>
  <c r="K449" i="101"/>
  <c r="K450" i="101"/>
  <c r="K451" i="101"/>
  <c r="K452" i="101"/>
  <c r="K453" i="101"/>
  <c r="K454" i="101"/>
  <c r="K455" i="101"/>
  <c r="K456" i="101"/>
  <c r="Q456" i="100"/>
  <c r="K457" i="101"/>
  <c r="Q457" i="100"/>
  <c r="Q460" i="100"/>
  <c r="K463" i="101"/>
  <c r="Q463" i="100"/>
  <c r="Q465" i="100"/>
  <c r="Q466" i="100"/>
  <c r="K467" i="101"/>
  <c r="Q467" i="100"/>
  <c r="Q469" i="100"/>
  <c r="Q470" i="100"/>
  <c r="Q471" i="100"/>
  <c r="K472" i="101"/>
  <c r="Q472" i="100"/>
  <c r="Q474" i="100"/>
  <c r="Q475" i="100"/>
  <c r="Q476" i="100"/>
  <c r="K477" i="101"/>
  <c r="Q477" i="100"/>
  <c r="Q479" i="100"/>
  <c r="Q480" i="100"/>
  <c r="Q481" i="100"/>
  <c r="K482" i="101"/>
  <c r="Q482" i="100"/>
  <c r="K484" i="101"/>
  <c r="Q484" i="100"/>
  <c r="Q486" i="100"/>
  <c r="Q488" i="100"/>
  <c r="Q490" i="100"/>
  <c r="K492" i="101"/>
  <c r="Q492" i="100"/>
  <c r="Q500" i="100"/>
  <c r="K498" i="100"/>
  <c r="K204" i="100"/>
  <c r="K482" i="100"/>
  <c r="K477" i="100"/>
  <c r="K472" i="100"/>
  <c r="K467" i="100"/>
  <c r="K445" i="100"/>
  <c r="K446" i="100"/>
  <c r="K439" i="100"/>
  <c r="K432" i="100"/>
  <c r="K310" i="100"/>
  <c r="K127" i="100"/>
  <c r="K440" i="100"/>
  <c r="K463" i="100"/>
  <c r="K484" i="100"/>
  <c r="K492" i="100"/>
  <c r="B52" i="83"/>
  <c r="B65" i="83"/>
  <c r="B63" i="83"/>
  <c r="B61" i="83"/>
  <c r="B50" i="83"/>
  <c r="B54" i="83"/>
  <c r="B47" i="83"/>
  <c r="B48" i="83"/>
  <c r="B45" i="83"/>
  <c r="B42" i="83"/>
  <c r="B39" i="83"/>
  <c r="B40" i="83"/>
  <c r="B38" i="83"/>
  <c r="B34" i="83"/>
  <c r="B32" i="83"/>
  <c r="B31" i="83"/>
  <c r="B46" i="83"/>
  <c r="B26" i="83"/>
  <c r="B23" i="83"/>
  <c r="B21" i="83"/>
  <c r="B18" i="83"/>
  <c r="B17" i="83"/>
  <c r="B14" i="83"/>
  <c r="B13" i="83"/>
  <c r="B10" i="83"/>
  <c r="F63" i="83"/>
  <c r="I4" i="83"/>
  <c r="B6" i="83"/>
  <c r="F18" i="83"/>
  <c r="F23" i="83"/>
  <c r="F26" i="83"/>
  <c r="F17" i="83"/>
  <c r="F21" i="83"/>
  <c r="G29" i="83"/>
  <c r="G20" i="83"/>
  <c r="F11" i="83"/>
  <c r="F28" i="83"/>
  <c r="F19" i="83"/>
  <c r="F24" i="83"/>
  <c r="K45" i="83"/>
  <c r="F47" i="83"/>
  <c r="G47" i="83"/>
  <c r="G23" i="83"/>
  <c r="G26" i="83"/>
  <c r="G18" i="83"/>
  <c r="F32" i="83"/>
  <c r="G17" i="83"/>
  <c r="J40" i="83"/>
  <c r="F31" i="83"/>
  <c r="G31" i="83"/>
  <c r="F34" i="83"/>
  <c r="G34" i="83"/>
  <c r="G32" i="83"/>
  <c r="G21" i="83"/>
  <c r="F22" i="83"/>
  <c r="G22" i="83"/>
  <c r="K38" i="83"/>
  <c r="M40" i="83"/>
  <c r="F40" i="83"/>
  <c r="F39" i="83"/>
  <c r="F13" i="83"/>
  <c r="G13" i="83"/>
  <c r="F35" i="83"/>
  <c r="G35" i="83"/>
  <c r="G39" i="83"/>
  <c r="F38" i="83"/>
  <c r="G38" i="83"/>
  <c r="G40" i="83"/>
  <c r="F57" i="83"/>
  <c r="G57" i="83"/>
  <c r="F46" i="83"/>
  <c r="K17" i="83"/>
  <c r="G46" i="83"/>
  <c r="F10" i="83"/>
  <c r="F42" i="83"/>
  <c r="G10" i="83"/>
  <c r="F14" i="83"/>
  <c r="G14" i="83"/>
  <c r="F43" i="83"/>
  <c r="G43" i="83"/>
  <c r="M38" i="83"/>
  <c r="H38" i="83"/>
  <c r="H39" i="83"/>
  <c r="H40" i="83"/>
  <c r="F15" i="83"/>
  <c r="G15" i="83"/>
  <c r="N10" i="83"/>
  <c r="N11" i="83"/>
  <c r="G42" i="83"/>
  <c r="F52" i="83"/>
  <c r="G52" i="83"/>
  <c r="F45" i="83"/>
  <c r="G45" i="83"/>
  <c r="H44" i="83"/>
  <c r="K16" i="83"/>
  <c r="K50" i="83"/>
  <c r="F48" i="83"/>
  <c r="G48" i="83"/>
  <c r="F54" i="83"/>
  <c r="F50" i="83"/>
  <c r="G54" i="83"/>
  <c r="F55" i="83"/>
  <c r="G55" i="83"/>
  <c r="G50" i="83"/>
  <c r="K51" i="83"/>
  <c r="F61" i="83"/>
  <c r="F59" i="83"/>
  <c r="G59" i="83"/>
  <c r="I59" i="83"/>
  <c r="I65" i="83"/>
  <c r="F65" i="83"/>
</calcChain>
</file>

<file path=xl/sharedStrings.xml><?xml version="1.0" encoding="utf-8"?>
<sst xmlns="http://schemas.openxmlformats.org/spreadsheetml/2006/main" count="1892" uniqueCount="432">
  <si>
    <t>CANTIDAD</t>
  </si>
  <si>
    <t>M3</t>
  </si>
  <si>
    <t>ML</t>
  </si>
  <si>
    <t>KG</t>
  </si>
  <si>
    <t>M2</t>
  </si>
  <si>
    <t>UN</t>
  </si>
  <si>
    <t>VALOR TOTAL</t>
  </si>
  <si>
    <t>MES</t>
  </si>
  <si>
    <t>VALOR UNITARIO</t>
  </si>
  <si>
    <t>Subtotal</t>
  </si>
  <si>
    <t>EXCAVACION MANUAL PARA REDES PROFUNDIDAD 0m - 2m (Incluye Cargue)</t>
  </si>
  <si>
    <t>RETIRO DE POSTES DE AP/LA (Incluye Traslado a Sitio de Acopio)</t>
  </si>
  <si>
    <t>RELLENO PARA REDES EN ARENA DE PEÑA (Suministro, Extendido, Humedecimiento y Compactación)</t>
  </si>
  <si>
    <t>CAMARA DE INSPECCIÓN T-13 ETB (H=2.3m. Incluye Base, Muros, Cubierta, Aro-Base y Aro-Tapa)</t>
  </si>
  <si>
    <t>TUBERIA CONCRETO D=10" CL. I SIN REFUERZO (Incluye Suministro e instalación)</t>
  </si>
  <si>
    <t>TUBERIA CONCRETO D=12" CL. I SIN REFUERZO (Incluye Suministro e Instalación)</t>
  </si>
  <si>
    <t>TUBERIA CONCRETO D=16" CL. I SIN REFUERZO (Incluye Suministro e Instalación)</t>
  </si>
  <si>
    <t>2 DUCTOS D=3" PVC-EB (Incluye Suministro e Instalación. No Incluye Rellenos). NORMA CS207.</t>
  </si>
  <si>
    <t>TUBERIA PVC D=3" TIPO U.M. RDE 21 (Suministro e Instalación)</t>
  </si>
  <si>
    <t>TUBERIA PVC D=4" TIPO U.M. RDE 21 (Suministro e Instalación)</t>
  </si>
  <si>
    <t>TUBERIA PVC D=6" TIPO U.M. RDE 21 (Suministro e Instalación)</t>
  </si>
  <si>
    <t>TUBERIA PVC D=12" TIPO U.M. RDE 21 (Suministro e Instalación)</t>
  </si>
  <si>
    <t>TUBERIA CONDUIT PVC D=1" (Incluye Suministro e Instalación)</t>
  </si>
  <si>
    <t>POSTE EN CONCRETO AP, H=10m, CR=1050 Kg (Inc. Suministro, Izaje, Hincado, Aplomado y Cimentación según Norma LA009)</t>
  </si>
  <si>
    <t>6  DUCTOS D=6" PVC-TDP (Incluye Suministro e Instalación. No Incluye Rellenos). NORMA CS212.</t>
  </si>
  <si>
    <t>2 DUCTOS D=3" PVC-TDP (Incluye Suministro e Instalación. No Incluye Rellenos)</t>
  </si>
  <si>
    <t>CILINDRO POZO INSP. EN MAMPOSTERIA e=0.37m  (Inc. Sumin. y Const, Acero para Escaleras, Geotextil y Pañete Impermeab.)</t>
  </si>
  <si>
    <t>PLACA FONDO D=1.70m POZO INSPEC. (Fundida en Sitio. Incl. Sumin, Formalet, Ref, Inst. Incl. Concreto 2000 PSI de base)</t>
  </si>
  <si>
    <t>CAJA DE INSPECCIÓN TIPO VEHICULAR NORMA CODENSA CS 280  (Incluye Base, Muros, Pasos, Pañete, Cubierta, Aro y Tapa)</t>
  </si>
  <si>
    <t>CAJA PARA VALVULA 0.4x0.4m H=0.8m (Incluye Marco y Tapa)</t>
  </si>
  <si>
    <t>ACERO DE REFUERZO (Incluye Suministro, Figurado y Fijación)</t>
  </si>
  <si>
    <t>CILINDRO POZO INSPECCION PREFABRICADO D=1.2m, H=1m, e=0.10m (Incluye Suministro e Instalación. No inc. Aro de Ajuste)</t>
  </si>
  <si>
    <t>NIVELACIÓN DE POZO (Hasta rasante en Concreto 3000 PSI Hecho en Obra, h=0.15m. Incluye Suministro y Construcción)</t>
  </si>
  <si>
    <t>TUBERIA CONCRETO D=27" CL. III REFORZADO (Incluye Suministro e Instalación)</t>
  </si>
  <si>
    <t>CAJA DE INSPECCIÓN PARA ALUMBRADO PÚBLICO NORMA CODENSA CS 274  (Anden. Incluye Base, Muros, Pañete, Marco y Tapa). Medidas Externas: 0.90 x 0.90m. Medidas Internas: 0.60 x 0.60m. Altura: 0.93m.</t>
  </si>
  <si>
    <t>CAJA DE INSPECCIÓN SENCILLA PARA CANALIZACIÓN NORMA CODENSA CS 275  (Anden. Incluye Base, Muros, Pañete, Marco y Tapa). Medidas Externas: 1.49 x 0.99m. Medidas Internas: 1.19 x 0.69m. Altura: 1.37m.</t>
  </si>
  <si>
    <t>CAJA DE INSPECCIÓN DOBLE PARA CANALIZACIÓN NORMA CODENSA CS 276  (Anden. Incluye Base, Muros, Pañete, Marco y Tapas). Medidas Externas: 1.79 x 1.49m. Medidas Internas: 1.49 x 1.19m. Altura: 1.22m.</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</si>
  <si>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</si>
  <si>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</si>
  <si>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SUBBASE GRANULAR CLASE B (SBG_B) (Suministro, Extendido, Nivelación, Humedecimiento y Compactación con vibrocompactador)</t>
  </si>
  <si>
    <t>CONO POZO INSPECCIÓN PREFABRICADO D= 1.20m x 0.60m   e=0.10m  h= 0.75m  (Inc. Suministro e Inst. No Inc. Aro de Ajuste, Aro-Tapa y Tapa)</t>
  </si>
  <si>
    <t>SUMIDERO ALCANTARILLADO PLUVIAL EN VIA NS-047-1V4 EAAB</t>
  </si>
  <si>
    <t>1 DUCTO D= 2" PVC  PESADO DB (NO INCLUYE RELLENOS). SUMINISTRO E INSTALACION.</t>
  </si>
  <si>
    <t>RELLENO EN RECEBO COMUN (Suministro e instalación  Extendido manual, Humedecimiento y Compactación TRANSPORTE A 28 KM).</t>
  </si>
  <si>
    <t>TRANSPORTE Y DISPOSICION FINAL DE ESCOMBROS EN SITIO AUTORIZADO (distancia de transporte 28 Km)</t>
  </si>
  <si>
    <t>EMPATES DE TUBERÍA EN PVC A PVC 6" LINEAL SEGÚN NORMA NS-023. SUMINISTRO E INSTALACIÓN. (INCLUYE ACCESORIOS).</t>
  </si>
  <si>
    <t>EMPATES DE TUBERÍA EN PVC A PVC 3" LINEAL SEGÚN NORMA NS-023 (INCLUYE ACCESORIOS). SUMINISTRO E INSTALACIÓN.</t>
  </si>
  <si>
    <t>EMPATES DE TUBERÍA EN PVC A AC 3" LINEAL SEGÚN NORMA NS-023. SUMINISTRO E INSTALACIÓN. (INCLUYE ACCESORIOS).</t>
  </si>
  <si>
    <t>DEMOLICIÓN MANUAL DE CAJA DOBLE CS 276 (INCLUYE DEMOLICIÓN DE PLACA PISO, TAPA, MUROS Y CAÑUELAS Y CARGUE).</t>
  </si>
  <si>
    <t>DEMOLICION DE POZOS, CAJAS Y CAMARAS DE EMPRESAS DE SERVICIOS PÚBLICOS (INCLUYE MARTILLO NEUMÁTICO DE 60 LB, COMPRESOR Y CARGUE).</t>
  </si>
  <si>
    <t>DEMOLICIÓN MANUAL DE CAJA SENCILLA CS 275 (INCLUYE DEMOLICIÓN DE PLACA PISO, TAPA, MUROS Y CAÑUELAS Y CARGUE).</t>
  </si>
  <si>
    <t>CONSTRUCCIÓN DE CAJA PARA VALVULA D= 3", D= 4", D= 6" Y D= 8" (NORMA EAAB NS-027) DE 0.4m x0.5m H=2.0m (Incluye Marco y Tapa).</t>
  </si>
  <si>
    <t>3 DUCTOS DE D=3" PVC TDP. SUMINISTRO E INSTALACION. (No incluye rellenos).</t>
  </si>
  <si>
    <t>CAJA DE MANIOBRA ENTRADA Y SALIDA SUBESTACION SEMISUMERGIBLE NORMA CODENSA CTS535. SUMINISTRO E INSTALACION.</t>
  </si>
  <si>
    <t>dm3</t>
  </si>
  <si>
    <t>UTILIDAD</t>
  </si>
  <si>
    <t>TUBERIA PVC U.M. EXT CORRUGADO/INT LISO U.M. NORMA NTC 3722-1 D=4" (Incluye Suministro e Instalación)</t>
  </si>
  <si>
    <t>TUBERIA PVC U.M. EXT CORRUGADO/INT LISO U.M. NORMA NTC 3722-1 D=6" (Incluye Suministro e Instalación)</t>
  </si>
  <si>
    <t>CAMARA DE INSPECCIÓN T-14 ETB (H=2.3m. Incluye Base, Muros, Cubierta, Aro-Base y Aro-Tapa)</t>
  </si>
  <si>
    <t>TUBERIA CONCRETO D=8" CL. I SIN REFUERZO (Incluye Suministro e Instalación)</t>
  </si>
  <si>
    <t>TUBERIA CONCRETO D=14"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</si>
  <si>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</si>
  <si>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</si>
  <si>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</si>
  <si>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2 DUCTOS D=4" PVC-TDP (Incluye Suministro e Instalación. No Incluye Rellenos)</t>
  </si>
  <si>
    <t>HIDRANTE EXTREMO BRIDA D=6" TIPO TRAFICO (Suministro e Instalación. No incluye kit de nivelación)</t>
  </si>
  <si>
    <t>POSTE EN CONCRETO LA, H=10m, CR=1050 Kg (Inc. Suministro, Izaje, Hincado, Aplomado y Cimentación según Norma LA009)</t>
  </si>
  <si>
    <t>4 DUCTOS D=6" PVC-TDP (Incluye Suministro e Instalación. No Incluye Rellenos). NORMA CS217.</t>
  </si>
  <si>
    <t>4 DUCTOS D=4" PVC-TDP (Incluye Suministro e Instalación. No Incluye Rellenos) NORMA CS209.</t>
  </si>
  <si>
    <t>9  DUCTOS D=6" PVC-TDP (Incluye Suministro e Instalación. No Incluye Rellenos) NORMA CS213.</t>
  </si>
  <si>
    <t>ADAPTADOR TERMINAL CAMPANA PVC D=3" (Suministro e Instalación)</t>
  </si>
  <si>
    <t>ADAPTADOR TERMINAL CAMPANA PVC D=4" (Suministro e Instalación)</t>
  </si>
  <si>
    <t>CILINDRO POZO INSP. EN MAMPOSTERIA e=0.25m (Inc. Sumin. y Const, Acero para Escaleras, Geotextil y Pañete Impermeab.)</t>
  </si>
  <si>
    <t>PLACA FONDO D=1.95m POZO INSPEC. (Fundida en Sitio. Incl. Sumin, Formalet, Ref, Inst. Incl. Concreto 2000 PSI de base)</t>
  </si>
  <si>
    <t>CILINDRO POZO INSPECCION PREFABRICADO D=1.2m, H=0.5m, e=0.10m (Incluye Suministro e Instalación. No inc. Aro de Ajuste)</t>
  </si>
  <si>
    <t>CILINDRO POZO INSPECCION PREFABRICADO D=1.2m, H=0.25m, e=0.10m (Incluye Suministro e Instalación. No inc. Aro de Ajuste)</t>
  </si>
  <si>
    <t>TUBERIA PVC  U.M. EXT/INT LISO NORMA NTC 5070 D=24" (Incluye Suministro e Instalación)</t>
  </si>
  <si>
    <t>CAJA DE INSPECCIÓN TRIPLE PARA CANALIZACIÓN NORMA CODENSA CS 277  (Incluye Base, Muros, Pañete, Marcos y Tapas). Medidas Externas: 2.59 x 1.69m. Medidas Internas: 2.29 x 1.19m. Altura: 1.37m.</t>
  </si>
  <si>
    <t>8 DUCTOS D=4" PVC-TDP (Incluye Suministro e Instalación)</t>
  </si>
  <si>
    <t>BASE GRANULAR BG-A (Suministro, Extendido, Nivelación, Humedecimiento y Compactación con vibrocompactador Benitin de 1 tonelada)</t>
  </si>
  <si>
    <t>MEZCLA ASFÁLTICA EN CALIENTE TIPO DENSO MD12 ASFALTO CONVENCIONAL 80-100  (cemento asfáltico 80-100) (Suministro, Extendido, Nivelación y Compactación con Vibrocompactador y compactador de llantas)</t>
  </si>
  <si>
    <t>PLACA CUBIERTA D=1.70m POZO INSPEC. (Fundida en Sitio. Inc. Sum, Formalet., Refuerzo e Inst. Incl.Tapa en Polipropileno)</t>
  </si>
  <si>
    <t>EXCAVACION MECANICA PARA REDES PROFUNDIDAD 0m - 3.5m (Incluye Cargue)</t>
  </si>
  <si>
    <t>CAMARA TIPO "F1" COLOMBIA TELECOMUNICACIONES DIBUJO CT-050</t>
  </si>
  <si>
    <t>UNION DRESSER D=12" (Suministro e Instalación)</t>
  </si>
  <si>
    <t>EXCAVACIÓN MANUAL EN MATERIAL COMÚN (INCL CARGUE, TRANSPORTE Y DISPOSICION FINAL)</t>
  </si>
  <si>
    <t>CODO HD 11.25° JUNTA HIDRAULICA PARA PVC D=6" (Suministro e Instalación)</t>
  </si>
  <si>
    <t>CODO HD 11.25° JUNTA HIDRAULICA PARA PVC D=4" (Suministro e Instalación)</t>
  </si>
  <si>
    <t>BACHEO EN PAVIMENTO FLEXIBLE e= 0.10m. (Incluye demolición manual y cargue de pavimento flexible de e=0.10m, transporte y disposición final de escombros, excavación y reposición base granular clase C (BG_C) e=0.25m, base asfaltica MD10)</t>
  </si>
  <si>
    <t>PARCHEO EN PAVIMENTO FLEXIBLE CON MD-12. (Incluye demolición manual y cargue de pavimento flexible, transporte y disposición final de escombros, imprimación, colocación y compactación base asfáltica MD-12, riego CRR-1)</t>
  </si>
  <si>
    <t>1 DUCTO D= 4" PVC  TDP (NO INCLUYE RELLENOS). SUMINISTRO E INSTALACION.</t>
  </si>
  <si>
    <t>RELLENO CON MEZCLA DE GRAVILLA DE 3/4" Y ARENA DE RIO (RELACIÓN 1:1) SUMINISTRO Y COLOCACIÓN. (INCLUYE TRANSPORTE, SUMINISTRO, EXTENDIDO MANUAL Y COLOCACIÓN).</t>
  </si>
  <si>
    <t>EMPATES DE TUBERÍA EN PVC A PVC 4" LINEAL SEGÚN NORMA NS-023 (INCLUYE ACCESORIOS). SUMINISTRO E INSTALACIÓN.</t>
  </si>
  <si>
    <t>EMPATES DE TUBERÍA EN PVC A PVC 12" LINEAL SEGÚN NORMA NS-023 (INCLUYE ACCESORIOS). SUMINISTRO E INSTALACIÓN.</t>
  </si>
  <si>
    <t>DEMOLICION DE TUBERIAS DE ACUEDUCTO Y ALCANTARILLADO Ø &lt; 36" (INCLUYE MARTILLO NEUMÁTICO DE 60 LB Y CARGUE).</t>
  </si>
  <si>
    <t>TUBERÍA CONCRETO D= 32" CL. III REFORZADA. SUMINISTRO E INSTALACIÓN.</t>
  </si>
  <si>
    <t>CONEXIONES KIT SILLA YEE 200 x 160 PVC. SUMINISTRO E INSTALACIÓN.</t>
  </si>
  <si>
    <t>SUBBASE GRANULAR PEATONAL SBG_PEA. SUMINISTRO, EXTENDIDO MANUAL, NIVELACIÓN, HUMEDECIMIENTO Y COMPACTACIÓN</t>
  </si>
  <si>
    <t>MATERIAL SELECCIONADO. SUMINISTRO, EXTENDIDO MANUAL, NIVELACIÓN, HUMEDECIMIENTO Y COMPACTACIÓN.</t>
  </si>
  <si>
    <t>CAJA DE INSPECCION 0.80X0.8M. SUMINISTRO Y CONSTRUCCION. (H=0.6M. Incluye marco y tapa, no incluye base y cañuela).</t>
  </si>
  <si>
    <t>TUBERIA DE ACERO SIN COSTURAS ASTM-A-53 SCH40 D=12". SUMINISTRO E INSTALACION. (INCLUYE TRANSPORTE).</t>
  </si>
  <si>
    <t>2 DUCTOS D=2" PVC PESADO DB. SUMINISTRO E INSTALACION. (NO INCLUYE RELLENOS).</t>
  </si>
  <si>
    <t>REDUCCION PVC E.L. D=3/4"  A 1/2" (Incluye suministro e instalación, soldadura).</t>
  </si>
  <si>
    <t>REGISTRO BOLA 1/2" TIPO PESADO (Incluye suministro e instalación, soldadura y cinta teflon)</t>
  </si>
  <si>
    <t>CONCRETO 2000 PSI GRAVA COMUN 1" (Suministro y colocación. Incluye suministro de concreto, formaleteado, fundida y curado.)</t>
  </si>
  <si>
    <t>VARILLA COOPER WELD 5/8" x 2.44m. (INCLUYE SUMINISTRO E INSTALACION).</t>
  </si>
  <si>
    <t>TUBERIA PVC E.L. D= 1/2`` RDE 13.5 - 315 PSI (INCLUYE SUMINISTRO E INSTALACIÓN, SOLDADURA).</t>
  </si>
  <si>
    <t>CABLE DE ALUMINIO AISLADO THW CALIBRE 1/0 AWG, INSTALADO EXPUESTO SOBRE CUBIERTA DE ESTRUCTURA. INCLUYE ELEMENTOS DE FIJACIÓN. (Incluye suministro e instalación)</t>
  </si>
  <si>
    <t>CABLE No.2 AWG-THHN-600V EN COBRE. SUMINISTRO E INSTALACION. (Incluye accesorios de instalacion).</t>
  </si>
  <si>
    <t>CABLE No.14 AWG-THHN-600V EN COBRE. SUMINISTRO E INSTALACION. (Incluye accesorios de instalacion).</t>
  </si>
  <si>
    <t>CABLE No.6 AWG-THHN-600V EN COBRE. SUMINISTRO E INSTALACION. (Incluye accesorios de instalacion).</t>
  </si>
  <si>
    <t>CABLE No.8 AWG-THHN-600V EN COBRE. SUMINISTRO E INSTALACION. (Incluye accesorios de instalacion).</t>
  </si>
  <si>
    <t>EXCAVACION MECANICA PARA REDES PROFUNDIDAD MAYORES A 3.5m (Incluye Cargue).</t>
  </si>
  <si>
    <t>SELLO PVC FLEXIBLE PARA SELLOS DE JUNTAS SOMETIDAS A PRESIÓN HIDRÁULICA, ANCHO = 15cm. SUMINISTRO Y COLOCACIÓN</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</si>
  <si>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</si>
  <si>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POSTE METÁLICO AP, H=12m (Inc. Suministro, Izaje, Aplomado e Instalación. Inc. Brazo Sencillo y Base según Norma AP802)</t>
  </si>
  <si>
    <t>UNIÓN DE REPARACIÓN EXOTÉRMICA PARA UNIÓN DE CONDUCTORES. CAPACIDAD DE 90 Gr. Incluye molde, carga, chispero, pinzas y demás accesorios de instalación. SUMINISTRO E INSTALACIÓN.</t>
  </si>
  <si>
    <t>CODO 90° PVC SOLDAR DE 1/2". Suministro en instalación.</t>
  </si>
  <si>
    <t>CAJA DE INSPECCIÓN. Medidas internas de  0.3mx0.3m medidas externas 0.50m x 0.50m (H=0.50m). Incluye Suministro y Construcción. Incluye Marco y Tapa. No Inc. Base y Cañuela)</t>
  </si>
  <si>
    <t>POSTE METALICO AP, H=12m (Inc. Suministro, Izaje, Aplomado e Instalación. Inc. Brazo Doble y Base según Norma AP802)</t>
  </si>
  <si>
    <t>DESCRIPCION</t>
  </si>
  <si>
    <t>TRAMO 1</t>
  </si>
  <si>
    <t>UND.</t>
  </si>
  <si>
    <t>TEE HD EXTREMO JUNTA HIDRÁULICA 6"x 6" (Suministro e Instalación)</t>
  </si>
  <si>
    <t>ACERO ASTM A-36 No. 6 (Ø 3/4") PARA ESCALERAS DE ACCESO A POZOS DE ALCANTARILLADO. Suministro, fabricación, transporte y montaje.</t>
  </si>
  <si>
    <t>CODO HD 22.5° EXTREMO JUNTA HIDRÁULICA PARA PVC D= 6" (Suministro e Instalación)</t>
  </si>
  <si>
    <t>TEE HD EXTREMO JUNTA HIDRÁULICA 6"x 4" (Suministro e Instalación)</t>
  </si>
  <si>
    <t>CABLE MONOPOLAR DE ALUMINIO, HF FR PARA 600V C.A. CALIBRE No. 4 AWG (Incluye suministro e instalación)</t>
  </si>
  <si>
    <t>UNION PVC U.M. EXT CORRUGADO/INT LISO U.M. NORMA NTC 3722-1 D=160MM (6") (Suministro e Instalación)</t>
  </si>
  <si>
    <t>DEMOLICION MANUAL DE CAJA SENCILLA CS 274 (Incluye demolición de placa piso, tapa, muros y cañuelas y cargue)</t>
  </si>
  <si>
    <t>RETIRO DE TRANSFORMADOR AISLADO EN ACEITE (DE 30 KVA A 225 KVA), 11.400 VC.A./208-120 VC.A. INSTALADO EN POSTE (Incluye traslado a sitio de acopio).</t>
  </si>
  <si>
    <t>RETIRO DE CONDUCTORES (BT CALIBRE 3x4/0 + 1x2/0 Y MENORES, MT DE HASTA 3X350 MCM XLPE)</t>
  </si>
  <si>
    <t>CODO 90° PVC E.L. D= 3/4" (Incluye suministro e instalación, soldadura)</t>
  </si>
  <si>
    <t>TAPON HD EXTREMO JUNTA HIDRÁULICA D=6"  (Suministro e Instalación)</t>
  </si>
  <si>
    <t>CABLE DE COBRE DESNUDO CALIBRE 2/0 AWG, DIRECTAMENTE ENTERRADO, PARA SISTEMA DE PUESTA A TIERRA. (Incluye suministro e instalación)</t>
  </si>
  <si>
    <t>RETIRO DE CANALIZACION EN TUBERIA PVC HASTA DOCE (12) DUCTOS DE 4" (Y MENORES). (Incluye Cargue, Retiro y Disposición final de escombros).</t>
  </si>
  <si>
    <t>VALVULA COMPUERTA ELASTICA VASTAGO NO ASCENDENTE JUNTA HIDRÁULICA D=6" (Suministro e Instalación)</t>
  </si>
  <si>
    <t>VALVULA COMPUERTA ELASTICA VASTAGO NO ASCENDENTE EXTREMO JUNTA HIDRÁULICA D=4" (Suministro e Instalación)</t>
  </si>
  <si>
    <t>CODO 45° PVC ALCANTARILLADO D= 6". (Suministro en instalación)</t>
  </si>
  <si>
    <t>LLAVE MANGUERA 1/2". SUMINISTRO E INSTALACIÓN</t>
  </si>
  <si>
    <t>CABLE THHN/THHN  No. 4 AWG EN COBRE. SUMINISTRO E INSTALACIÓN. (Incluye accesorios de instalación).</t>
  </si>
  <si>
    <t>SECCIONADOR O CAJA DE MANIOBRA DE 3VÍAS, E-S 600, D200, SERIE 15 KV. (Suministro e Instalación)</t>
  </si>
  <si>
    <t>CODO HD 45° EXTREMO JUNTA HIDRÁULICA PARA PVC D= 6" (Suministro e Instalación)</t>
  </si>
  <si>
    <t>CODO HD 90° EXTREMO JUNTA HIDRÁULICA PARA PVC D= 4" (Suministro e Instalación)</t>
  </si>
  <si>
    <t>TEE PVC SOLDAR DE 3/4". (Suministro en instalación)</t>
  </si>
  <si>
    <t>CODO HD 45° EXTREMO JUNTA HIDRÁULICA PARA PVC D= 4" (Suministro e Instalación)</t>
  </si>
  <si>
    <t>CODO HD 90° EXTREMO JUNTA HIDRÁULICA PARA PVC D= 6" (Suministro e Instalación)</t>
  </si>
  <si>
    <t>CODO HD 22.5° EXTREMO JUNTA HIDRÁULICA PARA PVC D= 4" (Suministro e Instalación)</t>
  </si>
  <si>
    <t>CODO HD 11.25° JUNTA HIDRAULICA PARA PVC D=12" (Suministro e Instalación)</t>
  </si>
  <si>
    <t>TUBERÍA PVC D=3/4" RDE 21 (Suministro e instalación)</t>
  </si>
  <si>
    <t>CONDUCTOR MONOPOLAR DE ALUMINIO, AISLADO PARA 15 KV - XLPE, SECCION 240 MM2. (Incluye suministro e instalación).</t>
  </si>
  <si>
    <t>MEDIDOR DE ACUEDUCTO D= 1/2" (Suministro e instalación)</t>
  </si>
  <si>
    <t>ENTIBADO EC-2 TIPO CAJON. (Incluye suministro e instalación).</t>
  </si>
  <si>
    <t xml:space="preserve">ENTIBADO EC-6 TIPO DESLIZANTE. (Incluye suministro e instalación). </t>
  </si>
  <si>
    <t>TUBERÍA SEMIPESADA IMC, DE 4" DE DIÁMETRO, EXPUESTA, CON SUS ACCESORIOS DE MONTAJE. NORMA CODENSA CS400. (Incluye suministro e instalación)</t>
  </si>
  <si>
    <t>UNIÓN POR REACCIÓN EXOTÉRMICA ENTRE CONDUCTORES Y VARILLA DE ACERO RECUBIERTA EN COBRE. CAPACIDAD DE 115 gr. INCLUYE CARGA, CHISPERO O SIMILAR. PINZAS Y DEMÁS ACCESORIOS DE INSTALACIÓN. (Incluye suministro e instalación)</t>
  </si>
  <si>
    <t>TUBERÍA HD 3", ACUEDUCTO - (Suministro e instalación)</t>
  </si>
  <si>
    <t>ESCALERA ACCESO ASTM A-36  H&lt;= 2.00m. (Incluye suministro e instalación)</t>
  </si>
  <si>
    <t>APOYO ELASTOMÉRICO EN NEOPRENO REFORZADO DUREZA 60 PARA APOYO SUPERESTRUCTURA. (Suministro e Instalación).</t>
  </si>
  <si>
    <t>BARRAJE PREFORMADO BT DE 6 SALIDAS PARA AP INCLUYE FUSIBLE DE PROTECCION DE CABLE 175 AMP (Incluye suministro e instalación)</t>
  </si>
  <si>
    <t>DEMOLICION DE CANALIZACION DE REDES DE COMUNICACIONES DUCTOS PVC-TDP (Incluye RETIRO Y DISPOSICION DE ESCOMBROS)</t>
  </si>
  <si>
    <t>TAPA CIRCULAR DE SEGURIDAD PARA TRÁFICO PESADO D= 0.60m. SUMINISTRO E INSTALACIÓN</t>
  </si>
  <si>
    <t>VÁLVULA DE MARIPOSA Ø 12"A BRIDA - BRIDA (A) (150 PSI). SUMINISTRO E INSTALACIÓN</t>
  </si>
  <si>
    <t>UNIÓN JUNTA DE DESMONTAJE Ø 12 (A) (Suministro e Instalación)</t>
  </si>
  <si>
    <t>ACERO ESTRUCTURAL PARA FABRICACION DE ESCALERA DE GATO (Incluye suministro e instalación)</t>
  </si>
  <si>
    <t>TOTALES</t>
  </si>
  <si>
    <t>POSTE METÁLICO  AP, H=8M (Incluye suministro, izaje, aplomado e instalación. Incluye Brazo Sencillo y Base según Norma AP802)</t>
  </si>
  <si>
    <t>FOTOCELDA CON BASE (Suministro e Instalación)</t>
  </si>
  <si>
    <t>RETIRO DE POSTES DE MT (Incluye Traslado a Sitio de Acopio, retiro de poste, retenidas, estructuras de amarre y soporte de red aérea).</t>
  </si>
  <si>
    <t>ALQUILER DE CARPA DE 12.0 m x 12.0 m (Incluye transporte, montaje y desmontaje)</t>
  </si>
  <si>
    <t>ALQUILER DE LABORATORIO ARQUEOLÓGICO CON INSTRUMENTOS Y MATERIALES PARA ANÁLISIS DE MATERIAL ARQUEOLÓGICO</t>
  </si>
  <si>
    <t>EJECUCIÓN DEL PROGRAMA DE ARQUEOLOGÍA PREVENTIVA EN CASO DE HALLAZGO "FASE DE RESCATE ARQUEOLÓGICO" (Tentativo), PERSONAL ESPECIALIZADO Y EQUIPOS</t>
  </si>
  <si>
    <t>FASE DE RESCATE ARQUEOLÓGICO COMPLEMENTO. Labores de laboratorio de análisis de materiales de rescate. (Si hay rescate). Incluye instrumentos y materiales para análisis de material arqueológico.</t>
  </si>
  <si>
    <t>VALOR ESTIMADO PARA ACTIVIDADES DE MANTENIMIENTO</t>
  </si>
  <si>
    <t>INSTITUTO DE DESARROLLO URBANO</t>
  </si>
  <si>
    <t>SUBDIRECCIÓN GENERAL DE DESARROLLO URBANO</t>
  </si>
  <si>
    <t>DIRECCIÓN TÉCNICA DE PROYECTOS</t>
  </si>
  <si>
    <t>COSTOS ESTIMADOS PARA ENSAYOS DE LABORATORIO (INCLUYE AJUSTES E IVA)</t>
  </si>
  <si>
    <t>COSTOS ESTIMADOS PARA COMPENSACIONES SDA (INCLUYE AJUSTES)</t>
  </si>
  <si>
    <t>VALOR PARA REMUNERACIÓN AMBIENTAL Y SST</t>
  </si>
  <si>
    <t>VALOR PARA REMUNERACIÓN DE LABORES DE DIALOGO CIUDADANO Y COMUNICACIÓN ESTRATÉGICA</t>
  </si>
  <si>
    <t>VALOR PARA REMUNERACIÓN POR MANEJO DE TRÁNSITO, SEÑALIZACIÓN Y DESVÍOS</t>
  </si>
  <si>
    <t>SUBTOTAL COSTOS ESTIMADOS DE OBRAS</t>
  </si>
  <si>
    <t>FONDO COMPENSACIONES T6</t>
  </si>
  <si>
    <t>Ajustes Const</t>
  </si>
  <si>
    <t>Ajustes Mant</t>
  </si>
  <si>
    <t>Mayores cantidades de Redes</t>
  </si>
  <si>
    <t>NP's de Redes + GAS</t>
  </si>
  <si>
    <t>NP's de desvios</t>
  </si>
  <si>
    <t>Mayor permanencia</t>
  </si>
  <si>
    <t>Condiciones eximientes de responsabilidad</t>
  </si>
  <si>
    <t>VALOR PARA PAGOS ASOCIADOS AL FONDO DE COMPENSACIONES</t>
  </si>
  <si>
    <t>VALOR PARA REMUNERACIÓN POR OBRAS Y LABORES DE MANTENIMIENTO</t>
  </si>
  <si>
    <t>VALOR ESTIMADO DE LA LICITACIÓN</t>
  </si>
  <si>
    <t>ALUMBRADO PÚBLICO</t>
  </si>
  <si>
    <t>REDUCCIÓN CONCENTRICA HD EL 4" x 3". SUMINISTRO E INSTALACIÓN.</t>
  </si>
  <si>
    <t>ACOMETIDA DOMICILIARIA DE  1/2" CON COLLAR DE DERIVACION DE 6" x 1/2". SUMINISTRO E INSTALACION. (Incluye tuberia PF, registros y accesorios, longitud promedio 6.5mt. Incluye cajilla en polipropileno para medidor).</t>
  </si>
  <si>
    <t>VALOR PARA REMUNERACIÓN DE LAS OBRAS PARA REDES (INCLUYE A.I.U)</t>
  </si>
  <si>
    <t>VALOR PARA REMUNERACIÓN PARA OBRAS DE CONSTRUCCIÓN (INCLUYE A.I.U)</t>
  </si>
  <si>
    <t>Nº</t>
  </si>
  <si>
    <t>ITEM DE PAGO</t>
  </si>
  <si>
    <t xml:space="preserve">ESPECIFICACIONES </t>
  </si>
  <si>
    <t>GENERAL</t>
  </si>
  <si>
    <t>PARTICULAR</t>
  </si>
  <si>
    <t xml:space="preserve">VALOR TOTAL                                </t>
  </si>
  <si>
    <t>SUBTOTAL OBRAS</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</si>
  <si>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</si>
  <si>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PORCENTAJE</t>
  </si>
  <si>
    <t>ADMINISTRACION</t>
  </si>
  <si>
    <t>A=</t>
  </si>
  <si>
    <t>IMPREVISTO</t>
  </si>
  <si>
    <t>I=</t>
  </si>
  <si>
    <t>U=</t>
  </si>
  <si>
    <t>TOTAL A.I.U</t>
  </si>
  <si>
    <t>A.I.U.=</t>
  </si>
  <si>
    <t>A.I.U.</t>
  </si>
  <si>
    <t>A.I.U</t>
  </si>
  <si>
    <t>SUBTOTAL OBRAS (INCLUYE A.I.U)</t>
  </si>
  <si>
    <t>CONCRETO 3000 PSI HECHO EN OBRA PARA REDES (Suministro y Colocación)</t>
  </si>
  <si>
    <t>CONCRETO 2000 PSI PARA REDES (Hecho en Obra 1:3:3 con arena de río y triturado de 3/4")  (Suministro y Colocación)</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</si>
  <si>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</si>
  <si>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</si>
  <si>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CONCRETO GRAVA COMÚN 4000 PSI (280 Kg/Cm2) PARA CÁMARAS ESPECIALES DE INTERCONEXIÓN DE ALCANTARILLADO (PREMEZCLADO, INCLUYE SUMINISTRO, FORMALETA Y COLOCACIÓN. NO INCLUYE REFUERZO NI CURADO).</t>
  </si>
  <si>
    <t>CONCRETO 6000 PSI GRAVA COMÚN PARA SUPER ESTRUCTURA (Premezclado. Incluye Suministro, Formaleteo y Colocación. No incluye Refuerzo, Curado).</t>
  </si>
  <si>
    <t>CONCRETO 4000 PSI (28 MPA) GRAVA COMÚN PARA TANQUE DE BOMBEO PCI - CUARTO BOMBAS, CÁMARAS Y/O POZOS E INSPECCIÓN (Premezclado. Incluye suministro, formaleteo, colocación y curado. No incluye refuerzo).</t>
  </si>
  <si>
    <t>ADAPTADOR TERMINAL CAMPANA PVC D=6" (Suministro e Instalación)</t>
  </si>
  <si>
    <t>VALOR OFICIAL DE LA REMUNERACIÓN AMBIENTAL PARA ETAPA DE PRECONSTRUCCIÓN</t>
  </si>
  <si>
    <t>VALOR OFICIAL DE LA REMUNERACIÓN AMBIENTAL PARA ETAPA DE CONSTRUCCIÓN</t>
  </si>
  <si>
    <t>VALOR OFICIAL DE LA REMUNERACIÓN AMBIENTAL PARA ETAPA DE MANTENIMIENTO</t>
  </si>
  <si>
    <t>VALOR OFICIAL DE LA REMUNERACIÓN DE DIALOGO CIUDADANO Y COMUNICACIÓN ESTRATÉGICA PARA ETAPA DE PRECONSTRUCCIÓN</t>
  </si>
  <si>
    <t>VALOR OFICIAL DE LA REMUNERACIÓN DE DIALOGO CIUDADANO Y COMUNICACIÓN ESTRATÉGICA PARA ETAPA DE CONSTRUCCIÓN</t>
  </si>
  <si>
    <t>VALOR OFICIAL DE LA REMUNERACIÓN DE DIALOGO CIUDADANO Y COMUNICACIÓN ESTRATÉGICA PARA ETAPA DE MANTENIMIENTO</t>
  </si>
  <si>
    <t>VALOR OFICIAL DE LA REMUNERACIÓN POR MANEJO DE TRÁFICO, SEÑALIZACIÓN Y DESVÍOS PARA ETAPA DE PRECONSTRUCCIÓN</t>
  </si>
  <si>
    <t>VALOR OFICIAL DE LA REMUNERACIÓN POR MANEJO DE TRÁFICO, SEÑALIZACIÓN Y DESVÍOS PARA ETAPA DE CONSTRUCCIÓN</t>
  </si>
  <si>
    <t>VALOR OFICIAL DE LA REMUNERACIÓN POR MANEJO DE TRÁFICO, SEÑALIZACIÓN Y DESVÍOS PARA ETAPA DE MANTENIMIENTO</t>
  </si>
  <si>
    <t>OBRAS PARA REDES ESP - DESVIOS - A PAGAR POR PRECIOS UNITARIOS.</t>
  </si>
  <si>
    <t>VALOR PARA REEMBOLSO DE COMPENSACIONES Y ENSAYOS DE LABORATORIO</t>
  </si>
  <si>
    <t>Amigable componedor</t>
  </si>
  <si>
    <t>PREPARACIÓN, MONTAJE Y ANÁLISIS PALINOLÓGICOS DE UNA MUESTRA DE SUELO DE ORIGEN ARQUEOLÓGICO PROCEDENTE DE UN CONTEXTO ARQUEOLÓGICO (Incluye informe final y envío de muestras)</t>
  </si>
  <si>
    <t>ESTUDIO BIOANTROPOLÓGICO DE ESQUELETOS HUMANOS PROCEDENTE DEL RESCATE ARQUEOLÓGICO. (Incluye informe final con metodología de abordaje y análisis, resultados del análisis osteológico, descripción del material recibido, origen o naturaleza del material, estado general de conservación, inventario del material, análisis indivíduos, conjuntos osteoarqueológicos y transporte de muestras).</t>
  </si>
  <si>
    <t xml:space="preserve"> CONDUCTOR MONOPOLAR DE ALUMINIO, AISLADO PARA 15 KV - XLPE, SECCION 95 MM2. (Incluye suministro e instalación). </t>
  </si>
  <si>
    <t>SECCIONADOR O CAJA DE MANIOBRA DE 4 VÍAS, E-S 600, D200, SERIE 15 KV. SUMINISTRO E INSTALACIÓN</t>
  </si>
  <si>
    <t>TRANSFORMADOR SEMISUMERGIBLE 75 KVA 11.4 /0.208-0.120 KV DYN5.  (Suministro e instalación)</t>
  </si>
  <si>
    <t>REDES DE TELECOMUNICACIONES DE ETB A CARGO DEL IDU</t>
  </si>
  <si>
    <t/>
  </si>
  <si>
    <t>RETIROS, DEMOLICIONES, EXCAVACIONES Y RELLENOS</t>
  </si>
  <si>
    <t>REDES E INSTALACIONES ELÉCTRICAS</t>
  </si>
  <si>
    <t>REDES ELÉCTRICAS A CARGO DEL IDU</t>
  </si>
  <si>
    <t xml:space="preserve">RED DE MEDIA TENSIÓN </t>
  </si>
  <si>
    <t>RED DE BAJA TENSIÓN</t>
  </si>
  <si>
    <t>REDES ELÉCTRICAS A CARGO DE ESP</t>
  </si>
  <si>
    <t>REDES E INSTALACIONES DE TELECOMUNICACIONES</t>
  </si>
  <si>
    <t>REDES</t>
  </si>
  <si>
    <t>REDES DE TELECOMUNICACIONES A CARGO DE MOVISTAR</t>
  </si>
  <si>
    <t>RED DE ALCANTARILLADO</t>
  </si>
  <si>
    <t>RED DE ALCANTARILLADO A CARGO DEL IDU</t>
  </si>
  <si>
    <t xml:space="preserve">REDES  </t>
  </si>
  <si>
    <t>RED DE ALCANTARILLADO A CARGO DE ESP</t>
  </si>
  <si>
    <t xml:space="preserve">REDES INTERNAS </t>
  </si>
  <si>
    <t>RED DE ACUEDUCTO</t>
  </si>
  <si>
    <t>RED DE ACUEDUCTO A CARGO DEL IDU</t>
  </si>
  <si>
    <t>REDES MENORES</t>
  </si>
  <si>
    <t>RED DE ACUEDUCTO A CARGO DE ESP</t>
  </si>
  <si>
    <t>REDES INTERNAS</t>
  </si>
  <si>
    <t>RED DE GAS</t>
  </si>
  <si>
    <t>RED DE GAS A CARGO DEL IDU</t>
  </si>
  <si>
    <t>ADECUACIÓN DE DESVÍOS</t>
  </si>
  <si>
    <t>EMPATE ORTOGONAL PVC - PVC 4"X4" (INCLUYE SUMINISTRO E INSTALACIÓN DE TEE HD, 3 UNIONES RÁPIDAS, TUBERÍA RDE 21)</t>
  </si>
  <si>
    <t>EMPATE ORTOGONAL PVC - PVC 6"X6" (INCLUYE SUMINISTRO E INSTALACIÓN DE TEE HD, 3 UNIONES RÁPIDAS, TUBERÍA RDE 21)</t>
  </si>
  <si>
    <t xml:space="preserve">EXTENSIÓN TRONCAL AV. CUIDAD DE CALI - </t>
  </si>
  <si>
    <t>VALOR PARA REMUNERACIÓN PARA LAS OBRAS DE ADECUACIÓN DE DESVIOS (INCLUYE A.I.U)</t>
  </si>
  <si>
    <t>OBRAS ESPECIALES</t>
  </si>
  <si>
    <t>HALLAZGOS ARQUEOLÓGICOS</t>
  </si>
  <si>
    <t>VALOR PARA REMUNERACIÓN PARA OBRAS ESPECIALES (INCLUYE A.I.U)</t>
  </si>
  <si>
    <t>CONDUCTOR DE ALUMINIO THHW DE 240 mm2 600 V PVC DE 90° CT (INCLUYE SUMINISTRO E INSTALACIÓN).</t>
  </si>
  <si>
    <t>COSTO TOTAL ESTIMADO IMPLEMENTACIÓN MEDIDAS BIOSEGURIDAD</t>
  </si>
  <si>
    <t>Código</t>
  </si>
  <si>
    <t>CCE-EICP-FM-14</t>
  </si>
  <si>
    <t>Versión</t>
  </si>
  <si>
    <t xml:space="preserve">
IDU-LP-SGI-004-2020
LOTE  1
FORMULARIO 1
</t>
  </si>
  <si>
    <t>[Los proponentes deben usar el presente formulario para determinar su propuesta económica conforme al Formulario 1 - Presupuesto Oficial publicado por la Entidad]
[El presente formato aplica para los procesos de contratación que tengan como forma de pago precios unitarios,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</si>
  <si>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</si>
  <si>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UNITARIO CON AIU
OFERTADO</t>
  </si>
  <si>
    <t>VALOR PARCIAL
CORREGIDO</t>
  </si>
  <si>
    <t>VERIFICACIÓN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</si>
  <si>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</si>
  <si>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</si>
  <si>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</si>
  <si>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</si>
  <si>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</si>
  <si>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</si>
  <si>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</si>
  <si>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</si>
  <si>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</si>
  <si>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</si>
  <si>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</si>
  <si>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</si>
  <si>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</si>
  <si>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</si>
  <si>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</si>
  <si>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</si>
  <si>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</si>
  <si>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</si>
  <si>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</si>
  <si>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</si>
  <si>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</si>
  <si>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</si>
  <si>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</si>
  <si>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</si>
  <si>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</si>
  <si>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</si>
  <si>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</si>
  <si>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</si>
  <si>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</si>
  <si>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</si>
  <si>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</si>
  <si>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</si>
  <si>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</si>
  <si>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</si>
  <si>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</si>
  <si>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</si>
  <si>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</si>
  <si>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</si>
  <si>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</si>
  <si>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</si>
  <si>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</si>
  <si>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</si>
  <si>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</si>
  <si>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</si>
  <si>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</si>
  <si>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</si>
  <si>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</si>
  <si>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</si>
  <si>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</si>
  <si>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</si>
  <si>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</si>
  <si>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</si>
  <si>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</si>
  <si>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</si>
  <si>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RESUMEN</t>
  </si>
  <si>
    <t>NOTA 2: Se debe tener en cuenta que el PRECIO UNITARIO incluye el valor de A.I.U.</t>
  </si>
  <si>
    <t xml:space="preserve">NOTA 3: Cuando la fracción decimal del peso sea  igual o superior a 5 se aproximara por exceso al número entero siguiente del peso y cuando la fracción decimal del peso sea inferior a 5 se aproximará por defecto al número entero del peso. </t>
  </si>
  <si>
    <t xml:space="preserve">NOTA 4:  El A.I.U y su discriminación deben estar en porcentaje (%). </t>
  </si>
  <si>
    <t>NOTA 5:  Los siguientes valores: VALOR PARA LA REMUNERACIÓN AMBIENTAL Y SST, VALOR DE LA REMUNERACIÓN DE LABORES DE DIALOGO CIUDADANO Y COMUNICACIÓN ESTRATÉGICA, VALOR DE LA REMUNERACIÓN POR MANEJO DE TRÁFICO, SEÑALIZACIÓN Y DESVÍOS, VALOR PARA REMUNERACIÓN DE COMPENSACIONES Y ENSAYOS DE LABORATORIO, VALOR ESTIMADO PARA ACTIVIDADES DE MANTENIMIENTO, VALOR PARA PAGOS ASOCIADOS AL FONDO DE COMPENSACIONES, VALOR PARA REMUNERACIÓN PARA LAS OBRAS ESPECIALES (INCLUYE A.I.U), MEDIDAS DE BIOSEGURIDAD son valores fijos no ofertables</t>
  </si>
  <si>
    <t>NOTA 6: Los ensayos necesarios para que el contratista realice el control de recibo de obra y materiales establecidos en la Norma Técnica, los necesarios para verificar la calidad de los materiales adquiridos a sus proveedores y las pruebas y certificaciones necesarios para el recibo de las obras por parte de las empresas de servicios públicos como el de RETILAP, RETIE, o presión, desinfección, hermeticidad y estanqueidad, se incluyen en el porcentaje del AIU del contrato.</t>
  </si>
  <si>
    <t>NOTA 7: El VALOR PARA REMUNERACIÓN PARA OBRAS DE CONSTRUCCIÓN (INCLUYE A.I.U) incluye el COSTO ESTIMADO DE PRECONSTRUCCIÓN.</t>
  </si>
  <si>
    <t>DEMOLICION MANUAL DE CAJA SENCILLA CS 280  (Incluye demolición de placa piso, tapa, muros y cañuela y cargue).</t>
  </si>
  <si>
    <t>TRANSFORMADOR SEMISUMERGIBLE 150 KVA 11.4 /0.208-0.120 KV DYN5.  (Suministro e instalación)</t>
  </si>
  <si>
    <t>CAJA PARA SECCIONADOR MANIOBRA SUBESTACIÓN SEMISUMERGIBLE NORMA CODENSA CS290 (Anden. Incl base en concreto de 1500 PSI. Recebo compactado, muros, pañete en mortero impermeab. acero refuerzo, escalera de gato, marco y tapas.</t>
  </si>
  <si>
    <t>EMPALME DE DERIVACIÓN EN GEL PARA 15 KV, USO EXTERIOR, CALIBRE 2/0 A 600 MCM. (Incluye suministro e instalación)</t>
  </si>
  <si>
    <t>TUBERIA CONDUIT GALVANIZADA IMC D=3" (Incluye suministro e Instalación, accesorios de fijación).</t>
  </si>
  <si>
    <t>POSTE METALICO AP, H=10m (Inc. Suministro, Izaje, Aplomado e Instalación. Incluye Brazo Doble y Base según Norma AP802)</t>
  </si>
  <si>
    <t>CARCAMO 24 A 36 VIAS COLOMBIA TELECOMUNICACIONES</t>
  </si>
  <si>
    <t>18 DUCTOS D=4" PVC-TDP (Incluye Suministro e Instalación. No incluye rellenos)</t>
  </si>
  <si>
    <t>24 DUCTOS D=4" PVC-TDP (Incluye Suministro e Instalación. No incluye rellenos)</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</si>
  <si>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</si>
  <si>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</si>
  <si>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CAMARA DE INSPECCIÓN T-16 ETB (H=2.3m. Incluye Base, Muros, Cubierta, Aro-Base y Aro-Tapa)</t>
  </si>
  <si>
    <t>RECONSTRUCCIÓN CÁMARA DE INSPECCIÓN T-13 ETB (H=2.3m. Incluye Base, Muros, Cubierta, Aro-Base y Aro-Tapa)</t>
  </si>
  <si>
    <t>RECONSTRUCCIÓN CÁMARA DE INSPECCIÓN T-14 ETB (H=2.3m. Incluye Base, Muros, Cubierta, Aro-Base y Aro-Tapa)</t>
  </si>
  <si>
    <t>REDES DE TELECOMUNICACIONES DE MOVISTAR A CARGO DEL IDU</t>
  </si>
  <si>
    <t>3 DUCTOS D= 2" PVC  PESADO DB (NO INCLUYE RELLENOS). SUMINISTRO E INSTALACIÓN.</t>
  </si>
  <si>
    <t>3 DUCTOS D=4" PVC-TDP (Incluye Suministro e Instalación. No Incluye Rellenos)</t>
  </si>
  <si>
    <t>4 DUCTOS D=3" PVC-TDP (No Incluye Rellenos ni excavación). SUMINISTRO E INSTALACIÓN.</t>
  </si>
  <si>
    <t>4 DUCTOS D=4" PVC-TDP (Incluye Suministro e Instalación. No Incluye Rellenos)</t>
  </si>
  <si>
    <t>TRITUBO PE 100 FOPT DE 40mm (1 1/4") RDE 13.5 MULTF. D= 40 x 40 x 40 mm POLIETILENO DE ALTA DENSIDAD. Incluye Suministro e Instalación. No incluye relleno.</t>
  </si>
  <si>
    <t>CAMARA TIPO "D" COLOMBIA TELECOMUNICACIONES DIBUJO CT-042</t>
  </si>
  <si>
    <t>CAMARA DOBLE TIPO "F1" COLOMBIA TELECOMUNICACIONES ESQUEMA CT-049</t>
  </si>
  <si>
    <t>CAMARA TIPO "TD" COLOMBIA TELECOMUNICACIONES DIBUJO CT-046</t>
  </si>
  <si>
    <t>CÁMARA EN CONCRETO PREFABRICADA TIPO I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</si>
  <si>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</si>
  <si>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</si>
  <si>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D=20" (Incluye Suministro e Instalación)</t>
  </si>
  <si>
    <t>TUBERIA PVC  U.M. EXT/INT LISO NORMA NTC 5070 D=27" (Incluye Suministro e Instalación)</t>
  </si>
  <si>
    <t>TUBERIA CONCRETO D=12" CL. II SIN REFUERZO (Incluye Suministro e Instalación)</t>
  </si>
  <si>
    <t>TUBERIA CONCRETO D=36" CL. I REFORZADO (Incluye Suministro e Instalación)</t>
  </si>
  <si>
    <t>TUBERIA CONCRETO D=40" CL. I REFORZADO (Incluye Suministro e Instalación)</t>
  </si>
  <si>
    <t>TUBERIA CONCRETO D=27" CL. II REFORZADO (Incluye Suministro e Instalación)</t>
  </si>
  <si>
    <t>TUBERIA CONCRETO D=44" CL. II REFORZADO (Incluye Suministro e Instalación)</t>
  </si>
  <si>
    <t>TUBERIA PVC D=8" TIPO U.M. RDE 21 (Suministro e Instalación)</t>
  </si>
  <si>
    <t>TEE HD EXTREMO JUNTA HIDRÁULICA 8"x 6" (Suministro e Instalación)</t>
  </si>
  <si>
    <t>TEE HD EXTREMO JUNTA HIDRÁULICA 12"x6" (Suministro e Instalación)</t>
  </si>
  <si>
    <t>TEE HD EXTREMO JUNTA HIDRÁULICA 12"x8" (Suministro e Instalación)</t>
  </si>
  <si>
    <t>CODO HD 22.5° EXTREMO JUNTA HIDRÁULICA PARA PVC D= 8" (Suministro e Instalación)</t>
  </si>
  <si>
    <t>CODO HD 22.5° EXTREMO JUNTA HIDRÁULICA PARA PVC D= 12" (Suministro e Instalación)</t>
  </si>
  <si>
    <t>CODO HD 45° EXTREMO JUNTA HIDRÁULICA PARA PVC D= 8" (Suministro e Instalación)</t>
  </si>
  <si>
    <t>TAPON HD EXTREMO JUNTA HIDRÁULICA D=4"  (Suministro e Instalación)</t>
  </si>
  <si>
    <t>VALVULA COMPUERTA ELASTICA VASTAGO NO ASCENDENTE EXTREMO JUNTA HIDRÁULICA D=8" (Suministro e Instalación)</t>
  </si>
  <si>
    <t>VALVULA COMPUERTA ELASTICA VASTAGO NO ASCENDENTE EXTREMO JUNTA HIDRÁULICA D=12" (Suministro e Instalación).</t>
  </si>
  <si>
    <t>REDUCCIÓN CONCENTRICA HD EL 8" x 6". SUMINISTRO E INSTALACIÓN.</t>
  </si>
  <si>
    <t>BRIDA FLANGE SLIP ON D=12" ACERO SOLDABLE RF 150 LB ANSI B16.5 (Suministro e Instalación)</t>
  </si>
  <si>
    <t>EMPATES DE TUBERÍA EN PVC A PVC 8" LINEAL SEGÚN NORMA NS-023. SUMINISTRO E INSTALACIÓN. (INCLUYE ACCESORIOS).</t>
  </si>
  <si>
    <t>EMPATE ORTOGONAL PVC - PVC 12"X12" (INCLUYE SUMINISTRO E INSTALACIÓN DE  TEE HD, 3 UNIONES RÁPIDAS, TUBERÍA RDE 21)</t>
  </si>
  <si>
    <t>REDUCCION CONCENTRICA HD 6" x 4" (SUMINISTRO E INSTALACIÓN).</t>
  </si>
  <si>
    <t>ANÁLISIS DE SECCIONES DELGADAS MUESTRA DE CERÁMICA RECUPERADAS. (Incluye elaboración sección delgada 30 µm de espesor, descripción microscópica de sección delgada (Incl. conteo y fotos), petrografía y descripción de anti-plástico y pasta de sección delgada, determinación porcentual de minerales presentes en la muestra, tamaño, forma y características texturales y transporte de muestra).</t>
  </si>
  <si>
    <t xml:space="preserve">IDU-LP-SGI-004-2020
LOTE  3
FORMULARIO 1
PROPUESTA ECONÓMICA
</t>
  </si>
  <si>
    <t>TRANSFORMADOR SEMISUMERGIBLE 225 KVA 11.4 /0.208-0.120 KV DYN5.  (Suministro e instalación)</t>
  </si>
  <si>
    <t>TRASLADO DE RECONECTADOR.</t>
  </si>
  <si>
    <t>TRASLADO DE EQUIPOS ESPECIALES (SZ - SC). (Incluye transporte).</t>
  </si>
  <si>
    <t>CENTRO DE TRANSFORMACIÓN TIPO PEDESTAL NORMA AP525, (INCLUYE SUMINISTRO, INSTALACIÓN, PRUEBAS Y PUESTA EN FUNCIONAMIENTO), EXCLUSIVA PARA ESPACIO PÚBLICO, INCLUYE TRANSFORMADOR 75 kVA 11.4/0.38-0.220, ELEMENTOS DE PROTECCIÓN, CORTE MANIOBRA Y CERRAMIENTO.</t>
  </si>
  <si>
    <t>POSTE EN CONCRETO LA, H=12m, CR=1050 Kg (Inc. Suministro, Izaje, Hincado, Aplomado y Cimentación según Norma LA009)</t>
  </si>
  <si>
    <t>TRANSFORMADOR SEMISUMERGIBLE DE 75 KVA 11.4/0. 380-0.220 KV DYN5. Incluye caja de maniobra, malla de puesta a tierra, soldaduras exotérmicas DPS, barrajes preformados, codos de conexión, obras civiles necesarias para la instalación, Certificación RETIE.</t>
  </si>
  <si>
    <t>TRANSFORMADOR TIPO PEDESTAL PARA AP DE 75 KVA 11.4/0.380-0.220 KV EN ACEITE VEGETAL (INCLUYE SUMINISTRO E INSTALACIÓN).</t>
  </si>
  <si>
    <t>CARCAMO 12 A 20 VIAS COLOMBIA TELECOMUNICACIONES</t>
  </si>
  <si>
    <t>RECONSTRUCCIÓN CÁMARA DE INSPECCIÓN T-16 ETB (H=2.3m. Incluye Base, Muros, Cubierta, Aro-Base y Aro-Tapa)</t>
  </si>
  <si>
    <t>REDES DE TELECOMUNICACIONES DE TIGO-UNE A CARGO DEL IDU</t>
  </si>
  <si>
    <t>6 DUCTOS D=4" PVC-TDP (Incluye Suministro e Instalación. No Incluye Rellenos)</t>
  </si>
  <si>
    <t>CAMARA DE PASO TIPO P1 TIGO-UNE (H=2.5m. Incluye Base, Muros, Cubierta, Aro-Base y Aro-Tapa)</t>
  </si>
  <si>
    <t>CAMARA DE PASO TIPO P3 TIGO-UNE (H=2.5m. Incluye Base, Muros, Cubierta, Aro-Base y Aro-Tapa)</t>
  </si>
  <si>
    <t>6  DUCTOS D=4" PVC-TDP (Incluye Suministro e Instalación. No Incluye Rellenos) NORMA CS210.</t>
  </si>
  <si>
    <t>CAMARA TIPO "LD" COLOMBIA TELECOMUNICACIONES DIBUJO CT-043</t>
  </si>
  <si>
    <t>TUBERIA CONCRETO D=8" CL. II SIN REFUERZO (Incluye Suministro e Instalación)</t>
  </si>
  <si>
    <t>TUBERIA CONCRETO D=18" CL. II SIN REFUERZO (Incluye Suministro e Instalación)</t>
  </si>
  <si>
    <t>TUBERIA CONCRETO D=44" CL. I REFORZADO (Incluye Suministro e Instalación)</t>
  </si>
  <si>
    <t>TUBERIA CONCRETO D=36" CL. II REFORZADO (Incluye Suministro e Instalación)</t>
  </si>
  <si>
    <t>TUBERIA DE ACERO AL CARBON SIN COSTURA SCH40 D=6". SUMINISTRO E INSTALACION.</t>
  </si>
  <si>
    <t>UNION DRESSER D=6" (Suministro e Instalación)</t>
  </si>
  <si>
    <t>VÁLVULA COMPUERTA ELÁSTICA VA (VÁSTAGO ASCENDENTE) D=6" DN (DIÁMETRO NOMINAL) 150 mm CON EXTREMOS BRIDADOS (SUMINISTRO E INSTALACIÓN)</t>
  </si>
  <si>
    <t>BRIDA FLANGE SLIP ON D=6" ACERO SOLDABLE RF 150 LB ANSI B16.5 (Suministro e Instalación)</t>
  </si>
  <si>
    <t>EMPATES EN LÍNEA DE TUBERÍA EN PVC A AC 6". SUM E INST. (INCL ACOPLE UNIVERSAL R1 - R2 D= 6", UNIÓN PVC U.M. D= 6", UNIÓN GIBAULT HD PARA AC CL. 25 D= 6", UNION DE REPARACIÓN D= 6 Y 1 METRO DE TUBERÍA PVC D= 6" RDE 21).</t>
  </si>
  <si>
    <t>UNIÓN JUNTA DE MONTAJE Ø 6 RÍGIDA CLASE 150 (Suministro e Instalación)</t>
  </si>
  <si>
    <t>VALOR UNITARIO
OFICIAL</t>
  </si>
  <si>
    <t>VALOR UNITARIO CON AIU OFERTADO CORREGIDO</t>
  </si>
  <si>
    <t>PORCENTAJE
OFERTADO</t>
  </si>
  <si>
    <t>PORCENTAJE
OFICIAL</t>
  </si>
  <si>
    <t>PORCENTAJE
PROPUESTO</t>
  </si>
  <si>
    <t>Firma del Proponente o de su Representante Legal</t>
  </si>
  <si>
    <t xml:space="preserve">IDU-LP-SGI-004-2020
LOTE  3
FORMULARIO 1
PRESUPUESTO OFICIAL
</t>
  </si>
  <si>
    <t>VALOR  FIJO NO OFERTABLE PARA REMUNERACIÓN PARA OBRAS ESPECIALES (INCLUYE A.I.U)</t>
  </si>
  <si>
    <t>VALOR OFERTABLE PARA REMUNERACIÓN PARA OBRAS DE CONSTRUCCIÓN (INCLUYE A.I.U)</t>
  </si>
  <si>
    <t>VALOR OFERTABLE PARA REMUNERACIÓN PARA LAS OBRAS DE ADECUACIÓN DE DESVIOS (INCLUYE A.I.U)</t>
  </si>
  <si>
    <t>VALOR OFERTABLE PARA REMUNERACIÓN DE LAS OBRAS PARA REDES (INCLUYE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</si>
</sst>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_ &quot;$&quot;\ * #,##0_ ;_ &quot;$&quot;\ * \-#,##0_ ;_ &quot;$&quot;\ * &quot;-&quot;_ ;_ @_ "/>
    <numFmt numFmtId="170" formatCode="_ &quot;$&quot;\ * #,##0.00_ ;_ &quot;$&quot;\ * \-#,##0.00_ ;_ &quot;$&quot;\ * &quot;-&quot;??_ ;_ @_ "/>
    <numFmt numFmtId="171" formatCode="_ * #,##0.00_ ;_ * \-#,##0.00_ ;_ * &quot;-&quot;??_ ;_ @_ "/>
    <numFmt numFmtId="172" formatCode="&quot;$&quot;\ #,##0"/>
    <numFmt numFmtId="173" formatCode="&quot;$&quot;\ #,##0.00"/>
    <numFmt numFmtId="174" formatCode="[$$-240A]\ #,##0.00"/>
    <numFmt numFmtId="175" formatCode="&quot;$&quot;\ #,##0.0"/>
    <numFmt numFmtId="176" formatCode="0.000"/>
    <numFmt numFmtId="177" formatCode="#,##0.0"/>
    <numFmt numFmtId="178" formatCode="_-* #,##0.00\ _P_t_a_-;\-* #,##0.00\ _P_t_a_-;_-* &quot;-&quot;??\ _P_t_a_-;_-@_-"/>
    <numFmt numFmtId="179" formatCode="_ * #,##0_ ;_ * \-#,##0_ ;_ * \-??_ ;_ @_ "/>
    <numFmt numFmtId="180" formatCode="_-* #,##0\ _P_t_a_-;\-* #,##0\ _P_t_a_-;_-* &quot;-&quot;\ _P_t_a_-;_-@_-"/>
    <numFmt numFmtId="181" formatCode="_-* #,##0.00\ &quot;Pta&quot;_-;\-* #,##0.00\ &quot;Pta&quot;_-;_-* &quot;-&quot;??\ &quot;Pta&quot;_-;_-@_-"/>
    <numFmt numFmtId="182" formatCode="_ [$€]\ * #,##0.00_ ;_ [$€]\ * \-#,##0.00_ ;_ [$€]\ * &quot;-&quot;??_ ;_ @_ "/>
    <numFmt numFmtId="183" formatCode="\$#,##0\ ;\(\$#,##0\)"/>
    <numFmt numFmtId="184" formatCode="_ [$€-2]\ * #,##0.00_ ;_ [$€-2]\ * \-#,##0.00_ ;_ [$€-2]\ * &quot;-&quot;??_ "/>
    <numFmt numFmtId="185" formatCode="_ * #,##0.00_ ;_ * \-#,##0.00_ ;_ * \-??_ ;_ @_ "/>
    <numFmt numFmtId="186" formatCode="_ &quot;$&quot;* #,##0.00_ ;_ &quot;$&quot;* \-#,##0.00_ ;_ &quot;$&quot;* &quot;-&quot;??_ ;_ @_ "/>
    <numFmt numFmtId="187" formatCode="_([$€]* #,##0.00_);_([$€]* \(#,##0.00\);_([$€]* &quot;-&quot;??_);_(@_)"/>
    <numFmt numFmtId="188" formatCode="_-* #,##0.00\ _P_t_s_-;\-* #,##0.00\ _P_t_s_-;_-* &quot;-&quot;??\ _P_t_s_-;_-@_-"/>
    <numFmt numFmtId="189" formatCode="_-[$$-240A]\ * #,##0.00_ ;_-[$$-240A]\ * \-#,##0.00\ ;_-[$$-240A]\ * &quot;-&quot;??_ ;_-@_ "/>
    <numFmt numFmtId="190" formatCode="_ * #,##0_ ;_ * \-#,##0_ ;_ * &quot;-&quot;??_ ;_ @_ "/>
    <numFmt numFmtId="191" formatCode="0.0%"/>
    <numFmt numFmtId="192" formatCode="0.000%"/>
    <numFmt numFmtId="193" formatCode="#,##0.00\ \ "/>
    <numFmt numFmtId="194" formatCode="_-* #,##0.00\ &quot;Pts&quot;_-;\-* #,##0.00\ &quot;Pts&quot;_-;_-* &quot;-&quot;??\ &quot;Pts&quot;_-;_-@_-"/>
    <numFmt numFmtId="195" formatCode="0#.00\ \L\t"/>
    <numFmt numFmtId="196" formatCode="_ [$$-240A]\ * #,##0.00_ ;_ [$$-240A]\ * \-#,##0.00_ ;_ [$$-240A]\ * &quot;-&quot;??_ ;_ @_ "/>
    <numFmt numFmtId="197" formatCode="_-&quot;$&quot;\ * #,##0.0_-;\-&quot;$&quot;\ * #,##0.0_-;_-&quot;$&quot;\ * &quot;-&quot;?_-;_-@_-"/>
    <numFmt numFmtId="198" formatCode="#,##0\ &quot;€&quot;;\-#,##0\ &quot;€&quot;"/>
    <numFmt numFmtId="199" formatCode="&quot;$&quot;\ #,##0.0_);\(&quot;$&quot;\ #,##0.0\)"/>
    <numFmt numFmtId="200" formatCode="#,##0.000000000000000"/>
    <numFmt numFmtId="201" formatCode="&quot;$&quot;\ #,##0.00_);\(&quot;$&quot;\ #,##0.00\)"/>
    <numFmt numFmtId="202" formatCode="0.0000%"/>
  </numFmts>
  <fonts count="86">
    <font>
      <sz val="10"/>
      <name val="Arial"/>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0"/>
      <color theme="1"/>
      <name val="Arial"/>
      <family val="2"/>
    </font>
    <font>
      <sz val="10"/>
      <color theme="1"/>
      <name val="Arial"/>
      <family val="2"/>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10"/>
      <name val="Arial"/>
      <family val="2"/>
    </font>
    <font>
      <sz val="10"/>
      <color indexed="8"/>
      <name val="MS Sans Serif"/>
      <family val="2"/>
    </font>
    <font>
      <b/>
      <sz val="11"/>
      <name val="Arial"/>
      <family val="2"/>
    </font>
    <font>
      <b/>
      <sz val="10"/>
      <name val="Arial"/>
      <family val="2"/>
    </font>
    <font>
      <sz val="11"/>
      <name val="Arial"/>
      <family val="2"/>
    </font>
    <font>
      <b/>
      <sz val="9"/>
      <color indexed="8"/>
      <name val="Arial"/>
      <family val="2"/>
    </font>
    <font>
      <sz val="11"/>
      <color indexed="8"/>
      <name val="Calibri"/>
      <family val="2"/>
    </font>
    <font>
      <b/>
      <sz val="12"/>
      <name val="Arial"/>
      <family val="2"/>
    </font>
    <font>
      <sz val="8.0500000000000007"/>
      <color indexed="8"/>
      <name val="Arial"/>
      <family val="2"/>
    </font>
    <font>
      <sz val="12"/>
      <name val="Courier"/>
      <family val="3"/>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Helv"/>
      <charset val="204"/>
    </font>
    <font>
      <b/>
      <sz val="18"/>
      <name val="Arial"/>
      <family val="2"/>
    </font>
    <font>
      <sz val="12"/>
      <name val="Arial"/>
      <family val="2"/>
    </font>
    <font>
      <b/>
      <sz val="18"/>
      <color indexed="62"/>
      <name val="Cambria"/>
      <family val="2"/>
    </font>
    <font>
      <sz val="10"/>
      <name val="Arial Narrow"/>
      <family val="2"/>
    </font>
    <font>
      <sz val="10"/>
      <name val="Arial"/>
      <family val="2"/>
    </font>
    <font>
      <sz val="11"/>
      <color theme="1"/>
      <name val="Calibri"/>
      <family val="2"/>
      <scheme val="minor"/>
    </font>
    <font>
      <sz val="11"/>
      <color rgb="FF000000"/>
      <name val="Calibri"/>
      <family val="2"/>
    </font>
    <font>
      <sz val="11"/>
      <color theme="1"/>
      <name val="Arial"/>
      <family val="2"/>
    </font>
    <font>
      <sz val="10"/>
      <color theme="1"/>
      <name val="Arial"/>
      <family val="2"/>
    </font>
    <font>
      <b/>
      <sz val="10"/>
      <color theme="1"/>
      <name val="Arial"/>
      <family val="2"/>
    </font>
    <font>
      <b/>
      <sz val="11"/>
      <color theme="1"/>
      <name val="Arial"/>
      <family val="2"/>
    </font>
    <font>
      <sz val="10"/>
      <color rgb="FFFF0000"/>
      <name val="Arial"/>
      <family val="2"/>
    </font>
    <font>
      <b/>
      <sz val="10"/>
      <color rgb="FFFF0000"/>
      <name val="Arial"/>
      <family val="2"/>
    </font>
    <font>
      <sz val="12"/>
      <color theme="1"/>
      <name val="Calibri"/>
      <family val="2"/>
      <scheme val="minor"/>
    </font>
    <font>
      <u/>
      <sz val="10"/>
      <color theme="10"/>
      <name val="Arial"/>
      <family val="2"/>
    </font>
    <font>
      <u/>
      <sz val="10"/>
      <color theme="11"/>
      <name val="Arial"/>
      <family val="2"/>
    </font>
    <font>
      <sz val="11"/>
      <color theme="1"/>
      <name val="Calibri"/>
      <family val="2"/>
      <charset val="1"/>
      <scheme val="minor"/>
    </font>
    <font>
      <sz val="10"/>
      <color rgb="FF000000"/>
      <name val="Times New Roman"/>
      <family val="1"/>
    </font>
    <font>
      <sz val="11"/>
      <color rgb="FF000000"/>
      <name val="Calibri"/>
      <family val="2"/>
    </font>
    <font>
      <sz val="11"/>
      <color theme="0"/>
      <name val="Calibri"/>
      <family val="2"/>
      <scheme val="minor"/>
    </font>
    <font>
      <b/>
      <sz val="11"/>
      <color rgb="FF3F3F3F"/>
      <name val="Calibri"/>
      <family val="2"/>
      <scheme val="minor"/>
    </font>
    <font>
      <b/>
      <sz val="12"/>
      <color theme="1"/>
      <name val="Arial"/>
      <family val="2"/>
    </font>
    <font>
      <sz val="12"/>
      <name val="Arial Narrow"/>
      <family val="2"/>
    </font>
    <font>
      <sz val="11"/>
      <name val="Arial Narrow"/>
      <family val="2"/>
    </font>
    <font>
      <b/>
      <sz val="12"/>
      <name val="Arial Narrow"/>
      <family val="2"/>
    </font>
    <font>
      <sz val="8"/>
      <name val="Arial Narrow"/>
      <family val="2"/>
    </font>
    <font>
      <sz val="11"/>
      <color rgb="FF000000"/>
      <name val="Calibri"/>
      <family val="2"/>
    </font>
    <font>
      <b/>
      <sz val="8"/>
      <color rgb="FF595959"/>
      <name val="Arial"/>
      <family val="2"/>
      <charset val="1"/>
    </font>
    <font>
      <sz val="8"/>
      <color rgb="FF595959"/>
      <name val="Arial"/>
      <family val="2"/>
      <charset val="1"/>
    </font>
    <font>
      <b/>
      <sz val="12"/>
      <color theme="0"/>
      <name val="Arial Narrow"/>
      <family val="2"/>
    </font>
    <font>
      <b/>
      <sz val="16"/>
      <name val="Arial Narrow"/>
      <family val="2"/>
    </font>
    <font>
      <b/>
      <sz val="18"/>
      <name val="Arial Narrow"/>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b/>
      <sz val="12"/>
      <color rgb="FFFF0000"/>
      <name val="Arial Narrow"/>
      <family val="2"/>
    </font>
    <font>
      <b/>
      <sz val="12"/>
      <color theme="1"/>
      <name val="Arial Narrow"/>
      <family val="2"/>
    </font>
    <font>
      <sz val="12"/>
      <color theme="1"/>
      <name val="Arial Narrow"/>
      <family val="2"/>
    </font>
  </fonts>
  <fills count="4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2F2F2"/>
      </patternFill>
    </fill>
    <fill>
      <patternFill patternType="solid">
        <fgColor rgb="FFFFFFCC"/>
      </patternFill>
    </fill>
    <fill>
      <patternFill patternType="solid">
        <fgColor theme="4"/>
      </patternFill>
    </fill>
    <fill>
      <patternFill patternType="solid">
        <fgColor theme="8"/>
      </patternFill>
    </fill>
    <fill>
      <patternFill patternType="solid">
        <fgColor theme="0" tint="-0.499984740745262"/>
        <bgColor indexed="64"/>
      </patternFill>
    </fill>
    <fill>
      <patternFill patternType="solid">
        <fgColor indexed="9"/>
        <bgColor indexed="64"/>
      </patternFill>
    </fill>
    <fill>
      <patternFill patternType="solid">
        <fgColor theme="8" tint="0.59999389629810485"/>
        <bgColor indexed="64"/>
      </patternFill>
    </fill>
    <fill>
      <patternFill patternType="solid">
        <fgColor theme="0" tint="-4.9989318521683403E-2"/>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top/>
      <bottom/>
      <diagonal/>
    </border>
    <border>
      <left style="thin">
        <color auto="1"/>
      </left>
      <right/>
      <top/>
      <bottom style="thin">
        <color auto="1"/>
      </bottom>
      <diagonal/>
    </border>
    <border>
      <left/>
      <right style="thin">
        <color auto="1"/>
      </right>
      <top/>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style="medium">
        <color auto="1"/>
      </top>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top style="medium">
        <color auto="1"/>
      </top>
      <bottom/>
      <diagonal/>
    </border>
    <border>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style="medium">
        <color auto="1"/>
      </right>
      <top style="medium">
        <color auto="1"/>
      </top>
      <bottom/>
      <diagonal/>
    </border>
    <border>
      <left/>
      <right/>
      <top/>
      <bottom style="thin">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thin">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right/>
      <top style="medium">
        <color auto="1"/>
      </top>
      <bottom style="thin">
        <color auto="1"/>
      </bottom>
      <diagonal/>
    </border>
    <border>
      <left style="thin">
        <color auto="1"/>
      </left>
      <right style="medium">
        <color auto="1"/>
      </right>
      <top/>
      <bottom style="thin">
        <color auto="1"/>
      </bottom>
      <diagonal/>
    </border>
    <border>
      <left/>
      <right style="thin">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style="medium">
        <color auto="1"/>
      </left>
      <right/>
      <top/>
      <bottom style="thin">
        <color auto="1"/>
      </bottom>
      <diagonal/>
    </border>
    <border>
      <left/>
      <right style="thin">
        <color auto="1"/>
      </right>
      <top style="medium">
        <color auto="1"/>
      </top>
      <bottom/>
      <diagonal/>
    </border>
    <border>
      <left style="thin">
        <color auto="1"/>
      </left>
      <right/>
      <top style="medium">
        <color auto="1"/>
      </top>
      <bottom/>
      <diagonal/>
    </border>
    <border>
      <left/>
      <right style="medium">
        <color auto="1"/>
      </right>
      <top/>
      <bottom style="thin">
        <color auto="1"/>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indexed="64"/>
      </right>
      <top style="medium">
        <color auto="1"/>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auto="1"/>
      </right>
      <top style="thin">
        <color auto="1"/>
      </top>
      <bottom style="thin">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style="dotted">
        <color indexed="64"/>
      </left>
      <right style="dotted">
        <color indexed="64"/>
      </right>
      <top style="dotted">
        <color indexed="64"/>
      </top>
      <bottom style="dotted">
        <color indexed="64"/>
      </bottom>
      <diagonal/>
    </border>
    <border>
      <left style="medium">
        <color indexed="64"/>
      </left>
      <right/>
      <top style="thin">
        <color auto="1"/>
      </top>
      <bottom style="thin">
        <color auto="1"/>
      </bottom>
      <diagonal/>
    </border>
    <border>
      <left style="double">
        <color indexed="64"/>
      </left>
      <right/>
      <top style="double">
        <color indexed="64"/>
      </top>
      <bottom/>
      <diagonal/>
    </border>
    <border>
      <left/>
      <right style="double">
        <color auto="1"/>
      </right>
      <top style="double">
        <color auto="1"/>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style="medium">
        <color indexed="64"/>
      </right>
      <top style="medium">
        <color indexed="64"/>
      </top>
      <bottom/>
      <diagonal/>
    </border>
    <border>
      <left style="dotted">
        <color indexed="64"/>
      </left>
      <right style="dotted">
        <color indexed="64"/>
      </right>
      <top style="double">
        <color auto="1"/>
      </top>
      <bottom style="dotted">
        <color indexed="64"/>
      </bottom>
      <diagonal/>
    </border>
    <border>
      <left style="medium">
        <color auto="1"/>
      </left>
      <right style="medium">
        <color auto="1"/>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195">
    <xf numFmtId="0" fontId="0" fillId="0" borderId="0"/>
    <xf numFmtId="0" fontId="24" fillId="2" borderId="0" applyNumberFormat="0" applyBorder="0" applyAlignment="0" applyProtection="0"/>
    <xf numFmtId="0" fontId="24" fillId="2" borderId="0" applyNumberFormat="0" applyBorder="0" applyAlignment="0" applyProtection="0"/>
    <xf numFmtId="0" fontId="24" fillId="2" borderId="0" applyNumberFormat="0" applyBorder="0" applyAlignment="0" applyProtection="0"/>
    <xf numFmtId="0" fontId="24" fillId="2" borderId="0" applyNumberFormat="0" applyBorder="0" applyAlignment="0" applyProtection="0"/>
    <xf numFmtId="0" fontId="24" fillId="2"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2" borderId="0" applyNumberFormat="0" applyBorder="0" applyAlignment="0" applyProtection="0"/>
    <xf numFmtId="0" fontId="24" fillId="2"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8" fillId="12"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2"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9" borderId="0" applyNumberFormat="0" applyBorder="0" applyAlignment="0" applyProtection="0"/>
    <xf numFmtId="0" fontId="35" fillId="3" borderId="0" applyNumberFormat="0" applyBorder="0" applyAlignment="0" applyProtection="0"/>
    <xf numFmtId="0" fontId="29" fillId="4" borderId="0" applyNumberFormat="0" applyBorder="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0" fillId="20" borderId="1" applyNumberFormat="0" applyAlignment="0" applyProtection="0"/>
    <xf numFmtId="0" fontId="31" fillId="21" borderId="2" applyNumberFormat="0" applyAlignment="0" applyProtection="0"/>
    <xf numFmtId="0" fontId="32" fillId="0" borderId="3" applyNumberFormat="0" applyFill="0" applyAlignment="0" applyProtection="0"/>
    <xf numFmtId="3" fontId="18" fillId="0" borderId="0" applyFont="0" applyFill="0" applyBorder="0" applyAlignment="0" applyProtection="0"/>
    <xf numFmtId="3" fontId="18" fillId="0" borderId="0" applyFont="0" applyFill="0" applyBorder="0" applyAlignment="0" applyProtection="0"/>
    <xf numFmtId="3" fontId="18" fillId="0" borderId="0" applyFont="0" applyFill="0" applyBorder="0" applyAlignment="0" applyProtection="0"/>
    <xf numFmtId="3" fontId="18" fillId="0" borderId="0" applyFont="0" applyFill="0" applyBorder="0" applyAlignment="0" applyProtection="0"/>
    <xf numFmtId="183" fontId="18" fillId="0" borderId="0" applyFont="0" applyFill="0" applyBorder="0" applyAlignment="0" applyProtection="0"/>
    <xf numFmtId="183" fontId="18" fillId="0" borderId="0" applyFont="0" applyFill="0" applyBorder="0" applyAlignment="0" applyProtection="0"/>
    <xf numFmtId="183" fontId="18" fillId="0" borderId="0" applyFont="0" applyFill="0" applyBorder="0" applyAlignment="0" applyProtection="0"/>
    <xf numFmtId="183"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33" fillId="0" borderId="0" applyNumberFormat="0" applyFill="0" applyBorder="0" applyAlignment="0" applyProtection="0"/>
    <xf numFmtId="0" fontId="43" fillId="22" borderId="0" applyNumberFormat="0" applyBorder="0" applyAlignment="0" applyProtection="0"/>
    <xf numFmtId="0" fontId="43" fillId="23" borderId="0" applyNumberFormat="0" applyBorder="0" applyAlignment="0" applyProtection="0"/>
    <xf numFmtId="0" fontId="43" fillId="24"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8" fillId="2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8" fillId="29"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30" borderId="0" applyNumberFormat="0" applyBorder="0" applyAlignment="0" applyProtection="0"/>
    <xf numFmtId="0" fontId="24" fillId="30" borderId="0" applyNumberFormat="0" applyBorder="0" applyAlignment="0" applyProtection="0"/>
    <xf numFmtId="0" fontId="28" fillId="2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8" fillId="28"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8" fillId="26"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8" fillId="32"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45" fillId="0" borderId="0"/>
    <xf numFmtId="0" fontId="45" fillId="0" borderId="0"/>
    <xf numFmtId="182" fontId="18" fillId="0" borderId="0" applyFont="0" applyFill="0" applyBorder="0" applyAlignment="0" applyProtection="0"/>
    <xf numFmtId="184" fontId="24" fillId="0" borderId="0" applyFont="0" applyFill="0" applyBorder="0" applyAlignment="0" applyProtection="0"/>
    <xf numFmtId="184" fontId="24" fillId="0" borderId="0" applyFont="0" applyFill="0" applyBorder="0" applyAlignment="0" applyProtection="0"/>
    <xf numFmtId="187" fontId="49" fillId="0" borderId="0" applyFont="0" applyFill="0" applyBorder="0" applyAlignment="0" applyProtection="0"/>
    <xf numFmtId="182" fontId="18" fillId="0" borderId="0" applyFont="0" applyFill="0" applyBorder="0" applyAlignment="0" applyProtection="0"/>
    <xf numFmtId="184" fontId="24" fillId="0" borderId="0" applyFont="0" applyFill="0" applyBorder="0" applyAlignment="0" applyProtection="0"/>
    <xf numFmtId="0" fontId="39" fillId="0" borderId="0" applyNumberFormat="0" applyFill="0" applyBorder="0" applyAlignment="0" applyProtection="0"/>
    <xf numFmtId="2" fontId="18" fillId="0" borderId="0" applyFont="0" applyFill="0" applyBorder="0" applyAlignment="0" applyProtection="0"/>
    <xf numFmtId="2" fontId="18" fillId="0" borderId="0" applyFont="0" applyFill="0" applyBorder="0" applyAlignment="0" applyProtection="0"/>
    <xf numFmtId="2" fontId="18" fillId="0" borderId="0" applyFont="0" applyFill="0" applyBorder="0" applyAlignment="0" applyProtection="0"/>
    <xf numFmtId="2" fontId="18" fillId="0" borderId="0" applyFont="0" applyFill="0" applyBorder="0" applyAlignment="0" applyProtection="0"/>
    <xf numFmtId="0" fontId="46" fillId="0" borderId="0" applyNumberFormat="0" applyFill="0" applyBorder="0" applyAlignment="0" applyProtection="0"/>
    <xf numFmtId="0" fontId="41" fillId="0" borderId="4" applyNumberFormat="0" applyFill="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42" fillId="0" borderId="5" applyNumberFormat="0" applyFill="0" applyAlignment="0" applyProtection="0"/>
    <xf numFmtId="0" fontId="33" fillId="0" borderId="6" applyNumberFormat="0" applyFill="0" applyAlignment="0" applyProtection="0"/>
    <xf numFmtId="0" fontId="17" fillId="0" borderId="0" applyNumberFormat="0" applyFill="0" applyBorder="0" applyAlignment="0" applyProtection="0">
      <alignment vertical="top"/>
      <protection locked="0"/>
    </xf>
    <xf numFmtId="0" fontId="35" fillId="3" borderId="0" applyNumberFormat="0" applyBorder="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43" fontId="16" fillId="0" borderId="0" applyFont="0" applyFill="0" applyBorder="0" applyAlignment="0" applyProtection="0"/>
    <xf numFmtId="180" fontId="18" fillId="0" borderId="0" applyFont="0" applyFill="0" applyBorder="0" applyAlignment="0" applyProtection="0"/>
    <xf numFmtId="171" fontId="18" fillId="0" borderId="0" applyFont="0" applyFill="0" applyBorder="0" applyAlignment="0" applyProtection="0"/>
    <xf numFmtId="171" fontId="18" fillId="0" borderId="0" applyFont="0" applyFill="0" applyBorder="0" applyAlignment="0" applyProtection="0"/>
    <xf numFmtId="171" fontId="18" fillId="0" borderId="0" applyFont="0" applyFill="0" applyBorder="0" applyAlignment="0" applyProtection="0"/>
    <xf numFmtId="171" fontId="18"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24"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24" fillId="0" borderId="0" applyFont="0" applyFill="0" applyBorder="0" applyAlignment="0" applyProtection="0"/>
    <xf numFmtId="178" fontId="18" fillId="0" borderId="0" applyFont="0" applyFill="0" applyBorder="0" applyAlignment="0" applyProtection="0"/>
    <xf numFmtId="168" fontId="24" fillId="0" borderId="0" applyFont="0" applyFill="0" applyBorder="0" applyAlignment="0" applyProtection="0"/>
    <xf numFmtId="178" fontId="18" fillId="0" borderId="0" applyFont="0" applyFill="0" applyBorder="0" applyAlignment="0" applyProtection="0"/>
    <xf numFmtId="166" fontId="23"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68" fontId="24" fillId="0" borderId="0" applyFont="0" applyFill="0" applyBorder="0" applyAlignment="0" applyProtection="0"/>
    <xf numFmtId="168" fontId="24" fillId="0" borderId="0" applyFont="0" applyFill="0" applyBorder="0" applyAlignment="0" applyProtection="0"/>
    <xf numFmtId="168" fontId="24" fillId="0" borderId="0" applyFont="0" applyFill="0" applyBorder="0" applyAlignment="0" applyProtection="0"/>
    <xf numFmtId="168" fontId="24" fillId="0" borderId="0" applyFont="0" applyFill="0" applyBorder="0" applyAlignment="0" applyProtection="0"/>
    <xf numFmtId="171" fontId="18" fillId="0" borderId="0" applyFont="0" applyFill="0" applyBorder="0" applyAlignment="0" applyProtection="0"/>
    <xf numFmtId="166" fontId="51" fillId="0" borderId="0" applyFont="0" applyFill="0" applyBorder="0" applyAlignment="0" applyProtection="0"/>
    <xf numFmtId="172" fontId="18" fillId="0" borderId="0" applyFont="0" applyFill="0" applyBorder="0" applyAlignment="0" applyProtection="0"/>
    <xf numFmtId="188" fontId="18" fillId="0" borderId="0" applyFont="0" applyFill="0" applyBorder="0" applyAlignment="0" applyProtection="0"/>
    <xf numFmtId="177" fontId="18" fillId="0" borderId="0" applyFont="0" applyFill="0" applyBorder="0" applyAlignment="0" applyProtection="0"/>
    <xf numFmtId="177" fontId="18" fillId="0" borderId="0" applyFont="0" applyFill="0" applyBorder="0" applyAlignment="0" applyProtection="0"/>
    <xf numFmtId="166" fontId="51" fillId="0" borderId="0" applyFont="0" applyFill="0" applyBorder="0" applyAlignment="0" applyProtection="0"/>
    <xf numFmtId="169" fontId="18" fillId="0" borderId="0" applyFont="0" applyFill="0" applyBorder="0" applyAlignment="0" applyProtection="0"/>
    <xf numFmtId="171" fontId="18" fillId="0" borderId="0" applyFont="0" applyFill="0" applyBorder="0" applyAlignment="0" applyProtection="0"/>
    <xf numFmtId="171" fontId="18" fillId="0" borderId="0" applyFont="0" applyFill="0" applyBorder="0" applyAlignment="0" applyProtection="0"/>
    <xf numFmtId="179" fontId="18" fillId="0" borderId="0" applyFill="0" applyBorder="0" applyAlignment="0" applyProtection="0"/>
    <xf numFmtId="179" fontId="18" fillId="0" borderId="0" applyFill="0" applyBorder="0" applyAlignment="0" applyProtection="0"/>
    <xf numFmtId="168" fontId="24" fillId="0" borderId="0" applyFont="0" applyFill="0" applyBorder="0" applyAlignment="0" applyProtection="0"/>
    <xf numFmtId="178" fontId="18" fillId="0" borderId="0" applyFont="0" applyFill="0" applyBorder="0" applyAlignment="0" applyProtection="0"/>
    <xf numFmtId="168" fontId="24"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66" fontId="24" fillId="0" borderId="0" applyFont="0" applyFill="0" applyBorder="0" applyAlignment="0" applyProtection="0"/>
    <xf numFmtId="178" fontId="18" fillId="0" borderId="0" applyFont="0" applyFill="0" applyBorder="0" applyAlignment="0" applyProtection="0"/>
    <xf numFmtId="166" fontId="19" fillId="0" borderId="0" applyFont="0" applyFill="0" applyBorder="0" applyAlignment="0" applyProtection="0"/>
    <xf numFmtId="171" fontId="18" fillId="0" borderId="0" applyFont="0" applyFill="0" applyBorder="0" applyAlignment="0" applyProtection="0"/>
    <xf numFmtId="166" fontId="24" fillId="0" borderId="0" applyFont="0" applyFill="0" applyBorder="0" applyAlignment="0" applyProtection="0"/>
    <xf numFmtId="171" fontId="18" fillId="0" borderId="0" applyFont="0" applyFill="0" applyBorder="0" applyAlignment="0" applyProtection="0"/>
    <xf numFmtId="178" fontId="18" fillId="0" borderId="0" applyFont="0" applyFill="0" applyBorder="0" applyAlignment="0" applyProtection="0"/>
    <xf numFmtId="171" fontId="18" fillId="0" borderId="0" applyFont="0" applyFill="0" applyBorder="0" applyAlignment="0" applyProtection="0"/>
    <xf numFmtId="166" fontId="51"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78" fontId="18" fillId="0" borderId="0" applyFont="0" applyFill="0" applyBorder="0" applyAlignment="0" applyProtection="0"/>
    <xf numFmtId="171" fontId="18" fillId="0" borderId="0" applyFont="0" applyFill="0" applyBorder="0" applyAlignment="0" applyProtection="0"/>
    <xf numFmtId="171" fontId="18" fillId="0" borderId="0" applyFont="0" applyFill="0" applyBorder="0" applyAlignment="0" applyProtection="0"/>
    <xf numFmtId="43" fontId="18" fillId="0" borderId="0" applyFont="0" applyFill="0" applyBorder="0" applyAlignment="0" applyProtection="0"/>
    <xf numFmtId="171" fontId="18" fillId="0" borderId="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71" fontId="18" fillId="0" borderId="0" applyFont="0" applyFill="0" applyBorder="0" applyAlignment="0" applyProtection="0"/>
    <xf numFmtId="171" fontId="18" fillId="0" borderId="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85" fontId="18" fillId="0" borderId="0" applyFill="0" applyBorder="0" applyAlignment="0" applyProtection="0"/>
    <xf numFmtId="185" fontId="18" fillId="0" borderId="0" applyFill="0" applyBorder="0" applyAlignment="0" applyProtection="0"/>
    <xf numFmtId="171" fontId="18" fillId="0" borderId="0" applyFont="0" applyFill="0" applyBorder="0" applyAlignment="0" applyProtection="0"/>
    <xf numFmtId="171" fontId="26" fillId="0" borderId="0" applyFont="0" applyFill="0" applyBorder="0" applyAlignment="0" applyProtection="0"/>
    <xf numFmtId="171" fontId="18" fillId="0" borderId="0" applyFont="0" applyFill="0" applyBorder="0" applyAlignment="0" applyProtection="0"/>
    <xf numFmtId="164" fontId="16" fillId="0" borderId="0" applyFont="0" applyFill="0" applyBorder="0" applyAlignment="0" applyProtection="0"/>
    <xf numFmtId="186" fontId="26" fillId="0" borderId="0" applyFont="0" applyFill="0" applyBorder="0" applyAlignment="0" applyProtection="0"/>
    <xf numFmtId="186" fontId="26"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65" fontId="24" fillId="0" borderId="0" applyFont="0" applyFill="0" applyBorder="0" applyAlignment="0" applyProtection="0"/>
    <xf numFmtId="165" fontId="52"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70" fontId="18" fillId="0" borderId="0" applyFont="0" applyFill="0" applyBorder="0" applyAlignment="0" applyProtection="0"/>
    <xf numFmtId="165" fontId="51" fillId="0" borderId="0" applyFont="0" applyFill="0" applyBorder="0" applyAlignment="0" applyProtection="0"/>
    <xf numFmtId="174" fontId="18" fillId="0" borderId="0" applyFont="0" applyFill="0" applyBorder="0" applyAlignment="0" applyProtection="0"/>
    <xf numFmtId="167"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165" fontId="51" fillId="0" borderId="0" applyFont="0" applyFill="0" applyBorder="0" applyAlignment="0" applyProtection="0"/>
    <xf numFmtId="170" fontId="18" fillId="0" borderId="0" applyFont="0" applyFill="0" applyBorder="0" applyAlignment="0" applyProtection="0"/>
    <xf numFmtId="165" fontId="24" fillId="0" borderId="0" applyFont="0" applyFill="0" applyBorder="0" applyAlignment="0" applyProtection="0"/>
    <xf numFmtId="167" fontId="18" fillId="0" borderId="0" applyFont="0" applyFill="0" applyBorder="0" applyAlignment="0" applyProtection="0"/>
    <xf numFmtId="165" fontId="51" fillId="0" borderId="0" applyFont="0" applyFill="0" applyBorder="0" applyAlignment="0" applyProtection="0"/>
    <xf numFmtId="165" fontId="24" fillId="0" borderId="0" applyFont="0" applyFill="0" applyBorder="0" applyAlignment="0" applyProtection="0"/>
    <xf numFmtId="170" fontId="18" fillId="0" borderId="0" applyFont="0" applyFill="0" applyBorder="0" applyAlignment="0" applyProtection="0"/>
    <xf numFmtId="165" fontId="51" fillId="0" borderId="0" applyFont="0" applyFill="0" applyBorder="0" applyAlignment="0" applyProtection="0"/>
    <xf numFmtId="165" fontId="51" fillId="0" borderId="0" applyFont="0" applyFill="0" applyBorder="0" applyAlignment="0" applyProtection="0"/>
    <xf numFmtId="167" fontId="18" fillId="0" borderId="0" applyFont="0" applyFill="0" applyBorder="0" applyAlignment="0" applyProtection="0"/>
    <xf numFmtId="164" fontId="18" fillId="0" borderId="0" applyFont="0" applyFill="0" applyBorder="0" applyAlignment="0" applyProtection="0"/>
    <xf numFmtId="165" fontId="18"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81" fontId="18"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8" fillId="0" borderId="0" applyFont="0" applyFill="0" applyBorder="0" applyAlignment="0" applyProtection="0"/>
    <xf numFmtId="181" fontId="18" fillId="0" borderId="0" applyFont="0" applyFill="0" applyBorder="0" applyAlignment="0" applyProtection="0"/>
    <xf numFmtId="165" fontId="24" fillId="0" borderId="0" applyFont="0" applyFill="0" applyBorder="0" applyAlignment="0" applyProtection="0"/>
    <xf numFmtId="165" fontId="18" fillId="0" borderId="0" applyFont="0" applyFill="0" applyBorder="0" applyAlignment="0" applyProtection="0"/>
    <xf numFmtId="165" fontId="24" fillId="0" borderId="0" applyFont="0" applyFill="0" applyBorder="0" applyAlignment="0" applyProtection="0"/>
    <xf numFmtId="181" fontId="18" fillId="0" borderId="0" applyFont="0" applyFill="0" applyBorder="0" applyAlignment="0" applyProtection="0"/>
    <xf numFmtId="181" fontId="18" fillId="0" borderId="0" applyFont="0" applyFill="0" applyBorder="0" applyAlignment="0" applyProtection="0"/>
    <xf numFmtId="164" fontId="18" fillId="0" borderId="0" applyFont="0" applyFill="0" applyBorder="0" applyAlignment="0" applyProtection="0"/>
    <xf numFmtId="165" fontId="51" fillId="0" borderId="0" applyFont="0" applyFill="0" applyBorder="0" applyAlignment="0" applyProtection="0"/>
    <xf numFmtId="170" fontId="18" fillId="0" borderId="0" applyFill="0" applyBorder="0" applyAlignment="0" applyProtection="0"/>
    <xf numFmtId="170" fontId="18" fillId="0" borderId="0" applyFont="0" applyFill="0" applyBorder="0" applyAlignment="0" applyProtection="0"/>
    <xf numFmtId="164" fontId="18" fillId="0" borderId="0" applyFont="0" applyFill="0" applyBorder="0" applyAlignment="0" applyProtection="0"/>
    <xf numFmtId="170" fontId="18" fillId="0" borderId="0" applyFill="0" applyBorder="0" applyAlignment="0" applyProtection="0"/>
    <xf numFmtId="186" fontId="26" fillId="0" borderId="0" applyFont="0" applyFill="0" applyBorder="0" applyAlignment="0" applyProtection="0"/>
    <xf numFmtId="164" fontId="18" fillId="0" borderId="0" applyFont="0" applyFill="0" applyBorder="0" applyAlignment="0" applyProtection="0"/>
    <xf numFmtId="186" fontId="26" fillId="0" borderId="0" applyFont="0" applyFill="0" applyBorder="0" applyAlignment="0" applyProtection="0"/>
    <xf numFmtId="186" fontId="26" fillId="0" borderId="0" applyFont="0" applyFill="0" applyBorder="0" applyAlignment="0" applyProtection="0"/>
    <xf numFmtId="164" fontId="18" fillId="0" borderId="0" applyFont="0" applyFill="0" applyBorder="0" applyAlignment="0" applyProtection="0"/>
    <xf numFmtId="186" fontId="26" fillId="0" borderId="0" applyFont="0" applyFill="0" applyBorder="0" applyAlignment="0" applyProtection="0"/>
    <xf numFmtId="0" fontId="36" fillId="33" borderId="0" applyNumberFormat="0" applyBorder="0" applyAlignment="0" applyProtection="0"/>
    <xf numFmtId="0" fontId="19" fillId="0" borderId="0"/>
    <xf numFmtId="0" fontId="18" fillId="0" borderId="0" applyBorder="0"/>
    <xf numFmtId="0" fontId="18" fillId="0" borderId="0" applyBorder="0"/>
    <xf numFmtId="0" fontId="18" fillId="0" borderId="0"/>
    <xf numFmtId="0" fontId="18" fillId="0" borderId="0"/>
    <xf numFmtId="0" fontId="18" fillId="0" borderId="0"/>
    <xf numFmtId="0" fontId="18" fillId="0" borderId="0"/>
    <xf numFmtId="0" fontId="52" fillId="0" borderId="0"/>
    <xf numFmtId="0" fontId="51" fillId="0" borderId="0"/>
    <xf numFmtId="0" fontId="19" fillId="0" borderId="0"/>
    <xf numFmtId="0" fontId="5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51" fillId="0" borderId="0"/>
    <xf numFmtId="0" fontId="19" fillId="0" borderId="0"/>
    <xf numFmtId="37" fontId="27" fillId="0" borderId="0" applyBorder="0"/>
    <xf numFmtId="0" fontId="18" fillId="0" borderId="0"/>
    <xf numFmtId="0" fontId="52" fillId="0" borderId="0"/>
    <xf numFmtId="0" fontId="18" fillId="0" borderId="0"/>
    <xf numFmtId="0" fontId="18" fillId="0" borderId="0"/>
    <xf numFmtId="0" fontId="51" fillId="0" borderId="0"/>
    <xf numFmtId="0" fontId="19" fillId="0" borderId="0"/>
    <xf numFmtId="0" fontId="18" fillId="0" borderId="0"/>
    <xf numFmtId="0" fontId="18" fillId="0" borderId="0"/>
    <xf numFmtId="0" fontId="19" fillId="0" borderId="0"/>
    <xf numFmtId="0" fontId="51" fillId="0" borderId="0"/>
    <xf numFmtId="0" fontId="51" fillId="0" borderId="0"/>
    <xf numFmtId="0" fontId="18" fillId="0" borderId="0"/>
    <xf numFmtId="0" fontId="24" fillId="0" borderId="0"/>
    <xf numFmtId="0" fontId="24" fillId="0" borderId="0"/>
    <xf numFmtId="0" fontId="24" fillId="0" borderId="0"/>
    <xf numFmtId="0" fontId="51" fillId="0" borderId="0"/>
    <xf numFmtId="0" fontId="24" fillId="0" borderId="0"/>
    <xf numFmtId="0" fontId="18" fillId="0" borderId="0"/>
    <xf numFmtId="0" fontId="5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8" fillId="0" borderId="0"/>
    <xf numFmtId="0" fontId="18" fillId="0" borderId="0"/>
    <xf numFmtId="0" fontId="24" fillId="0" borderId="0"/>
    <xf numFmtId="182" fontId="18" fillId="0" borderId="0"/>
    <xf numFmtId="0" fontId="18" fillId="0" borderId="0" applyBorder="0"/>
    <xf numFmtId="0" fontId="44" fillId="0" borderId="0"/>
    <xf numFmtId="0" fontId="19" fillId="0" borderId="0"/>
    <xf numFmtId="0" fontId="18" fillId="0" borderId="0"/>
    <xf numFmtId="0" fontId="47" fillId="0" borderId="0"/>
    <xf numFmtId="0" fontId="19" fillId="0" borderId="0"/>
    <xf numFmtId="0" fontId="18" fillId="0" borderId="0"/>
    <xf numFmtId="0" fontId="19" fillId="0" borderId="0"/>
    <xf numFmtId="0" fontId="51" fillId="0" borderId="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18" fillId="34" borderId="7" applyNumberFormat="0" applyFon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9" fontId="16"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ill="0" applyBorder="0" applyAlignment="0" applyProtection="0"/>
    <xf numFmtId="9" fontId="51" fillId="0" borderId="0" applyFont="0" applyFill="0" applyBorder="0" applyAlignment="0" applyProtection="0"/>
    <xf numFmtId="9" fontId="18" fillId="0" borderId="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26"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4" fillId="0" borderId="0" applyFont="0" applyFill="0" applyBorder="0" applyAlignment="0" applyProtection="0"/>
    <xf numFmtId="9" fontId="50"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6" fillId="0" borderId="0" applyFont="0" applyFill="0" applyBorder="0" applyAlignment="0" applyProtection="0"/>
    <xf numFmtId="9" fontId="18" fillId="0" borderId="0" applyFont="0" applyFill="0" applyBorder="0" applyAlignment="0" applyProtection="0"/>
    <xf numFmtId="9" fontId="18" fillId="0" borderId="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ill="0" applyBorder="0" applyAlignment="0" applyProtection="0"/>
    <xf numFmtId="9" fontId="18" fillId="0" borderId="0" applyFont="0" applyFill="0" applyBorder="0" applyAlignment="0" applyProtection="0"/>
    <xf numFmtId="9" fontId="18" fillId="0" borderId="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ill="0" applyBorder="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0" borderId="4" applyNumberFormat="0" applyFill="0" applyAlignment="0" applyProtection="0"/>
    <xf numFmtId="0" fontId="42" fillId="0" borderId="5" applyNumberFormat="0" applyFill="0" applyAlignment="0" applyProtection="0"/>
    <xf numFmtId="0" fontId="33" fillId="0" borderId="6" applyNumberFormat="0" applyFill="0" applyAlignment="0" applyProtection="0"/>
    <xf numFmtId="0" fontId="40" fillId="0" borderId="0" applyNumberFormat="0" applyFill="0" applyBorder="0" applyAlignment="0" applyProtection="0"/>
    <xf numFmtId="0" fontId="48" fillId="0" borderId="0" applyNumberFormat="0" applyFill="0" applyBorder="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15" fillId="0" borderId="0"/>
    <xf numFmtId="9" fontId="15" fillId="0" borderId="0" applyFont="0" applyFill="0" applyBorder="0" applyAlignment="0" applyProtection="0"/>
    <xf numFmtId="0" fontId="16" fillId="0" borderId="0"/>
    <xf numFmtId="165" fontId="15" fillId="0" borderId="0" applyFont="0" applyFill="0" applyBorder="0" applyAlignment="0" applyProtection="0"/>
    <xf numFmtId="0" fontId="16" fillId="0" borderId="0"/>
    <xf numFmtId="0" fontId="16" fillId="0" borderId="0"/>
    <xf numFmtId="0" fontId="16" fillId="0" borderId="0"/>
    <xf numFmtId="181" fontId="16" fillId="0" borderId="0" applyFon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14" fillId="0" borderId="0"/>
    <xf numFmtId="43" fontId="14" fillId="0" borderId="0" applyFont="0" applyFill="0" applyBorder="0" applyAlignment="0" applyProtection="0"/>
    <xf numFmtId="0" fontId="54" fillId="0" borderId="0"/>
    <xf numFmtId="43" fontId="16" fillId="0" borderId="0" applyFont="0" applyFill="0" applyBorder="0" applyAlignment="0" applyProtection="0"/>
    <xf numFmtId="164" fontId="16" fillId="0" borderId="0" applyFont="0" applyFill="0" applyBorder="0" applyAlignment="0" applyProtection="0"/>
    <xf numFmtId="0" fontId="62" fillId="0" borderId="0"/>
    <xf numFmtId="0" fontId="13" fillId="0" borderId="0"/>
    <xf numFmtId="165" fontId="13" fillId="0" borderId="0" applyFont="0" applyFill="0" applyBorder="0" applyAlignment="0" applyProtection="0"/>
    <xf numFmtId="0" fontId="52" fillId="0" borderId="0"/>
    <xf numFmtId="0" fontId="63" fillId="0" borderId="0"/>
    <xf numFmtId="0" fontId="64" fillId="0" borderId="0"/>
    <xf numFmtId="0" fontId="12" fillId="0" borderId="0"/>
    <xf numFmtId="0" fontId="16" fillId="0" borderId="0"/>
    <xf numFmtId="9" fontId="16" fillId="0" borderId="0" applyFont="0" applyFill="0" applyBorder="0" applyAlignment="0" applyProtection="0"/>
    <xf numFmtId="0" fontId="11" fillId="0" borderId="0"/>
    <xf numFmtId="0" fontId="11" fillId="0" borderId="0"/>
    <xf numFmtId="0" fontId="59" fillId="0" borderId="0"/>
    <xf numFmtId="0" fontId="65" fillId="42" borderId="0" applyNumberFormat="0" applyBorder="0" applyAlignment="0" applyProtection="0"/>
    <xf numFmtId="0" fontId="11" fillId="40" borderId="56" applyNumberFormat="0" applyFont="0" applyAlignment="0" applyProtection="0"/>
    <xf numFmtId="0" fontId="66" fillId="39" borderId="55" applyNumberFormat="0" applyAlignment="0" applyProtection="0"/>
    <xf numFmtId="43" fontId="11" fillId="0" borderId="0" applyFont="0" applyFill="0" applyBorder="0" applyAlignment="0" applyProtection="0"/>
    <xf numFmtId="0" fontId="65" fillId="41" borderId="0" applyNumberFormat="0" applyBorder="0" applyAlignment="0" applyProtection="0"/>
    <xf numFmtId="0" fontId="11" fillId="0" borderId="0"/>
    <xf numFmtId="165" fontId="11" fillId="0" borderId="0" applyFont="0" applyFill="0" applyBorder="0" applyAlignment="0" applyProtection="0"/>
    <xf numFmtId="166"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43" fontId="16" fillId="0" borderId="0" applyFont="0" applyFill="0" applyBorder="0" applyAlignment="0" applyProtection="0"/>
    <xf numFmtId="164" fontId="16" fillId="0" borderId="0" applyFont="0" applyFill="0" applyBorder="0" applyAlignment="0" applyProtection="0"/>
    <xf numFmtId="0" fontId="16" fillId="0" borderId="0"/>
    <xf numFmtId="0" fontId="16" fillId="0" borderId="0"/>
    <xf numFmtId="41" fontId="11" fillId="0" borderId="0" applyFont="0" applyFill="0" applyBorder="0" applyAlignment="0" applyProtection="0"/>
    <xf numFmtId="0" fontId="11" fillId="0" borderId="0"/>
    <xf numFmtId="43" fontId="11" fillId="0" borderId="0" applyFont="0" applyFill="0" applyBorder="0" applyAlignment="0" applyProtection="0"/>
    <xf numFmtId="42" fontId="11" fillId="0" borderId="0" applyFont="0" applyFill="0" applyBorder="0" applyAlignment="0" applyProtection="0"/>
    <xf numFmtId="0" fontId="11" fillId="0" borderId="0"/>
    <xf numFmtId="0" fontId="11" fillId="0" borderId="0"/>
    <xf numFmtId="0" fontId="16" fillId="0" borderId="0"/>
    <xf numFmtId="169" fontId="16" fillId="0" borderId="0" applyFont="0" applyFill="0" applyBorder="0" applyAlignment="0" applyProtection="0"/>
    <xf numFmtId="0" fontId="16" fillId="0" borderId="0"/>
    <xf numFmtId="0" fontId="16" fillId="0" borderId="0"/>
    <xf numFmtId="170" fontId="16" fillId="0" borderId="0" applyFont="0" applyFill="0" applyBorder="0" applyAlignment="0" applyProtection="0"/>
    <xf numFmtId="0" fontId="16" fillId="0" borderId="0"/>
    <xf numFmtId="0" fontId="16" fillId="0" borderId="0"/>
    <xf numFmtId="194" fontId="16" fillId="0" borderId="0" applyFont="0" applyFill="0" applyBorder="0" applyAlignment="0" applyProtection="0"/>
    <xf numFmtId="195" fontId="16" fillId="0" borderId="0" applyFont="0" applyFill="0" applyBorder="0" applyAlignment="0" applyProtection="0"/>
    <xf numFmtId="9" fontId="16" fillId="0" borderId="0" applyFont="0" applyFill="0" applyBorder="0" applyAlignment="0" applyProtection="0"/>
    <xf numFmtId="171" fontId="16" fillId="0" borderId="0" applyFont="0" applyFill="0" applyBorder="0" applyAlignment="0" applyProtection="0"/>
    <xf numFmtId="165" fontId="24" fillId="0" borderId="0" applyFont="0" applyFill="0" applyBorder="0" applyAlignment="0" applyProtection="0"/>
    <xf numFmtId="166" fontId="24" fillId="0" borderId="0" applyFont="0" applyFill="0" applyBorder="0" applyAlignment="0" applyProtection="0"/>
    <xf numFmtId="0" fontId="7" fillId="0" borderId="0"/>
    <xf numFmtId="166" fontId="7" fillId="0" borderId="0" applyFont="0" applyFill="0" applyBorder="0" applyAlignment="0" applyProtection="0"/>
    <xf numFmtId="165" fontId="7" fillId="0" borderId="0" applyFont="0" applyFill="0" applyBorder="0" applyAlignment="0" applyProtection="0"/>
    <xf numFmtId="198" fontId="7" fillId="0" borderId="0" applyFont="0" applyFill="0" applyBorder="0" applyAlignment="0" applyProtection="0"/>
    <xf numFmtId="9" fontId="7" fillId="0" borderId="0" applyFont="0" applyFill="0" applyBorder="0" applyAlignment="0" applyProtection="0"/>
    <xf numFmtId="0" fontId="72" fillId="0" borderId="0"/>
    <xf numFmtId="0" fontId="52" fillId="0" borderId="0"/>
    <xf numFmtId="43" fontId="52" fillId="0" borderId="0" applyFont="0" applyFill="0" applyBorder="0" applyAlignment="0" applyProtection="0"/>
    <xf numFmtId="9" fontId="52" fillId="0" borderId="0" applyFont="0" applyFill="0" applyBorder="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3" fontId="16" fillId="0" borderId="0" applyFont="0" applyFill="0" applyBorder="0" applyAlignment="0" applyProtection="0"/>
    <xf numFmtId="3" fontId="16" fillId="0" borderId="0" applyFont="0" applyFill="0" applyBorder="0" applyAlignment="0" applyProtection="0"/>
    <xf numFmtId="3" fontId="16" fillId="0" borderId="0" applyFont="0" applyFill="0" applyBorder="0" applyAlignment="0" applyProtection="0"/>
    <xf numFmtId="3"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182" fontId="16" fillId="0" borderId="0" applyFont="0" applyFill="0" applyBorder="0" applyAlignment="0" applyProtection="0"/>
    <xf numFmtId="182" fontId="16" fillId="0" borderId="0" applyFon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0" fontId="33" fillId="0" borderId="67" applyNumberFormat="0" applyFill="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18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66" fontId="5" fillId="0" borderId="0" applyFont="0" applyFill="0" applyBorder="0" applyAlignment="0" applyProtection="0"/>
    <xf numFmtId="172" fontId="16" fillId="0" borderId="0" applyFont="0" applyFill="0" applyBorder="0" applyAlignment="0" applyProtection="0"/>
    <xf numFmtId="188"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66" fontId="5"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9" fontId="16" fillId="0" borderId="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66" fontId="5"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1" fontId="16" fillId="0" borderId="0" applyFont="0" applyFill="0" applyBorder="0" applyAlignment="0" applyProtection="0"/>
    <xf numFmtId="171" fontId="16" fillId="0" borderId="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85" fontId="16" fillId="0" borderId="0" applyFill="0" applyBorder="0" applyAlignment="0" applyProtection="0"/>
    <xf numFmtId="185" fontId="16" fillId="0" borderId="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5" fontId="24" fillId="0" borderId="0" applyFont="0" applyFill="0" applyBorder="0" applyAlignment="0" applyProtection="0"/>
    <xf numFmtId="165" fontId="52"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5" fillId="0" borderId="0" applyFont="0" applyFill="0" applyBorder="0" applyAlignment="0" applyProtection="0"/>
    <xf numFmtId="174" fontId="16" fillId="0" borderId="0" applyFont="0" applyFill="0" applyBorder="0" applyAlignment="0" applyProtection="0"/>
    <xf numFmtId="167"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5" fontId="5" fillId="0" borderId="0" applyFont="0" applyFill="0" applyBorder="0" applyAlignment="0" applyProtection="0"/>
    <xf numFmtId="170" fontId="16" fillId="0" borderId="0" applyFont="0" applyFill="0" applyBorder="0" applyAlignment="0" applyProtection="0"/>
    <xf numFmtId="165" fontId="24" fillId="0" borderId="0" applyFont="0" applyFill="0" applyBorder="0" applyAlignment="0" applyProtection="0"/>
    <xf numFmtId="167" fontId="16" fillId="0" borderId="0" applyFont="0" applyFill="0" applyBorder="0" applyAlignment="0" applyProtection="0"/>
    <xf numFmtId="165" fontId="5" fillId="0" borderId="0" applyFont="0" applyFill="0" applyBorder="0" applyAlignment="0" applyProtection="0"/>
    <xf numFmtId="165" fontId="24" fillId="0" borderId="0" applyFont="0" applyFill="0" applyBorder="0" applyAlignment="0" applyProtection="0"/>
    <xf numFmtId="170" fontId="16"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6"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81" fontId="16"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6" fillId="0" borderId="0" applyFont="0" applyFill="0" applyBorder="0" applyAlignment="0" applyProtection="0"/>
    <xf numFmtId="181" fontId="16" fillId="0" borderId="0" applyFont="0" applyFill="0" applyBorder="0" applyAlignment="0" applyProtection="0"/>
    <xf numFmtId="165" fontId="16" fillId="0" borderId="0" applyFont="0" applyFill="0" applyBorder="0" applyAlignment="0" applyProtection="0"/>
    <xf numFmtId="165" fontId="24"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64" fontId="16" fillId="0" borderId="0" applyFont="0" applyFill="0" applyBorder="0" applyAlignment="0" applyProtection="0"/>
    <xf numFmtId="165" fontId="5" fillId="0" borderId="0" applyFont="0" applyFill="0" applyBorder="0" applyAlignment="0" applyProtection="0"/>
    <xf numFmtId="170" fontId="16" fillId="0" borderId="0" applyFill="0" applyBorder="0" applyAlignment="0" applyProtection="0"/>
    <xf numFmtId="170" fontId="16" fillId="0" borderId="0" applyFont="0" applyFill="0" applyBorder="0" applyAlignment="0" applyProtection="0"/>
    <xf numFmtId="170" fontId="16" fillId="0" borderId="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6" fillId="0" borderId="0" applyBorder="0"/>
    <xf numFmtId="0" fontId="16" fillId="0" borderId="0" applyBorder="0"/>
    <xf numFmtId="0" fontId="16" fillId="0" borderId="0"/>
    <xf numFmtId="0" fontId="16" fillId="0" borderId="0"/>
    <xf numFmtId="0" fontId="5" fillId="0" borderId="0"/>
    <xf numFmtId="0" fontId="5" fillId="0" borderId="0"/>
    <xf numFmtId="0" fontId="16" fillId="0" borderId="0"/>
    <xf numFmtId="0" fontId="16" fillId="0" borderId="0"/>
    <xf numFmtId="0" fontId="16" fillId="0" borderId="0"/>
    <xf numFmtId="0" fontId="16" fillId="0" borderId="0"/>
    <xf numFmtId="0" fontId="16" fillId="0" borderId="0"/>
    <xf numFmtId="0" fontId="16" fillId="0" borderId="0"/>
    <xf numFmtId="0" fontId="5" fillId="0" borderId="0"/>
    <xf numFmtId="0" fontId="16" fillId="0" borderId="0"/>
    <xf numFmtId="0" fontId="16" fillId="0" borderId="0"/>
    <xf numFmtId="0" fontId="5" fillId="0" borderId="0"/>
    <xf numFmtId="0" fontId="16" fillId="0" borderId="0"/>
    <xf numFmtId="0" fontId="16" fillId="0" borderId="0"/>
    <xf numFmtId="0" fontId="5" fillId="0" borderId="0"/>
    <xf numFmtId="0" fontId="5" fillId="0" borderId="0"/>
    <xf numFmtId="0" fontId="16" fillId="0" borderId="0"/>
    <xf numFmtId="0" fontId="5" fillId="0" borderId="0"/>
    <xf numFmtId="0" fontId="16" fillId="0" borderId="0"/>
    <xf numFmtId="0" fontId="5" fillId="0" borderId="0"/>
    <xf numFmtId="0" fontId="16" fillId="0" borderId="0"/>
    <xf numFmtId="182" fontId="16" fillId="0" borderId="0"/>
    <xf numFmtId="0" fontId="16" fillId="0" borderId="0" applyBorder="0"/>
    <xf numFmtId="0" fontId="16" fillId="0" borderId="0"/>
    <xf numFmtId="0" fontId="16" fillId="0" borderId="0"/>
    <xf numFmtId="0" fontId="5" fillId="0" borderId="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5" fillId="0" borderId="0" applyFont="0" applyFill="0" applyBorder="0" applyAlignment="0" applyProtection="0"/>
    <xf numFmtId="9" fontId="16"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3" fillId="0" borderId="67"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5" fillId="0" borderId="0"/>
    <xf numFmtId="9" fontId="5" fillId="0" borderId="0" applyFont="0" applyFill="0" applyBorder="0" applyAlignment="0" applyProtection="0"/>
    <xf numFmtId="165" fontId="5" fillId="0" borderId="0" applyFont="0" applyFill="0" applyBorder="0" applyAlignment="0" applyProtection="0"/>
    <xf numFmtId="0" fontId="5" fillId="0" borderId="0"/>
    <xf numFmtId="43" fontId="5" fillId="0" borderId="0" applyFont="0" applyFill="0" applyBorder="0" applyAlignment="0" applyProtection="0"/>
    <xf numFmtId="0" fontId="6" fillId="0" borderId="0"/>
    <xf numFmtId="0" fontId="5" fillId="0" borderId="0"/>
    <xf numFmtId="165" fontId="5" fillId="0" borderId="0" applyFont="0" applyFill="0" applyBorder="0" applyAlignment="0" applyProtection="0"/>
    <xf numFmtId="0" fontId="52" fillId="0" borderId="0"/>
    <xf numFmtId="0" fontId="5" fillId="0" borderId="0"/>
    <xf numFmtId="0" fontId="5" fillId="0" borderId="0"/>
    <xf numFmtId="0" fontId="5" fillId="0" borderId="0"/>
    <xf numFmtId="0" fontId="5" fillId="40" borderId="56" applyNumberFormat="0" applyFont="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166" fontId="5" fillId="0" borderId="0" applyFont="0" applyFill="0" applyBorder="0" applyAlignment="0" applyProtection="0"/>
    <xf numFmtId="42" fontId="5" fillId="0" borderId="0" applyFont="0" applyFill="0" applyBorder="0" applyAlignment="0" applyProtection="0"/>
    <xf numFmtId="9" fontId="5" fillId="0" borderId="0" applyFont="0" applyFill="0" applyBorder="0" applyAlignment="0" applyProtection="0"/>
    <xf numFmtId="41" fontId="5" fillId="0" borderId="0" applyFont="0" applyFill="0" applyBorder="0" applyAlignment="0" applyProtection="0"/>
    <xf numFmtId="0" fontId="5" fillId="0" borderId="0"/>
    <xf numFmtId="43" fontId="5" fillId="0" borderId="0" applyFont="0" applyFill="0" applyBorder="0" applyAlignment="0" applyProtection="0"/>
    <xf numFmtId="42" fontId="5" fillId="0" borderId="0" applyFont="0" applyFill="0" applyBorder="0" applyAlignment="0" applyProtection="0"/>
    <xf numFmtId="0" fontId="5" fillId="0" borderId="0"/>
    <xf numFmtId="0" fontId="5" fillId="0" borderId="0"/>
    <xf numFmtId="165" fontId="24" fillId="0" borderId="0" applyFont="0" applyFill="0" applyBorder="0" applyAlignment="0" applyProtection="0"/>
    <xf numFmtId="0" fontId="5" fillId="0" borderId="0"/>
    <xf numFmtId="166" fontId="5" fillId="0" borderId="0" applyFont="0" applyFill="0" applyBorder="0" applyAlignment="0" applyProtection="0"/>
    <xf numFmtId="165" fontId="5" fillId="0" borderId="0" applyFont="0" applyFill="0" applyBorder="0" applyAlignment="0" applyProtection="0"/>
    <xf numFmtId="198" fontId="5" fillId="0" borderId="0" applyFont="0" applyFill="0" applyBorder="0" applyAlignment="0" applyProtection="0"/>
    <xf numFmtId="9" fontId="5" fillId="0" borderId="0" applyFont="0" applyFill="0" applyBorder="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0" fontId="30" fillId="20" borderId="66" applyNumberFormat="0" applyAlignment="0" applyProtection="0"/>
    <xf numFmtId="3" fontId="16" fillId="0" borderId="0" applyFont="0" applyFill="0" applyBorder="0" applyAlignment="0" applyProtection="0"/>
    <xf numFmtId="3" fontId="16" fillId="0" borderId="0" applyFont="0" applyFill="0" applyBorder="0" applyAlignment="0" applyProtection="0"/>
    <xf numFmtId="3" fontId="16" fillId="0" borderId="0" applyFont="0" applyFill="0" applyBorder="0" applyAlignment="0" applyProtection="0"/>
    <xf numFmtId="3"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182" fontId="16" fillId="0" borderId="0" applyFont="0" applyFill="0" applyBorder="0" applyAlignment="0" applyProtection="0"/>
    <xf numFmtId="182" fontId="16" fillId="0" borderId="0" applyFon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0" fontId="33" fillId="0" borderId="67" applyNumberFormat="0" applyFill="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0" fontId="34" fillId="7" borderId="66" applyNumberFormat="0" applyAlignment="0" applyProtection="0"/>
    <xf numFmtId="18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66" fontId="5" fillId="0" borderId="0" applyFont="0" applyFill="0" applyBorder="0" applyAlignment="0" applyProtection="0"/>
    <xf numFmtId="172" fontId="16" fillId="0" borderId="0" applyFont="0" applyFill="0" applyBorder="0" applyAlignment="0" applyProtection="0"/>
    <xf numFmtId="188"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66" fontId="5"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9" fontId="16" fillId="0" borderId="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66" fontId="5" fillId="0" borderId="0" applyFont="0" applyFill="0" applyBorder="0" applyAlignment="0" applyProtection="0"/>
    <xf numFmtId="178"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1" fontId="16" fillId="0" borderId="0" applyFill="0" applyBorder="0" applyAlignment="0" applyProtection="0"/>
    <xf numFmtId="43" fontId="16" fillId="0" borderId="0" applyFont="0" applyFill="0" applyBorder="0" applyAlignment="0" applyProtection="0"/>
    <xf numFmtId="171" fontId="16" fillId="0" borderId="0" applyFont="0" applyFill="0" applyBorder="0" applyAlignment="0" applyProtection="0"/>
    <xf numFmtId="171" fontId="16" fillId="0" borderId="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85" fontId="16" fillId="0" borderId="0" applyFill="0" applyBorder="0" applyAlignment="0" applyProtection="0"/>
    <xf numFmtId="185" fontId="16" fillId="0" borderId="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5" fontId="24" fillId="0" borderId="0" applyFont="0" applyFill="0" applyBorder="0" applyAlignment="0" applyProtection="0"/>
    <xf numFmtId="165" fontId="52"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5" fillId="0" borderId="0" applyFont="0" applyFill="0" applyBorder="0" applyAlignment="0" applyProtection="0"/>
    <xf numFmtId="174" fontId="16" fillId="0" borderId="0" applyFont="0" applyFill="0" applyBorder="0" applyAlignment="0" applyProtection="0"/>
    <xf numFmtId="167"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5" fontId="5" fillId="0" borderId="0" applyFont="0" applyFill="0" applyBorder="0" applyAlignment="0" applyProtection="0"/>
    <xf numFmtId="170" fontId="16" fillId="0" borderId="0" applyFont="0" applyFill="0" applyBorder="0" applyAlignment="0" applyProtection="0"/>
    <xf numFmtId="165" fontId="24" fillId="0" borderId="0" applyFont="0" applyFill="0" applyBorder="0" applyAlignment="0" applyProtection="0"/>
    <xf numFmtId="167" fontId="16" fillId="0" borderId="0" applyFont="0" applyFill="0" applyBorder="0" applyAlignment="0" applyProtection="0"/>
    <xf numFmtId="165" fontId="5" fillId="0" borderId="0" applyFont="0" applyFill="0" applyBorder="0" applyAlignment="0" applyProtection="0"/>
    <xf numFmtId="165" fontId="24" fillId="0" borderId="0" applyFont="0" applyFill="0" applyBorder="0" applyAlignment="0" applyProtection="0"/>
    <xf numFmtId="170" fontId="16"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6"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81" fontId="16"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6" fillId="0" borderId="0" applyFont="0" applyFill="0" applyBorder="0" applyAlignment="0" applyProtection="0"/>
    <xf numFmtId="181" fontId="16" fillId="0" borderId="0" applyFont="0" applyFill="0" applyBorder="0" applyAlignment="0" applyProtection="0"/>
    <xf numFmtId="165" fontId="16" fillId="0" borderId="0" applyFont="0" applyFill="0" applyBorder="0" applyAlignment="0" applyProtection="0"/>
    <xf numFmtId="165" fontId="24"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64" fontId="16" fillId="0" borderId="0" applyFont="0" applyFill="0" applyBorder="0" applyAlignment="0" applyProtection="0"/>
    <xf numFmtId="165" fontId="5" fillId="0" borderId="0" applyFont="0" applyFill="0" applyBorder="0" applyAlignment="0" applyProtection="0"/>
    <xf numFmtId="170" fontId="16" fillId="0" borderId="0" applyFill="0" applyBorder="0" applyAlignment="0" applyProtection="0"/>
    <xf numFmtId="170" fontId="16" fillId="0" borderId="0" applyFont="0" applyFill="0" applyBorder="0" applyAlignment="0" applyProtection="0"/>
    <xf numFmtId="170" fontId="16" fillId="0" borderId="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6" fillId="0" borderId="0" applyBorder="0"/>
    <xf numFmtId="0" fontId="16" fillId="0" borderId="0" applyBorder="0"/>
    <xf numFmtId="0" fontId="16" fillId="0" borderId="0"/>
    <xf numFmtId="0" fontId="16" fillId="0" borderId="0"/>
    <xf numFmtId="0" fontId="5" fillId="0" borderId="0"/>
    <xf numFmtId="0" fontId="5" fillId="0" borderId="0"/>
    <xf numFmtId="0" fontId="16" fillId="0" borderId="0"/>
    <xf numFmtId="0" fontId="16" fillId="0" borderId="0"/>
    <xf numFmtId="0" fontId="16" fillId="0" borderId="0"/>
    <xf numFmtId="0" fontId="16" fillId="0" borderId="0"/>
    <xf numFmtId="0" fontId="16" fillId="0" borderId="0"/>
    <xf numFmtId="0" fontId="16" fillId="0" borderId="0"/>
    <xf numFmtId="0" fontId="5" fillId="0" borderId="0"/>
    <xf numFmtId="0" fontId="16" fillId="0" borderId="0"/>
    <xf numFmtId="0" fontId="16" fillId="0" borderId="0"/>
    <xf numFmtId="0" fontId="5" fillId="0" borderId="0"/>
    <xf numFmtId="0" fontId="16" fillId="0" borderId="0"/>
    <xf numFmtId="0" fontId="16" fillId="0" borderId="0"/>
    <xf numFmtId="0" fontId="5" fillId="0" borderId="0"/>
    <xf numFmtId="0" fontId="5" fillId="0" borderId="0"/>
    <xf numFmtId="0" fontId="16" fillId="0" borderId="0"/>
    <xf numFmtId="0" fontId="5" fillId="0" borderId="0"/>
    <xf numFmtId="0" fontId="16" fillId="0" borderId="0"/>
    <xf numFmtId="0" fontId="5" fillId="0" borderId="0"/>
    <xf numFmtId="0" fontId="16" fillId="0" borderId="0"/>
    <xf numFmtId="182" fontId="16" fillId="0" borderId="0"/>
    <xf numFmtId="0" fontId="16" fillId="0" borderId="0" applyBorder="0"/>
    <xf numFmtId="0" fontId="16" fillId="0" borderId="0"/>
    <xf numFmtId="0" fontId="16" fillId="0" borderId="0"/>
    <xf numFmtId="0" fontId="5" fillId="0" borderId="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16" fillId="34" borderId="68" applyNumberFormat="0" applyFon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5" fillId="0" borderId="0" applyFont="0" applyFill="0" applyBorder="0" applyAlignment="0" applyProtection="0"/>
    <xf numFmtId="9" fontId="16"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7" fillId="20" borderId="69" applyNumberFormat="0" applyAlignment="0" applyProtection="0"/>
    <xf numFmtId="0" fontId="33" fillId="0" borderId="67"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43" fillId="0" borderId="70" applyNumberFormat="0" applyFill="0" applyAlignment="0" applyProtection="0"/>
    <xf numFmtId="0" fontId="5" fillId="0" borderId="0"/>
    <xf numFmtId="9" fontId="5" fillId="0" borderId="0" applyFont="0" applyFill="0" applyBorder="0" applyAlignment="0" applyProtection="0"/>
    <xf numFmtId="165" fontId="5" fillId="0" borderId="0" applyFont="0" applyFill="0" applyBorder="0" applyAlignment="0" applyProtection="0"/>
    <xf numFmtId="0" fontId="5" fillId="0" borderId="0"/>
    <xf numFmtId="43" fontId="5" fillId="0" borderId="0" applyFont="0" applyFill="0" applyBorder="0" applyAlignment="0" applyProtection="0"/>
    <xf numFmtId="0" fontId="6" fillId="0" borderId="0"/>
    <xf numFmtId="0" fontId="5" fillId="0" borderId="0"/>
    <xf numFmtId="165" fontId="5" fillId="0" borderId="0" applyFont="0" applyFill="0" applyBorder="0" applyAlignment="0" applyProtection="0"/>
    <xf numFmtId="0" fontId="52" fillId="0" borderId="0"/>
    <xf numFmtId="0" fontId="5" fillId="0" borderId="0"/>
    <xf numFmtId="0" fontId="5" fillId="0" borderId="0"/>
    <xf numFmtId="0" fontId="5" fillId="0" borderId="0"/>
    <xf numFmtId="0" fontId="5" fillId="40" borderId="56" applyNumberFormat="0" applyFont="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166" fontId="5" fillId="0" borderId="0" applyFont="0" applyFill="0" applyBorder="0" applyAlignment="0" applyProtection="0"/>
    <xf numFmtId="42" fontId="5" fillId="0" borderId="0" applyFont="0" applyFill="0" applyBorder="0" applyAlignment="0" applyProtection="0"/>
    <xf numFmtId="9" fontId="5" fillId="0" borderId="0" applyFont="0" applyFill="0" applyBorder="0" applyAlignment="0" applyProtection="0"/>
    <xf numFmtId="41" fontId="5" fillId="0" borderId="0" applyFont="0" applyFill="0" applyBorder="0" applyAlignment="0" applyProtection="0"/>
    <xf numFmtId="0" fontId="5" fillId="0" borderId="0"/>
    <xf numFmtId="43" fontId="5" fillId="0" borderId="0" applyFont="0" applyFill="0" applyBorder="0" applyAlignment="0" applyProtection="0"/>
    <xf numFmtId="42" fontId="5" fillId="0" borderId="0" applyFont="0" applyFill="0" applyBorder="0" applyAlignment="0" applyProtection="0"/>
    <xf numFmtId="0" fontId="5" fillId="0" borderId="0"/>
    <xf numFmtId="0" fontId="5" fillId="0" borderId="0"/>
    <xf numFmtId="165" fontId="24" fillId="0" borderId="0" applyFont="0" applyFill="0" applyBorder="0" applyAlignment="0" applyProtection="0"/>
    <xf numFmtId="0" fontId="5" fillId="0" borderId="0"/>
    <xf numFmtId="166" fontId="5" fillId="0" borderId="0" applyFont="0" applyFill="0" applyBorder="0" applyAlignment="0" applyProtection="0"/>
    <xf numFmtId="165" fontId="5" fillId="0" borderId="0" applyFont="0" applyFill="0" applyBorder="0" applyAlignment="0" applyProtection="0"/>
    <xf numFmtId="198" fontId="5" fillId="0" borderId="0" applyFont="0" applyFill="0" applyBorder="0" applyAlignment="0" applyProtection="0"/>
    <xf numFmtId="9" fontId="5" fillId="0" borderId="0" applyFont="0" applyFill="0" applyBorder="0" applyAlignment="0" applyProtection="0"/>
    <xf numFmtId="0" fontId="16" fillId="0" borderId="0"/>
    <xf numFmtId="0" fontId="4" fillId="0" borderId="0"/>
    <xf numFmtId="166" fontId="4" fillId="0" borderId="0" applyFont="0" applyFill="0" applyBorder="0" applyAlignment="0" applyProtection="0"/>
    <xf numFmtId="0" fontId="3" fillId="0" borderId="0"/>
    <xf numFmtId="0" fontId="53" fillId="0" borderId="0"/>
    <xf numFmtId="41" fontId="53" fillId="0" borderId="0" applyFont="0" applyFill="0" applyBorder="0" applyAlignment="0" applyProtection="0"/>
    <xf numFmtId="9" fontId="53" fillId="0" borderId="0" applyFont="0" applyFill="0" applyBorder="0" applyAlignment="0" applyProtection="0"/>
    <xf numFmtId="164" fontId="16" fillId="0" borderId="0" applyFont="0" applyFill="0" applyBorder="0" applyAlignment="0" applyProtection="0"/>
    <xf numFmtId="44" fontId="2" fillId="0" borderId="0" applyFont="0" applyFill="0" applyBorder="0" applyAlignment="0" applyProtection="0"/>
    <xf numFmtId="170" fontId="16" fillId="0" borderId="0" applyFont="0" applyFill="0" applyBorder="0" applyAlignment="0" applyProtection="0"/>
    <xf numFmtId="0" fontId="79" fillId="0" borderId="0"/>
    <xf numFmtId="0" fontId="1" fillId="0" borderId="0"/>
  </cellStyleXfs>
  <cellXfs count="750">
    <xf numFmtId="0" fontId="0" fillId="0" borderId="0" xfId="0"/>
    <xf numFmtId="0" fontId="10" fillId="0" borderId="0" xfId="570" applyFont="1" applyAlignment="1">
      <alignment vertical="center"/>
    </xf>
    <xf numFmtId="172" fontId="10" fillId="0" borderId="52" xfId="570" applyNumberFormat="1" applyFont="1" applyBorder="1" applyAlignment="1">
      <alignment vertical="center"/>
    </xf>
    <xf numFmtId="172" fontId="10" fillId="0" borderId="0" xfId="570" applyNumberFormat="1" applyFont="1" applyAlignment="1">
      <alignment vertical="center"/>
    </xf>
    <xf numFmtId="9" fontId="10" fillId="0" borderId="0" xfId="582" applyFont="1" applyAlignment="1">
      <alignment vertical="center"/>
    </xf>
    <xf numFmtId="0" fontId="16" fillId="0" borderId="0" xfId="586" applyFont="1" applyAlignment="1">
      <alignment vertical="center"/>
    </xf>
    <xf numFmtId="0" fontId="16" fillId="0" borderId="0" xfId="586" applyFont="1" applyFill="1" applyAlignment="1">
      <alignment vertical="center"/>
    </xf>
    <xf numFmtId="0" fontId="55" fillId="36" borderId="52" xfId="570" applyFont="1" applyFill="1" applyBorder="1" applyAlignment="1">
      <alignment horizontal="center" vertical="center"/>
    </xf>
    <xf numFmtId="42" fontId="10" fillId="0" borderId="52" xfId="581" applyNumberFormat="1" applyFont="1" applyBorder="1" applyAlignment="1">
      <alignment vertical="center"/>
    </xf>
    <xf numFmtId="42" fontId="10" fillId="0" borderId="52" xfId="570" applyNumberFormat="1" applyFont="1" applyBorder="1" applyAlignment="1">
      <alignment vertical="center"/>
    </xf>
    <xf numFmtId="165" fontId="10" fillId="0" borderId="0" xfId="579" applyFont="1" applyAlignment="1">
      <alignment vertical="center"/>
    </xf>
    <xf numFmtId="42" fontId="10" fillId="37" borderId="52" xfId="570" applyNumberFormat="1" applyFont="1" applyFill="1" applyBorder="1" applyAlignment="1">
      <alignment vertical="center"/>
    </xf>
    <xf numFmtId="0" fontId="16" fillId="0" borderId="0" xfId="570" applyFont="1" applyAlignment="1">
      <alignment vertical="center"/>
    </xf>
    <xf numFmtId="0" fontId="57" fillId="0" borderId="52" xfId="570" applyFont="1" applyBorder="1" applyAlignment="1">
      <alignment vertical="center"/>
    </xf>
    <xf numFmtId="172" fontId="10" fillId="0" borderId="52" xfId="570" applyNumberFormat="1" applyFont="1" applyBorder="1" applyAlignment="1">
      <alignment horizontal="right" vertical="center"/>
    </xf>
    <xf numFmtId="165" fontId="10" fillId="0" borderId="52" xfId="579" applyFont="1" applyBorder="1" applyAlignment="1">
      <alignment vertical="center"/>
    </xf>
    <xf numFmtId="0" fontId="57" fillId="0" borderId="18" xfId="570" applyFont="1" applyBorder="1" applyAlignment="1">
      <alignment vertical="center"/>
    </xf>
    <xf numFmtId="0" fontId="57" fillId="0" borderId="25" xfId="570" applyFont="1" applyBorder="1" applyAlignment="1">
      <alignment vertical="center"/>
    </xf>
    <xf numFmtId="0" fontId="55" fillId="0" borderId="53" xfId="570" applyFont="1" applyBorder="1" applyAlignment="1">
      <alignment horizontal="left" vertical="center" wrapText="1"/>
    </xf>
    <xf numFmtId="0" fontId="55" fillId="0" borderId="51" xfId="570" applyFont="1" applyBorder="1" applyAlignment="1">
      <alignment horizontal="left" vertical="center" wrapText="1"/>
    </xf>
    <xf numFmtId="0" fontId="55" fillId="0" borderId="54" xfId="570" applyFont="1" applyBorder="1" applyAlignment="1">
      <alignment horizontal="left" vertical="center" wrapText="1"/>
    </xf>
    <xf numFmtId="0" fontId="16" fillId="0" borderId="52" xfId="570" applyFont="1" applyBorder="1" applyAlignment="1">
      <alignment vertical="center"/>
    </xf>
    <xf numFmtId="9" fontId="16" fillId="0" borderId="52" xfId="570" applyNumberFormat="1" applyFont="1" applyBorder="1" applyAlignment="1">
      <alignment vertical="center"/>
    </xf>
    <xf numFmtId="191" fontId="10" fillId="0" borderId="0" xfId="582" applyNumberFormat="1" applyFont="1" applyAlignment="1">
      <alignment vertical="center"/>
    </xf>
    <xf numFmtId="0" fontId="16" fillId="0" borderId="25" xfId="570" applyFont="1" applyBorder="1" applyAlignment="1">
      <alignment vertical="center"/>
    </xf>
    <xf numFmtId="172" fontId="10" fillId="0" borderId="52" xfId="579" applyNumberFormat="1" applyFont="1" applyBorder="1" applyAlignment="1">
      <alignment vertical="center"/>
    </xf>
    <xf numFmtId="172" fontId="16" fillId="0" borderId="52" xfId="579" applyNumberFormat="1" applyFont="1" applyBorder="1" applyAlignment="1">
      <alignment vertical="center"/>
    </xf>
    <xf numFmtId="0" fontId="57" fillId="0" borderId="0" xfId="570" applyFont="1" applyAlignment="1">
      <alignment vertical="center"/>
    </xf>
    <xf numFmtId="42" fontId="10" fillId="0" borderId="0" xfId="570" applyNumberFormat="1" applyFont="1" applyAlignment="1">
      <alignment vertical="center"/>
    </xf>
    <xf numFmtId="42" fontId="67" fillId="0" borderId="52" xfId="570" applyNumberFormat="1" applyFont="1" applyBorder="1" applyAlignment="1">
      <alignment vertical="center"/>
    </xf>
    <xf numFmtId="42" fontId="10" fillId="0" borderId="0" xfId="582" applyNumberFormat="1" applyFont="1" applyAlignment="1">
      <alignment vertical="center"/>
    </xf>
    <xf numFmtId="42" fontId="10" fillId="37" borderId="0" xfId="570" applyNumberFormat="1" applyFont="1" applyFill="1" applyAlignment="1">
      <alignment vertical="center"/>
    </xf>
    <xf numFmtId="1" fontId="10" fillId="0" borderId="0" xfId="579" applyNumberFormat="1" applyFont="1" applyAlignment="1">
      <alignment vertical="center"/>
    </xf>
    <xf numFmtId="0" fontId="55" fillId="0" borderId="53" xfId="570" applyFont="1" applyBorder="1" applyAlignment="1">
      <alignment horizontal="left" vertical="center" wrapText="1"/>
    </xf>
    <xf numFmtId="0" fontId="55" fillId="0" borderId="51" xfId="570" applyFont="1" applyBorder="1" applyAlignment="1">
      <alignment horizontal="left" vertical="center" wrapText="1"/>
    </xf>
    <xf numFmtId="0" fontId="55" fillId="0" borderId="54" xfId="570" applyFont="1" applyBorder="1" applyAlignment="1">
      <alignment horizontal="left" vertical="center" wrapText="1"/>
    </xf>
    <xf numFmtId="172" fontId="10" fillId="0" borderId="18" xfId="570" applyNumberFormat="1" applyFont="1" applyBorder="1" applyAlignment="1">
      <alignment horizontal="right" vertical="center"/>
    </xf>
    <xf numFmtId="172" fontId="10" fillId="0" borderId="25" xfId="570" applyNumberFormat="1" applyFont="1" applyBorder="1" applyAlignment="1">
      <alignment horizontal="right" vertical="center"/>
    </xf>
    <xf numFmtId="172" fontId="10" fillId="37" borderId="18" xfId="570" applyNumberFormat="1" applyFont="1" applyFill="1" applyBorder="1" applyAlignment="1">
      <alignment horizontal="right" vertical="center"/>
    </xf>
    <xf numFmtId="172" fontId="10" fillId="37" borderId="25" xfId="570" applyNumberFormat="1" applyFont="1" applyFill="1" applyBorder="1" applyAlignment="1">
      <alignment horizontal="right" vertical="center"/>
    </xf>
    <xf numFmtId="0" fontId="16" fillId="0" borderId="51" xfId="586" applyFont="1" applyBorder="1" applyAlignment="1">
      <alignment horizontal="center" vertical="center"/>
    </xf>
    <xf numFmtId="172" fontId="10" fillId="0" borderId="52" xfId="570" applyNumberFormat="1" applyFont="1" applyBorder="1" applyAlignment="1">
      <alignment horizontal="right" vertical="center"/>
    </xf>
    <xf numFmtId="0" fontId="21" fillId="0" borderId="11" xfId="585" applyFont="1" applyFill="1" applyBorder="1" applyAlignment="1">
      <alignment horizontal="center" vertical="center" wrapText="1"/>
    </xf>
    <xf numFmtId="0" fontId="21" fillId="0" borderId="28" xfId="585" applyFont="1" applyFill="1" applyBorder="1" applyAlignment="1">
      <alignment horizontal="center" vertical="center" wrapText="1"/>
    </xf>
    <xf numFmtId="172" fontId="57" fillId="0" borderId="52" xfId="570" applyNumberFormat="1" applyFont="1" applyBorder="1" applyAlignment="1">
      <alignment horizontal="right" vertical="center"/>
    </xf>
    <xf numFmtId="0" fontId="9" fillId="0" borderId="0" xfId="570" applyFont="1" applyAlignment="1">
      <alignment vertical="center"/>
    </xf>
    <xf numFmtId="0" fontId="10" fillId="0" borderId="0" xfId="570" applyFont="1" applyBorder="1" applyAlignment="1">
      <alignment vertical="center"/>
    </xf>
    <xf numFmtId="9" fontId="10" fillId="0" borderId="0" xfId="570" applyNumberFormat="1" applyFont="1" applyBorder="1" applyAlignment="1">
      <alignment vertical="center"/>
    </xf>
    <xf numFmtId="42" fontId="10" fillId="0" borderId="0" xfId="581" applyNumberFormat="1" applyFont="1" applyBorder="1" applyAlignment="1">
      <alignment vertical="center"/>
    </xf>
    <xf numFmtId="0" fontId="21" fillId="0" borderId="53" xfId="586" applyFont="1" applyBorder="1" applyAlignment="1">
      <alignment vertical="center"/>
    </xf>
    <xf numFmtId="0" fontId="21" fillId="0" borderId="51" xfId="586" applyFont="1" applyBorder="1" applyAlignment="1">
      <alignment vertical="center"/>
    </xf>
    <xf numFmtId="42" fontId="53" fillId="0" borderId="52" xfId="581" applyFont="1" applyBorder="1" applyAlignment="1">
      <alignment vertical="center"/>
    </xf>
    <xf numFmtId="42" fontId="53" fillId="0" borderId="52" xfId="581" applyNumberFormat="1" applyFont="1" applyBorder="1" applyAlignment="1">
      <alignment vertical="center"/>
    </xf>
    <xf numFmtId="42" fontId="56" fillId="0" borderId="52" xfId="581" applyFont="1" applyBorder="1" applyAlignment="1">
      <alignment vertical="center"/>
    </xf>
    <xf numFmtId="172" fontId="10" fillId="0" borderId="52" xfId="570" applyNumberFormat="1" applyFont="1" applyBorder="1" applyAlignment="1">
      <alignment horizontal="right" vertical="center"/>
    </xf>
    <xf numFmtId="0" fontId="68" fillId="0" borderId="0" xfId="591" applyFont="1"/>
    <xf numFmtId="0" fontId="69" fillId="0" borderId="0" xfId="591" applyFont="1"/>
    <xf numFmtId="0" fontId="68" fillId="0" borderId="58" xfId="591" applyFont="1" applyBorder="1"/>
    <xf numFmtId="0" fontId="68" fillId="0" borderId="59" xfId="591" applyFont="1" applyBorder="1"/>
    <xf numFmtId="0" fontId="71" fillId="0" borderId="0" xfId="591" applyFont="1"/>
    <xf numFmtId="196" fontId="68" fillId="0" borderId="59" xfId="591" applyNumberFormat="1" applyFont="1" applyBorder="1"/>
    <xf numFmtId="164" fontId="70" fillId="35" borderId="52" xfId="313" applyFont="1" applyFill="1" applyBorder="1" applyAlignment="1">
      <alignment horizontal="center" vertical="center"/>
    </xf>
    <xf numFmtId="0" fontId="49" fillId="0" borderId="0" xfId="591" applyFont="1"/>
    <xf numFmtId="0" fontId="69" fillId="0" borderId="0" xfId="591" applyFont="1" applyAlignment="1">
      <alignment horizontal="center" vertical="center"/>
    </xf>
    <xf numFmtId="0" fontId="69" fillId="0" borderId="0" xfId="591" applyFont="1" applyAlignment="1">
      <alignment horizontal="center"/>
    </xf>
    <xf numFmtId="0" fontId="69" fillId="0" borderId="0" xfId="591" applyFont="1" applyAlignment="1">
      <alignment horizontal="justify"/>
    </xf>
    <xf numFmtId="164" fontId="69" fillId="0" borderId="0" xfId="313" applyFont="1"/>
    <xf numFmtId="0" fontId="69" fillId="0" borderId="0" xfId="591" applyFont="1" applyAlignment="1">
      <alignment vertical="center"/>
    </xf>
    <xf numFmtId="0" fontId="71" fillId="0" borderId="0" xfId="591" applyFont="1" applyAlignment="1">
      <alignment vertical="center"/>
    </xf>
    <xf numFmtId="0" fontId="49" fillId="0" borderId="0" xfId="591" applyFont="1" applyAlignment="1">
      <alignment vertical="center"/>
    </xf>
    <xf numFmtId="172" fontId="10" fillId="0" borderId="52" xfId="570" applyNumberFormat="1" applyFont="1" applyBorder="1" applyAlignment="1">
      <alignment horizontal="right" vertical="center"/>
    </xf>
    <xf numFmtId="42" fontId="8" fillId="0" borderId="0" xfId="570" applyNumberFormat="1" applyFont="1" applyAlignment="1">
      <alignment vertical="center"/>
    </xf>
    <xf numFmtId="197" fontId="10" fillId="0" borderId="0" xfId="570" applyNumberFormat="1" applyFont="1" applyAlignment="1">
      <alignment vertical="center"/>
    </xf>
    <xf numFmtId="175" fontId="10" fillId="0" borderId="0" xfId="570" applyNumberFormat="1" applyFont="1" applyAlignment="1">
      <alignment vertical="center"/>
    </xf>
    <xf numFmtId="9" fontId="16" fillId="0" borderId="18" xfId="462" applyFont="1" applyBorder="1" applyAlignment="1">
      <alignment vertical="center"/>
    </xf>
    <xf numFmtId="9" fontId="10" fillId="0" borderId="0" xfId="462" applyFont="1" applyAlignment="1">
      <alignment vertical="center"/>
    </xf>
    <xf numFmtId="164" fontId="70" fillId="35" borderId="46" xfId="313" applyFont="1" applyFill="1" applyBorder="1" applyAlignment="1">
      <alignment horizontal="center" vertical="center"/>
    </xf>
    <xf numFmtId="0" fontId="68" fillId="0" borderId="0" xfId="591" applyFont="1" applyBorder="1"/>
    <xf numFmtId="0" fontId="68" fillId="0" borderId="0" xfId="591" applyFont="1" applyBorder="1" applyAlignment="1">
      <alignment horizontal="center" vertical="center"/>
    </xf>
    <xf numFmtId="0" fontId="68" fillId="0" borderId="0" xfId="591" applyFont="1" applyBorder="1" applyAlignment="1">
      <alignment horizontal="center"/>
    </xf>
    <xf numFmtId="190" fontId="68" fillId="0" borderId="0" xfId="603" applyNumberFormat="1" applyFont="1" applyBorder="1" applyAlignment="1">
      <alignment horizontal="justify"/>
    </xf>
    <xf numFmtId="164" fontId="68" fillId="0" borderId="0" xfId="313" applyFont="1" applyBorder="1"/>
    <xf numFmtId="0" fontId="68" fillId="0" borderId="0" xfId="399" applyFont="1" applyBorder="1"/>
    <xf numFmtId="0" fontId="68" fillId="0" borderId="0" xfId="399" applyFont="1" applyBorder="1" applyAlignment="1">
      <alignment horizontal="center" vertical="center"/>
    </xf>
    <xf numFmtId="0" fontId="68" fillId="0" borderId="0" xfId="399" applyFont="1" applyBorder="1" applyAlignment="1">
      <alignment horizontal="center"/>
    </xf>
    <xf numFmtId="0" fontId="68" fillId="0" borderId="0" xfId="399" applyFont="1" applyBorder="1" applyAlignment="1">
      <alignment horizontal="justify"/>
    </xf>
    <xf numFmtId="0" fontId="71" fillId="0" borderId="0" xfId="591" applyFont="1" applyBorder="1"/>
    <xf numFmtId="0" fontId="49" fillId="0" borderId="0" xfId="591" applyFont="1" applyBorder="1"/>
    <xf numFmtId="0" fontId="69" fillId="0" borderId="0" xfId="591" applyFont="1" applyBorder="1"/>
    <xf numFmtId="0" fontId="70" fillId="0" borderId="0" xfId="599" applyNumberFormat="1" applyFont="1" applyAlignment="1">
      <alignment horizontal="right" vertical="center"/>
    </xf>
    <xf numFmtId="0" fontId="70" fillId="0" borderId="0" xfId="599" applyNumberFormat="1" applyFont="1" applyAlignment="1">
      <alignment horizontal="center" vertical="center"/>
    </xf>
    <xf numFmtId="0" fontId="70" fillId="0" borderId="0" xfId="599" applyNumberFormat="1" applyFont="1" applyAlignment="1">
      <alignment horizontal="justify" vertical="center"/>
    </xf>
    <xf numFmtId="0" fontId="70" fillId="0" borderId="0" xfId="313" applyNumberFormat="1" applyFont="1" applyAlignment="1">
      <alignment horizontal="right" vertical="center"/>
    </xf>
    <xf numFmtId="192" fontId="53" fillId="0" borderId="52" xfId="581" applyNumberFormat="1" applyFont="1" applyBorder="1" applyAlignment="1">
      <alignment vertical="center"/>
    </xf>
    <xf numFmtId="176" fontId="70" fillId="0" borderId="0" xfId="599" applyNumberFormat="1" applyFont="1" applyAlignment="1">
      <alignment horizontal="center" vertical="center"/>
    </xf>
    <xf numFmtId="176" fontId="68" fillId="0" borderId="0" xfId="399" applyNumberFormat="1" applyFont="1" applyBorder="1" applyAlignment="1">
      <alignment horizontal="center" vertical="center"/>
    </xf>
    <xf numFmtId="176" fontId="71" fillId="0" borderId="0" xfId="591" applyNumberFormat="1" applyFont="1" applyBorder="1"/>
    <xf numFmtId="176" fontId="49" fillId="0" borderId="0" xfId="591" applyNumberFormat="1" applyFont="1" applyBorder="1"/>
    <xf numFmtId="176" fontId="69" fillId="0" borderId="0" xfId="591" applyNumberFormat="1" applyFont="1" applyBorder="1"/>
    <xf numFmtId="176" fontId="68" fillId="0" borderId="0" xfId="591" applyNumberFormat="1" applyFont="1" applyBorder="1" applyAlignment="1">
      <alignment horizontal="center" vertical="center"/>
    </xf>
    <xf numFmtId="176" fontId="69" fillId="0" borderId="0" xfId="591" applyNumberFormat="1" applyFont="1" applyAlignment="1">
      <alignment horizontal="center" vertical="center"/>
    </xf>
    <xf numFmtId="0" fontId="70" fillId="0" borderId="18" xfId="596" applyFont="1" applyBorder="1" applyAlignment="1">
      <alignment horizontal="center" vertical="center" wrapText="1"/>
    </xf>
    <xf numFmtId="0" fontId="70" fillId="0" borderId="48" xfId="596" applyFont="1" applyBorder="1" applyAlignment="1">
      <alignment horizontal="center" vertical="center" wrapText="1"/>
    </xf>
    <xf numFmtId="0" fontId="6" fillId="0" borderId="0" xfId="570" applyFont="1" applyAlignment="1">
      <alignment vertical="center"/>
    </xf>
    <xf numFmtId="1" fontId="70" fillId="43" borderId="52" xfId="593" applyNumberFormat="1" applyFont="1" applyFill="1" applyBorder="1" applyAlignment="1">
      <alignment horizontal="center" vertical="center"/>
    </xf>
    <xf numFmtId="0" fontId="68" fillId="0" borderId="58" xfId="891" applyFont="1" applyBorder="1"/>
    <xf numFmtId="0" fontId="68" fillId="0" borderId="59" xfId="891" applyFont="1" applyBorder="1"/>
    <xf numFmtId="0" fontId="68" fillId="0" borderId="52" xfId="596" applyFont="1" applyBorder="1" applyAlignment="1">
      <alignment horizontal="center" vertical="center"/>
    </xf>
    <xf numFmtId="0" fontId="68" fillId="0" borderId="52" xfId="596" applyFont="1" applyBorder="1" applyAlignment="1">
      <alignment horizontal="justify" vertical="center" wrapText="1"/>
    </xf>
    <xf numFmtId="0" fontId="68" fillId="0" borderId="52" xfId="596" applyFont="1" applyBorder="1" applyAlignment="1">
      <alignment horizontal="center" vertical="center" wrapText="1"/>
    </xf>
    <xf numFmtId="173" fontId="68" fillId="0" borderId="52" xfId="313" applyNumberFormat="1" applyFont="1" applyBorder="1" applyAlignment="1">
      <alignment vertical="center" wrapText="1"/>
    </xf>
    <xf numFmtId="4" fontId="68" fillId="0" borderId="46" xfId="313" applyNumberFormat="1" applyFont="1" applyBorder="1" applyAlignment="1">
      <alignment horizontal="center" vertical="center" wrapText="1"/>
    </xf>
    <xf numFmtId="0" fontId="69" fillId="0" borderId="58" xfId="891" applyFont="1" applyBorder="1"/>
    <xf numFmtId="0" fontId="69" fillId="0" borderId="59" xfId="891" applyFont="1" applyBorder="1"/>
    <xf numFmtId="0" fontId="69" fillId="0" borderId="60" xfId="891" applyFont="1" applyBorder="1"/>
    <xf numFmtId="0" fontId="69" fillId="0" borderId="61" xfId="891" applyFont="1" applyBorder="1"/>
    <xf numFmtId="0" fontId="69" fillId="0" borderId="61" xfId="891" applyFont="1" applyBorder="1" applyAlignment="1">
      <alignment horizontal="center" vertical="center"/>
    </xf>
    <xf numFmtId="0" fontId="69" fillId="0" borderId="61" xfId="891" applyFont="1" applyBorder="1" applyAlignment="1">
      <alignment horizontal="center"/>
    </xf>
    <xf numFmtId="0" fontId="69" fillId="0" borderId="61" xfId="891" applyFont="1" applyBorder="1" applyAlignment="1">
      <alignment horizontal="justify"/>
    </xf>
    <xf numFmtId="164" fontId="69" fillId="0" borderId="61" xfId="313" applyFont="1" applyBorder="1"/>
    <xf numFmtId="0" fontId="69" fillId="0" borderId="62" xfId="891" applyFont="1" applyBorder="1"/>
    <xf numFmtId="0" fontId="70" fillId="0" borderId="52" xfId="593" applyFont="1" applyFill="1" applyBorder="1" applyAlignment="1">
      <alignment vertical="center"/>
    </xf>
    <xf numFmtId="0" fontId="70" fillId="0" borderId="52" xfId="596" applyFont="1" applyFill="1" applyBorder="1" applyAlignment="1">
      <alignment horizontal="justify" vertical="center" wrapText="1"/>
    </xf>
    <xf numFmtId="0" fontId="70" fillId="0" borderId="52" xfId="593" applyFont="1" applyFill="1" applyBorder="1" applyAlignment="1">
      <alignment horizontal="center" vertical="center"/>
    </xf>
    <xf numFmtId="164" fontId="70" fillId="0" borderId="52" xfId="313" applyFont="1" applyFill="1" applyBorder="1" applyAlignment="1">
      <alignment vertical="center"/>
    </xf>
    <xf numFmtId="43" fontId="68" fillId="0" borderId="52" xfId="243" applyFont="1" applyBorder="1" applyAlignment="1">
      <alignment horizontal="center" vertical="center" wrapText="1"/>
    </xf>
    <xf numFmtId="0" fontId="70" fillId="43" borderId="52" xfId="593" applyFont="1" applyFill="1" applyBorder="1" applyAlignment="1">
      <alignment vertical="center"/>
    </xf>
    <xf numFmtId="0" fontId="70" fillId="43" borderId="52" xfId="593" applyFont="1" applyFill="1" applyBorder="1" applyAlignment="1">
      <alignment horizontal="justify" vertical="center"/>
    </xf>
    <xf numFmtId="0" fontId="70" fillId="43" borderId="52" xfId="593" applyFont="1" applyFill="1" applyBorder="1" applyAlignment="1">
      <alignment horizontal="center" vertical="center"/>
    </xf>
    <xf numFmtId="164" fontId="70" fillId="43" borderId="52" xfId="313" applyFont="1" applyFill="1" applyBorder="1" applyAlignment="1">
      <alignment vertical="center"/>
    </xf>
    <xf numFmtId="164" fontId="69" fillId="0" borderId="0" xfId="313" applyFont="1" applyAlignment="1">
      <alignment vertical="center"/>
    </xf>
    <xf numFmtId="176" fontId="70" fillId="0" borderId="52" xfId="593" applyNumberFormat="1" applyFont="1" applyFill="1" applyBorder="1" applyAlignment="1">
      <alignment horizontal="center" vertical="center"/>
    </xf>
    <xf numFmtId="176" fontId="68" fillId="0" borderId="52" xfId="593" applyNumberFormat="1" applyFont="1" applyBorder="1" applyAlignment="1">
      <alignment horizontal="center" vertical="center"/>
    </xf>
    <xf numFmtId="176" fontId="69" fillId="0" borderId="61" xfId="891" applyNumberFormat="1" applyFont="1" applyBorder="1" applyAlignment="1">
      <alignment horizontal="center" vertical="center"/>
    </xf>
    <xf numFmtId="0" fontId="70" fillId="0" borderId="64" xfId="593" applyFont="1" applyFill="1" applyBorder="1" applyAlignment="1">
      <alignment vertical="center"/>
    </xf>
    <xf numFmtId="0" fontId="68" fillId="0" borderId="64" xfId="593" applyFont="1" applyBorder="1" applyAlignment="1">
      <alignment horizontal="center" vertical="center"/>
    </xf>
    <xf numFmtId="0" fontId="70" fillId="43" borderId="64" xfId="593" applyFont="1" applyFill="1" applyBorder="1" applyAlignment="1">
      <alignment vertical="center"/>
    </xf>
    <xf numFmtId="0" fontId="68" fillId="0" borderId="50" xfId="593" applyFont="1" applyBorder="1" applyAlignment="1">
      <alignment horizontal="left" vertical="center"/>
    </xf>
    <xf numFmtId="176" fontId="68" fillId="0" borderId="46" xfId="593" applyNumberFormat="1" applyFont="1" applyBorder="1" applyAlignment="1">
      <alignment horizontal="center" vertical="center"/>
    </xf>
    <xf numFmtId="0" fontId="68" fillId="0" borderId="46" xfId="593" applyFont="1" applyBorder="1" applyAlignment="1">
      <alignment horizontal="center" vertical="center"/>
    </xf>
    <xf numFmtId="0" fontId="68" fillId="0" borderId="46" xfId="593" applyFont="1" applyBorder="1" applyAlignment="1">
      <alignment horizontal="justify" vertical="center" wrapText="1"/>
    </xf>
    <xf numFmtId="173" fontId="68" fillId="0" borderId="46" xfId="313" applyNumberFormat="1" applyFont="1" applyBorder="1" applyAlignment="1">
      <alignment vertical="center" wrapText="1"/>
    </xf>
    <xf numFmtId="0" fontId="70" fillId="0" borderId="50" xfId="593" applyFont="1" applyBorder="1" applyAlignment="1">
      <alignment horizontal="left" vertical="center"/>
    </xf>
    <xf numFmtId="176" fontId="70" fillId="0" borderId="46" xfId="593" applyNumberFormat="1" applyFont="1" applyBorder="1" applyAlignment="1">
      <alignment horizontal="center" vertical="center"/>
    </xf>
    <xf numFmtId="0" fontId="70" fillId="0" borderId="46" xfId="593" applyFont="1" applyBorder="1" applyAlignment="1">
      <alignment horizontal="center" vertical="center"/>
    </xf>
    <xf numFmtId="0" fontId="70" fillId="0" borderId="46" xfId="593" applyFont="1" applyBorder="1" applyAlignment="1">
      <alignment horizontal="justify" vertical="center" wrapText="1"/>
    </xf>
    <xf numFmtId="4" fontId="70" fillId="0" borderId="46" xfId="313" applyNumberFormat="1" applyFont="1" applyBorder="1" applyAlignment="1">
      <alignment horizontal="center" vertical="center" wrapText="1"/>
    </xf>
    <xf numFmtId="173" fontId="70" fillId="0" borderId="46" xfId="313" applyNumberFormat="1" applyFont="1" applyBorder="1" applyAlignment="1">
      <alignment vertical="center" wrapText="1"/>
    </xf>
    <xf numFmtId="0" fontId="55" fillId="0" borderId="53" xfId="570" applyFont="1" applyBorder="1" applyAlignment="1">
      <alignment horizontal="left" vertical="center" wrapText="1"/>
    </xf>
    <xf numFmtId="0" fontId="55" fillId="0" borderId="51" xfId="570" applyFont="1" applyBorder="1" applyAlignment="1">
      <alignment horizontal="left" vertical="center" wrapText="1"/>
    </xf>
    <xf numFmtId="0" fontId="55" fillId="0" borderId="54" xfId="570" applyFont="1" applyBorder="1" applyAlignment="1">
      <alignment horizontal="left" vertical="center" wrapText="1"/>
    </xf>
    <xf numFmtId="0" fontId="68" fillId="0" borderId="57" xfId="592" applyFont="1" applyBorder="1"/>
    <xf numFmtId="0" fontId="68" fillId="0" borderId="57" xfId="592" applyFont="1" applyBorder="1" applyAlignment="1">
      <alignment horizontal="center"/>
    </xf>
    <xf numFmtId="200" fontId="67" fillId="0" borderId="25" xfId="0" applyNumberFormat="1" applyFont="1" applyBorder="1" applyAlignment="1" applyProtection="1">
      <alignment horizontal="center" vertical="center"/>
    </xf>
    <xf numFmtId="0" fontId="68" fillId="0" borderId="81" xfId="593" applyFont="1" applyBorder="1" applyAlignment="1">
      <alignment horizontal="center" vertical="center"/>
    </xf>
    <xf numFmtId="175" fontId="76" fillId="38" borderId="14" xfId="593" applyNumberFormat="1" applyFont="1" applyFill="1" applyBorder="1" applyAlignment="1">
      <alignment vertical="center"/>
    </xf>
    <xf numFmtId="175" fontId="76" fillId="38" borderId="15" xfId="593" applyNumberFormat="1" applyFont="1" applyFill="1" applyBorder="1" applyAlignment="1">
      <alignment vertical="center"/>
    </xf>
    <xf numFmtId="175" fontId="76" fillId="38" borderId="29" xfId="593" applyNumberFormat="1" applyFont="1" applyFill="1" applyBorder="1" applyAlignment="1">
      <alignment vertical="center"/>
    </xf>
    <xf numFmtId="0" fontId="49" fillId="0" borderId="0" xfId="1052" applyFont="1"/>
    <xf numFmtId="0" fontId="49" fillId="0" borderId="0" xfId="1052" applyFont="1" applyFill="1"/>
    <xf numFmtId="0" fontId="49" fillId="0" borderId="82" xfId="1052" applyFont="1" applyBorder="1"/>
    <xf numFmtId="0" fontId="49" fillId="0" borderId="57" xfId="1052" applyFont="1" applyBorder="1"/>
    <xf numFmtId="0" fontId="49" fillId="0" borderId="83" xfId="1052" applyFont="1" applyFill="1" applyBorder="1"/>
    <xf numFmtId="0" fontId="49" fillId="0" borderId="58" xfId="1052" applyFont="1" applyBorder="1"/>
    <xf numFmtId="0" fontId="73" fillId="0" borderId="80" xfId="1052" applyFont="1" applyBorder="1" applyAlignment="1">
      <alignment horizontal="left" vertical="center"/>
    </xf>
    <xf numFmtId="0" fontId="74" fillId="0" borderId="80" xfId="1052" applyFont="1" applyBorder="1" applyAlignment="1">
      <alignment horizontal="left" vertical="center"/>
    </xf>
    <xf numFmtId="0" fontId="49" fillId="0" borderId="0" xfId="1052" applyFont="1" applyBorder="1"/>
    <xf numFmtId="0" fontId="49" fillId="0" borderId="59" xfId="1052" applyFont="1" applyFill="1" applyBorder="1"/>
    <xf numFmtId="0" fontId="73" fillId="0" borderId="0" xfId="1052" applyFont="1" applyBorder="1"/>
    <xf numFmtId="0" fontId="74" fillId="0" borderId="0" xfId="1052" applyFont="1" applyBorder="1"/>
    <xf numFmtId="0" fontId="68" fillId="0" borderId="59" xfId="1052" applyFont="1" applyFill="1" applyBorder="1" applyAlignment="1">
      <alignment horizontal="center" wrapText="1"/>
    </xf>
    <xf numFmtId="0" fontId="22" fillId="0" borderId="0" xfId="1052" applyFont="1" applyBorder="1"/>
    <xf numFmtId="0" fontId="80" fillId="0" borderId="59" xfId="1193" applyFont="1" applyFill="1" applyBorder="1" applyAlignment="1">
      <alignment horizontal="center" vertical="center"/>
    </xf>
    <xf numFmtId="0" fontId="80" fillId="0" borderId="59" xfId="1052" applyFont="1" applyFill="1" applyBorder="1" applyAlignment="1">
      <alignment horizontal="center" vertical="center"/>
    </xf>
    <xf numFmtId="0" fontId="22" fillId="0" borderId="40" xfId="1052" applyFont="1" applyBorder="1" applyAlignment="1">
      <alignment horizontal="center"/>
    </xf>
    <xf numFmtId="0" fontId="20" fillId="0" borderId="86" xfId="1052" applyFont="1" applyBorder="1" applyAlignment="1">
      <alignment horizontal="center"/>
    </xf>
    <xf numFmtId="0" fontId="22" fillId="0" borderId="86" xfId="1052" applyFont="1" applyBorder="1" applyAlignment="1">
      <alignment vertical="center"/>
    </xf>
    <xf numFmtId="0" fontId="22" fillId="0" borderId="87" xfId="1052" applyFont="1" applyBorder="1" applyAlignment="1">
      <alignment vertical="center"/>
    </xf>
    <xf numFmtId="0" fontId="80" fillId="0" borderId="59" xfId="1052" applyFont="1" applyFill="1" applyBorder="1" applyAlignment="1">
      <alignment vertical="center"/>
    </xf>
    <xf numFmtId="0" fontId="22" fillId="0" borderId="23" xfId="1052" applyFont="1" applyBorder="1" applyAlignment="1">
      <alignment horizontal="center"/>
    </xf>
    <xf numFmtId="0" fontId="20" fillId="0" borderId="16" xfId="1052" applyFont="1" applyBorder="1" applyAlignment="1">
      <alignment horizontal="center"/>
    </xf>
    <xf numFmtId="0" fontId="22" fillId="0" borderId="16" xfId="1052" applyFont="1" applyBorder="1" applyAlignment="1">
      <alignment horizontal="right" vertical="center"/>
    </xf>
    <xf numFmtId="0" fontId="22" fillId="0" borderId="21" xfId="1052" applyFont="1" applyBorder="1" applyAlignment="1">
      <alignment horizontal="center" vertical="center"/>
    </xf>
    <xf numFmtId="0" fontId="22" fillId="0" borderId="32" xfId="1052" applyFont="1" applyBorder="1" applyAlignment="1">
      <alignment horizontal="center" vertical="center"/>
    </xf>
    <xf numFmtId="0" fontId="22" fillId="0" borderId="30" xfId="1052" applyFont="1" applyBorder="1" applyAlignment="1">
      <alignment horizontal="center"/>
    </xf>
    <xf numFmtId="0" fontId="20" fillId="0" borderId="0" xfId="1052" applyFont="1" applyBorder="1" applyAlignment="1">
      <alignment horizontal="center"/>
    </xf>
    <xf numFmtId="0" fontId="22" fillId="0" borderId="0" xfId="1052" applyFont="1" applyBorder="1" applyAlignment="1">
      <alignment horizontal="right" vertical="center"/>
    </xf>
    <xf numFmtId="1" fontId="22" fillId="0" borderId="52" xfId="1052" applyNumberFormat="1" applyFont="1" applyBorder="1" applyAlignment="1">
      <alignment horizontal="center" vertical="center"/>
    </xf>
    <xf numFmtId="1" fontId="22" fillId="0" borderId="65" xfId="1052" applyNumberFormat="1" applyFont="1" applyBorder="1" applyAlignment="1">
      <alignment horizontal="center" vertical="center"/>
    </xf>
    <xf numFmtId="1" fontId="80" fillId="0" borderId="59" xfId="1052" applyNumberFormat="1" applyFont="1" applyFill="1" applyBorder="1" applyAlignment="1">
      <alignment horizontal="center" vertical="center"/>
    </xf>
    <xf numFmtId="1" fontId="22" fillId="0" borderId="31" xfId="1052" applyNumberFormat="1" applyFont="1" applyBorder="1" applyAlignment="1">
      <alignment horizontal="center" vertical="center"/>
    </xf>
    <xf numFmtId="0" fontId="22" fillId="0" borderId="42" xfId="1052" applyFont="1" applyBorder="1" applyAlignment="1">
      <alignment horizontal="left"/>
    </xf>
    <xf numFmtId="0" fontId="22" fillId="0" borderId="28" xfId="1052" applyFont="1" applyBorder="1" applyAlignment="1">
      <alignment horizontal="center"/>
    </xf>
    <xf numFmtId="0" fontId="22" fillId="0" borderId="45" xfId="1052" applyFont="1" applyBorder="1" applyAlignment="1">
      <alignment horizontal="center"/>
    </xf>
    <xf numFmtId="0" fontId="80" fillId="0" borderId="59" xfId="1052" applyFont="1" applyFill="1" applyBorder="1" applyAlignment="1">
      <alignment horizontal="center"/>
    </xf>
    <xf numFmtId="0" fontId="22" fillId="0" borderId="89" xfId="1052" applyFont="1" applyBorder="1"/>
    <xf numFmtId="0" fontId="22" fillId="0" borderId="90" xfId="1052" applyFont="1" applyBorder="1"/>
    <xf numFmtId="0" fontId="22" fillId="0" borderId="91" xfId="1052" applyFont="1" applyBorder="1"/>
    <xf numFmtId="0" fontId="22" fillId="0" borderId="23" xfId="1052" applyFont="1" applyBorder="1"/>
    <xf numFmtId="0" fontId="22" fillId="0" borderId="16" xfId="1052" applyFont="1" applyBorder="1"/>
    <xf numFmtId="0" fontId="22" fillId="0" borderId="27" xfId="1052" applyFont="1" applyBorder="1"/>
    <xf numFmtId="0" fontId="81" fillId="0" borderId="59" xfId="1052" applyFont="1" applyFill="1" applyBorder="1" applyAlignment="1" applyProtection="1">
      <alignment horizontal="center"/>
      <protection locked="0"/>
    </xf>
    <xf numFmtId="0" fontId="22" fillId="0" borderId="30" xfId="1052" applyFont="1" applyBorder="1"/>
    <xf numFmtId="0" fontId="22" fillId="0" borderId="31" xfId="1052" applyFont="1" applyBorder="1"/>
    <xf numFmtId="0" fontId="20" fillId="43" borderId="92" xfId="1052" applyFont="1" applyFill="1" applyBorder="1" applyAlignment="1">
      <alignment horizontal="center" vertical="center"/>
    </xf>
    <xf numFmtId="0" fontId="81" fillId="0" borderId="59" xfId="1052" applyFont="1" applyFill="1" applyBorder="1" applyAlignment="1">
      <alignment horizontal="center" vertical="center"/>
    </xf>
    <xf numFmtId="0" fontId="22" fillId="43" borderId="93" xfId="1052" applyFont="1" applyFill="1" applyBorder="1" applyAlignment="1">
      <alignment horizontal="center" vertical="center"/>
    </xf>
    <xf numFmtId="4" fontId="22" fillId="43" borderId="93" xfId="1052" applyNumberFormat="1" applyFont="1" applyFill="1" applyBorder="1" applyAlignment="1">
      <alignment horizontal="center" vertical="center"/>
    </xf>
    <xf numFmtId="4" fontId="49" fillId="0" borderId="59" xfId="1052" applyNumberFormat="1" applyFont="1" applyFill="1" applyBorder="1" applyAlignment="1">
      <alignment horizontal="center" vertical="center"/>
    </xf>
    <xf numFmtId="0" fontId="81" fillId="0" borderId="59" xfId="1052" applyFont="1" applyFill="1" applyBorder="1" applyAlignment="1">
      <alignment horizontal="left" vertical="center"/>
    </xf>
    <xf numFmtId="0" fontId="20" fillId="43" borderId="21" xfId="1052" applyFont="1" applyFill="1" applyBorder="1" applyAlignment="1">
      <alignment horizontal="center"/>
    </xf>
    <xf numFmtId="0" fontId="20" fillId="43" borderId="32" xfId="1052" applyFont="1" applyFill="1" applyBorder="1" applyAlignment="1">
      <alignment horizontal="center"/>
    </xf>
    <xf numFmtId="0" fontId="81" fillId="0" borderId="59" xfId="1052" applyFont="1" applyFill="1" applyBorder="1" applyAlignment="1">
      <alignment horizontal="center"/>
    </xf>
    <xf numFmtId="171" fontId="22" fillId="0" borderId="52" xfId="243" applyNumberFormat="1" applyFont="1" applyBorder="1"/>
    <xf numFmtId="171" fontId="22" fillId="0" borderId="65" xfId="243" applyNumberFormat="1" applyFont="1" applyBorder="1"/>
    <xf numFmtId="171" fontId="49" fillId="0" borderId="59" xfId="243" applyNumberFormat="1" applyFont="1" applyBorder="1"/>
    <xf numFmtId="0" fontId="22" fillId="0" borderId="40" xfId="1052" applyFont="1" applyBorder="1"/>
    <xf numFmtId="0" fontId="22" fillId="0" borderId="86" xfId="1052" applyFont="1" applyBorder="1"/>
    <xf numFmtId="0" fontId="22" fillId="0" borderId="49" xfId="1052" applyFont="1" applyBorder="1"/>
    <xf numFmtId="0" fontId="22" fillId="0" borderId="48" xfId="1052" applyFont="1" applyBorder="1"/>
    <xf numFmtId="171" fontId="22" fillId="0" borderId="73" xfId="243" applyNumberFormat="1" applyFont="1" applyBorder="1"/>
    <xf numFmtId="171" fontId="22" fillId="0" borderId="96" xfId="1052" applyNumberFormat="1" applyFont="1" applyBorder="1"/>
    <xf numFmtId="171" fontId="49" fillId="0" borderId="59" xfId="1052" applyNumberFormat="1" applyFont="1" applyFill="1" applyBorder="1"/>
    <xf numFmtId="0" fontId="20" fillId="43" borderId="22" xfId="1052" applyFont="1" applyFill="1" applyBorder="1" applyAlignment="1">
      <alignment horizontal="center"/>
    </xf>
    <xf numFmtId="0" fontId="22" fillId="0" borderId="51" xfId="1052" applyFont="1" applyBorder="1" applyAlignment="1">
      <alignment horizontal="center"/>
    </xf>
    <xf numFmtId="2" fontId="22" fillId="0" borderId="52" xfId="1052" applyNumberFormat="1" applyFont="1" applyBorder="1"/>
    <xf numFmtId="0" fontId="22" fillId="0" borderId="79" xfId="1052" applyFont="1" applyBorder="1"/>
    <xf numFmtId="171" fontId="22" fillId="0" borderId="47" xfId="243" applyNumberFormat="1" applyFont="1" applyBorder="1"/>
    <xf numFmtId="171" fontId="22" fillId="0" borderId="96" xfId="243" applyNumberFormat="1" applyFont="1" applyBorder="1"/>
    <xf numFmtId="0" fontId="20" fillId="43" borderId="35" xfId="1052" applyFont="1" applyFill="1" applyBorder="1" applyAlignment="1">
      <alignment horizontal="center"/>
    </xf>
    <xf numFmtId="0" fontId="20" fillId="43" borderId="21" xfId="1052" applyFont="1" applyFill="1" applyBorder="1"/>
    <xf numFmtId="2" fontId="22" fillId="0" borderId="52" xfId="1052" applyNumberFormat="1" applyFont="1" applyBorder="1" applyAlignment="1">
      <alignment horizontal="center"/>
    </xf>
    <xf numFmtId="2" fontId="22" fillId="0" borderId="51" xfId="1052" applyNumberFormat="1" applyFont="1" applyBorder="1" applyAlignment="1">
      <alignment horizontal="center"/>
    </xf>
    <xf numFmtId="0" fontId="22" fillId="0" borderId="73" xfId="1052" applyFont="1" applyBorder="1"/>
    <xf numFmtId="0" fontId="22" fillId="0" borderId="76" xfId="1052" applyFont="1" applyBorder="1"/>
    <xf numFmtId="171" fontId="22" fillId="0" borderId="74" xfId="243" applyNumberFormat="1" applyFont="1" applyBorder="1"/>
    <xf numFmtId="0" fontId="20" fillId="43" borderId="35" xfId="1052" applyFont="1" applyFill="1" applyBorder="1" applyAlignment="1">
      <alignment horizontal="center" wrapText="1"/>
    </xf>
    <xf numFmtId="0" fontId="20" fillId="43" borderId="21" xfId="1052" applyFont="1" applyFill="1" applyBorder="1" applyAlignment="1">
      <alignment horizontal="center" wrapText="1"/>
    </xf>
    <xf numFmtId="0" fontId="20" fillId="43" borderId="32" xfId="1052" applyFont="1" applyFill="1" applyBorder="1" applyAlignment="1">
      <alignment horizontal="center" wrapText="1"/>
    </xf>
    <xf numFmtId="0" fontId="81" fillId="0" borderId="59" xfId="1052" applyFont="1" applyFill="1" applyBorder="1" applyAlignment="1">
      <alignment horizontal="center" wrapText="1"/>
    </xf>
    <xf numFmtId="0" fontId="22" fillId="0" borderId="81" xfId="1052" applyFont="1" applyBorder="1" applyAlignment="1">
      <alignment horizontal="left"/>
    </xf>
    <xf numFmtId="0" fontId="22" fillId="0" borderId="51" xfId="1052" applyFont="1" applyBorder="1" applyAlignment="1">
      <alignment horizontal="left"/>
    </xf>
    <xf numFmtId="171" fontId="22" fillId="0" borderId="52" xfId="243" applyNumberFormat="1" applyFont="1" applyBorder="1" applyAlignment="1">
      <alignment horizontal="center"/>
    </xf>
    <xf numFmtId="0" fontId="22" fillId="0" borderId="51" xfId="462" applyNumberFormat="1" applyFont="1" applyBorder="1" applyAlignment="1">
      <alignment horizontal="center"/>
    </xf>
    <xf numFmtId="168" fontId="22" fillId="0" borderId="25" xfId="1052" applyNumberFormat="1" applyFont="1" applyBorder="1" applyAlignment="1">
      <alignment horizontal="center" wrapText="1"/>
    </xf>
    <xf numFmtId="171" fontId="22" fillId="0" borderId="36" xfId="243" applyNumberFormat="1" applyFont="1" applyBorder="1" applyAlignment="1">
      <alignment horizontal="center" wrapText="1"/>
    </xf>
    <xf numFmtId="171" fontId="49" fillId="0" borderId="59" xfId="243" applyNumberFormat="1" applyFont="1" applyBorder="1" applyAlignment="1">
      <alignment horizontal="center" wrapText="1"/>
    </xf>
    <xf numFmtId="168" fontId="22" fillId="43" borderId="96" xfId="1052" applyNumberFormat="1" applyFont="1" applyFill="1" applyBorder="1"/>
    <xf numFmtId="168" fontId="49" fillId="0" borderId="59" xfId="1052" applyNumberFormat="1" applyFont="1" applyFill="1" applyBorder="1"/>
    <xf numFmtId="0" fontId="20" fillId="43" borderId="33" xfId="1052" applyFont="1" applyFill="1" applyBorder="1" applyAlignment="1">
      <alignment horizontal="center" wrapText="1"/>
    </xf>
    <xf numFmtId="43" fontId="22" fillId="0" borderId="51" xfId="243" applyFont="1" applyBorder="1"/>
    <xf numFmtId="9" fontId="22" fillId="0" borderId="54" xfId="462" applyFont="1" applyBorder="1"/>
    <xf numFmtId="9" fontId="22" fillId="0" borderId="52" xfId="462" applyFont="1" applyBorder="1" applyAlignment="1">
      <alignment horizontal="center"/>
    </xf>
    <xf numFmtId="43" fontId="22" fillId="0" borderId="65" xfId="243" applyFont="1" applyBorder="1"/>
    <xf numFmtId="43" fontId="49" fillId="0" borderId="59" xfId="243" applyFont="1" applyBorder="1"/>
    <xf numFmtId="43" fontId="22" fillId="0" borderId="90" xfId="243" applyFont="1" applyBorder="1"/>
    <xf numFmtId="9" fontId="22" fillId="0" borderId="94" xfId="462" applyFont="1" applyBorder="1"/>
    <xf numFmtId="43" fontId="22" fillId="0" borderId="96" xfId="1052" applyNumberFormat="1" applyFont="1" applyBorder="1"/>
    <xf numFmtId="43" fontId="49" fillId="0" borderId="59" xfId="1052" applyNumberFormat="1" applyFont="1" applyFill="1" applyBorder="1"/>
    <xf numFmtId="43" fontId="22" fillId="43" borderId="96" xfId="1052" applyNumberFormat="1" applyFont="1" applyFill="1" applyBorder="1"/>
    <xf numFmtId="0" fontId="22" fillId="0" borderId="28" xfId="1052" applyFont="1" applyBorder="1"/>
    <xf numFmtId="0" fontId="71" fillId="0" borderId="59" xfId="1052" applyFont="1" applyFill="1" applyBorder="1"/>
    <xf numFmtId="0" fontId="22" fillId="0" borderId="0" xfId="1052" applyFont="1" applyBorder="1" applyAlignment="1">
      <alignment horizontal="center"/>
    </xf>
    <xf numFmtId="0" fontId="22" fillId="0" borderId="31" xfId="1052" applyFont="1" applyBorder="1" applyAlignment="1">
      <alignment horizontal="center"/>
    </xf>
    <xf numFmtId="0" fontId="49" fillId="0" borderId="59" xfId="1052" applyFont="1" applyFill="1" applyBorder="1" applyAlignment="1">
      <alignment horizontal="center"/>
    </xf>
    <xf numFmtId="0" fontId="20" fillId="0" borderId="81" xfId="1052" applyFont="1" applyBorder="1"/>
    <xf numFmtId="0" fontId="22" fillId="0" borderId="51" xfId="1052" applyFont="1" applyBorder="1"/>
    <xf numFmtId="0" fontId="22" fillId="0" borderId="24" xfId="1052" applyFont="1" applyBorder="1"/>
    <xf numFmtId="0" fontId="20" fillId="0" borderId="30" xfId="1052" applyFont="1" applyBorder="1" applyAlignment="1">
      <alignment horizontal="left"/>
    </xf>
    <xf numFmtId="0" fontId="21" fillId="0" borderId="59" xfId="1052" applyFont="1" applyFill="1" applyBorder="1" applyAlignment="1">
      <alignment wrapText="1"/>
    </xf>
    <xf numFmtId="0" fontId="22" fillId="0" borderId="0" xfId="1052" applyFont="1" applyBorder="1" applyAlignment="1">
      <alignment horizontal="left"/>
    </xf>
    <xf numFmtId="0" fontId="22" fillId="0" borderId="30" xfId="1052" applyFont="1" applyBorder="1" applyAlignment="1">
      <alignment horizontal="left"/>
    </xf>
    <xf numFmtId="0" fontId="68" fillId="0" borderId="59" xfId="1052" applyFont="1" applyFill="1" applyBorder="1" applyAlignment="1">
      <alignment horizontal="right"/>
    </xf>
    <xf numFmtId="0" fontId="49" fillId="0" borderId="60" xfId="1052" applyFont="1" applyBorder="1"/>
    <xf numFmtId="0" fontId="49" fillId="0" borderId="61" xfId="1052" applyFont="1" applyBorder="1"/>
    <xf numFmtId="0" fontId="49" fillId="0" borderId="62" xfId="1052" applyFont="1" applyFill="1" applyBorder="1"/>
    <xf numFmtId="0" fontId="69" fillId="0" borderId="0" xfId="591" applyFont="1" applyProtection="1"/>
    <xf numFmtId="0" fontId="68" fillId="0" borderId="57" xfId="592" applyFont="1" applyBorder="1" applyProtection="1"/>
    <xf numFmtId="0" fontId="68" fillId="0" borderId="57" xfId="592" applyFont="1" applyBorder="1" applyAlignment="1" applyProtection="1">
      <alignment horizontal="center"/>
    </xf>
    <xf numFmtId="0" fontId="69" fillId="0" borderId="0" xfId="591" applyFont="1" applyAlignment="1" applyProtection="1">
      <alignment vertical="center"/>
    </xf>
    <xf numFmtId="0" fontId="68" fillId="0" borderId="0" xfId="591" applyFont="1" applyProtection="1"/>
    <xf numFmtId="0" fontId="68" fillId="0" borderId="58" xfId="591" applyFont="1" applyBorder="1" applyProtection="1"/>
    <xf numFmtId="0" fontId="68" fillId="0" borderId="81" xfId="593" applyFont="1" applyBorder="1" applyAlignment="1" applyProtection="1">
      <alignment horizontal="center" vertical="center"/>
    </xf>
    <xf numFmtId="0" fontId="70" fillId="0" borderId="0" xfId="599" applyNumberFormat="1" applyFont="1" applyAlignment="1" applyProtection="1">
      <alignment horizontal="right" vertical="center"/>
    </xf>
    <xf numFmtId="176" fontId="70" fillId="0" borderId="0" xfId="599" applyNumberFormat="1" applyFont="1" applyAlignment="1" applyProtection="1">
      <alignment horizontal="center" vertical="center"/>
    </xf>
    <xf numFmtId="0" fontId="70" fillId="0" borderId="0" xfId="599" applyNumberFormat="1" applyFont="1" applyAlignment="1" applyProtection="1">
      <alignment horizontal="justify" vertical="center"/>
    </xf>
    <xf numFmtId="0" fontId="70" fillId="0" borderId="0" xfId="599" applyNumberFormat="1" applyFont="1" applyAlignment="1" applyProtection="1">
      <alignment horizontal="center" vertical="center"/>
    </xf>
    <xf numFmtId="0" fontId="70" fillId="0" borderId="0" xfId="313" applyNumberFormat="1" applyFont="1" applyAlignment="1" applyProtection="1">
      <alignment horizontal="right" vertical="center"/>
    </xf>
    <xf numFmtId="0" fontId="71" fillId="0" borderId="0" xfId="591" applyFont="1" applyAlignment="1" applyProtection="1">
      <alignment vertical="center"/>
    </xf>
    <xf numFmtId="0" fontId="71" fillId="0" borderId="0" xfId="591" applyFont="1" applyProtection="1"/>
    <xf numFmtId="176" fontId="69" fillId="0" borderId="0" xfId="591" applyNumberFormat="1" applyFont="1" applyAlignment="1" applyProtection="1">
      <alignment horizontal="center" vertical="center"/>
    </xf>
    <xf numFmtId="0" fontId="69" fillId="0" borderId="0" xfId="591" applyFont="1" applyAlignment="1" applyProtection="1">
      <alignment horizontal="center"/>
    </xf>
    <xf numFmtId="0" fontId="69" fillId="0" borderId="0" xfId="591" applyFont="1" applyAlignment="1" applyProtection="1">
      <alignment horizontal="justify"/>
    </xf>
    <xf numFmtId="0" fontId="69" fillId="0" borderId="0" xfId="591" applyFont="1" applyAlignment="1" applyProtection="1">
      <alignment horizontal="center" vertical="center"/>
    </xf>
    <xf numFmtId="164" fontId="69" fillId="0" borderId="0" xfId="313" applyFont="1" applyProtection="1"/>
    <xf numFmtId="164" fontId="69" fillId="0" borderId="0" xfId="313" applyFont="1" applyAlignment="1" applyProtection="1">
      <alignment vertical="center"/>
    </xf>
    <xf numFmtId="173" fontId="68" fillId="45" borderId="13" xfId="1192" applyNumberFormat="1" applyFont="1" applyFill="1" applyBorder="1" applyAlignment="1" applyProtection="1">
      <alignment vertical="center" wrapText="1"/>
    </xf>
    <xf numFmtId="173" fontId="68" fillId="45" borderId="25" xfId="1192" applyNumberFormat="1" applyFont="1" applyFill="1" applyBorder="1" applyAlignment="1" applyProtection="1">
      <alignment vertical="center" wrapText="1"/>
    </xf>
    <xf numFmtId="173" fontId="69" fillId="0" borderId="0" xfId="591" applyNumberFormat="1" applyFont="1" applyAlignment="1" applyProtection="1">
      <alignment vertical="center"/>
    </xf>
    <xf numFmtId="173" fontId="68" fillId="0" borderId="16" xfId="1192" applyNumberFormat="1" applyFont="1" applyFill="1" applyBorder="1" applyAlignment="1" applyProtection="1">
      <alignment vertical="center" wrapText="1"/>
    </xf>
    <xf numFmtId="0" fontId="70" fillId="46" borderId="64" xfId="593" applyFont="1" applyFill="1" applyBorder="1" applyAlignment="1" applyProtection="1">
      <alignment vertical="center"/>
    </xf>
    <xf numFmtId="176" fontId="70" fillId="46" borderId="52" xfId="593" applyNumberFormat="1" applyFont="1" applyFill="1" applyBorder="1" applyAlignment="1" applyProtection="1">
      <alignment horizontal="center" vertical="center"/>
    </xf>
    <xf numFmtId="0" fontId="70" fillId="46" borderId="52" xfId="593" applyFont="1" applyFill="1" applyBorder="1" applyAlignment="1" applyProtection="1">
      <alignment vertical="center"/>
    </xf>
    <xf numFmtId="0" fontId="70" fillId="46" borderId="52" xfId="596" applyFont="1" applyFill="1" applyBorder="1" applyAlignment="1" applyProtection="1">
      <alignment horizontal="justify" vertical="center" wrapText="1"/>
    </xf>
    <xf numFmtId="0" fontId="70" fillId="46" borderId="52" xfId="593" applyFont="1" applyFill="1" applyBorder="1" applyAlignment="1" applyProtection="1">
      <alignment horizontal="center" vertical="center"/>
    </xf>
    <xf numFmtId="164" fontId="70" fillId="46" borderId="52" xfId="313" applyFont="1" applyFill="1" applyBorder="1" applyAlignment="1" applyProtection="1">
      <alignment vertical="center"/>
    </xf>
    <xf numFmtId="0" fontId="68" fillId="46" borderId="64" xfId="593" applyFont="1" applyFill="1" applyBorder="1" applyAlignment="1" applyProtection="1">
      <alignment horizontal="center" vertical="center"/>
    </xf>
    <xf numFmtId="176" fontId="68" fillId="46" borderId="52" xfId="593" applyNumberFormat="1" applyFont="1" applyFill="1" applyBorder="1" applyAlignment="1" applyProtection="1">
      <alignment horizontal="center" vertical="center"/>
    </xf>
    <xf numFmtId="0" fontId="68" fillId="46" borderId="52" xfId="596" applyFont="1" applyFill="1" applyBorder="1" applyAlignment="1" applyProtection="1">
      <alignment horizontal="center" vertical="center"/>
    </xf>
    <xf numFmtId="0" fontId="68" fillId="46" borderId="52" xfId="596" applyFont="1" applyFill="1" applyBorder="1" applyAlignment="1" applyProtection="1">
      <alignment horizontal="justify" vertical="center" wrapText="1"/>
    </xf>
    <xf numFmtId="0" fontId="68" fillId="46" borderId="52" xfId="596" applyFont="1" applyFill="1" applyBorder="1" applyAlignment="1" applyProtection="1">
      <alignment horizontal="center" vertical="center" wrapText="1"/>
    </xf>
    <xf numFmtId="43" fontId="68" fillId="46" borderId="52" xfId="243" applyFont="1" applyFill="1" applyBorder="1" applyAlignment="1" applyProtection="1">
      <alignment horizontal="center" vertical="center" wrapText="1"/>
    </xf>
    <xf numFmtId="173" fontId="68" fillId="46" borderId="52" xfId="313" applyNumberFormat="1" applyFont="1" applyFill="1" applyBorder="1" applyAlignment="1" applyProtection="1">
      <alignment vertical="center" wrapText="1"/>
    </xf>
    <xf numFmtId="0" fontId="68" fillId="46" borderId="64" xfId="593" applyFont="1" applyFill="1" applyBorder="1" applyAlignment="1" applyProtection="1">
      <alignment vertical="center"/>
    </xf>
    <xf numFmtId="0" fontId="68" fillId="46" borderId="52" xfId="593" applyFont="1" applyFill="1" applyBorder="1" applyAlignment="1" applyProtection="1">
      <alignment vertical="center"/>
    </xf>
    <xf numFmtId="0" fontId="68" fillId="46" borderId="52" xfId="593" applyFont="1" applyFill="1" applyBorder="1" applyAlignment="1" applyProtection="1">
      <alignment horizontal="center" vertical="center"/>
    </xf>
    <xf numFmtId="164" fontId="68" fillId="46" borderId="52" xfId="313" applyFont="1" applyFill="1" applyBorder="1" applyAlignment="1" applyProtection="1">
      <alignment vertical="center"/>
    </xf>
    <xf numFmtId="0" fontId="70" fillId="46" borderId="50" xfId="593" applyFont="1" applyFill="1" applyBorder="1" applyAlignment="1" applyProtection="1">
      <alignment horizontal="left" vertical="center"/>
    </xf>
    <xf numFmtId="176" fontId="70" fillId="46" borderId="46" xfId="593" applyNumberFormat="1" applyFont="1" applyFill="1" applyBorder="1" applyAlignment="1" applyProtection="1">
      <alignment horizontal="center" vertical="center"/>
    </xf>
    <xf numFmtId="0" fontId="70" fillId="46" borderId="46" xfId="593" applyFont="1" applyFill="1" applyBorder="1" applyAlignment="1" applyProtection="1">
      <alignment horizontal="center" vertical="center"/>
    </xf>
    <xf numFmtId="0" fontId="70" fillId="46" borderId="46" xfId="593" applyFont="1" applyFill="1" applyBorder="1" applyAlignment="1" applyProtection="1">
      <alignment horizontal="justify" vertical="center" wrapText="1"/>
    </xf>
    <xf numFmtId="4" fontId="70" fillId="46" borderId="46" xfId="313" applyNumberFormat="1" applyFont="1" applyFill="1" applyBorder="1" applyAlignment="1" applyProtection="1">
      <alignment horizontal="center" vertical="center" wrapText="1"/>
    </xf>
    <xf numFmtId="0" fontId="69" fillId="0" borderId="0" xfId="591" applyFont="1" applyFill="1" applyProtection="1"/>
    <xf numFmtId="0" fontId="68" fillId="0" borderId="59" xfId="591" applyFont="1" applyFill="1" applyBorder="1" applyProtection="1"/>
    <xf numFmtId="0" fontId="68" fillId="0" borderId="0" xfId="591" applyFont="1" applyFill="1" applyProtection="1"/>
    <xf numFmtId="0" fontId="70" fillId="46" borderId="98" xfId="593" applyFont="1" applyFill="1" applyBorder="1" applyAlignment="1" applyProtection="1">
      <alignment vertical="center"/>
    </xf>
    <xf numFmtId="176" fontId="70" fillId="46" borderId="25" xfId="593" applyNumberFormat="1" applyFont="1" applyFill="1" applyBorder="1" applyAlignment="1" applyProtection="1">
      <alignment horizontal="center" vertical="center"/>
    </xf>
    <xf numFmtId="0" fontId="70" fillId="46" borderId="25" xfId="593" applyFont="1" applyFill="1" applyBorder="1" applyAlignment="1" applyProtection="1">
      <alignment vertical="center"/>
    </xf>
    <xf numFmtId="0" fontId="70" fillId="46" borderId="25" xfId="596" applyFont="1" applyFill="1" applyBorder="1" applyAlignment="1" applyProtection="1">
      <alignment horizontal="justify" vertical="center" wrapText="1"/>
    </xf>
    <xf numFmtId="0" fontId="70" fillId="46" borderId="25" xfId="593" applyFont="1" applyFill="1" applyBorder="1" applyAlignment="1" applyProtection="1">
      <alignment horizontal="center" vertical="center"/>
    </xf>
    <xf numFmtId="164" fontId="70" fillId="46" borderId="25" xfId="313" applyFont="1" applyFill="1" applyBorder="1" applyAlignment="1" applyProtection="1">
      <alignment vertical="center"/>
    </xf>
    <xf numFmtId="0" fontId="70" fillId="43" borderId="99" xfId="593" applyFont="1" applyFill="1" applyBorder="1" applyAlignment="1" applyProtection="1">
      <alignment vertical="center"/>
    </xf>
    <xf numFmtId="1" fontId="70" fillId="43" borderId="97" xfId="593" applyNumberFormat="1" applyFont="1" applyFill="1" applyBorder="1" applyAlignment="1" applyProtection="1">
      <alignment horizontal="center" vertical="center"/>
    </xf>
    <xf numFmtId="0" fontId="70" fillId="43" borderId="97" xfId="593" applyFont="1" applyFill="1" applyBorder="1" applyAlignment="1" applyProtection="1">
      <alignment vertical="center"/>
    </xf>
    <xf numFmtId="0" fontId="70" fillId="43" borderId="97" xfId="593" applyFont="1" applyFill="1" applyBorder="1" applyAlignment="1" applyProtection="1">
      <alignment horizontal="justify" vertical="center"/>
    </xf>
    <xf numFmtId="0" fontId="70" fillId="43" borderId="97" xfId="593" applyFont="1" applyFill="1" applyBorder="1" applyAlignment="1" applyProtection="1">
      <alignment horizontal="center" vertical="center"/>
    </xf>
    <xf numFmtId="164" fontId="70" fillId="43" borderId="97" xfId="313" applyFont="1" applyFill="1" applyBorder="1" applyAlignment="1" applyProtection="1">
      <alignment vertical="center"/>
    </xf>
    <xf numFmtId="0" fontId="25" fillId="43" borderId="97" xfId="1056" applyFont="1" applyFill="1" applyBorder="1" applyAlignment="1" applyProtection="1">
      <alignment vertical="center"/>
    </xf>
    <xf numFmtId="173" fontId="68" fillId="46" borderId="25" xfId="313" applyNumberFormat="1" applyFont="1" applyFill="1" applyBorder="1" applyAlignment="1" applyProtection="1">
      <alignment vertical="center" wrapText="1"/>
    </xf>
    <xf numFmtId="164" fontId="70" fillId="43" borderId="99" xfId="313" applyFont="1" applyFill="1" applyBorder="1" applyAlignment="1" applyProtection="1">
      <alignment vertical="center"/>
    </xf>
    <xf numFmtId="0" fontId="25" fillId="43" borderId="17" xfId="1056" applyFont="1" applyFill="1" applyBorder="1" applyAlignment="1" applyProtection="1">
      <alignment vertical="center"/>
    </xf>
    <xf numFmtId="0" fontId="69" fillId="46" borderId="25" xfId="591" applyFont="1" applyFill="1" applyBorder="1" applyAlignment="1" applyProtection="1">
      <alignment vertical="center"/>
    </xf>
    <xf numFmtId="0" fontId="69" fillId="46" borderId="52" xfId="591" applyFont="1" applyFill="1" applyBorder="1" applyAlignment="1" applyProtection="1">
      <alignment vertical="center"/>
    </xf>
    <xf numFmtId="0" fontId="69" fillId="0" borderId="82" xfId="591" applyFont="1" applyBorder="1" applyProtection="1"/>
    <xf numFmtId="0" fontId="73" fillId="0" borderId="101" xfId="0" applyFont="1" applyBorder="1" applyAlignment="1" applyProtection="1">
      <alignment horizontal="left" vertical="center"/>
    </xf>
    <xf numFmtId="0" fontId="74" fillId="0" borderId="101" xfId="0" applyFont="1" applyBorder="1" applyAlignment="1" applyProtection="1">
      <alignment horizontal="left" vertical="center"/>
    </xf>
    <xf numFmtId="0" fontId="69" fillId="0" borderId="83" xfId="591" applyFont="1" applyFill="1" applyBorder="1" applyProtection="1"/>
    <xf numFmtId="0" fontId="69" fillId="0" borderId="58" xfId="591" applyFont="1" applyBorder="1" applyProtection="1"/>
    <xf numFmtId="0" fontId="69" fillId="0" borderId="59" xfId="591" applyFont="1" applyFill="1" applyBorder="1" applyProtection="1"/>
    <xf numFmtId="173" fontId="70" fillId="46" borderId="79" xfId="313" applyNumberFormat="1" applyFont="1" applyFill="1" applyBorder="1" applyAlignment="1" applyProtection="1">
      <alignment vertical="center" wrapText="1"/>
    </xf>
    <xf numFmtId="200" fontId="67" fillId="0" borderId="79" xfId="0" applyNumberFormat="1" applyFont="1" applyBorder="1" applyAlignment="1" applyProtection="1">
      <alignment horizontal="center" vertical="center"/>
    </xf>
    <xf numFmtId="173" fontId="68" fillId="46" borderId="79" xfId="1192" applyNumberFormat="1" applyFont="1" applyFill="1" applyBorder="1" applyAlignment="1" applyProtection="1">
      <alignment vertical="center" wrapText="1"/>
    </xf>
    <xf numFmtId="173" fontId="68" fillId="0" borderId="57" xfId="592" applyNumberFormat="1" applyFont="1" applyBorder="1" applyProtection="1"/>
    <xf numFmtId="173" fontId="70" fillId="43" borderId="29" xfId="593" applyNumberFormat="1" applyFont="1" applyFill="1" applyBorder="1" applyAlignment="1" applyProtection="1">
      <alignment vertical="center"/>
    </xf>
    <xf numFmtId="173" fontId="70" fillId="46" borderId="45" xfId="593" applyNumberFormat="1" applyFont="1" applyFill="1" applyBorder="1" applyAlignment="1" applyProtection="1">
      <alignment vertical="center"/>
    </xf>
    <xf numFmtId="173" fontId="70" fillId="46" borderId="24" xfId="593" applyNumberFormat="1" applyFont="1" applyFill="1" applyBorder="1" applyAlignment="1" applyProtection="1">
      <alignment vertical="center"/>
    </xf>
    <xf numFmtId="173" fontId="68" fillId="46" borderId="24" xfId="597" applyNumberFormat="1" applyFont="1" applyFill="1" applyBorder="1" applyAlignment="1" applyProtection="1">
      <alignment vertical="center" wrapText="1"/>
    </xf>
    <xf numFmtId="173" fontId="70" fillId="46" borderId="91" xfId="597" applyNumberFormat="1" applyFont="1" applyFill="1" applyBorder="1" applyAlignment="1" applyProtection="1">
      <alignment vertical="center" wrapText="1"/>
    </xf>
    <xf numFmtId="173" fontId="70" fillId="0" borderId="0" xfId="599" applyNumberFormat="1" applyFont="1" applyAlignment="1" applyProtection="1">
      <alignment vertical="center"/>
    </xf>
    <xf numFmtId="173" fontId="70" fillId="38" borderId="29" xfId="593" applyNumberFormat="1" applyFont="1" applyFill="1" applyBorder="1" applyAlignment="1" applyProtection="1">
      <alignment vertical="center"/>
    </xf>
    <xf numFmtId="173" fontId="69" fillId="0" borderId="0" xfId="591" applyNumberFormat="1" applyFont="1" applyProtection="1"/>
    <xf numFmtId="173" fontId="70" fillId="45" borderId="79" xfId="597" applyNumberFormat="1" applyFont="1" applyFill="1" applyBorder="1" applyAlignment="1" applyProtection="1">
      <alignment vertical="center" wrapText="1"/>
    </xf>
    <xf numFmtId="173" fontId="25" fillId="43" borderId="97" xfId="1056" applyNumberFormat="1" applyFont="1" applyFill="1" applyBorder="1" applyAlignment="1" applyProtection="1">
      <alignment vertical="center"/>
    </xf>
    <xf numFmtId="173" fontId="69" fillId="46" borderId="25" xfId="591" applyNumberFormat="1" applyFont="1" applyFill="1" applyBorder="1" applyAlignment="1" applyProtection="1">
      <alignment vertical="center"/>
    </xf>
    <xf numFmtId="173" fontId="69" fillId="46" borderId="52" xfId="591" applyNumberFormat="1" applyFont="1" applyFill="1" applyBorder="1" applyAlignment="1" applyProtection="1">
      <alignment vertical="center"/>
    </xf>
    <xf numFmtId="173" fontId="68" fillId="0" borderId="0" xfId="591" applyNumberFormat="1" applyFont="1" applyAlignment="1" applyProtection="1">
      <alignment vertical="center"/>
    </xf>
    <xf numFmtId="173" fontId="70" fillId="0" borderId="0" xfId="594" applyNumberFormat="1" applyFont="1" applyFill="1" applyBorder="1" applyAlignment="1" applyProtection="1">
      <alignment vertical="center"/>
    </xf>
    <xf numFmtId="199" fontId="47" fillId="0" borderId="16" xfId="1015" applyNumberFormat="1" applyFont="1" applyFill="1" applyBorder="1" applyAlignment="1" applyProtection="1">
      <alignment horizontal="right" vertical="center" wrapText="1"/>
    </xf>
    <xf numFmtId="200" fontId="67" fillId="0" borderId="16" xfId="0" applyNumberFormat="1" applyFont="1" applyBorder="1" applyAlignment="1" applyProtection="1">
      <alignment horizontal="center" vertical="center"/>
    </xf>
    <xf numFmtId="173" fontId="68" fillId="0" borderId="0" xfId="591" applyNumberFormat="1" applyFont="1" applyFill="1" applyAlignment="1" applyProtection="1">
      <alignment vertical="center"/>
    </xf>
    <xf numFmtId="201" fontId="68" fillId="0" borderId="57" xfId="592" applyNumberFormat="1" applyFont="1" applyBorder="1" applyProtection="1"/>
    <xf numFmtId="201" fontId="25" fillId="43" borderId="97" xfId="1056" applyNumberFormat="1" applyFont="1" applyFill="1" applyBorder="1" applyAlignment="1" applyProtection="1">
      <alignment vertical="center"/>
    </xf>
    <xf numFmtId="201" fontId="69" fillId="46" borderId="25" xfId="313" applyNumberFormat="1" applyFont="1" applyFill="1" applyBorder="1" applyAlignment="1" applyProtection="1">
      <alignment vertical="center"/>
    </xf>
    <xf numFmtId="201" fontId="69" fillId="46" borderId="52" xfId="313" applyNumberFormat="1" applyFont="1" applyFill="1" applyBorder="1" applyAlignment="1" applyProtection="1">
      <alignment vertical="center"/>
    </xf>
    <xf numFmtId="201" fontId="47" fillId="0" borderId="52" xfId="1015" applyNumberFormat="1" applyFont="1" applyFill="1" applyBorder="1" applyAlignment="1" applyProtection="1">
      <alignment horizontal="right" vertical="center" wrapText="1"/>
      <protection locked="0"/>
    </xf>
    <xf numFmtId="201" fontId="47" fillId="46" borderId="52" xfId="1015" applyNumberFormat="1" applyFont="1" applyFill="1" applyBorder="1" applyAlignment="1" applyProtection="1">
      <alignment horizontal="right" vertical="center" wrapText="1"/>
    </xf>
    <xf numFmtId="201" fontId="70" fillId="0" borderId="0" xfId="313" applyNumberFormat="1" applyFont="1" applyAlignment="1" applyProtection="1">
      <alignment horizontal="right" vertical="center"/>
    </xf>
    <xf numFmtId="201" fontId="69" fillId="0" borderId="0" xfId="313" applyNumberFormat="1" applyFont="1" applyProtection="1"/>
    <xf numFmtId="175" fontId="70" fillId="38" borderId="14" xfId="593" applyNumberFormat="1" applyFont="1" applyFill="1" applyBorder="1" applyAlignment="1" applyProtection="1">
      <alignment vertical="center"/>
    </xf>
    <xf numFmtId="175" fontId="70" fillId="38" borderId="15" xfId="593" applyNumberFormat="1" applyFont="1" applyFill="1" applyBorder="1" applyAlignment="1" applyProtection="1">
      <alignment vertical="center"/>
    </xf>
    <xf numFmtId="201" fontId="70" fillId="38" borderId="15" xfId="593" applyNumberFormat="1" applyFont="1" applyFill="1" applyBorder="1" applyAlignment="1" applyProtection="1">
      <alignment vertical="center" wrapText="1"/>
    </xf>
    <xf numFmtId="201" fontId="70" fillId="38" borderId="15" xfId="593" applyNumberFormat="1" applyFont="1" applyFill="1" applyBorder="1" applyAlignment="1" applyProtection="1">
      <alignment vertical="center"/>
    </xf>
    <xf numFmtId="173" fontId="70" fillId="45" borderId="25" xfId="1192" applyNumberFormat="1" applyFont="1" applyFill="1" applyBorder="1" applyAlignment="1" applyProtection="1">
      <alignment vertical="center" wrapText="1"/>
    </xf>
    <xf numFmtId="173" fontId="70" fillId="45" borderId="99" xfId="1065" applyNumberFormat="1" applyFont="1" applyFill="1" applyBorder="1" applyAlignment="1" applyProtection="1">
      <alignment vertical="center"/>
    </xf>
    <xf numFmtId="173" fontId="68" fillId="45" borderId="52" xfId="1065" applyNumberFormat="1" applyFont="1" applyFill="1" applyBorder="1" applyAlignment="1" applyProtection="1">
      <alignment vertical="center"/>
    </xf>
    <xf numFmtId="173" fontId="70" fillId="45" borderId="52" xfId="1065" applyNumberFormat="1" applyFont="1" applyFill="1" applyBorder="1" applyAlignment="1" applyProtection="1">
      <alignment vertical="center"/>
    </xf>
    <xf numFmtId="173" fontId="68" fillId="46" borderId="34" xfId="593" applyNumberFormat="1" applyFont="1" applyFill="1" applyBorder="1" applyAlignment="1" applyProtection="1">
      <alignment vertical="center"/>
    </xf>
    <xf numFmtId="173" fontId="68" fillId="46" borderId="45" xfId="593" applyNumberFormat="1" applyFont="1" applyFill="1" applyBorder="1" applyAlignment="1" applyProtection="1">
      <alignment vertical="center"/>
    </xf>
    <xf numFmtId="173" fontId="70" fillId="46" borderId="29" xfId="593" applyNumberFormat="1" applyFont="1" applyFill="1" applyBorder="1" applyAlignment="1" applyProtection="1">
      <alignment vertical="center"/>
    </xf>
    <xf numFmtId="173" fontId="68" fillId="46" borderId="78" xfId="593" applyNumberFormat="1" applyFont="1" applyFill="1" applyBorder="1" applyAlignment="1" applyProtection="1">
      <alignment vertical="center"/>
    </xf>
    <xf numFmtId="175" fontId="70" fillId="38" borderId="97" xfId="593" applyNumberFormat="1" applyFont="1" applyFill="1" applyBorder="1" applyAlignment="1" applyProtection="1">
      <alignment vertical="center"/>
    </xf>
    <xf numFmtId="173" fontId="70" fillId="45" borderId="29" xfId="593" applyNumberFormat="1" applyFont="1" applyFill="1" applyBorder="1" applyAlignment="1" applyProtection="1">
      <alignment vertical="center"/>
    </xf>
    <xf numFmtId="173" fontId="70" fillId="46" borderId="99" xfId="313" applyNumberFormat="1" applyFont="1" applyFill="1" applyBorder="1" applyAlignment="1" applyProtection="1">
      <alignment vertical="center" wrapText="1"/>
    </xf>
    <xf numFmtId="173" fontId="70" fillId="45" borderId="97" xfId="1192" applyNumberFormat="1" applyFont="1" applyFill="1" applyBorder="1" applyAlignment="1" applyProtection="1">
      <alignment vertical="center" wrapText="1"/>
    </xf>
    <xf numFmtId="173" fontId="70" fillId="0" borderId="29" xfId="593" applyNumberFormat="1" applyFont="1" applyFill="1" applyBorder="1" applyAlignment="1" applyProtection="1">
      <alignment vertical="center"/>
      <protection locked="0"/>
    </xf>
    <xf numFmtId="0" fontId="68" fillId="0" borderId="0" xfId="399" applyFont="1"/>
    <xf numFmtId="176" fontId="68" fillId="0" borderId="0" xfId="399" applyNumberFormat="1" applyFont="1" applyAlignment="1">
      <alignment horizontal="center" vertical="center"/>
    </xf>
    <xf numFmtId="0" fontId="68" fillId="0" borderId="0" xfId="399" applyFont="1" applyAlignment="1">
      <alignment horizontal="center"/>
    </xf>
    <xf numFmtId="0" fontId="68" fillId="0" borderId="0" xfId="399" applyFont="1" applyAlignment="1">
      <alignment horizontal="justify"/>
    </xf>
    <xf numFmtId="0" fontId="68" fillId="0" borderId="0" xfId="399" applyFont="1" applyAlignment="1">
      <alignment horizontal="center" vertical="center"/>
    </xf>
    <xf numFmtId="164" fontId="68" fillId="0" borderId="0" xfId="313" applyFont="1"/>
    <xf numFmtId="173" fontId="70" fillId="0" borderId="0" xfId="600" applyNumberFormat="1" applyFont="1" applyAlignment="1">
      <alignment vertical="center"/>
    </xf>
    <xf numFmtId="173" fontId="83" fillId="46" borderId="32" xfId="601" applyNumberFormat="1" applyFont="1" applyFill="1" applyBorder="1" applyAlignment="1">
      <alignment horizontal="center" vertical="center" wrapText="1"/>
    </xf>
    <xf numFmtId="0" fontId="68" fillId="0" borderId="100" xfId="398" applyFont="1" applyBorder="1"/>
    <xf numFmtId="189" fontId="75" fillId="0" borderId="34" xfId="601" applyNumberFormat="1" applyFont="1" applyBorder="1" applyAlignment="1">
      <alignment vertical="center"/>
    </xf>
    <xf numFmtId="164" fontId="70" fillId="46" borderId="52" xfId="313" applyFont="1" applyFill="1" applyBorder="1" applyAlignment="1">
      <alignment horizontal="center" vertical="center"/>
    </xf>
    <xf numFmtId="0" fontId="68" fillId="0" borderId="103" xfId="398" applyFont="1" applyBorder="1"/>
    <xf numFmtId="164" fontId="70" fillId="46" borderId="79" xfId="313" applyFont="1" applyFill="1" applyBorder="1" applyAlignment="1">
      <alignment horizontal="center" vertical="center"/>
    </xf>
    <xf numFmtId="202" fontId="70" fillId="46" borderId="47" xfId="462" applyNumberFormat="1" applyFont="1" applyFill="1" applyBorder="1" applyAlignment="1">
      <alignment horizontal="center" vertical="center"/>
    </xf>
    <xf numFmtId="0" fontId="68" fillId="0" borderId="104" xfId="1066" applyFont="1" applyBorder="1"/>
    <xf numFmtId="176" fontId="68" fillId="0" borderId="0" xfId="591" applyNumberFormat="1" applyFont="1" applyAlignment="1">
      <alignment horizontal="center" vertical="center"/>
    </xf>
    <xf numFmtId="0" fontId="68" fillId="0" borderId="0" xfId="591" applyFont="1" applyAlignment="1">
      <alignment horizontal="center"/>
    </xf>
    <xf numFmtId="190" fontId="68" fillId="0" borderId="0" xfId="603" applyNumberFormat="1" applyFont="1" applyAlignment="1">
      <alignment horizontal="justify"/>
    </xf>
    <xf numFmtId="0" fontId="68" fillId="0" borderId="0" xfId="591" applyFont="1" applyAlignment="1">
      <alignment horizontal="center" vertical="center"/>
    </xf>
    <xf numFmtId="173" fontId="68" fillId="0" borderId="0" xfId="591" applyNumberFormat="1" applyFont="1"/>
    <xf numFmtId="173" fontId="68" fillId="0" borderId="44" xfId="1192" applyNumberFormat="1" applyFont="1" applyBorder="1" applyAlignment="1">
      <alignment vertical="center" wrapText="1"/>
    </xf>
    <xf numFmtId="173" fontId="68" fillId="0" borderId="16" xfId="1192" applyNumberFormat="1" applyFont="1" applyBorder="1" applyAlignment="1">
      <alignment vertical="center" wrapText="1"/>
    </xf>
    <xf numFmtId="173" fontId="68" fillId="0" borderId="43" xfId="1192" applyNumberFormat="1" applyFont="1" applyBorder="1" applyAlignment="1">
      <alignment vertical="center" wrapText="1"/>
    </xf>
    <xf numFmtId="173" fontId="68" fillId="0" borderId="0" xfId="1192" applyNumberFormat="1" applyFont="1" applyAlignment="1">
      <alignment vertical="center" wrapText="1"/>
    </xf>
    <xf numFmtId="0" fontId="68" fillId="0" borderId="0" xfId="592" applyFont="1" applyAlignment="1">
      <alignment horizontal="justify" vertical="center" wrapText="1"/>
    </xf>
    <xf numFmtId="173" fontId="69" fillId="0" borderId="61" xfId="891" applyNumberFormat="1" applyFont="1" applyBorder="1"/>
    <xf numFmtId="173" fontId="69" fillId="0" borderId="0" xfId="591" applyNumberFormat="1" applyFont="1"/>
    <xf numFmtId="202" fontId="68" fillId="35" borderId="65" xfId="462" applyNumberFormat="1" applyFont="1" applyFill="1" applyBorder="1" applyAlignment="1" applyProtection="1">
      <alignment horizontal="center" vertical="center"/>
      <protection locked="0"/>
    </xf>
    <xf numFmtId="173" fontId="68" fillId="0" borderId="57" xfId="592" applyNumberFormat="1" applyFont="1" applyBorder="1"/>
    <xf numFmtId="173" fontId="70" fillId="43" borderId="65" xfId="593" applyNumberFormat="1" applyFont="1" applyFill="1" applyBorder="1" applyAlignment="1">
      <alignment vertical="center"/>
    </xf>
    <xf numFmtId="173" fontId="70" fillId="0" borderId="65" xfId="593" applyNumberFormat="1" applyFont="1" applyFill="1" applyBorder="1" applyAlignment="1">
      <alignment vertical="center"/>
    </xf>
    <xf numFmtId="173" fontId="68" fillId="0" borderId="65" xfId="597" applyNumberFormat="1" applyFont="1" applyBorder="1" applyAlignment="1">
      <alignment vertical="center" wrapText="1"/>
    </xf>
    <xf numFmtId="173" fontId="70" fillId="0" borderId="47" xfId="597" applyNumberFormat="1" applyFont="1" applyBorder="1" applyAlignment="1">
      <alignment vertical="center" wrapText="1"/>
    </xf>
    <xf numFmtId="173" fontId="70" fillId="43" borderId="36" xfId="593" applyNumberFormat="1" applyFont="1" applyFill="1" applyBorder="1" applyAlignment="1">
      <alignment vertical="center"/>
    </xf>
    <xf numFmtId="173" fontId="70" fillId="0" borderId="47" xfId="594" applyNumberFormat="1" applyFont="1" applyBorder="1" applyAlignment="1">
      <alignment vertical="center"/>
    </xf>
    <xf numFmtId="173" fontId="76" fillId="38" borderId="29" xfId="593" applyNumberFormat="1" applyFont="1" applyFill="1" applyBorder="1" applyAlignment="1">
      <alignment vertical="center"/>
    </xf>
    <xf numFmtId="173" fontId="70" fillId="0" borderId="0" xfId="599" applyNumberFormat="1" applyFont="1" applyAlignment="1">
      <alignment vertical="center"/>
    </xf>
    <xf numFmtId="173" fontId="70" fillId="38" borderId="29" xfId="593" applyNumberFormat="1" applyFont="1" applyFill="1" applyBorder="1" applyAlignment="1">
      <alignment vertical="center"/>
    </xf>
    <xf numFmtId="173" fontId="77" fillId="38" borderId="29" xfId="593" applyNumberFormat="1" applyFont="1" applyFill="1" applyBorder="1" applyAlignment="1">
      <alignment vertical="center"/>
    </xf>
    <xf numFmtId="173" fontId="70" fillId="0" borderId="0" xfId="600" applyNumberFormat="1" applyFont="1" applyBorder="1" applyAlignment="1">
      <alignment vertical="center"/>
    </xf>
    <xf numFmtId="173" fontId="70" fillId="35" borderId="32" xfId="601" applyNumberFormat="1" applyFont="1" applyFill="1" applyBorder="1" applyAlignment="1">
      <alignment horizontal="center" vertical="center"/>
    </xf>
    <xf numFmtId="173" fontId="68" fillId="0" borderId="0" xfId="591" applyNumberFormat="1" applyFont="1" applyBorder="1"/>
    <xf numFmtId="0" fontId="68" fillId="0" borderId="0" xfId="591" applyFont="1" applyBorder="1" applyAlignment="1">
      <alignment horizontal="justify"/>
    </xf>
    <xf numFmtId="164" fontId="68" fillId="0" borderId="0" xfId="1190" applyFont="1" applyBorder="1"/>
    <xf numFmtId="0" fontId="69" fillId="0" borderId="82" xfId="591" applyFont="1" applyBorder="1"/>
    <xf numFmtId="0" fontId="73" fillId="0" borderId="101" xfId="0" applyFont="1" applyBorder="1" applyAlignment="1">
      <alignment horizontal="left" vertical="center"/>
    </xf>
    <xf numFmtId="0" fontId="74" fillId="0" borderId="101" xfId="0" applyFont="1" applyBorder="1" applyAlignment="1">
      <alignment horizontal="left" vertical="center"/>
    </xf>
    <xf numFmtId="0" fontId="69" fillId="0" borderId="58" xfId="591" applyFont="1" applyBorder="1"/>
    <xf numFmtId="0" fontId="69" fillId="0" borderId="83" xfId="591" applyFont="1" applyBorder="1"/>
    <xf numFmtId="0" fontId="69" fillId="0" borderId="59" xfId="591" applyFont="1" applyBorder="1"/>
    <xf numFmtId="0" fontId="68" fillId="0" borderId="0" xfId="591" applyFont="1" applyBorder="1" applyProtection="1"/>
    <xf numFmtId="176" fontId="68" fillId="0" borderId="0" xfId="591" applyNumberFormat="1" applyFont="1" applyBorder="1" applyAlignment="1" applyProtection="1">
      <alignment horizontal="center" vertical="center"/>
    </xf>
    <xf numFmtId="0" fontId="68" fillId="0" borderId="0" xfId="591" applyFont="1" applyBorder="1" applyAlignment="1" applyProtection="1">
      <alignment horizontal="center"/>
    </xf>
    <xf numFmtId="0" fontId="68" fillId="0" borderId="0" xfId="591" applyFont="1" applyBorder="1" applyAlignment="1" applyProtection="1">
      <alignment horizontal="justify"/>
    </xf>
    <xf numFmtId="0" fontId="68" fillId="0" borderId="0" xfId="591" applyFont="1" applyBorder="1" applyAlignment="1" applyProtection="1">
      <alignment horizontal="center" vertical="center"/>
    </xf>
    <xf numFmtId="164" fontId="68" fillId="0" borderId="0" xfId="1190" applyFont="1" applyBorder="1" applyProtection="1"/>
    <xf numFmtId="201" fontId="68" fillId="0" borderId="0" xfId="1190" applyNumberFormat="1" applyFont="1" applyBorder="1" applyProtection="1"/>
    <xf numFmtId="173" fontId="68" fillId="0" borderId="0" xfId="591" applyNumberFormat="1" applyFont="1" applyBorder="1" applyProtection="1"/>
    <xf numFmtId="0" fontId="68" fillId="0" borderId="59" xfId="591" applyFont="1" applyFill="1" applyBorder="1" applyAlignment="1" applyProtection="1">
      <alignment horizontal="center" vertical="center"/>
    </xf>
    <xf numFmtId="0" fontId="68" fillId="0" borderId="0" xfId="591" applyFont="1" applyFill="1" applyAlignment="1" applyProtection="1">
      <alignment horizontal="center" vertical="center"/>
    </xf>
    <xf numFmtId="0" fontId="70" fillId="0" borderId="46" xfId="596" applyFont="1" applyBorder="1" applyAlignment="1" applyProtection="1">
      <alignment horizontal="center" vertical="center" wrapText="1"/>
    </xf>
    <xf numFmtId="200" fontId="84" fillId="0" borderId="17" xfId="0" applyNumberFormat="1" applyFont="1" applyBorder="1" applyAlignment="1" applyProtection="1">
      <alignment horizontal="center" vertical="center"/>
    </xf>
    <xf numFmtId="200" fontId="85" fillId="0" borderId="52" xfId="0" applyNumberFormat="1" applyFont="1" applyBorder="1" applyAlignment="1" applyProtection="1">
      <alignment horizontal="center" vertical="center"/>
    </xf>
    <xf numFmtId="200" fontId="84" fillId="0" borderId="52" xfId="0" applyNumberFormat="1" applyFont="1" applyBorder="1" applyAlignment="1" applyProtection="1">
      <alignment horizontal="center" vertical="center"/>
    </xf>
    <xf numFmtId="202" fontId="68" fillId="46" borderId="102" xfId="462" applyNumberFormat="1" applyFont="1" applyFill="1" applyBorder="1" applyAlignment="1">
      <alignment horizontal="center" vertical="center"/>
    </xf>
    <xf numFmtId="192" fontId="68" fillId="45" borderId="24" xfId="462" applyNumberFormat="1" applyFont="1" applyFill="1" applyBorder="1" applyAlignment="1">
      <alignment horizontal="center" vertical="center"/>
    </xf>
    <xf numFmtId="200" fontId="84" fillId="0" borderId="25" xfId="0" applyNumberFormat="1" applyFont="1" applyBorder="1" applyAlignment="1">
      <alignment horizontal="center" vertical="center"/>
    </xf>
    <xf numFmtId="192" fontId="68" fillId="45" borderId="87" xfId="462" applyNumberFormat="1" applyFont="1" applyFill="1" applyBorder="1" applyAlignment="1">
      <alignment horizontal="center" vertical="center"/>
    </xf>
    <xf numFmtId="200" fontId="84" fillId="0" borderId="26" xfId="0" applyNumberFormat="1" applyFont="1" applyBorder="1" applyAlignment="1">
      <alignment horizontal="center" vertical="center"/>
    </xf>
    <xf numFmtId="202" fontId="70" fillId="46" borderId="96" xfId="462" applyNumberFormat="1" applyFont="1" applyFill="1" applyBorder="1" applyAlignment="1">
      <alignment horizontal="center" vertical="center"/>
    </xf>
    <xf numFmtId="192" fontId="70" fillId="45" borderId="29" xfId="462" applyNumberFormat="1" applyFont="1" applyFill="1" applyBorder="1" applyAlignment="1">
      <alignment horizontal="center" vertical="center"/>
    </xf>
    <xf numFmtId="200" fontId="84" fillId="0" borderId="99" xfId="0" applyNumberFormat="1" applyFont="1" applyBorder="1" applyAlignment="1">
      <alignment horizontal="center" vertical="center"/>
    </xf>
    <xf numFmtId="200" fontId="84" fillId="0" borderId="29" xfId="0" applyNumberFormat="1" applyFont="1" applyBorder="1" applyAlignment="1">
      <alignment horizontal="center" vertical="center"/>
    </xf>
    <xf numFmtId="164" fontId="68" fillId="0" borderId="0" xfId="313" applyFont="1" applyAlignment="1" applyProtection="1">
      <alignment vertical="center"/>
    </xf>
    <xf numFmtId="0" fontId="68" fillId="0" borderId="0" xfId="591" applyFont="1" applyAlignment="1" applyProtection="1">
      <alignment vertical="center"/>
    </xf>
    <xf numFmtId="164" fontId="68" fillId="0" borderId="0" xfId="313" applyFont="1" applyBorder="1" applyAlignment="1" applyProtection="1">
      <alignment vertical="center"/>
    </xf>
    <xf numFmtId="0" fontId="68" fillId="0" borderId="0" xfId="591" applyFont="1" applyBorder="1" applyAlignment="1" applyProtection="1">
      <alignment vertical="center"/>
    </xf>
    <xf numFmtId="164" fontId="68" fillId="0" borderId="0" xfId="313" applyFont="1" applyFill="1" applyBorder="1" applyProtection="1"/>
    <xf numFmtId="164" fontId="68" fillId="0" borderId="0" xfId="313" applyFont="1" applyAlignment="1">
      <alignment vertical="center"/>
    </xf>
    <xf numFmtId="0" fontId="68" fillId="0" borderId="0" xfId="591" applyFont="1" applyAlignment="1">
      <alignment vertical="center"/>
    </xf>
    <xf numFmtId="176" fontId="68" fillId="0" borderId="0" xfId="591" applyNumberFormat="1" applyFont="1"/>
    <xf numFmtId="189" fontId="70" fillId="46" borderId="92" xfId="601" applyNumberFormat="1" applyFont="1" applyFill="1" applyBorder="1" applyAlignment="1">
      <alignment horizontal="center" vertical="center" wrapText="1"/>
    </xf>
    <xf numFmtId="189" fontId="70" fillId="45" borderId="34" xfId="601" applyNumberFormat="1" applyFont="1" applyFill="1" applyBorder="1" applyAlignment="1">
      <alignment horizontal="center" vertical="center" wrapText="1"/>
    </xf>
    <xf numFmtId="175" fontId="70" fillId="0" borderId="34" xfId="593" applyNumberFormat="1" applyFont="1" applyFill="1" applyBorder="1" applyAlignment="1">
      <alignment vertical="center"/>
    </xf>
    <xf numFmtId="175" fontId="70" fillId="0" borderId="45" xfId="593" applyNumberFormat="1" applyFont="1" applyFill="1" applyBorder="1" applyAlignment="1">
      <alignment vertical="center"/>
    </xf>
    <xf numFmtId="175" fontId="70" fillId="0" borderId="78" xfId="593" applyNumberFormat="1" applyFont="1" applyFill="1" applyBorder="1" applyAlignment="1">
      <alignment vertical="center"/>
    </xf>
    <xf numFmtId="175" fontId="70" fillId="38" borderId="29" xfId="593" applyNumberFormat="1" applyFont="1" applyFill="1" applyBorder="1" applyAlignment="1">
      <alignment vertical="center"/>
    </xf>
    <xf numFmtId="175" fontId="70" fillId="0" borderId="0" xfId="599" applyNumberFormat="1" applyFont="1" applyAlignment="1">
      <alignment vertical="center"/>
    </xf>
    <xf numFmtId="192" fontId="70" fillId="37" borderId="65" xfId="1108" applyNumberFormat="1" applyFont="1" applyFill="1" applyBorder="1" applyAlignment="1">
      <alignment horizontal="center" vertical="center"/>
    </xf>
    <xf numFmtId="192" fontId="70" fillId="37" borderId="47" xfId="1108" applyNumberFormat="1" applyFont="1" applyFill="1" applyBorder="1" applyAlignment="1">
      <alignment horizontal="center" vertical="center"/>
    </xf>
    <xf numFmtId="0" fontId="68" fillId="0" borderId="71" xfId="1194" applyFont="1" applyFill="1" applyBorder="1" applyAlignment="1">
      <alignment horizontal="justify" vertical="center" wrapText="1"/>
    </xf>
    <xf numFmtId="0" fontId="68" fillId="0" borderId="52" xfId="1194" applyFont="1" applyFill="1" applyBorder="1" applyAlignment="1">
      <alignment horizontal="justify" vertical="center" wrapText="1"/>
    </xf>
    <xf numFmtId="0" fontId="68" fillId="0" borderId="65" xfId="1194" applyFont="1" applyFill="1" applyBorder="1" applyAlignment="1">
      <alignment horizontal="justify" vertical="center" wrapText="1"/>
    </xf>
    <xf numFmtId="0" fontId="68" fillId="0" borderId="72" xfId="1194" applyFont="1" applyFill="1" applyBorder="1" applyAlignment="1">
      <alignment horizontal="justify" vertical="center" wrapText="1"/>
    </xf>
    <xf numFmtId="0" fontId="68" fillId="0" borderId="73" xfId="1194" applyFont="1" applyFill="1" applyBorder="1" applyAlignment="1">
      <alignment horizontal="justify" vertical="center" wrapText="1"/>
    </xf>
    <xf numFmtId="0" fontId="68" fillId="0" borderId="74" xfId="1194" applyFont="1" applyFill="1" applyBorder="1" applyAlignment="1">
      <alignment horizontal="justify" vertical="center" wrapText="1"/>
    </xf>
    <xf numFmtId="0" fontId="68" fillId="44" borderId="19" xfId="1194" applyFont="1" applyFill="1" applyBorder="1" applyAlignment="1">
      <alignment horizontal="justify" vertical="center"/>
    </xf>
    <xf numFmtId="0" fontId="68" fillId="44" borderId="21" xfId="1194" applyFont="1" applyFill="1" applyBorder="1" applyAlignment="1">
      <alignment horizontal="justify" vertical="center"/>
    </xf>
    <xf numFmtId="0" fontId="68" fillId="44" borderId="32" xfId="1194" applyFont="1" applyFill="1" applyBorder="1" applyAlignment="1">
      <alignment horizontal="justify" vertical="center"/>
    </xf>
    <xf numFmtId="0" fontId="68" fillId="44" borderId="71" xfId="1194" applyFont="1" applyFill="1" applyBorder="1" applyAlignment="1">
      <alignment horizontal="justify" vertical="center" wrapText="1"/>
    </xf>
    <xf numFmtId="0" fontId="68" fillId="44" borderId="52" xfId="1194" applyFont="1" applyFill="1" applyBorder="1" applyAlignment="1">
      <alignment horizontal="justify" vertical="center" wrapText="1"/>
    </xf>
    <xf numFmtId="0" fontId="68" fillId="44" borderId="65" xfId="1194" applyFont="1" applyFill="1" applyBorder="1" applyAlignment="1">
      <alignment horizontal="justify" vertical="center" wrapText="1"/>
    </xf>
    <xf numFmtId="0" fontId="68" fillId="0" borderId="71" xfId="0" applyFont="1" applyFill="1" applyBorder="1" applyAlignment="1">
      <alignment horizontal="justify" vertical="center" wrapText="1"/>
    </xf>
    <xf numFmtId="0" fontId="68" fillId="0" borderId="52" xfId="0" applyFont="1" applyFill="1" applyBorder="1" applyAlignment="1">
      <alignment horizontal="justify" vertical="center" wrapText="1"/>
    </xf>
    <xf numFmtId="0" fontId="68" fillId="0" borderId="65" xfId="0" applyFont="1" applyFill="1" applyBorder="1" applyAlignment="1">
      <alignment horizontal="justify" vertical="center" wrapText="1"/>
    </xf>
    <xf numFmtId="0" fontId="70" fillId="35" borderId="20" xfId="592" applyFont="1" applyFill="1" applyBorder="1" applyAlignment="1">
      <alignment horizontal="center" vertical="center" wrapText="1"/>
    </xf>
    <xf numFmtId="0" fontId="70" fillId="35" borderId="52" xfId="592" applyFont="1" applyFill="1" applyBorder="1" applyAlignment="1">
      <alignment horizontal="center" vertical="center"/>
    </xf>
    <xf numFmtId="3" fontId="70" fillId="35" borderId="20" xfId="592" applyNumberFormat="1" applyFont="1" applyFill="1" applyBorder="1" applyAlignment="1">
      <alignment horizontal="center" vertical="center" wrapText="1"/>
    </xf>
    <xf numFmtId="3" fontId="70" fillId="35" borderId="52" xfId="592" applyNumberFormat="1" applyFont="1" applyFill="1" applyBorder="1" applyAlignment="1">
      <alignment horizontal="center" vertical="center"/>
    </xf>
    <xf numFmtId="3" fontId="70" fillId="35" borderId="50" xfId="592" applyNumberFormat="1" applyFont="1" applyFill="1" applyBorder="1" applyAlignment="1">
      <alignment horizontal="center" vertical="center"/>
    </xf>
    <xf numFmtId="3" fontId="70" fillId="35" borderId="46" xfId="592" applyNumberFormat="1" applyFont="1" applyFill="1" applyBorder="1" applyAlignment="1">
      <alignment horizontal="center" vertical="center"/>
    </xf>
    <xf numFmtId="49" fontId="70" fillId="38" borderId="14" xfId="593" applyNumberFormat="1" applyFont="1" applyFill="1" applyBorder="1" applyAlignment="1">
      <alignment horizontal="right" vertical="center"/>
    </xf>
    <xf numFmtId="0" fontId="70" fillId="38" borderId="15" xfId="593" applyNumberFormat="1" applyFont="1" applyFill="1" applyBorder="1" applyAlignment="1">
      <alignment horizontal="right" vertical="center"/>
    </xf>
    <xf numFmtId="0" fontId="70" fillId="38" borderId="37" xfId="593" applyNumberFormat="1" applyFont="1" applyFill="1" applyBorder="1" applyAlignment="1">
      <alignment horizontal="right" vertical="center"/>
    </xf>
    <xf numFmtId="3" fontId="70" fillId="35" borderId="19" xfId="592" applyNumberFormat="1" applyFont="1" applyFill="1" applyBorder="1" applyAlignment="1">
      <alignment horizontal="center" vertical="center" wrapText="1"/>
    </xf>
    <xf numFmtId="3" fontId="70" fillId="35" borderId="21" xfId="592" applyNumberFormat="1" applyFont="1" applyFill="1" applyBorder="1" applyAlignment="1">
      <alignment horizontal="center" vertical="center" wrapText="1"/>
    </xf>
    <xf numFmtId="3" fontId="70" fillId="35" borderId="20" xfId="592" applyNumberFormat="1" applyFont="1" applyFill="1" applyBorder="1" applyAlignment="1">
      <alignment horizontal="center" vertical="center"/>
    </xf>
    <xf numFmtId="0" fontId="70" fillId="38" borderId="14" xfId="593" applyNumberFormat="1" applyFont="1" applyFill="1" applyBorder="1" applyAlignment="1">
      <alignment horizontal="right" vertical="center"/>
    </xf>
    <xf numFmtId="0" fontId="70" fillId="0" borderId="38" xfId="593" applyNumberFormat="1" applyFont="1" applyFill="1" applyBorder="1" applyAlignment="1">
      <alignment horizontal="right" vertical="center"/>
    </xf>
    <xf numFmtId="0" fontId="70" fillId="0" borderId="35" xfId="593" applyNumberFormat="1" applyFont="1" applyFill="1" applyBorder="1" applyAlignment="1">
      <alignment horizontal="right" vertical="center"/>
    </xf>
    <xf numFmtId="0" fontId="70" fillId="0" borderId="33" xfId="593" applyNumberFormat="1" applyFont="1" applyFill="1" applyBorder="1" applyAlignment="1">
      <alignment horizontal="right" vertical="center"/>
    </xf>
    <xf numFmtId="0" fontId="70" fillId="0" borderId="42" xfId="593" applyNumberFormat="1" applyFont="1" applyFill="1" applyBorder="1" applyAlignment="1">
      <alignment horizontal="right" vertical="center"/>
    </xf>
    <xf numFmtId="0" fontId="70" fillId="0" borderId="28" xfId="593" applyNumberFormat="1" applyFont="1" applyFill="1" applyBorder="1" applyAlignment="1">
      <alignment horizontal="right" vertical="center"/>
    </xf>
    <xf numFmtId="0" fontId="70" fillId="0" borderId="13" xfId="593" applyNumberFormat="1" applyFont="1" applyFill="1" applyBorder="1" applyAlignment="1">
      <alignment horizontal="right" vertical="center"/>
    </xf>
    <xf numFmtId="0" fontId="70" fillId="0" borderId="75" xfId="593" applyNumberFormat="1" applyFont="1" applyFill="1" applyBorder="1" applyAlignment="1">
      <alignment horizontal="right" vertical="center"/>
    </xf>
    <xf numFmtId="0" fontId="70" fillId="0" borderId="76" xfId="593" applyNumberFormat="1" applyFont="1" applyFill="1" applyBorder="1" applyAlignment="1">
      <alignment horizontal="right" vertical="center"/>
    </xf>
    <xf numFmtId="0" fontId="70" fillId="0" borderId="77" xfId="593" applyNumberFormat="1" applyFont="1" applyFill="1" applyBorder="1" applyAlignment="1">
      <alignment horizontal="right" vertical="center"/>
    </xf>
    <xf numFmtId="164" fontId="70" fillId="35" borderId="21" xfId="313" applyFont="1" applyFill="1" applyBorder="1" applyAlignment="1">
      <alignment horizontal="center" vertical="center" wrapText="1"/>
    </xf>
    <xf numFmtId="164" fontId="70" fillId="35" borderId="18" xfId="313" applyFont="1" applyFill="1" applyBorder="1" applyAlignment="1">
      <alignment horizontal="center" vertical="center" wrapText="1"/>
    </xf>
    <xf numFmtId="173" fontId="70" fillId="35" borderId="32" xfId="593" applyNumberFormat="1" applyFont="1" applyFill="1" applyBorder="1" applyAlignment="1">
      <alignment horizontal="center" vertical="center" wrapText="1"/>
    </xf>
    <xf numFmtId="173" fontId="70" fillId="35" borderId="39" xfId="593" applyNumberFormat="1" applyFont="1" applyFill="1" applyBorder="1" applyAlignment="1">
      <alignment horizontal="center" vertical="center" wrapText="1"/>
    </xf>
    <xf numFmtId="0" fontId="70" fillId="35" borderId="19" xfId="593" applyFont="1" applyFill="1" applyBorder="1" applyAlignment="1">
      <alignment horizontal="center" vertical="center" wrapText="1"/>
    </xf>
    <xf numFmtId="0" fontId="70" fillId="35" borderId="41" xfId="593" applyFont="1" applyFill="1" applyBorder="1" applyAlignment="1">
      <alignment horizontal="center" vertical="center" wrapText="1"/>
    </xf>
    <xf numFmtId="176" fontId="70" fillId="35" borderId="63" xfId="593" applyNumberFormat="1" applyFont="1" applyFill="1" applyBorder="1" applyAlignment="1">
      <alignment horizontal="center" vertical="center" wrapText="1"/>
    </xf>
    <xf numFmtId="176" fontId="70" fillId="35" borderId="26" xfId="593" applyNumberFormat="1" applyFont="1" applyFill="1" applyBorder="1" applyAlignment="1">
      <alignment horizontal="center" vertical="center" wrapText="1"/>
    </xf>
    <xf numFmtId="0" fontId="70" fillId="0" borderId="21" xfId="596" applyFont="1" applyBorder="1" applyAlignment="1">
      <alignment horizontal="center" vertical="center" wrapText="1"/>
    </xf>
    <xf numFmtId="0" fontId="70" fillId="0" borderId="22" xfId="596" applyFont="1" applyBorder="1" applyAlignment="1">
      <alignment horizontal="center" vertical="center" wrapText="1"/>
    </xf>
    <xf numFmtId="0" fontId="70" fillId="35" borderId="21" xfId="593" applyFont="1" applyFill="1" applyBorder="1" applyAlignment="1">
      <alignment horizontal="center" vertical="center" wrapText="1"/>
    </xf>
    <xf numFmtId="0" fontId="70" fillId="35" borderId="18" xfId="593" applyFont="1" applyFill="1" applyBorder="1" applyAlignment="1">
      <alignment horizontal="center" vertical="center" wrapText="1"/>
    </xf>
    <xf numFmtId="0" fontId="70" fillId="43" borderId="14" xfId="593" applyFont="1" applyFill="1" applyBorder="1" applyAlignment="1">
      <alignment horizontal="left" vertical="center"/>
    </xf>
    <xf numFmtId="0" fontId="70" fillId="43" borderId="15" xfId="593" applyFont="1" applyFill="1" applyBorder="1" applyAlignment="1">
      <alignment horizontal="left" vertical="center"/>
    </xf>
    <xf numFmtId="0" fontId="70" fillId="43" borderId="29" xfId="593" applyFont="1" applyFill="1" applyBorder="1" applyAlignment="1">
      <alignment horizontal="left" vertical="center"/>
    </xf>
    <xf numFmtId="0" fontId="20" fillId="0" borderId="23" xfId="592" applyFont="1" applyBorder="1" applyAlignment="1">
      <alignment horizontal="center" vertical="top" wrapText="1"/>
    </xf>
    <xf numFmtId="0" fontId="20" fillId="0" borderId="16" xfId="592" applyFont="1" applyBorder="1" applyAlignment="1">
      <alignment horizontal="center" vertical="top"/>
    </xf>
    <xf numFmtId="0" fontId="20" fillId="0" borderId="27" xfId="592" applyFont="1" applyBorder="1" applyAlignment="1">
      <alignment horizontal="center" vertical="top"/>
    </xf>
    <xf numFmtId="0" fontId="20" fillId="0" borderId="30" xfId="592" applyFont="1" applyBorder="1" applyAlignment="1">
      <alignment horizontal="center" wrapText="1"/>
    </xf>
    <xf numFmtId="0" fontId="20" fillId="0" borderId="0" xfId="592" applyFont="1" applyBorder="1" applyAlignment="1">
      <alignment horizontal="center"/>
    </xf>
    <xf numFmtId="0" fontId="20" fillId="0" borderId="31" xfId="592" applyFont="1" applyBorder="1" applyAlignment="1">
      <alignment horizontal="center"/>
    </xf>
    <xf numFmtId="0" fontId="22" fillId="36" borderId="71" xfId="592" applyFont="1" applyFill="1" applyBorder="1" applyAlignment="1">
      <alignment horizontal="center" vertical="center" wrapText="1"/>
    </xf>
    <xf numFmtId="0" fontId="22" fillId="36" borderId="52" xfId="592" applyFont="1" applyFill="1" applyBorder="1" applyAlignment="1">
      <alignment horizontal="center" vertical="center" wrapText="1"/>
    </xf>
    <xf numFmtId="0" fontId="22" fillId="36" borderId="65" xfId="592" applyFont="1" applyFill="1" applyBorder="1" applyAlignment="1">
      <alignment horizontal="center" vertical="center" wrapText="1"/>
    </xf>
    <xf numFmtId="0" fontId="22" fillId="37" borderId="89" xfId="592" applyFont="1" applyFill="1" applyBorder="1" applyAlignment="1">
      <alignment horizontal="center" wrapText="1"/>
    </xf>
    <xf numFmtId="0" fontId="22" fillId="37" borderId="90" xfId="592" applyFont="1" applyFill="1" applyBorder="1" applyAlignment="1">
      <alignment horizontal="center" wrapText="1"/>
    </xf>
    <xf numFmtId="0" fontId="22" fillId="37" borderId="91" xfId="592" applyFont="1" applyFill="1" applyBorder="1" applyAlignment="1">
      <alignment horizontal="center" wrapText="1"/>
    </xf>
    <xf numFmtId="0" fontId="70" fillId="0" borderId="14" xfId="593" applyFont="1" applyFill="1" applyBorder="1" applyAlignment="1">
      <alignment horizontal="center" vertical="center"/>
    </xf>
    <xf numFmtId="0" fontId="70" fillId="0" borderId="15" xfId="593" applyFont="1" applyFill="1" applyBorder="1" applyAlignment="1">
      <alignment horizontal="center" vertical="center"/>
    </xf>
    <xf numFmtId="0" fontId="70" fillId="0" borderId="29" xfId="593" applyFont="1" applyFill="1" applyBorder="1" applyAlignment="1">
      <alignment horizontal="center" vertical="center"/>
    </xf>
    <xf numFmtId="0" fontId="68" fillId="0" borderId="16" xfId="592" applyFont="1" applyBorder="1" applyAlignment="1" applyProtection="1">
      <alignment horizontal="center" vertical="center" wrapText="1"/>
      <protection locked="0"/>
    </xf>
    <xf numFmtId="0" fontId="68" fillId="0" borderId="28" xfId="0" applyFont="1" applyBorder="1" applyAlignment="1" applyProtection="1">
      <alignment horizontal="center" vertical="center" wrapText="1"/>
      <protection locked="0"/>
    </xf>
    <xf numFmtId="0" fontId="70" fillId="0" borderId="86" xfId="592" applyFont="1" applyBorder="1" applyAlignment="1">
      <alignment horizontal="center" vertical="top" wrapText="1"/>
    </xf>
    <xf numFmtId="3" fontId="70" fillId="46" borderId="71" xfId="592" applyNumberFormat="1" applyFont="1" applyFill="1" applyBorder="1" applyAlignment="1">
      <alignment horizontal="center" vertical="center" wrapText="1"/>
    </xf>
    <xf numFmtId="3" fontId="70" fillId="46" borderId="52" xfId="592" applyNumberFormat="1" applyFont="1" applyFill="1" applyBorder="1" applyAlignment="1">
      <alignment horizontal="center" vertical="center"/>
    </xf>
    <xf numFmtId="3" fontId="70" fillId="46" borderId="50" xfId="592" applyNumberFormat="1" applyFont="1" applyFill="1" applyBorder="1" applyAlignment="1">
      <alignment horizontal="center" vertical="center"/>
    </xf>
    <xf numFmtId="3" fontId="70" fillId="46" borderId="79" xfId="592" applyNumberFormat="1" applyFont="1" applyFill="1" applyBorder="1" applyAlignment="1">
      <alignment horizontal="center" vertical="center"/>
    </xf>
    <xf numFmtId="173" fontId="70" fillId="0" borderId="14" xfId="1192" applyNumberFormat="1" applyFont="1" applyBorder="1" applyAlignment="1">
      <alignment horizontal="right" vertical="center" wrapText="1"/>
    </xf>
    <xf numFmtId="173" fontId="70" fillId="0" borderId="15" xfId="1192" applyNumberFormat="1" applyFont="1" applyBorder="1" applyAlignment="1">
      <alignment horizontal="right" vertical="center" wrapText="1"/>
    </xf>
    <xf numFmtId="173" fontId="70" fillId="0" borderId="29" xfId="1192" applyNumberFormat="1" applyFont="1" applyBorder="1" applyAlignment="1">
      <alignment horizontal="right" vertical="center" wrapText="1"/>
    </xf>
    <xf numFmtId="0" fontId="70" fillId="43" borderId="14" xfId="593" applyFont="1" applyFill="1" applyBorder="1" applyAlignment="1" applyProtection="1">
      <alignment horizontal="left" vertical="center"/>
    </xf>
    <xf numFmtId="0" fontId="70" fillId="43" borderId="15" xfId="593" applyFont="1" applyFill="1" applyBorder="1" applyAlignment="1" applyProtection="1">
      <alignment horizontal="left" vertical="center"/>
    </xf>
    <xf numFmtId="0" fontId="70" fillId="43" borderId="29" xfId="593" applyFont="1" applyFill="1" applyBorder="1" applyAlignment="1" applyProtection="1">
      <alignment horizontal="left" vertical="center"/>
    </xf>
    <xf numFmtId="0" fontId="20" fillId="0" borderId="23" xfId="592" applyFont="1" applyBorder="1" applyAlignment="1" applyProtection="1">
      <alignment horizontal="center" vertical="top" wrapText="1"/>
    </xf>
    <xf numFmtId="0" fontId="20" fillId="0" borderId="16" xfId="592" applyFont="1" applyBorder="1" applyAlignment="1" applyProtection="1">
      <alignment horizontal="center" vertical="top"/>
    </xf>
    <xf numFmtId="0" fontId="20" fillId="0" borderId="27" xfId="592" applyFont="1" applyBorder="1" applyAlignment="1" applyProtection="1">
      <alignment horizontal="center" vertical="top"/>
    </xf>
    <xf numFmtId="0" fontId="20" fillId="0" borderId="30" xfId="592" applyFont="1" applyBorder="1" applyAlignment="1" applyProtection="1">
      <alignment horizontal="center" wrapText="1"/>
    </xf>
    <xf numFmtId="0" fontId="20" fillId="0" borderId="0" xfId="592" applyFont="1" applyBorder="1" applyAlignment="1" applyProtection="1">
      <alignment horizontal="center"/>
    </xf>
    <xf numFmtId="0" fontId="20" fillId="0" borderId="31" xfId="592" applyFont="1" applyBorder="1" applyAlignment="1" applyProtection="1">
      <alignment horizontal="center"/>
    </xf>
    <xf numFmtId="0" fontId="22" fillId="36" borderId="71" xfId="592" applyFont="1" applyFill="1" applyBorder="1" applyAlignment="1" applyProtection="1">
      <alignment horizontal="center" vertical="center" wrapText="1"/>
    </xf>
    <xf numFmtId="0" fontId="22" fillId="36" borderId="52" xfId="592" applyFont="1" applyFill="1" applyBorder="1" applyAlignment="1" applyProtection="1">
      <alignment horizontal="center" vertical="center" wrapText="1"/>
    </xf>
    <xf numFmtId="0" fontId="22" fillId="36" borderId="65" xfId="592" applyFont="1" applyFill="1" applyBorder="1" applyAlignment="1" applyProtection="1">
      <alignment horizontal="center" vertical="center" wrapText="1"/>
    </xf>
    <xf numFmtId="0" fontId="22" fillId="37" borderId="89" xfId="592" applyFont="1" applyFill="1" applyBorder="1" applyAlignment="1" applyProtection="1">
      <alignment horizontal="center" wrapText="1"/>
    </xf>
    <xf numFmtId="0" fontId="22" fillId="37" borderId="90" xfId="592" applyFont="1" applyFill="1" applyBorder="1" applyAlignment="1" applyProtection="1">
      <alignment horizontal="center" wrapText="1"/>
    </xf>
    <xf numFmtId="0" fontId="22" fillId="37" borderId="91" xfId="592" applyFont="1" applyFill="1" applyBorder="1" applyAlignment="1" applyProtection="1">
      <alignment horizontal="center" wrapText="1"/>
    </xf>
    <xf numFmtId="0" fontId="70" fillId="0" borderId="14" xfId="593" applyFont="1" applyFill="1" applyBorder="1" applyAlignment="1" applyProtection="1">
      <alignment horizontal="center" vertical="center"/>
    </xf>
    <xf numFmtId="0" fontId="70" fillId="0" borderId="15" xfId="593" applyFont="1" applyFill="1" applyBorder="1" applyAlignment="1" applyProtection="1">
      <alignment horizontal="center" vertical="center"/>
    </xf>
    <xf numFmtId="0" fontId="70" fillId="0" borderId="29" xfId="593" applyFont="1" applyFill="1" applyBorder="1" applyAlignment="1" applyProtection="1">
      <alignment horizontal="center" vertical="center"/>
    </xf>
    <xf numFmtId="173" fontId="70" fillId="45" borderId="21" xfId="1191" applyNumberFormat="1" applyFont="1" applyFill="1" applyBorder="1" applyAlignment="1" applyProtection="1">
      <alignment horizontal="center" vertical="center" wrapText="1"/>
    </xf>
    <xf numFmtId="173" fontId="70" fillId="45" borderId="18" xfId="1191" applyNumberFormat="1" applyFont="1" applyFill="1" applyBorder="1" applyAlignment="1" applyProtection="1">
      <alignment horizontal="center" vertical="center" wrapText="1"/>
    </xf>
    <xf numFmtId="44" fontId="70" fillId="45" borderId="21" xfId="1191" applyFont="1" applyFill="1" applyBorder="1" applyAlignment="1" applyProtection="1">
      <alignment horizontal="center" vertical="center" wrapText="1"/>
    </xf>
    <xf numFmtId="44" fontId="70" fillId="45" borderId="18" xfId="1191" applyFont="1" applyFill="1" applyBorder="1" applyAlignment="1" applyProtection="1">
      <alignment horizontal="center" vertical="center" wrapText="1"/>
    </xf>
    <xf numFmtId="0" fontId="70" fillId="35" borderId="19" xfId="593" applyFont="1" applyFill="1" applyBorder="1" applyAlignment="1" applyProtection="1">
      <alignment horizontal="center" vertical="center" wrapText="1"/>
    </xf>
    <xf numFmtId="0" fontId="70" fillId="35" borderId="50" xfId="593" applyFont="1" applyFill="1" applyBorder="1" applyAlignment="1" applyProtection="1">
      <alignment horizontal="center" vertical="center" wrapText="1"/>
    </xf>
    <xf numFmtId="176" fontId="70" fillId="35" borderId="21" xfId="593" applyNumberFormat="1" applyFont="1" applyFill="1" applyBorder="1" applyAlignment="1" applyProtection="1">
      <alignment horizontal="center" vertical="center" wrapText="1"/>
    </xf>
    <xf numFmtId="176" fontId="70" fillId="35" borderId="46" xfId="593" applyNumberFormat="1" applyFont="1" applyFill="1" applyBorder="1" applyAlignment="1" applyProtection="1">
      <alignment horizontal="center" vertical="center" wrapText="1"/>
    </xf>
    <xf numFmtId="0" fontId="70" fillId="0" borderId="21" xfId="596" applyFont="1" applyBorder="1" applyAlignment="1" applyProtection="1">
      <alignment horizontal="center" vertical="center" wrapText="1"/>
    </xf>
    <xf numFmtId="0" fontId="70" fillId="35" borderId="21" xfId="593" applyFont="1" applyFill="1" applyBorder="1" applyAlignment="1" applyProtection="1">
      <alignment horizontal="center" vertical="center" wrapText="1"/>
    </xf>
    <xf numFmtId="0" fontId="70" fillId="35" borderId="46" xfId="593" applyFont="1" applyFill="1" applyBorder="1" applyAlignment="1" applyProtection="1">
      <alignment horizontal="center" vertical="center" wrapText="1"/>
    </xf>
    <xf numFmtId="164" fontId="70" fillId="35" borderId="21" xfId="313" applyFont="1" applyFill="1" applyBorder="1" applyAlignment="1" applyProtection="1">
      <alignment horizontal="center" vertical="center" wrapText="1"/>
    </xf>
    <xf numFmtId="164" fontId="70" fillId="35" borderId="46" xfId="313" applyFont="1" applyFill="1" applyBorder="1" applyAlignment="1" applyProtection="1">
      <alignment horizontal="center" vertical="center" wrapText="1"/>
    </xf>
    <xf numFmtId="0" fontId="70" fillId="46" borderId="14" xfId="593" applyNumberFormat="1" applyFont="1" applyFill="1" applyBorder="1" applyAlignment="1" applyProtection="1">
      <alignment horizontal="right" vertical="center"/>
    </xf>
    <xf numFmtId="0" fontId="70" fillId="46" borderId="15" xfId="593" applyNumberFormat="1" applyFont="1" applyFill="1" applyBorder="1" applyAlignment="1" applyProtection="1">
      <alignment horizontal="right" vertical="center"/>
    </xf>
    <xf numFmtId="0" fontId="70" fillId="46" borderId="37" xfId="593" applyNumberFormat="1" applyFont="1" applyFill="1" applyBorder="1" applyAlignment="1" applyProtection="1">
      <alignment horizontal="right" vertical="center"/>
    </xf>
    <xf numFmtId="164" fontId="70" fillId="46" borderId="21" xfId="313" applyFont="1" applyFill="1" applyBorder="1" applyAlignment="1" applyProtection="1">
      <alignment horizontal="center" vertical="center" wrapText="1"/>
    </xf>
    <xf numFmtId="164" fontId="70" fillId="46" borderId="18" xfId="313" applyFont="1" applyFill="1" applyBorder="1" applyAlignment="1" applyProtection="1">
      <alignment horizontal="center" vertical="center" wrapText="1"/>
    </xf>
    <xf numFmtId="173" fontId="70" fillId="35" borderId="32" xfId="593" applyNumberFormat="1" applyFont="1" applyFill="1" applyBorder="1" applyAlignment="1" applyProtection="1">
      <alignment horizontal="center" vertical="center" wrapText="1"/>
    </xf>
    <xf numFmtId="173" fontId="70" fillId="35" borderId="47" xfId="593" applyNumberFormat="1" applyFont="1" applyFill="1" applyBorder="1" applyAlignment="1" applyProtection="1">
      <alignment horizontal="center" vertical="center" wrapText="1"/>
    </xf>
    <xf numFmtId="201" fontId="83" fillId="0" borderId="21" xfId="1191" applyNumberFormat="1" applyFont="1" applyFill="1" applyBorder="1" applyAlignment="1" applyProtection="1">
      <alignment horizontal="center" vertical="center" wrapText="1"/>
    </xf>
    <xf numFmtId="201" fontId="83" fillId="0" borderId="46" xfId="1191" applyNumberFormat="1" applyFont="1" applyFill="1" applyBorder="1" applyAlignment="1" applyProtection="1">
      <alignment horizontal="center" vertical="center" wrapText="1"/>
    </xf>
    <xf numFmtId="0" fontId="83" fillId="46" borderId="14" xfId="593" applyNumberFormat="1" applyFont="1" applyFill="1" applyBorder="1" applyAlignment="1" applyProtection="1">
      <alignment horizontal="right" vertical="center"/>
    </xf>
    <xf numFmtId="0" fontId="83" fillId="46" borderId="15" xfId="593" applyNumberFormat="1" applyFont="1" applyFill="1" applyBorder="1" applyAlignment="1" applyProtection="1">
      <alignment horizontal="right" vertical="center"/>
    </xf>
    <xf numFmtId="0" fontId="83" fillId="46" borderId="37" xfId="593" applyNumberFormat="1" applyFont="1" applyFill="1" applyBorder="1" applyAlignment="1" applyProtection="1">
      <alignment horizontal="right" vertical="center"/>
    </xf>
    <xf numFmtId="0" fontId="68" fillId="46" borderId="38" xfId="593" applyNumberFormat="1" applyFont="1" applyFill="1" applyBorder="1" applyAlignment="1" applyProtection="1">
      <alignment horizontal="right" vertical="center"/>
    </xf>
    <xf numFmtId="0" fontId="68" fillId="46" borderId="35" xfId="593" applyNumberFormat="1" applyFont="1" applyFill="1" applyBorder="1" applyAlignment="1" applyProtection="1">
      <alignment horizontal="right" vertical="center"/>
    </xf>
    <xf numFmtId="0" fontId="68" fillId="46" borderId="33" xfId="593" applyNumberFormat="1" applyFont="1" applyFill="1" applyBorder="1" applyAlignment="1" applyProtection="1">
      <alignment horizontal="right" vertical="center"/>
    </xf>
    <xf numFmtId="0" fontId="68" fillId="46" borderId="75" xfId="593" applyNumberFormat="1" applyFont="1" applyFill="1" applyBorder="1" applyAlignment="1" applyProtection="1">
      <alignment horizontal="right" vertical="center"/>
    </xf>
    <xf numFmtId="0" fontId="68" fillId="46" borderId="76" xfId="593" applyNumberFormat="1" applyFont="1" applyFill="1" applyBorder="1" applyAlignment="1" applyProtection="1">
      <alignment horizontal="right" vertical="center"/>
    </xf>
    <xf numFmtId="0" fontId="68" fillId="46" borderId="77" xfId="593" applyNumberFormat="1" applyFont="1" applyFill="1" applyBorder="1" applyAlignment="1" applyProtection="1">
      <alignment horizontal="right" vertical="center"/>
    </xf>
    <xf numFmtId="0" fontId="68" fillId="46" borderId="42" xfId="593" applyNumberFormat="1" applyFont="1" applyFill="1" applyBorder="1" applyAlignment="1" applyProtection="1">
      <alignment horizontal="right" vertical="center"/>
    </xf>
    <xf numFmtId="0" fontId="68" fillId="46" borderId="28" xfId="593" applyNumberFormat="1" applyFont="1" applyFill="1" applyBorder="1" applyAlignment="1" applyProtection="1">
      <alignment horizontal="right" vertical="center"/>
    </xf>
    <xf numFmtId="0" fontId="68" fillId="46" borderId="13" xfId="593" applyNumberFormat="1" applyFont="1" applyFill="1" applyBorder="1" applyAlignment="1" applyProtection="1">
      <alignment horizontal="right" vertical="center"/>
    </xf>
    <xf numFmtId="3" fontId="70" fillId="46" borderId="19" xfId="592" applyNumberFormat="1" applyFont="1" applyFill="1" applyBorder="1" applyAlignment="1">
      <alignment horizontal="center" vertical="center" wrapText="1"/>
    </xf>
    <xf numFmtId="3" fontId="70" fillId="46" borderId="21" xfId="592" applyNumberFormat="1" applyFont="1" applyFill="1" applyBorder="1" applyAlignment="1">
      <alignment horizontal="center" vertical="center" wrapText="1"/>
    </xf>
    <xf numFmtId="3" fontId="70" fillId="46" borderId="71" xfId="592" applyNumberFormat="1" applyFont="1" applyFill="1" applyBorder="1" applyAlignment="1">
      <alignment horizontal="center" vertical="center"/>
    </xf>
    <xf numFmtId="0" fontId="70" fillId="46" borderId="71" xfId="592" applyFont="1" applyFill="1" applyBorder="1" applyAlignment="1">
      <alignment horizontal="center" vertical="center" wrapText="1"/>
    </xf>
    <xf numFmtId="0" fontId="70" fillId="46" borderId="52" xfId="592" applyFont="1" applyFill="1" applyBorder="1" applyAlignment="1">
      <alignment horizontal="center" vertical="center"/>
    </xf>
    <xf numFmtId="49" fontId="70" fillId="46" borderId="14" xfId="593" applyNumberFormat="1" applyFont="1" applyFill="1" applyBorder="1" applyAlignment="1" applyProtection="1">
      <alignment horizontal="right" vertical="center"/>
    </xf>
    <xf numFmtId="193" fontId="21" fillId="0" borderId="53" xfId="585" applyNumberFormat="1" applyFont="1" applyFill="1" applyBorder="1" applyAlignment="1">
      <alignment horizontal="left" vertical="center" wrapText="1"/>
    </xf>
    <xf numFmtId="193" fontId="21" fillId="0" borderId="51" xfId="585" applyNumberFormat="1" applyFont="1" applyFill="1" applyBorder="1" applyAlignment="1">
      <alignment horizontal="left" vertical="center" wrapText="1"/>
    </xf>
    <xf numFmtId="193" fontId="21" fillId="0" borderId="54" xfId="585" applyNumberFormat="1" applyFont="1" applyFill="1" applyBorder="1" applyAlignment="1">
      <alignment horizontal="left" vertical="center" wrapText="1"/>
    </xf>
    <xf numFmtId="0" fontId="55" fillId="0" borderId="53" xfId="570" applyFont="1" applyBorder="1" applyAlignment="1">
      <alignment horizontal="left" vertical="center" wrapText="1"/>
    </xf>
    <xf numFmtId="0" fontId="55" fillId="0" borderId="51" xfId="570" applyFont="1" applyBorder="1" applyAlignment="1">
      <alignment horizontal="left" vertical="center" wrapText="1"/>
    </xf>
    <xf numFmtId="0" fontId="55" fillId="0" borderId="54" xfId="570" applyFont="1" applyBorder="1" applyAlignment="1">
      <alignment horizontal="left" vertical="center" wrapText="1"/>
    </xf>
    <xf numFmtId="0" fontId="55" fillId="37" borderId="53" xfId="570" applyFont="1" applyFill="1" applyBorder="1" applyAlignment="1">
      <alignment horizontal="left" vertical="center" wrapText="1"/>
    </xf>
    <xf numFmtId="0" fontId="55" fillId="37" borderId="51" xfId="570" applyFont="1" applyFill="1" applyBorder="1" applyAlignment="1">
      <alignment horizontal="left" vertical="center" wrapText="1"/>
    </xf>
    <xf numFmtId="0" fontId="55" fillId="37" borderId="54" xfId="570" applyFont="1" applyFill="1" applyBorder="1" applyAlignment="1">
      <alignment horizontal="left" vertical="center" wrapText="1"/>
    </xf>
    <xf numFmtId="0" fontId="67" fillId="0" borderId="53" xfId="570" applyFont="1" applyBorder="1" applyAlignment="1">
      <alignment horizontal="left" vertical="center" wrapText="1"/>
    </xf>
    <xf numFmtId="0" fontId="67" fillId="0" borderId="51" xfId="570" applyFont="1" applyBorder="1" applyAlignment="1">
      <alignment horizontal="left" vertical="center" wrapText="1"/>
    </xf>
    <xf numFmtId="0" fontId="67" fillId="0" borderId="54" xfId="570" applyFont="1" applyBorder="1" applyAlignment="1">
      <alignment horizontal="left" vertical="center" wrapText="1"/>
    </xf>
    <xf numFmtId="0" fontId="55" fillId="0" borderId="52" xfId="570" applyFont="1" applyBorder="1" applyAlignment="1">
      <alignment horizontal="left" vertical="center" wrapText="1"/>
    </xf>
    <xf numFmtId="193" fontId="21" fillId="37" borderId="53" xfId="585" applyNumberFormat="1" applyFont="1" applyFill="1" applyBorder="1" applyAlignment="1">
      <alignment horizontal="left" vertical="center" wrapText="1"/>
    </xf>
    <xf numFmtId="193" fontId="21" fillId="37" borderId="51" xfId="585" applyNumberFormat="1" applyFont="1" applyFill="1" applyBorder="1" applyAlignment="1">
      <alignment horizontal="left" vertical="center" wrapText="1"/>
    </xf>
    <xf numFmtId="193" fontId="21" fillId="37" borderId="54" xfId="585" applyNumberFormat="1" applyFont="1" applyFill="1" applyBorder="1" applyAlignment="1">
      <alignment horizontal="left" vertical="center" wrapText="1"/>
    </xf>
    <xf numFmtId="172" fontId="10" fillId="0" borderId="18" xfId="570" applyNumberFormat="1" applyFont="1" applyBorder="1" applyAlignment="1">
      <alignment horizontal="right" vertical="center"/>
    </xf>
    <xf numFmtId="172" fontId="10" fillId="0" borderId="25" xfId="570" applyNumberFormat="1" applyFont="1" applyBorder="1" applyAlignment="1">
      <alignment horizontal="right" vertical="center"/>
    </xf>
    <xf numFmtId="49" fontId="55" fillId="37" borderId="53" xfId="570" applyNumberFormat="1" applyFont="1" applyFill="1" applyBorder="1" applyAlignment="1">
      <alignment horizontal="left" vertical="center" wrapText="1"/>
    </xf>
    <xf numFmtId="193" fontId="58" fillId="0" borderId="53" xfId="585" applyNumberFormat="1" applyFont="1" applyFill="1" applyBorder="1" applyAlignment="1">
      <alignment horizontal="left" vertical="center" wrapText="1"/>
    </xf>
    <xf numFmtId="193" fontId="58" fillId="0" borderId="51" xfId="585" applyNumberFormat="1" applyFont="1" applyFill="1" applyBorder="1" applyAlignment="1">
      <alignment horizontal="left" vertical="center" wrapText="1"/>
    </xf>
    <xf numFmtId="193" fontId="58" fillId="0" borderId="54" xfId="585" applyNumberFormat="1" applyFont="1" applyFill="1" applyBorder="1" applyAlignment="1">
      <alignment horizontal="left" vertical="center" wrapText="1"/>
    </xf>
    <xf numFmtId="0" fontId="21" fillId="36" borderId="53" xfId="585" applyFont="1" applyFill="1" applyBorder="1" applyAlignment="1">
      <alignment horizontal="center" vertical="center" wrapText="1"/>
    </xf>
    <xf numFmtId="0" fontId="21" fillId="36" borderId="51" xfId="585" applyFont="1" applyFill="1" applyBorder="1" applyAlignment="1">
      <alignment horizontal="center" vertical="center" wrapText="1"/>
    </xf>
    <xf numFmtId="4" fontId="21" fillId="36" borderId="53" xfId="570" applyNumberFormat="1" applyFont="1" applyFill="1" applyBorder="1" applyAlignment="1">
      <alignment horizontal="center" vertical="center"/>
    </xf>
    <xf numFmtId="4" fontId="21" fillId="36" borderId="51" xfId="570" applyNumberFormat="1" applyFont="1" applyFill="1" applyBorder="1" applyAlignment="1">
      <alignment horizontal="center" vertical="center"/>
    </xf>
    <xf numFmtId="0" fontId="10" fillId="36" borderId="52" xfId="570" applyFont="1" applyFill="1" applyBorder="1" applyAlignment="1">
      <alignment horizontal="center" vertical="center"/>
    </xf>
    <xf numFmtId="0" fontId="22" fillId="36" borderId="52" xfId="1052" applyFont="1" applyFill="1" applyBorder="1" applyAlignment="1">
      <alignment horizontal="center" vertical="center" wrapText="1"/>
    </xf>
    <xf numFmtId="0" fontId="78" fillId="0" borderId="84" xfId="232" applyFont="1" applyBorder="1" applyAlignment="1" applyProtection="1">
      <alignment horizontal="center"/>
    </xf>
    <xf numFmtId="0" fontId="78" fillId="0" borderId="85" xfId="232" applyFont="1" applyBorder="1" applyAlignment="1" applyProtection="1">
      <alignment horizontal="center"/>
    </xf>
    <xf numFmtId="0" fontId="20" fillId="0" borderId="44" xfId="1052" applyFont="1" applyBorder="1" applyAlignment="1">
      <alignment horizontal="center"/>
    </xf>
    <xf numFmtId="0" fontId="20" fillId="0" borderId="16" xfId="1052" applyFont="1" applyBorder="1" applyAlignment="1">
      <alignment horizontal="center"/>
    </xf>
    <xf numFmtId="0" fontId="20" fillId="0" borderId="43" xfId="1052" applyFont="1" applyBorder="1" applyAlignment="1">
      <alignment horizontal="center"/>
    </xf>
    <xf numFmtId="0" fontId="22" fillId="0" borderId="44" xfId="1193" applyFont="1" applyBorder="1" applyAlignment="1">
      <alignment horizontal="center" vertical="center"/>
    </xf>
    <xf numFmtId="0" fontId="22" fillId="0" borderId="16" xfId="1193" applyFont="1" applyBorder="1" applyAlignment="1">
      <alignment horizontal="center" vertical="center"/>
    </xf>
    <xf numFmtId="0" fontId="22" fillId="0" borderId="27" xfId="1193" applyFont="1" applyBorder="1" applyAlignment="1">
      <alignment horizontal="center" vertical="center"/>
    </xf>
    <xf numFmtId="0" fontId="22" fillId="0" borderId="11" xfId="1193" applyFont="1" applyBorder="1" applyAlignment="1">
      <alignment horizontal="center" vertical="center"/>
    </xf>
    <xf numFmtId="0" fontId="22" fillId="0" borderId="28" xfId="1193" applyFont="1" applyBorder="1" applyAlignment="1">
      <alignment horizontal="center" vertical="center"/>
    </xf>
    <xf numFmtId="0" fontId="22" fillId="0" borderId="45" xfId="1193" applyFont="1" applyBorder="1" applyAlignment="1">
      <alignment horizontal="center" vertical="center"/>
    </xf>
    <xf numFmtId="0" fontId="20" fillId="0" borderId="10" xfId="1052" applyFont="1" applyBorder="1" applyAlignment="1">
      <alignment horizontal="center"/>
    </xf>
    <xf numFmtId="0" fontId="20" fillId="0" borderId="0" xfId="1052" applyFont="1" applyBorder="1" applyAlignment="1">
      <alignment horizontal="center"/>
    </xf>
    <xf numFmtId="0" fontId="20" fillId="0" borderId="12" xfId="1052" applyFont="1" applyBorder="1" applyAlignment="1">
      <alignment horizontal="center"/>
    </xf>
    <xf numFmtId="0" fontId="22" fillId="0" borderId="18" xfId="1193" applyFont="1" applyBorder="1" applyAlignment="1">
      <alignment horizontal="center" vertical="center"/>
    </xf>
    <xf numFmtId="0" fontId="22" fillId="0" borderId="25" xfId="1052" applyFont="1" applyBorder="1" applyAlignment="1">
      <alignment horizontal="center" vertical="center"/>
    </xf>
    <xf numFmtId="0" fontId="22" fillId="0" borderId="48" xfId="1193" applyFont="1" applyBorder="1" applyAlignment="1">
      <alignment horizontal="center" vertical="center"/>
    </xf>
    <xf numFmtId="0" fontId="22" fillId="0" borderId="86" xfId="1193" applyFont="1" applyBorder="1" applyAlignment="1">
      <alignment horizontal="center" vertical="center"/>
    </xf>
    <xf numFmtId="0" fontId="22" fillId="0" borderId="87" xfId="1193" applyFont="1" applyBorder="1" applyAlignment="1">
      <alignment horizontal="center" vertical="center"/>
    </xf>
    <xf numFmtId="0" fontId="22" fillId="0" borderId="11" xfId="1052" applyFont="1" applyBorder="1" applyAlignment="1">
      <alignment horizontal="center" vertical="center"/>
    </xf>
    <xf numFmtId="0" fontId="22" fillId="0" borderId="28" xfId="1052" applyFont="1" applyBorder="1" applyAlignment="1">
      <alignment horizontal="center" vertical="center"/>
    </xf>
    <xf numFmtId="0" fontId="22" fillId="0" borderId="45" xfId="1052" applyFont="1" applyBorder="1" applyAlignment="1">
      <alignment horizontal="center" vertical="center"/>
    </xf>
    <xf numFmtId="0" fontId="20" fillId="0" borderId="10" xfId="1052" applyFont="1" applyBorder="1" applyAlignment="1">
      <alignment horizontal="center" vertical="center" wrapText="1"/>
    </xf>
    <xf numFmtId="0" fontId="20" fillId="0" borderId="0" xfId="1052" applyFont="1" applyBorder="1" applyAlignment="1">
      <alignment horizontal="center" vertical="center" wrapText="1"/>
    </xf>
    <xf numFmtId="0" fontId="20" fillId="0" borderId="12" xfId="1052" applyFont="1" applyBorder="1" applyAlignment="1">
      <alignment horizontal="center" vertical="center" wrapText="1"/>
    </xf>
    <xf numFmtId="0" fontId="20" fillId="0" borderId="23" xfId="1052" applyFont="1" applyBorder="1" applyAlignment="1">
      <alignment horizontal="left" vertical="center"/>
    </xf>
    <xf numFmtId="0" fontId="20" fillId="0" borderId="16" xfId="1052" applyFont="1" applyBorder="1" applyAlignment="1">
      <alignment horizontal="left" vertical="center"/>
    </xf>
    <xf numFmtId="0" fontId="20" fillId="0" borderId="27" xfId="1052" applyFont="1" applyBorder="1" applyAlignment="1">
      <alignment horizontal="left" vertical="center"/>
    </xf>
    <xf numFmtId="0" fontId="20" fillId="0" borderId="30" xfId="1052" applyFont="1" applyBorder="1" applyAlignment="1">
      <alignment horizontal="left" vertical="center"/>
    </xf>
    <xf numFmtId="0" fontId="20" fillId="0" borderId="0" xfId="1052" applyFont="1" applyBorder="1" applyAlignment="1">
      <alignment horizontal="left" vertical="center"/>
    </xf>
    <xf numFmtId="0" fontId="20" fillId="0" borderId="31" xfId="1052" applyFont="1" applyBorder="1" applyAlignment="1">
      <alignment horizontal="left" vertical="center"/>
    </xf>
    <xf numFmtId="0" fontId="20" fillId="0" borderId="75" xfId="1052" applyFont="1" applyBorder="1" applyAlignment="1">
      <alignment horizontal="left" vertical="center"/>
    </xf>
    <xf numFmtId="0" fontId="20" fillId="0" borderId="76" xfId="1052" applyFont="1" applyBorder="1" applyAlignment="1">
      <alignment horizontal="left" vertical="center"/>
    </xf>
    <xf numFmtId="0" fontId="20" fillId="0" borderId="78" xfId="1052" applyFont="1" applyBorder="1" applyAlignment="1">
      <alignment horizontal="left" vertical="center"/>
    </xf>
    <xf numFmtId="0" fontId="22" fillId="0" borderId="26" xfId="1193" applyFont="1" applyBorder="1" applyAlignment="1">
      <alignment horizontal="center" vertical="center"/>
    </xf>
    <xf numFmtId="0" fontId="22" fillId="0" borderId="39" xfId="1193" applyFont="1" applyBorder="1" applyAlignment="1">
      <alignment horizontal="center" vertical="center"/>
    </xf>
    <xf numFmtId="0" fontId="22" fillId="0" borderId="88" xfId="1193" applyFont="1" applyBorder="1" applyAlignment="1">
      <alignment horizontal="center" vertical="center"/>
    </xf>
    <xf numFmtId="0" fontId="20" fillId="0" borderId="30" xfId="1052" applyFont="1" applyBorder="1" applyAlignment="1">
      <alignment horizontal="right" vertical="center"/>
    </xf>
    <xf numFmtId="0" fontId="20" fillId="0" borderId="0" xfId="1052" applyFont="1" applyBorder="1" applyAlignment="1">
      <alignment horizontal="right" vertical="center"/>
    </xf>
    <xf numFmtId="0" fontId="20" fillId="0" borderId="23" xfId="1052" applyFont="1" applyBorder="1" applyAlignment="1" applyProtection="1">
      <alignment horizontal="center"/>
      <protection locked="0"/>
    </xf>
    <xf numFmtId="0" fontId="20" fillId="0" borderId="16" xfId="1052" applyFont="1" applyBorder="1" applyAlignment="1" applyProtection="1">
      <alignment horizontal="center"/>
      <protection locked="0"/>
    </xf>
    <xf numFmtId="0" fontId="20" fillId="0" borderId="27" xfId="1052" applyFont="1" applyBorder="1" applyAlignment="1" applyProtection="1">
      <alignment horizontal="center"/>
      <protection locked="0"/>
    </xf>
    <xf numFmtId="0" fontId="20" fillId="43" borderId="38" xfId="1052" applyFont="1" applyFill="1" applyBorder="1" applyAlignment="1">
      <alignment horizontal="center" vertical="center" wrapText="1"/>
    </xf>
    <xf numFmtId="0" fontId="20" fillId="43" borderId="35" xfId="1052" applyFont="1" applyFill="1" applyBorder="1" applyAlignment="1">
      <alignment horizontal="center" vertical="center" wrapText="1"/>
    </xf>
    <xf numFmtId="0" fontId="20" fillId="43" borderId="34" xfId="1052" applyFont="1" applyFill="1" applyBorder="1" applyAlignment="1">
      <alignment horizontal="center" vertical="center" wrapText="1"/>
    </xf>
    <xf numFmtId="0" fontId="20" fillId="43" borderId="38" xfId="1052" applyFont="1" applyFill="1" applyBorder="1" applyAlignment="1">
      <alignment horizontal="center" vertical="center"/>
    </xf>
    <xf numFmtId="0" fontId="20" fillId="43" borderId="34" xfId="1052" applyFont="1" applyFill="1" applyBorder="1" applyAlignment="1">
      <alignment horizontal="center" vertical="center"/>
    </xf>
    <xf numFmtId="0" fontId="22" fillId="43" borderId="89" xfId="1052" applyFont="1" applyFill="1" applyBorder="1" applyAlignment="1">
      <alignment horizontal="center" vertical="center"/>
    </xf>
    <xf numFmtId="0" fontId="22" fillId="43" borderId="90" xfId="1052" applyFont="1" applyFill="1" applyBorder="1" applyAlignment="1">
      <alignment horizontal="center" vertical="center"/>
    </xf>
    <xf numFmtId="0" fontId="22" fillId="43" borderId="91" xfId="1052" applyFont="1" applyFill="1" applyBorder="1" applyAlignment="1">
      <alignment horizontal="center" vertical="center"/>
    </xf>
    <xf numFmtId="0" fontId="20" fillId="43" borderId="38" xfId="1052" applyFont="1" applyFill="1" applyBorder="1" applyAlignment="1">
      <alignment horizontal="center"/>
    </xf>
    <xf numFmtId="0" fontId="22" fillId="43" borderId="35" xfId="1052" applyFont="1" applyFill="1" applyBorder="1" applyAlignment="1">
      <alignment horizontal="center"/>
    </xf>
    <xf numFmtId="0" fontId="22" fillId="43" borderId="33" xfId="1052" applyFont="1" applyFill="1" applyBorder="1" applyAlignment="1">
      <alignment horizontal="center"/>
    </xf>
    <xf numFmtId="0" fontId="20" fillId="43" borderId="22" xfId="1052" applyFont="1" applyFill="1" applyBorder="1" applyAlignment="1">
      <alignment horizontal="center"/>
    </xf>
    <xf numFmtId="0" fontId="20" fillId="43" borderId="11" xfId="1052" applyFont="1" applyFill="1" applyBorder="1" applyAlignment="1">
      <alignment horizontal="center"/>
    </xf>
    <xf numFmtId="0" fontId="20" fillId="43" borderId="13" xfId="1052" applyFont="1" applyFill="1" applyBorder="1" applyAlignment="1">
      <alignment horizontal="center"/>
    </xf>
    <xf numFmtId="0" fontId="20" fillId="43" borderId="33" xfId="1052" applyFont="1" applyFill="1" applyBorder="1" applyAlignment="1">
      <alignment horizontal="center"/>
    </xf>
    <xf numFmtId="0" fontId="22" fillId="0" borderId="81" xfId="1052" applyFont="1" applyBorder="1" applyAlignment="1"/>
    <xf numFmtId="0" fontId="22" fillId="0" borderId="51" xfId="1052" applyFont="1" applyBorder="1" applyAlignment="1"/>
    <xf numFmtId="0" fontId="22" fillId="0" borderId="54" xfId="1052" applyFont="1" applyBorder="1" applyAlignment="1"/>
    <xf numFmtId="0" fontId="22" fillId="0" borderId="53" xfId="1052" applyFont="1" applyBorder="1" applyAlignment="1"/>
    <xf numFmtId="0" fontId="22" fillId="0" borderId="53" xfId="1052" applyFont="1" applyBorder="1" applyAlignment="1">
      <alignment horizontal="center"/>
    </xf>
    <xf numFmtId="0" fontId="22" fillId="0" borderId="54" xfId="1052" applyFont="1" applyBorder="1" applyAlignment="1">
      <alignment horizontal="center"/>
    </xf>
    <xf numFmtId="0" fontId="22" fillId="0" borderId="89" xfId="1052" applyFont="1" applyBorder="1" applyAlignment="1"/>
    <xf numFmtId="0" fontId="22" fillId="0" borderId="90" xfId="1052" applyFont="1" applyBorder="1" applyAlignment="1"/>
    <xf numFmtId="0" fontId="22" fillId="0" borderId="94" xfId="1052" applyFont="1" applyBorder="1" applyAlignment="1"/>
    <xf numFmtId="0" fontId="22" fillId="0" borderId="95" xfId="1052" applyFont="1" applyBorder="1" applyAlignment="1">
      <alignment horizontal="center"/>
    </xf>
    <xf numFmtId="0" fontId="22" fillId="0" borderId="94" xfId="1052" applyFont="1" applyBorder="1" applyAlignment="1">
      <alignment horizontal="center"/>
    </xf>
    <xf numFmtId="0" fontId="22" fillId="0" borderId="95" xfId="1052" applyFont="1" applyBorder="1" applyAlignment="1"/>
    <xf numFmtId="2" fontId="22" fillId="0" borderId="95" xfId="1052" applyNumberFormat="1" applyFont="1" applyBorder="1" applyAlignment="1">
      <alignment horizontal="center"/>
    </xf>
    <xf numFmtId="2" fontId="22" fillId="0" borderId="94" xfId="1052" applyNumberFormat="1" applyFont="1" applyBorder="1" applyAlignment="1">
      <alignment horizontal="center"/>
    </xf>
    <xf numFmtId="0" fontId="20" fillId="0" borderId="14" xfId="1052" applyFont="1" applyBorder="1" applyAlignment="1">
      <alignment horizontal="right"/>
    </xf>
    <xf numFmtId="0" fontId="20" fillId="0" borderId="15" xfId="1052" applyFont="1" applyBorder="1" applyAlignment="1">
      <alignment horizontal="right"/>
    </xf>
    <xf numFmtId="0" fontId="20" fillId="0" borderId="29" xfId="1052" applyFont="1" applyBorder="1" applyAlignment="1">
      <alignment horizontal="right"/>
    </xf>
    <xf numFmtId="0" fontId="20" fillId="43" borderId="35" xfId="1052" applyFont="1" applyFill="1" applyBorder="1" applyAlignment="1">
      <alignment horizontal="center"/>
    </xf>
    <xf numFmtId="171" fontId="22" fillId="0" borderId="53" xfId="243" applyNumberFormat="1" applyFont="1" applyBorder="1" applyAlignment="1">
      <alignment horizontal="center"/>
    </xf>
    <xf numFmtId="171" fontId="22" fillId="0" borderId="54" xfId="243" applyNumberFormat="1" applyFont="1" applyBorder="1" applyAlignment="1">
      <alignment horizontal="center"/>
    </xf>
    <xf numFmtId="2" fontId="22" fillId="0" borderId="53" xfId="1052" applyNumberFormat="1" applyFont="1" applyBorder="1" applyAlignment="1">
      <alignment horizontal="center"/>
    </xf>
    <xf numFmtId="2" fontId="22" fillId="0" borderId="54" xfId="1052" applyNumberFormat="1" applyFont="1" applyBorder="1" applyAlignment="1">
      <alignment horizontal="center"/>
    </xf>
    <xf numFmtId="0" fontId="20" fillId="43" borderId="22" xfId="1052" applyFont="1" applyFill="1" applyBorder="1" applyAlignment="1">
      <alignment horizontal="center" wrapText="1"/>
    </xf>
    <xf numFmtId="0" fontId="20" fillId="43" borderId="33" xfId="1052" applyFont="1" applyFill="1" applyBorder="1" applyAlignment="1">
      <alignment horizontal="center" wrapText="1"/>
    </xf>
    <xf numFmtId="2" fontId="22" fillId="0" borderId="53" xfId="1052" applyNumberFormat="1" applyFont="1" applyBorder="1" applyAlignment="1">
      <alignment horizontal="center" wrapText="1"/>
    </xf>
    <xf numFmtId="2" fontId="22" fillId="0" borderId="54" xfId="1052" applyNumberFormat="1" applyFont="1" applyBorder="1" applyAlignment="1">
      <alignment horizontal="center" wrapText="1"/>
    </xf>
    <xf numFmtId="0" fontId="20" fillId="43" borderId="14" xfId="1052" applyFont="1" applyFill="1" applyBorder="1" applyAlignment="1">
      <alignment horizontal="right"/>
    </xf>
    <xf numFmtId="0" fontId="20" fillId="43" borderId="15" xfId="1052" applyFont="1" applyFill="1" applyBorder="1" applyAlignment="1">
      <alignment horizontal="right"/>
    </xf>
    <xf numFmtId="0" fontId="20" fillId="43" borderId="29" xfId="1052" applyFont="1" applyFill="1" applyBorder="1" applyAlignment="1">
      <alignment horizontal="right"/>
    </xf>
    <xf numFmtId="43" fontId="22" fillId="0" borderId="53" xfId="243" applyFont="1" applyBorder="1" applyAlignment="1">
      <alignment horizontal="center"/>
    </xf>
    <xf numFmtId="43" fontId="22" fillId="0" borderId="54" xfId="243" applyFont="1" applyBorder="1" applyAlignment="1">
      <alignment horizontal="center"/>
    </xf>
    <xf numFmtId="0" fontId="20" fillId="0" borderId="30" xfId="1052" applyFont="1" applyBorder="1" applyAlignment="1">
      <alignment wrapText="1"/>
    </xf>
    <xf numFmtId="0" fontId="20" fillId="0" borderId="0" xfId="1052" applyFont="1" applyBorder="1" applyAlignment="1">
      <alignment wrapText="1"/>
    </xf>
    <xf numFmtId="0" fontId="20" fillId="0" borderId="31" xfId="1052" applyFont="1" applyBorder="1" applyAlignment="1">
      <alignment wrapText="1"/>
    </xf>
    <xf numFmtId="0" fontId="22" fillId="0" borderId="0" xfId="1052" applyFont="1" applyBorder="1" applyAlignment="1">
      <alignment horizontal="right"/>
    </xf>
    <xf numFmtId="0" fontId="22" fillId="0" borderId="31" xfId="1052" applyFont="1" applyBorder="1" applyAlignment="1">
      <alignment horizontal="right"/>
    </xf>
    <xf numFmtId="0" fontId="22" fillId="0" borderId="76" xfId="1052" applyFont="1" applyBorder="1" applyAlignment="1">
      <alignment horizontal="right"/>
    </xf>
    <xf numFmtId="0" fontId="22" fillId="0" borderId="78" xfId="1052" applyFont="1" applyBorder="1" applyAlignment="1">
      <alignment horizontal="right"/>
    </xf>
    <xf numFmtId="0" fontId="22" fillId="0" borderId="75" xfId="1052" applyFont="1" applyBorder="1" applyAlignment="1">
      <alignment horizontal="left"/>
    </xf>
    <xf numFmtId="0" fontId="22" fillId="0" borderId="76" xfId="1052" applyFont="1" applyBorder="1" applyAlignment="1">
      <alignment horizontal="left"/>
    </xf>
    <xf numFmtId="43" fontId="22" fillId="0" borderId="95" xfId="243" applyFont="1" applyBorder="1" applyAlignment="1">
      <alignment horizontal="center"/>
    </xf>
    <xf numFmtId="43" fontId="22" fillId="0" borderId="94" xfId="243" applyFont="1" applyBorder="1" applyAlignment="1">
      <alignment horizontal="center"/>
    </xf>
    <xf numFmtId="0" fontId="22" fillId="0" borderId="81" xfId="1052" applyFont="1" applyBorder="1" applyAlignment="1">
      <alignment horizontal="center"/>
    </xf>
    <xf numFmtId="0" fontId="22" fillId="0" borderId="51" xfId="1052" applyFont="1" applyBorder="1" applyAlignment="1">
      <alignment horizontal="center"/>
    </xf>
    <xf numFmtId="0" fontId="22" fillId="0" borderId="24" xfId="1052" applyFont="1" applyBorder="1" applyAlignment="1">
      <alignment horizontal="center"/>
    </xf>
  </cellXfs>
  <cellStyles count="1195">
    <cellStyle name="20% - Accent1" xfId="1" xr:uid="{00000000-0005-0000-0000-000000000000}"/>
    <cellStyle name="20% - Accent1 2" xfId="2" xr:uid="{00000000-0005-0000-0000-000001000000}"/>
    <cellStyle name="20% - Accent1 2 2" xfId="3" xr:uid="{00000000-0005-0000-0000-000002000000}"/>
    <cellStyle name="20% - Accent1 3" xfId="4" xr:uid="{00000000-0005-0000-0000-000003000000}"/>
    <cellStyle name="20% - Accent1_Estaciones TM-21-SEP-2011" xfId="5" xr:uid="{00000000-0005-0000-0000-000004000000}"/>
    <cellStyle name="20% - Accent2" xfId="6" xr:uid="{00000000-0005-0000-0000-000005000000}"/>
    <cellStyle name="20% - Accent2 2" xfId="7" xr:uid="{00000000-0005-0000-0000-000006000000}"/>
    <cellStyle name="20% - Accent2 2 2" xfId="8" xr:uid="{00000000-0005-0000-0000-000007000000}"/>
    <cellStyle name="20% - Accent2 3" xfId="9" xr:uid="{00000000-0005-0000-0000-000008000000}"/>
    <cellStyle name="20% - Accent2_Estaciones TM-21-SEP-2011" xfId="10" xr:uid="{00000000-0005-0000-0000-000009000000}"/>
    <cellStyle name="20% - Accent3" xfId="11" xr:uid="{00000000-0005-0000-0000-00000A000000}"/>
    <cellStyle name="20% - Accent3 2" xfId="12" xr:uid="{00000000-0005-0000-0000-00000B000000}"/>
    <cellStyle name="20% - Accent3 2 2" xfId="13" xr:uid="{00000000-0005-0000-0000-00000C000000}"/>
    <cellStyle name="20% - Accent3 3" xfId="14" xr:uid="{00000000-0005-0000-0000-00000D000000}"/>
    <cellStyle name="20% - Accent3_Estaciones TM-21-SEP-2011" xfId="15" xr:uid="{00000000-0005-0000-0000-00000E000000}"/>
    <cellStyle name="20% - Accent4" xfId="16" xr:uid="{00000000-0005-0000-0000-00000F000000}"/>
    <cellStyle name="20% - Accent4 2" xfId="17" xr:uid="{00000000-0005-0000-0000-000010000000}"/>
    <cellStyle name="20% - Accent4 2 2" xfId="18" xr:uid="{00000000-0005-0000-0000-000011000000}"/>
    <cellStyle name="20% - Accent4 3" xfId="19" xr:uid="{00000000-0005-0000-0000-000012000000}"/>
    <cellStyle name="20% - Accent4_Estaciones TM-21-SEP-2011" xfId="20" xr:uid="{00000000-0005-0000-0000-000013000000}"/>
    <cellStyle name="20% - Accent5" xfId="21" xr:uid="{00000000-0005-0000-0000-000014000000}"/>
    <cellStyle name="20% - Accent5 2" xfId="22" xr:uid="{00000000-0005-0000-0000-000015000000}"/>
    <cellStyle name="20% - Accent5 2 2" xfId="23" xr:uid="{00000000-0005-0000-0000-000016000000}"/>
    <cellStyle name="20% - Accent5 3" xfId="24" xr:uid="{00000000-0005-0000-0000-000017000000}"/>
    <cellStyle name="20% - Accent5_Estaciones TM-21-SEP-2011" xfId="25" xr:uid="{00000000-0005-0000-0000-000018000000}"/>
    <cellStyle name="20% - Accent6" xfId="26" xr:uid="{00000000-0005-0000-0000-000019000000}"/>
    <cellStyle name="20% - Accent6 2" xfId="27" xr:uid="{00000000-0005-0000-0000-00001A000000}"/>
    <cellStyle name="20% - Accent6 2 2" xfId="28" xr:uid="{00000000-0005-0000-0000-00001B000000}"/>
    <cellStyle name="20% - Accent6 3" xfId="29" xr:uid="{00000000-0005-0000-0000-00001C000000}"/>
    <cellStyle name="20% - Accent6_Estaciones TM-21-SEP-2011" xfId="30" xr:uid="{00000000-0005-0000-0000-00001D000000}"/>
    <cellStyle name="20% - Énfasis1 2" xfId="31" xr:uid="{00000000-0005-0000-0000-00001E000000}"/>
    <cellStyle name="20% - Énfasis1 3" xfId="32" xr:uid="{00000000-0005-0000-0000-00001F000000}"/>
    <cellStyle name="20% - Énfasis2 2" xfId="33" xr:uid="{00000000-0005-0000-0000-000020000000}"/>
    <cellStyle name="20% - Énfasis2 3" xfId="34" xr:uid="{00000000-0005-0000-0000-000021000000}"/>
    <cellStyle name="20% - Énfasis3 2" xfId="35" xr:uid="{00000000-0005-0000-0000-000022000000}"/>
    <cellStyle name="20% - Énfasis3 3" xfId="36" xr:uid="{00000000-0005-0000-0000-000023000000}"/>
    <cellStyle name="20% - Énfasis4 2" xfId="37" xr:uid="{00000000-0005-0000-0000-000024000000}"/>
    <cellStyle name="20% - Énfasis4 3" xfId="38" xr:uid="{00000000-0005-0000-0000-000025000000}"/>
    <cellStyle name="20% - Énfasis5 2" xfId="39" xr:uid="{00000000-0005-0000-0000-000026000000}"/>
    <cellStyle name="20% - Énfasis5 3" xfId="40" xr:uid="{00000000-0005-0000-0000-000027000000}"/>
    <cellStyle name="20% - Énfasis6 2" xfId="41" xr:uid="{00000000-0005-0000-0000-000028000000}"/>
    <cellStyle name="20% - Énfasis6 3" xfId="42" xr:uid="{00000000-0005-0000-0000-000029000000}"/>
    <cellStyle name="40% - Accent1" xfId="43" xr:uid="{00000000-0005-0000-0000-00002A000000}"/>
    <cellStyle name="40% - Accent1 2" xfId="44" xr:uid="{00000000-0005-0000-0000-00002B000000}"/>
    <cellStyle name="40% - Accent1 2 2" xfId="45" xr:uid="{00000000-0005-0000-0000-00002C000000}"/>
    <cellStyle name="40% - Accent1 3" xfId="46" xr:uid="{00000000-0005-0000-0000-00002D000000}"/>
    <cellStyle name="40% - Accent1_Estaciones TM-21-SEP-2011" xfId="47" xr:uid="{00000000-0005-0000-0000-00002E000000}"/>
    <cellStyle name="40% - Accent2" xfId="48" xr:uid="{00000000-0005-0000-0000-00002F000000}"/>
    <cellStyle name="40% - Accent2 2" xfId="49" xr:uid="{00000000-0005-0000-0000-000030000000}"/>
    <cellStyle name="40% - Accent2 2 2" xfId="50" xr:uid="{00000000-0005-0000-0000-000031000000}"/>
    <cellStyle name="40% - Accent2 3" xfId="51" xr:uid="{00000000-0005-0000-0000-000032000000}"/>
    <cellStyle name="40% - Accent2_Estaciones TM-21-SEP-2011" xfId="52" xr:uid="{00000000-0005-0000-0000-000033000000}"/>
    <cellStyle name="40% - Accent3" xfId="53" xr:uid="{00000000-0005-0000-0000-000034000000}"/>
    <cellStyle name="40% - Accent3 2" xfId="54" xr:uid="{00000000-0005-0000-0000-000035000000}"/>
    <cellStyle name="40% - Accent3 2 2" xfId="55" xr:uid="{00000000-0005-0000-0000-000036000000}"/>
    <cellStyle name="40% - Accent3 3" xfId="56" xr:uid="{00000000-0005-0000-0000-000037000000}"/>
    <cellStyle name="40% - Accent3_Estaciones TM-21-SEP-2011" xfId="57" xr:uid="{00000000-0005-0000-0000-000038000000}"/>
    <cellStyle name="40% - Accent4" xfId="58" xr:uid="{00000000-0005-0000-0000-000039000000}"/>
    <cellStyle name="40% - Accent4 2" xfId="59" xr:uid="{00000000-0005-0000-0000-00003A000000}"/>
    <cellStyle name="40% - Accent4 2 2" xfId="60" xr:uid="{00000000-0005-0000-0000-00003B000000}"/>
    <cellStyle name="40% - Accent4 3" xfId="61" xr:uid="{00000000-0005-0000-0000-00003C000000}"/>
    <cellStyle name="40% - Accent4_Estaciones TM-21-SEP-2011" xfId="62" xr:uid="{00000000-0005-0000-0000-00003D000000}"/>
    <cellStyle name="40% - Accent5" xfId="63" xr:uid="{00000000-0005-0000-0000-00003E000000}"/>
    <cellStyle name="40% - Accent5 2" xfId="64" xr:uid="{00000000-0005-0000-0000-00003F000000}"/>
    <cellStyle name="40% - Accent5 2 2" xfId="65" xr:uid="{00000000-0005-0000-0000-000040000000}"/>
    <cellStyle name="40% - Accent5 3" xfId="66" xr:uid="{00000000-0005-0000-0000-000041000000}"/>
    <cellStyle name="40% - Accent5_Estaciones TM-21-SEP-2011" xfId="67" xr:uid="{00000000-0005-0000-0000-000042000000}"/>
    <cellStyle name="40% - Accent6" xfId="68" xr:uid="{00000000-0005-0000-0000-000043000000}"/>
    <cellStyle name="40% - Accent6 2" xfId="69" xr:uid="{00000000-0005-0000-0000-000044000000}"/>
    <cellStyle name="40% - Accent6 2 2" xfId="70" xr:uid="{00000000-0005-0000-0000-000045000000}"/>
    <cellStyle name="40% - Accent6 3" xfId="71" xr:uid="{00000000-0005-0000-0000-000046000000}"/>
    <cellStyle name="40% - Accent6_Estaciones TM-21-SEP-2011" xfId="72" xr:uid="{00000000-0005-0000-0000-000047000000}"/>
    <cellStyle name="40% - Énfasis1 2" xfId="73" xr:uid="{00000000-0005-0000-0000-000048000000}"/>
    <cellStyle name="40% - Énfasis1 3" xfId="74" xr:uid="{00000000-0005-0000-0000-000049000000}"/>
    <cellStyle name="40% - Énfasis2 2" xfId="75" xr:uid="{00000000-0005-0000-0000-00004A000000}"/>
    <cellStyle name="40% - Énfasis2 3" xfId="76" xr:uid="{00000000-0005-0000-0000-00004B000000}"/>
    <cellStyle name="40% - Énfasis3 2" xfId="77" xr:uid="{00000000-0005-0000-0000-00004C000000}"/>
    <cellStyle name="40% - Énfasis3 3" xfId="78" xr:uid="{00000000-0005-0000-0000-00004D000000}"/>
    <cellStyle name="40% - Énfasis4 2" xfId="79" xr:uid="{00000000-0005-0000-0000-00004E000000}"/>
    <cellStyle name="40% - Énfasis4 3" xfId="80" xr:uid="{00000000-0005-0000-0000-00004F000000}"/>
    <cellStyle name="40% - Énfasis5 2" xfId="81" xr:uid="{00000000-0005-0000-0000-000050000000}"/>
    <cellStyle name="40% - Énfasis5 3" xfId="82" xr:uid="{00000000-0005-0000-0000-000051000000}"/>
    <cellStyle name="40% - Énfasis6 2" xfId="83" xr:uid="{00000000-0005-0000-0000-000052000000}"/>
    <cellStyle name="40% - Énfasis6 3" xfId="84" xr:uid="{00000000-0005-0000-0000-000053000000}"/>
    <cellStyle name="60% - Accent1" xfId="85" xr:uid="{00000000-0005-0000-0000-000054000000}"/>
    <cellStyle name="60% - Accent2" xfId="86" xr:uid="{00000000-0005-0000-0000-000055000000}"/>
    <cellStyle name="60% - Accent3" xfId="87" xr:uid="{00000000-0005-0000-0000-000056000000}"/>
    <cellStyle name="60% - Accent4" xfId="88" xr:uid="{00000000-0005-0000-0000-000057000000}"/>
    <cellStyle name="60% - Accent5" xfId="89" xr:uid="{00000000-0005-0000-0000-000058000000}"/>
    <cellStyle name="60% - Accent6" xfId="90" xr:uid="{00000000-0005-0000-0000-000059000000}"/>
    <cellStyle name="60% - Énfasis1 2" xfId="91" xr:uid="{00000000-0005-0000-0000-00005A000000}"/>
    <cellStyle name="60% - Énfasis2 2" xfId="92" xr:uid="{00000000-0005-0000-0000-00005B000000}"/>
    <cellStyle name="60% - Énfasis3 2" xfId="93" xr:uid="{00000000-0005-0000-0000-00005C000000}"/>
    <cellStyle name="60% - Énfasis4 2" xfId="94" xr:uid="{00000000-0005-0000-0000-00005D000000}"/>
    <cellStyle name="60% - Énfasis5 2" xfId="95" xr:uid="{00000000-0005-0000-0000-00005E000000}"/>
    <cellStyle name="60% - Énfasis6 2" xfId="96" xr:uid="{00000000-0005-0000-0000-00005F000000}"/>
    <cellStyle name="Accent1" xfId="97" xr:uid="{00000000-0005-0000-0000-000060000000}"/>
    <cellStyle name="Accent2" xfId="98" xr:uid="{00000000-0005-0000-0000-000061000000}"/>
    <cellStyle name="Accent3" xfId="99" xr:uid="{00000000-0005-0000-0000-000062000000}"/>
    <cellStyle name="Accent4" xfId="100" xr:uid="{00000000-0005-0000-0000-000063000000}"/>
    <cellStyle name="Accent5" xfId="101" xr:uid="{00000000-0005-0000-0000-000064000000}"/>
    <cellStyle name="Accent6" xfId="102" xr:uid="{00000000-0005-0000-0000-000065000000}"/>
    <cellStyle name="Bad" xfId="103" xr:uid="{00000000-0005-0000-0000-000066000000}"/>
    <cellStyle name="Buena 2" xfId="104" xr:uid="{00000000-0005-0000-0000-000067000000}"/>
    <cellStyle name="Calculation" xfId="105" xr:uid="{00000000-0005-0000-0000-000068000000}"/>
    <cellStyle name="Calculation 2" xfId="106" xr:uid="{00000000-0005-0000-0000-000069000000}"/>
    <cellStyle name="Calculation 2 2" xfId="107" xr:uid="{00000000-0005-0000-0000-00006A000000}"/>
    <cellStyle name="Calculation 2 2 2" xfId="108" xr:uid="{00000000-0005-0000-0000-00006B000000}"/>
    <cellStyle name="Calculation 2 2 2 2" xfId="902" xr:uid="{00000000-0005-0000-0000-00006C000000}"/>
    <cellStyle name="Calculation 2 2 2 3" xfId="618" xr:uid="{00000000-0005-0000-0000-00006D000000}"/>
    <cellStyle name="Calculation 2 2 3" xfId="901" xr:uid="{00000000-0005-0000-0000-00006E000000}"/>
    <cellStyle name="Calculation 2 2 4" xfId="617" xr:uid="{00000000-0005-0000-0000-00006F000000}"/>
    <cellStyle name="Calculation 2 3" xfId="109" xr:uid="{00000000-0005-0000-0000-000070000000}"/>
    <cellStyle name="Calculation 2 3 2" xfId="903" xr:uid="{00000000-0005-0000-0000-000071000000}"/>
    <cellStyle name="Calculation 2 3 3" xfId="619" xr:uid="{00000000-0005-0000-0000-000072000000}"/>
    <cellStyle name="Calculation 2 4" xfId="900" xr:uid="{00000000-0005-0000-0000-000073000000}"/>
    <cellStyle name="Calculation 2 5" xfId="616" xr:uid="{00000000-0005-0000-0000-000074000000}"/>
    <cellStyle name="Calculation 3" xfId="110" xr:uid="{00000000-0005-0000-0000-000075000000}"/>
    <cellStyle name="Calculation 3 2" xfId="111" xr:uid="{00000000-0005-0000-0000-000076000000}"/>
    <cellStyle name="Calculation 3 2 2" xfId="905" xr:uid="{00000000-0005-0000-0000-000077000000}"/>
    <cellStyle name="Calculation 3 2 3" xfId="621" xr:uid="{00000000-0005-0000-0000-000078000000}"/>
    <cellStyle name="Calculation 3 3" xfId="904" xr:uid="{00000000-0005-0000-0000-000079000000}"/>
    <cellStyle name="Calculation 3 4" xfId="620" xr:uid="{00000000-0005-0000-0000-00007A000000}"/>
    <cellStyle name="Calculation 4" xfId="112" xr:uid="{00000000-0005-0000-0000-00007B000000}"/>
    <cellStyle name="Calculation 4 2" xfId="113" xr:uid="{00000000-0005-0000-0000-00007C000000}"/>
    <cellStyle name="Calculation 4 2 2" xfId="907" xr:uid="{00000000-0005-0000-0000-00007D000000}"/>
    <cellStyle name="Calculation 4 2 3" xfId="623" xr:uid="{00000000-0005-0000-0000-00007E000000}"/>
    <cellStyle name="Calculation 4 3" xfId="906" xr:uid="{00000000-0005-0000-0000-00007F000000}"/>
    <cellStyle name="Calculation 4 4" xfId="622" xr:uid="{00000000-0005-0000-0000-000080000000}"/>
    <cellStyle name="Calculation 5" xfId="114" xr:uid="{00000000-0005-0000-0000-000081000000}"/>
    <cellStyle name="Calculation 5 2" xfId="908" xr:uid="{00000000-0005-0000-0000-000082000000}"/>
    <cellStyle name="Calculation 5 3" xfId="624" xr:uid="{00000000-0005-0000-0000-000083000000}"/>
    <cellStyle name="Calculation 6" xfId="899" xr:uid="{00000000-0005-0000-0000-000084000000}"/>
    <cellStyle name="Calculation 7" xfId="615" xr:uid="{00000000-0005-0000-0000-000085000000}"/>
    <cellStyle name="Cálculo 2" xfId="115" xr:uid="{00000000-0005-0000-0000-000086000000}"/>
    <cellStyle name="Cálculo 2 2" xfId="116" xr:uid="{00000000-0005-0000-0000-000087000000}"/>
    <cellStyle name="Cálculo 2 2 2" xfId="117" xr:uid="{00000000-0005-0000-0000-000088000000}"/>
    <cellStyle name="Cálculo 2 2 2 2" xfId="118" xr:uid="{00000000-0005-0000-0000-000089000000}"/>
    <cellStyle name="Cálculo 2 2 2 2 2" xfId="912" xr:uid="{00000000-0005-0000-0000-00008A000000}"/>
    <cellStyle name="Cálculo 2 2 2 2 3" xfId="628" xr:uid="{00000000-0005-0000-0000-00008B000000}"/>
    <cellStyle name="Cálculo 2 2 2 3" xfId="911" xr:uid="{00000000-0005-0000-0000-00008C000000}"/>
    <cellStyle name="Cálculo 2 2 2 4" xfId="627" xr:uid="{00000000-0005-0000-0000-00008D000000}"/>
    <cellStyle name="Cálculo 2 2 3" xfId="119" xr:uid="{00000000-0005-0000-0000-00008E000000}"/>
    <cellStyle name="Cálculo 2 2 3 2" xfId="913" xr:uid="{00000000-0005-0000-0000-00008F000000}"/>
    <cellStyle name="Cálculo 2 2 3 3" xfId="629" xr:uid="{00000000-0005-0000-0000-000090000000}"/>
    <cellStyle name="Cálculo 2 2 4" xfId="910" xr:uid="{00000000-0005-0000-0000-000091000000}"/>
    <cellStyle name="Cálculo 2 2 5" xfId="626" xr:uid="{00000000-0005-0000-0000-000092000000}"/>
    <cellStyle name="Cálculo 2 3" xfId="120" xr:uid="{00000000-0005-0000-0000-000093000000}"/>
    <cellStyle name="Cálculo 2 3 2" xfId="121" xr:uid="{00000000-0005-0000-0000-000094000000}"/>
    <cellStyle name="Cálculo 2 3 2 2" xfId="915" xr:uid="{00000000-0005-0000-0000-000095000000}"/>
    <cellStyle name="Cálculo 2 3 2 3" xfId="631" xr:uid="{00000000-0005-0000-0000-000096000000}"/>
    <cellStyle name="Cálculo 2 3 3" xfId="914" xr:uid="{00000000-0005-0000-0000-000097000000}"/>
    <cellStyle name="Cálculo 2 3 4" xfId="630" xr:uid="{00000000-0005-0000-0000-000098000000}"/>
    <cellStyle name="Cálculo 2 4" xfId="122" xr:uid="{00000000-0005-0000-0000-000099000000}"/>
    <cellStyle name="Cálculo 2 4 2" xfId="123" xr:uid="{00000000-0005-0000-0000-00009A000000}"/>
    <cellStyle name="Cálculo 2 4 2 2" xfId="917" xr:uid="{00000000-0005-0000-0000-00009B000000}"/>
    <cellStyle name="Cálculo 2 4 2 3" xfId="633" xr:uid="{00000000-0005-0000-0000-00009C000000}"/>
    <cellStyle name="Cálculo 2 4 3" xfId="916" xr:uid="{00000000-0005-0000-0000-00009D000000}"/>
    <cellStyle name="Cálculo 2 4 4" xfId="632" xr:uid="{00000000-0005-0000-0000-00009E000000}"/>
    <cellStyle name="Cálculo 2 5" xfId="124" xr:uid="{00000000-0005-0000-0000-00009F000000}"/>
    <cellStyle name="Cálculo 2 5 2" xfId="918" xr:uid="{00000000-0005-0000-0000-0000A0000000}"/>
    <cellStyle name="Cálculo 2 5 3" xfId="634" xr:uid="{00000000-0005-0000-0000-0000A1000000}"/>
    <cellStyle name="Cálculo 2 6" xfId="909" xr:uid="{00000000-0005-0000-0000-0000A2000000}"/>
    <cellStyle name="Cálculo 2 7" xfId="625" xr:uid="{00000000-0005-0000-0000-0000A3000000}"/>
    <cellStyle name="Celda de comprobación 2" xfId="125" xr:uid="{00000000-0005-0000-0000-0000A4000000}"/>
    <cellStyle name="Celda vinculada 2" xfId="126" xr:uid="{00000000-0005-0000-0000-0000A5000000}"/>
    <cellStyle name="Comma" xfId="243" xr:uid="{9C36104D-4467-4A49-AF4D-1081A76D9F88}"/>
    <cellStyle name="Comma0" xfId="127" xr:uid="{00000000-0005-0000-0000-0000A6000000}"/>
    <cellStyle name="Comma0 2" xfId="128" xr:uid="{00000000-0005-0000-0000-0000A7000000}"/>
    <cellStyle name="Comma0 2 2" xfId="129" xr:uid="{00000000-0005-0000-0000-0000A8000000}"/>
    <cellStyle name="Comma0 2 2 2" xfId="921" xr:uid="{00000000-0005-0000-0000-0000A9000000}"/>
    <cellStyle name="Comma0 2 2 3" xfId="637" xr:uid="{00000000-0005-0000-0000-0000AA000000}"/>
    <cellStyle name="Comma0 2 3" xfId="920" xr:uid="{00000000-0005-0000-0000-0000AB000000}"/>
    <cellStyle name="Comma0 2 4" xfId="636" xr:uid="{00000000-0005-0000-0000-0000AC000000}"/>
    <cellStyle name="Comma0 3" xfId="130" xr:uid="{00000000-0005-0000-0000-0000AD000000}"/>
    <cellStyle name="Comma0 3 2" xfId="922" xr:uid="{00000000-0005-0000-0000-0000AE000000}"/>
    <cellStyle name="Comma0 3 3" xfId="638" xr:uid="{00000000-0005-0000-0000-0000AF000000}"/>
    <cellStyle name="Comma0 4" xfId="919" xr:uid="{00000000-0005-0000-0000-0000B0000000}"/>
    <cellStyle name="Comma0 5" xfId="635" xr:uid="{00000000-0005-0000-0000-0000B1000000}"/>
    <cellStyle name="Currency0" xfId="131" xr:uid="{00000000-0005-0000-0000-0000B2000000}"/>
    <cellStyle name="Currency0 2" xfId="132" xr:uid="{00000000-0005-0000-0000-0000B3000000}"/>
    <cellStyle name="Currency0 2 2" xfId="133" xr:uid="{00000000-0005-0000-0000-0000B4000000}"/>
    <cellStyle name="Currency0 2 2 2" xfId="925" xr:uid="{00000000-0005-0000-0000-0000B5000000}"/>
    <cellStyle name="Currency0 2 2 3" xfId="641" xr:uid="{00000000-0005-0000-0000-0000B6000000}"/>
    <cellStyle name="Currency0 2 3" xfId="924" xr:uid="{00000000-0005-0000-0000-0000B7000000}"/>
    <cellStyle name="Currency0 2 4" xfId="640" xr:uid="{00000000-0005-0000-0000-0000B8000000}"/>
    <cellStyle name="Currency0 3" xfId="134" xr:uid="{00000000-0005-0000-0000-0000B9000000}"/>
    <cellStyle name="Currency0 3 2" xfId="926" xr:uid="{00000000-0005-0000-0000-0000BA000000}"/>
    <cellStyle name="Currency0 3 3" xfId="642" xr:uid="{00000000-0005-0000-0000-0000BB000000}"/>
    <cellStyle name="Currency0 4" xfId="923" xr:uid="{00000000-0005-0000-0000-0000BC000000}"/>
    <cellStyle name="Currency0 5" xfId="639" xr:uid="{00000000-0005-0000-0000-0000BD000000}"/>
    <cellStyle name="Date" xfId="135" xr:uid="{00000000-0005-0000-0000-0000BE000000}"/>
    <cellStyle name="Date 2" xfId="136" xr:uid="{00000000-0005-0000-0000-0000BF000000}"/>
    <cellStyle name="Date 2 2" xfId="137" xr:uid="{00000000-0005-0000-0000-0000C0000000}"/>
    <cellStyle name="Date 2 2 2" xfId="929" xr:uid="{00000000-0005-0000-0000-0000C1000000}"/>
    <cellStyle name="Date 2 2 3" xfId="645" xr:uid="{00000000-0005-0000-0000-0000C2000000}"/>
    <cellStyle name="Date 2 3" xfId="928" xr:uid="{00000000-0005-0000-0000-0000C3000000}"/>
    <cellStyle name="Date 2 4" xfId="644" xr:uid="{00000000-0005-0000-0000-0000C4000000}"/>
    <cellStyle name="Date 3" xfId="138" xr:uid="{00000000-0005-0000-0000-0000C5000000}"/>
    <cellStyle name="Date 3 2" xfId="930" xr:uid="{00000000-0005-0000-0000-0000C6000000}"/>
    <cellStyle name="Date 3 3" xfId="646" xr:uid="{00000000-0005-0000-0000-0000C7000000}"/>
    <cellStyle name="Date 4" xfId="927" xr:uid="{00000000-0005-0000-0000-0000C8000000}"/>
    <cellStyle name="Date 5" xfId="643" xr:uid="{00000000-0005-0000-0000-0000C9000000}"/>
    <cellStyle name="Encabezado 4 2" xfId="139" xr:uid="{00000000-0005-0000-0000-0000CA000000}"/>
    <cellStyle name="Énfasis 1" xfId="140" xr:uid="{00000000-0005-0000-0000-0000CB000000}"/>
    <cellStyle name="Énfasis 2" xfId="141" xr:uid="{00000000-0005-0000-0000-0000CC000000}"/>
    <cellStyle name="Énfasis 3" xfId="142" xr:uid="{00000000-0005-0000-0000-0000CD000000}"/>
    <cellStyle name="Énfasis1 - 20%" xfId="143" xr:uid="{00000000-0005-0000-0000-0000CE000000}"/>
    <cellStyle name="Énfasis1 - 20% 2" xfId="144" xr:uid="{00000000-0005-0000-0000-0000CF000000}"/>
    <cellStyle name="Énfasis1 - 40%" xfId="145" xr:uid="{00000000-0005-0000-0000-0000D0000000}"/>
    <cellStyle name="Énfasis1 - 40% 2" xfId="146" xr:uid="{00000000-0005-0000-0000-0000D1000000}"/>
    <cellStyle name="Énfasis1 - 60%" xfId="147" xr:uid="{00000000-0005-0000-0000-0000D2000000}"/>
    <cellStyle name="Énfasis1 2" xfId="148" xr:uid="{00000000-0005-0000-0000-0000D3000000}"/>
    <cellStyle name="Énfasis1 2 2" xfId="577" xr:uid="{00000000-0005-0000-0000-0000D4000000}"/>
    <cellStyle name="Énfasis1 3" xfId="149" xr:uid="{00000000-0005-0000-0000-0000D5000000}"/>
    <cellStyle name="Énfasis1 4" xfId="150" xr:uid="{00000000-0005-0000-0000-0000D6000000}"/>
    <cellStyle name="Énfasis1 5" xfId="151" xr:uid="{00000000-0005-0000-0000-0000D7000000}"/>
    <cellStyle name="Énfasis1 6" xfId="152" xr:uid="{00000000-0005-0000-0000-0000D8000000}"/>
    <cellStyle name="Énfasis2 - 20%" xfId="153" xr:uid="{00000000-0005-0000-0000-0000D9000000}"/>
    <cellStyle name="Énfasis2 - 20% 2" xfId="154" xr:uid="{00000000-0005-0000-0000-0000DA000000}"/>
    <cellStyle name="Énfasis2 - 40%" xfId="155" xr:uid="{00000000-0005-0000-0000-0000DB000000}"/>
    <cellStyle name="Énfasis2 - 40% 2" xfId="156" xr:uid="{00000000-0005-0000-0000-0000DC000000}"/>
    <cellStyle name="Énfasis2 - 60%" xfId="157" xr:uid="{00000000-0005-0000-0000-0000DD000000}"/>
    <cellStyle name="Énfasis2 2" xfId="158" xr:uid="{00000000-0005-0000-0000-0000DE000000}"/>
    <cellStyle name="Énfasis2 3" xfId="159" xr:uid="{00000000-0005-0000-0000-0000DF000000}"/>
    <cellStyle name="Énfasis2 4" xfId="160" xr:uid="{00000000-0005-0000-0000-0000E0000000}"/>
    <cellStyle name="Énfasis2 5" xfId="161" xr:uid="{00000000-0005-0000-0000-0000E1000000}"/>
    <cellStyle name="Énfasis2 6" xfId="162" xr:uid="{00000000-0005-0000-0000-0000E2000000}"/>
    <cellStyle name="Énfasis3 - 20%" xfId="163" xr:uid="{00000000-0005-0000-0000-0000E3000000}"/>
    <cellStyle name="Énfasis3 - 20% 2" xfId="164" xr:uid="{00000000-0005-0000-0000-0000E4000000}"/>
    <cellStyle name="Énfasis3 - 40%" xfId="165" xr:uid="{00000000-0005-0000-0000-0000E5000000}"/>
    <cellStyle name="Énfasis3 - 40% 2" xfId="166" xr:uid="{00000000-0005-0000-0000-0000E6000000}"/>
    <cellStyle name="Énfasis3 - 60%" xfId="167" xr:uid="{00000000-0005-0000-0000-0000E7000000}"/>
    <cellStyle name="Énfasis3 2" xfId="168" xr:uid="{00000000-0005-0000-0000-0000E8000000}"/>
    <cellStyle name="Énfasis3 3" xfId="169" xr:uid="{00000000-0005-0000-0000-0000E9000000}"/>
    <cellStyle name="Énfasis3 4" xfId="170" xr:uid="{00000000-0005-0000-0000-0000EA000000}"/>
    <cellStyle name="Énfasis3 5" xfId="171" xr:uid="{00000000-0005-0000-0000-0000EB000000}"/>
    <cellStyle name="Énfasis3 6" xfId="172" xr:uid="{00000000-0005-0000-0000-0000EC000000}"/>
    <cellStyle name="Énfasis4 - 20%" xfId="173" xr:uid="{00000000-0005-0000-0000-0000ED000000}"/>
    <cellStyle name="Énfasis4 - 20% 2" xfId="174" xr:uid="{00000000-0005-0000-0000-0000EE000000}"/>
    <cellStyle name="Énfasis4 - 40%" xfId="175" xr:uid="{00000000-0005-0000-0000-0000EF000000}"/>
    <cellStyle name="Énfasis4 - 40% 2" xfId="176" xr:uid="{00000000-0005-0000-0000-0000F0000000}"/>
    <cellStyle name="Énfasis4 - 60%" xfId="177" xr:uid="{00000000-0005-0000-0000-0000F1000000}"/>
    <cellStyle name="Énfasis4 2" xfId="178" xr:uid="{00000000-0005-0000-0000-0000F2000000}"/>
    <cellStyle name="Énfasis4 3" xfId="179" xr:uid="{00000000-0005-0000-0000-0000F3000000}"/>
    <cellStyle name="Énfasis4 4" xfId="180" xr:uid="{00000000-0005-0000-0000-0000F4000000}"/>
    <cellStyle name="Énfasis4 5" xfId="181" xr:uid="{00000000-0005-0000-0000-0000F5000000}"/>
    <cellStyle name="Énfasis4 6" xfId="182" xr:uid="{00000000-0005-0000-0000-0000F6000000}"/>
    <cellStyle name="Énfasis5 - 20%" xfId="183" xr:uid="{00000000-0005-0000-0000-0000F7000000}"/>
    <cellStyle name="Énfasis5 - 20% 2" xfId="184" xr:uid="{00000000-0005-0000-0000-0000F8000000}"/>
    <cellStyle name="Énfasis5 - 40%" xfId="185" xr:uid="{00000000-0005-0000-0000-0000F9000000}"/>
    <cellStyle name="Énfasis5 - 40% 2" xfId="186" xr:uid="{00000000-0005-0000-0000-0000FA000000}"/>
    <cellStyle name="Énfasis5 - 60%" xfId="187" xr:uid="{00000000-0005-0000-0000-0000FB000000}"/>
    <cellStyle name="Énfasis5 2" xfId="188" xr:uid="{00000000-0005-0000-0000-0000FC000000}"/>
    <cellStyle name="Énfasis5 3" xfId="189" xr:uid="{00000000-0005-0000-0000-0000FD000000}"/>
    <cellStyle name="Énfasis5 4" xfId="190" xr:uid="{00000000-0005-0000-0000-0000FE000000}"/>
    <cellStyle name="Énfasis5 5" xfId="191" xr:uid="{00000000-0005-0000-0000-0000FF000000}"/>
    <cellStyle name="Énfasis5 6" xfId="192" xr:uid="{00000000-0005-0000-0000-000000010000}"/>
    <cellStyle name="Énfasis5 7" xfId="573" xr:uid="{00000000-0005-0000-0000-000001010000}"/>
    <cellStyle name="Énfasis6 - 20%" xfId="193" xr:uid="{00000000-0005-0000-0000-000002010000}"/>
    <cellStyle name="Énfasis6 - 20% 2" xfId="194" xr:uid="{00000000-0005-0000-0000-000003010000}"/>
    <cellStyle name="Énfasis6 - 40%" xfId="195" xr:uid="{00000000-0005-0000-0000-000004010000}"/>
    <cellStyle name="Énfasis6 - 40% 2" xfId="196" xr:uid="{00000000-0005-0000-0000-000005010000}"/>
    <cellStyle name="Énfasis6 - 60%" xfId="197" xr:uid="{00000000-0005-0000-0000-000006010000}"/>
    <cellStyle name="Énfasis6 2" xfId="198" xr:uid="{00000000-0005-0000-0000-000007010000}"/>
    <cellStyle name="Énfasis6 3" xfId="199" xr:uid="{00000000-0005-0000-0000-000008010000}"/>
    <cellStyle name="Énfasis6 4" xfId="200" xr:uid="{00000000-0005-0000-0000-000009010000}"/>
    <cellStyle name="Énfasis6 5" xfId="201" xr:uid="{00000000-0005-0000-0000-00000A010000}"/>
    <cellStyle name="Énfasis6 6" xfId="202" xr:uid="{00000000-0005-0000-0000-00000B010000}"/>
    <cellStyle name="Entrada 2" xfId="203" xr:uid="{00000000-0005-0000-0000-00000C010000}"/>
    <cellStyle name="Entrada 2 2" xfId="204" xr:uid="{00000000-0005-0000-0000-00000D010000}"/>
    <cellStyle name="Entrada 2 2 2" xfId="205" xr:uid="{00000000-0005-0000-0000-00000E010000}"/>
    <cellStyle name="Entrada 2 2 2 2" xfId="206" xr:uid="{00000000-0005-0000-0000-00000F010000}"/>
    <cellStyle name="Entrada 2 2 2 2 2" xfId="934" xr:uid="{00000000-0005-0000-0000-000010010000}"/>
    <cellStyle name="Entrada 2 2 2 2 3" xfId="650" xr:uid="{00000000-0005-0000-0000-000011010000}"/>
    <cellStyle name="Entrada 2 2 2 3" xfId="933" xr:uid="{00000000-0005-0000-0000-000012010000}"/>
    <cellStyle name="Entrada 2 2 2 4" xfId="649" xr:uid="{00000000-0005-0000-0000-000013010000}"/>
    <cellStyle name="Entrada 2 2 3" xfId="207" xr:uid="{00000000-0005-0000-0000-000014010000}"/>
    <cellStyle name="Entrada 2 2 3 2" xfId="935" xr:uid="{00000000-0005-0000-0000-000015010000}"/>
    <cellStyle name="Entrada 2 2 3 3" xfId="651" xr:uid="{00000000-0005-0000-0000-000016010000}"/>
    <cellStyle name="Entrada 2 2 4" xfId="932" xr:uid="{00000000-0005-0000-0000-000017010000}"/>
    <cellStyle name="Entrada 2 2 5" xfId="648" xr:uid="{00000000-0005-0000-0000-000018010000}"/>
    <cellStyle name="Entrada 2 3" xfId="208" xr:uid="{00000000-0005-0000-0000-000019010000}"/>
    <cellStyle name="Entrada 2 3 2" xfId="209" xr:uid="{00000000-0005-0000-0000-00001A010000}"/>
    <cellStyle name="Entrada 2 3 2 2" xfId="937" xr:uid="{00000000-0005-0000-0000-00001B010000}"/>
    <cellStyle name="Entrada 2 3 2 3" xfId="653" xr:uid="{00000000-0005-0000-0000-00001C010000}"/>
    <cellStyle name="Entrada 2 3 3" xfId="936" xr:uid="{00000000-0005-0000-0000-00001D010000}"/>
    <cellStyle name="Entrada 2 3 4" xfId="652" xr:uid="{00000000-0005-0000-0000-00001E010000}"/>
    <cellStyle name="Entrada 2 4" xfId="210" xr:uid="{00000000-0005-0000-0000-00001F010000}"/>
    <cellStyle name="Entrada 2 4 2" xfId="211" xr:uid="{00000000-0005-0000-0000-000020010000}"/>
    <cellStyle name="Entrada 2 4 2 2" xfId="939" xr:uid="{00000000-0005-0000-0000-000021010000}"/>
    <cellStyle name="Entrada 2 4 2 3" xfId="655" xr:uid="{00000000-0005-0000-0000-000022010000}"/>
    <cellStyle name="Entrada 2 4 3" xfId="938" xr:uid="{00000000-0005-0000-0000-000023010000}"/>
    <cellStyle name="Entrada 2 4 4" xfId="654" xr:uid="{00000000-0005-0000-0000-000024010000}"/>
    <cellStyle name="Entrada 2 5" xfId="212" xr:uid="{00000000-0005-0000-0000-000025010000}"/>
    <cellStyle name="Entrada 2 5 2" xfId="940" xr:uid="{00000000-0005-0000-0000-000026010000}"/>
    <cellStyle name="Entrada 2 5 3" xfId="656" xr:uid="{00000000-0005-0000-0000-000027010000}"/>
    <cellStyle name="Entrada 2 6" xfId="931" xr:uid="{00000000-0005-0000-0000-000028010000}"/>
    <cellStyle name="Entrada 2 7" xfId="647" xr:uid="{00000000-0005-0000-0000-000029010000}"/>
    <cellStyle name="Estilo 1" xfId="213" xr:uid="{00000000-0005-0000-0000-00002A010000}"/>
    <cellStyle name="Estilo 1 2" xfId="214" xr:uid="{00000000-0005-0000-0000-00002B010000}"/>
    <cellStyle name="Euro" xfId="215" xr:uid="{00000000-0005-0000-0000-00002C010000}"/>
    <cellStyle name="Euro 2" xfId="216" xr:uid="{00000000-0005-0000-0000-00002D010000}"/>
    <cellStyle name="Euro 2 2" xfId="217" xr:uid="{00000000-0005-0000-0000-00002E010000}"/>
    <cellStyle name="Euro 3" xfId="218" xr:uid="{00000000-0005-0000-0000-00002F010000}"/>
    <cellStyle name="Euro 3 2" xfId="219" xr:uid="{00000000-0005-0000-0000-000030010000}"/>
    <cellStyle name="Euro 3 2 2" xfId="942" xr:uid="{00000000-0005-0000-0000-000031010000}"/>
    <cellStyle name="Euro 3 2 3" xfId="658" xr:uid="{00000000-0005-0000-0000-000032010000}"/>
    <cellStyle name="Euro 4" xfId="941" xr:uid="{00000000-0005-0000-0000-000033010000}"/>
    <cellStyle name="Euro 5" xfId="657" xr:uid="{00000000-0005-0000-0000-000034010000}"/>
    <cellStyle name="Euro_ANEXO-2" xfId="220" xr:uid="{00000000-0005-0000-0000-000035010000}"/>
    <cellStyle name="Explanatory Text" xfId="221" xr:uid="{00000000-0005-0000-0000-000036010000}"/>
    <cellStyle name="Fixed" xfId="222" xr:uid="{00000000-0005-0000-0000-000037010000}"/>
    <cellStyle name="Fixed 2" xfId="223" xr:uid="{00000000-0005-0000-0000-000038010000}"/>
    <cellStyle name="Fixed 2 2" xfId="224" xr:uid="{00000000-0005-0000-0000-000039010000}"/>
    <cellStyle name="Fixed 2 2 2" xfId="945" xr:uid="{00000000-0005-0000-0000-00003A010000}"/>
    <cellStyle name="Fixed 2 2 3" xfId="661" xr:uid="{00000000-0005-0000-0000-00003B010000}"/>
    <cellStyle name="Fixed 2 3" xfId="944" xr:uid="{00000000-0005-0000-0000-00003C010000}"/>
    <cellStyle name="Fixed 2 4" xfId="660" xr:uid="{00000000-0005-0000-0000-00003D010000}"/>
    <cellStyle name="Fixed 3" xfId="225" xr:uid="{00000000-0005-0000-0000-00003E010000}"/>
    <cellStyle name="Fixed 3 2" xfId="946" xr:uid="{00000000-0005-0000-0000-00003F010000}"/>
    <cellStyle name="Fixed 3 3" xfId="662" xr:uid="{00000000-0005-0000-0000-000040010000}"/>
    <cellStyle name="Fixed 4" xfId="943" xr:uid="{00000000-0005-0000-0000-000041010000}"/>
    <cellStyle name="Fixed 5" xfId="659" xr:uid="{00000000-0005-0000-0000-000042010000}"/>
    <cellStyle name="Heading 1 2" xfId="226" xr:uid="{00000000-0005-0000-0000-000043010000}"/>
    <cellStyle name="Heading 1 3" xfId="227" xr:uid="{00000000-0005-0000-0000-000044010000}"/>
    <cellStyle name="Heading 2" xfId="228" xr:uid="{00000000-0005-0000-0000-000045010000}"/>
    <cellStyle name="Heading 2 2" xfId="229" xr:uid="{00000000-0005-0000-0000-000046010000}"/>
    <cellStyle name="Heading 2 3" xfId="230" xr:uid="{00000000-0005-0000-0000-000047010000}"/>
    <cellStyle name="Heading 3" xfId="231" xr:uid="{00000000-0005-0000-0000-000048010000}"/>
    <cellStyle name="Heading 3 2" xfId="947" xr:uid="{00000000-0005-0000-0000-000049010000}"/>
    <cellStyle name="Heading 3 3" xfId="663" xr:uid="{00000000-0005-0000-0000-00004A010000}"/>
    <cellStyle name="Hipervínculo" xfId="536" builtinId="8" hidden="1"/>
    <cellStyle name="Hipervínculo" xfId="538" builtinId="8" hidden="1"/>
    <cellStyle name="Hipervínculo" xfId="540" builtinId="8" hidden="1"/>
    <cellStyle name="Hipervínculo" xfId="542" builtinId="8" hidden="1"/>
    <cellStyle name="Hipervínculo" xfId="544" builtinId="8" hidden="1"/>
    <cellStyle name="Hipervínculo" xfId="546" builtinId="8" hidden="1"/>
    <cellStyle name="Hipervínculo" xfId="548" builtinId="8" hidden="1"/>
    <cellStyle name="Hipervínculo" xfId="550" builtinId="8" hidden="1"/>
    <cellStyle name="Hipervínculo" xfId="552" builtinId="8" hidden="1"/>
    <cellStyle name="Hipervínculo" xfId="554" builtinId="8" hidden="1"/>
    <cellStyle name="Hipervínculo 2" xfId="232" xr:uid="{00000000-0005-0000-0000-000055010000}"/>
    <cellStyle name="Hipervínculo visitado" xfId="537" builtinId="9" hidden="1"/>
    <cellStyle name="Hipervínculo visitado" xfId="539" builtinId="9" hidden="1"/>
    <cellStyle name="Hipervínculo visitado" xfId="541" builtinId="9" hidden="1"/>
    <cellStyle name="Hipervínculo visitado" xfId="543" builtinId="9" hidden="1"/>
    <cellStyle name="Hipervínculo visitado" xfId="545" builtinId="9" hidden="1"/>
    <cellStyle name="Hipervínculo visitado" xfId="547" builtinId="9" hidden="1"/>
    <cellStyle name="Hipervínculo visitado" xfId="549" builtinId="9" hidden="1"/>
    <cellStyle name="Hipervínculo visitado" xfId="551" builtinId="9" hidden="1"/>
    <cellStyle name="Hipervínculo visitado" xfId="553" builtinId="9" hidden="1"/>
    <cellStyle name="Hipervínculo visitado" xfId="555" builtinId="9" hidden="1"/>
    <cellStyle name="Incorrecto 2" xfId="233" xr:uid="{00000000-0005-0000-0000-000060010000}"/>
    <cellStyle name="Input 2" xfId="234" xr:uid="{00000000-0005-0000-0000-000061010000}"/>
    <cellStyle name="Input 2 2" xfId="235" xr:uid="{00000000-0005-0000-0000-000062010000}"/>
    <cellStyle name="Input 2 2 2" xfId="236" xr:uid="{00000000-0005-0000-0000-000063010000}"/>
    <cellStyle name="Input 2 2 2 2" xfId="950" xr:uid="{00000000-0005-0000-0000-000064010000}"/>
    <cellStyle name="Input 2 2 2 3" xfId="666" xr:uid="{00000000-0005-0000-0000-000065010000}"/>
    <cellStyle name="Input 2 2 3" xfId="949" xr:uid="{00000000-0005-0000-0000-000066010000}"/>
    <cellStyle name="Input 2 2 4" xfId="665" xr:uid="{00000000-0005-0000-0000-000067010000}"/>
    <cellStyle name="Input 2 3" xfId="237" xr:uid="{00000000-0005-0000-0000-000068010000}"/>
    <cellStyle name="Input 2 3 2" xfId="951" xr:uid="{00000000-0005-0000-0000-000069010000}"/>
    <cellStyle name="Input 2 3 3" xfId="667" xr:uid="{00000000-0005-0000-0000-00006A010000}"/>
    <cellStyle name="Input 2 4" xfId="948" xr:uid="{00000000-0005-0000-0000-00006B010000}"/>
    <cellStyle name="Input 2 5" xfId="664" xr:uid="{00000000-0005-0000-0000-00006C010000}"/>
    <cellStyle name="Input 3" xfId="238" xr:uid="{00000000-0005-0000-0000-00006D010000}"/>
    <cellStyle name="Input 3 2" xfId="239" xr:uid="{00000000-0005-0000-0000-00006E010000}"/>
    <cellStyle name="Input 3 2 2" xfId="953" xr:uid="{00000000-0005-0000-0000-00006F010000}"/>
    <cellStyle name="Input 3 2 3" xfId="669" xr:uid="{00000000-0005-0000-0000-000070010000}"/>
    <cellStyle name="Input 3 3" xfId="952" xr:uid="{00000000-0005-0000-0000-000071010000}"/>
    <cellStyle name="Input 3 4" xfId="668" xr:uid="{00000000-0005-0000-0000-000072010000}"/>
    <cellStyle name="Input 4" xfId="240" xr:uid="{00000000-0005-0000-0000-000073010000}"/>
    <cellStyle name="Input 4 2" xfId="241" xr:uid="{00000000-0005-0000-0000-000074010000}"/>
    <cellStyle name="Input 4 2 2" xfId="955" xr:uid="{00000000-0005-0000-0000-000075010000}"/>
    <cellStyle name="Input 4 2 3" xfId="671" xr:uid="{00000000-0005-0000-0000-000076010000}"/>
    <cellStyle name="Input 4 3" xfId="954" xr:uid="{00000000-0005-0000-0000-000077010000}"/>
    <cellStyle name="Input 4 4" xfId="670" xr:uid="{00000000-0005-0000-0000-000078010000}"/>
    <cellStyle name="Input 5" xfId="242" xr:uid="{00000000-0005-0000-0000-000079010000}"/>
    <cellStyle name="Input 5 2" xfId="956" xr:uid="{00000000-0005-0000-0000-00007A010000}"/>
    <cellStyle name="Input 5 3" xfId="672" xr:uid="{00000000-0005-0000-0000-00007B010000}"/>
    <cellStyle name="Millares [0] 2" xfId="244" xr:uid="{00000000-0005-0000-0000-00007D010000}"/>
    <cellStyle name="Millares [0] 2 2" xfId="957" xr:uid="{00000000-0005-0000-0000-00007E010000}"/>
    <cellStyle name="Millares [0] 2 3" xfId="673" xr:uid="{00000000-0005-0000-0000-00007F010000}"/>
    <cellStyle name="Millares [0] 2 3 2" xfId="1188" xr:uid="{00000000-0005-0000-0000-000080010000}"/>
    <cellStyle name="Millares [0] 3" xfId="587" xr:uid="{00000000-0005-0000-0000-000081010000}"/>
    <cellStyle name="Millares [0] 3 2" xfId="1171" xr:uid="{00000000-0005-0000-0000-000082010000}"/>
    <cellStyle name="Millares [0] 3 3" xfId="887" xr:uid="{00000000-0005-0000-0000-000083010000}"/>
    <cellStyle name="Millares 10" xfId="245" xr:uid="{00000000-0005-0000-0000-000084010000}"/>
    <cellStyle name="Millares 10 2" xfId="246" xr:uid="{00000000-0005-0000-0000-000085010000}"/>
    <cellStyle name="Millares 10 2 2" xfId="958" xr:uid="{00000000-0005-0000-0000-000086010000}"/>
    <cellStyle name="Millares 10 2 3" xfId="674" xr:uid="{00000000-0005-0000-0000-000087010000}"/>
    <cellStyle name="Millares 10 3" xfId="603" xr:uid="{00000000-0005-0000-0000-000088010000}"/>
    <cellStyle name="Millares 10 4" xfId="1185" xr:uid="{00000000-0005-0000-0000-000089010000}"/>
    <cellStyle name="Millares 11" xfId="247" xr:uid="{00000000-0005-0000-0000-00008A010000}"/>
    <cellStyle name="Millares 11 2" xfId="959" xr:uid="{00000000-0005-0000-0000-00008B010000}"/>
    <cellStyle name="Millares 11 3" xfId="675" xr:uid="{00000000-0005-0000-0000-00008C010000}"/>
    <cellStyle name="Millares 12" xfId="248" xr:uid="{00000000-0005-0000-0000-00008D010000}"/>
    <cellStyle name="Millares 12 2" xfId="960" xr:uid="{00000000-0005-0000-0000-00008E010000}"/>
    <cellStyle name="Millares 12 3" xfId="676" xr:uid="{00000000-0005-0000-0000-00008F010000}"/>
    <cellStyle name="Millares 13" xfId="249" xr:uid="{00000000-0005-0000-0000-000090010000}"/>
    <cellStyle name="Millares 13 2" xfId="250" xr:uid="{00000000-0005-0000-0000-000091010000}"/>
    <cellStyle name="Millares 13 2 2" xfId="251" xr:uid="{00000000-0005-0000-0000-000092010000}"/>
    <cellStyle name="Millares 13 2 3" xfId="962" xr:uid="{00000000-0005-0000-0000-000093010000}"/>
    <cellStyle name="Millares 13 2 4" xfId="678" xr:uid="{00000000-0005-0000-0000-000094010000}"/>
    <cellStyle name="Millares 13 2 5" xfId="252" xr:uid="{00000000-0005-0000-0000-000095010000}"/>
    <cellStyle name="Millares 13 2 5 2" xfId="253" xr:uid="{00000000-0005-0000-0000-000096010000}"/>
    <cellStyle name="Millares 13 2 5 2 2" xfId="964" xr:uid="{00000000-0005-0000-0000-000097010000}"/>
    <cellStyle name="Millares 13 2 5 2 3" xfId="680" xr:uid="{00000000-0005-0000-0000-000098010000}"/>
    <cellStyle name="Millares 13 2 5 3" xfId="254" xr:uid="{00000000-0005-0000-0000-000099010000}"/>
    <cellStyle name="Millares 13 2 5 3 2" xfId="965" xr:uid="{00000000-0005-0000-0000-00009A010000}"/>
    <cellStyle name="Millares 13 2 5 3 3" xfId="681" xr:uid="{00000000-0005-0000-0000-00009B010000}"/>
    <cellStyle name="Millares 13 2 5 4" xfId="963" xr:uid="{00000000-0005-0000-0000-00009C010000}"/>
    <cellStyle name="Millares 13 2 5 5" xfId="605" xr:uid="{00000000-0005-0000-0000-00009D010000}"/>
    <cellStyle name="Millares 13 2 5 6" xfId="679" xr:uid="{00000000-0005-0000-0000-00009E010000}"/>
    <cellStyle name="Millares 13 3" xfId="255" xr:uid="{00000000-0005-0000-0000-00009F010000}"/>
    <cellStyle name="Millares 13 3 2" xfId="966" xr:uid="{00000000-0005-0000-0000-0000A0010000}"/>
    <cellStyle name="Millares 13 3 3" xfId="682" xr:uid="{00000000-0005-0000-0000-0000A1010000}"/>
    <cellStyle name="Millares 13 4" xfId="256" xr:uid="{00000000-0005-0000-0000-0000A2010000}"/>
    <cellStyle name="Millares 13 5" xfId="961" xr:uid="{00000000-0005-0000-0000-0000A3010000}"/>
    <cellStyle name="Millares 13 6" xfId="677" xr:uid="{00000000-0005-0000-0000-0000A4010000}"/>
    <cellStyle name="Millares 14" xfId="257" xr:uid="{00000000-0005-0000-0000-0000A5010000}"/>
    <cellStyle name="Millares 14 2" xfId="258" xr:uid="{00000000-0005-0000-0000-0000A6010000}"/>
    <cellStyle name="Millares 14 3" xfId="967" xr:uid="{00000000-0005-0000-0000-0000A7010000}"/>
    <cellStyle name="Millares 14 4" xfId="683" xr:uid="{00000000-0005-0000-0000-0000A8010000}"/>
    <cellStyle name="Millares 15" xfId="259" xr:uid="{00000000-0005-0000-0000-0000A9010000}"/>
    <cellStyle name="Millares 15 2" xfId="260" xr:uid="{00000000-0005-0000-0000-0000AA010000}"/>
    <cellStyle name="Millares 15 3" xfId="968" xr:uid="{00000000-0005-0000-0000-0000AB010000}"/>
    <cellStyle name="Millares 15 4" xfId="684" xr:uid="{00000000-0005-0000-0000-0000AC010000}"/>
    <cellStyle name="Millares 16" xfId="261" xr:uid="{00000000-0005-0000-0000-0000AD010000}"/>
    <cellStyle name="Millares 16 2" xfId="262" xr:uid="{00000000-0005-0000-0000-0000AE010000}"/>
    <cellStyle name="Millares 16 2 2" xfId="970" xr:uid="{00000000-0005-0000-0000-0000AF010000}"/>
    <cellStyle name="Millares 16 2 3" xfId="686" xr:uid="{00000000-0005-0000-0000-0000B0010000}"/>
    <cellStyle name="Millares 16 3" xfId="263" xr:uid="{00000000-0005-0000-0000-0000B1010000}"/>
    <cellStyle name="Millares 16 4" xfId="969" xr:uid="{00000000-0005-0000-0000-0000B2010000}"/>
    <cellStyle name="Millares 16 5" xfId="685" xr:uid="{00000000-0005-0000-0000-0000B3010000}"/>
    <cellStyle name="Millares 17" xfId="264" xr:uid="{00000000-0005-0000-0000-0000B4010000}"/>
    <cellStyle name="Millares 18" xfId="265" xr:uid="{00000000-0005-0000-0000-0000B5010000}"/>
    <cellStyle name="Millares 19" xfId="266" xr:uid="{00000000-0005-0000-0000-0000B6010000}"/>
    <cellStyle name="Millares 2" xfId="267" xr:uid="{00000000-0005-0000-0000-0000B7010000}"/>
    <cellStyle name="Millares 2 2" xfId="268" xr:uid="{00000000-0005-0000-0000-0000B8010000}"/>
    <cellStyle name="Millares 2 2 2" xfId="269" xr:uid="{00000000-0005-0000-0000-0000B9010000}"/>
    <cellStyle name="Millares 2 2 2 2" xfId="270" xr:uid="{00000000-0005-0000-0000-0000BA010000}"/>
    <cellStyle name="Millares 2 2 2 2 2" xfId="974" xr:uid="{00000000-0005-0000-0000-0000BB010000}"/>
    <cellStyle name="Millares 2 2 2 2 3" xfId="690" xr:uid="{00000000-0005-0000-0000-0000BC010000}"/>
    <cellStyle name="Millares 2 2 2 3" xfId="973" xr:uid="{00000000-0005-0000-0000-0000BD010000}"/>
    <cellStyle name="Millares 2 2 2 4" xfId="689" xr:uid="{00000000-0005-0000-0000-0000BE010000}"/>
    <cellStyle name="Millares 2 2 3" xfId="271" xr:uid="{00000000-0005-0000-0000-0000BF010000}"/>
    <cellStyle name="Millares 2 2 3 2" xfId="975" xr:uid="{00000000-0005-0000-0000-0000C0010000}"/>
    <cellStyle name="Millares 2 2 3 3" xfId="691" xr:uid="{00000000-0005-0000-0000-0000C1010000}"/>
    <cellStyle name="Millares 2 2 4" xfId="272" xr:uid="{00000000-0005-0000-0000-0000C2010000}"/>
    <cellStyle name="Millares 2 2 4 2" xfId="976" xr:uid="{00000000-0005-0000-0000-0000C3010000}"/>
    <cellStyle name="Millares 2 2 4 3" xfId="692" xr:uid="{00000000-0005-0000-0000-0000C4010000}"/>
    <cellStyle name="Millares 2 2 5" xfId="972" xr:uid="{00000000-0005-0000-0000-0000C5010000}"/>
    <cellStyle name="Millares 2 2 6" xfId="688" xr:uid="{00000000-0005-0000-0000-0000C6010000}"/>
    <cellStyle name="Millares 2 3" xfId="273" xr:uid="{00000000-0005-0000-0000-0000C7010000}"/>
    <cellStyle name="Millares 2 3 2" xfId="274" xr:uid="{00000000-0005-0000-0000-0000C8010000}"/>
    <cellStyle name="Millares 2 3 2 2" xfId="594" xr:uid="{00000000-0005-0000-0000-0000C9010000}"/>
    <cellStyle name="Millares 2 3 3" xfId="977" xr:uid="{00000000-0005-0000-0000-0000CA010000}"/>
    <cellStyle name="Millares 2 3 4" xfId="693" xr:uid="{00000000-0005-0000-0000-0000CB010000}"/>
    <cellStyle name="Millares 2 4" xfId="275" xr:uid="{00000000-0005-0000-0000-0000CC010000}"/>
    <cellStyle name="Millares 2 4 2" xfId="276" xr:uid="{00000000-0005-0000-0000-0000CD010000}"/>
    <cellStyle name="Millares 2 4 2 2" xfId="979" xr:uid="{00000000-0005-0000-0000-0000CE010000}"/>
    <cellStyle name="Millares 2 4 2 3" xfId="695" xr:uid="{00000000-0005-0000-0000-0000CF010000}"/>
    <cellStyle name="Millares 2 4 3" xfId="277" xr:uid="{00000000-0005-0000-0000-0000D0010000}"/>
    <cellStyle name="Millares 2 4 3 2" xfId="980" xr:uid="{00000000-0005-0000-0000-0000D1010000}"/>
    <cellStyle name="Millares 2 4 3 3" xfId="696" xr:uid="{00000000-0005-0000-0000-0000D2010000}"/>
    <cellStyle name="Millares 2 4 4" xfId="978" xr:uid="{00000000-0005-0000-0000-0000D3010000}"/>
    <cellStyle name="Millares 2 4 5" xfId="694" xr:uid="{00000000-0005-0000-0000-0000D4010000}"/>
    <cellStyle name="Millares 2 5" xfId="576" xr:uid="{00000000-0005-0000-0000-0000D5010000}"/>
    <cellStyle name="Millares 2 5 2" xfId="1165" xr:uid="{00000000-0005-0000-0000-0000D6010000}"/>
    <cellStyle name="Millares 2 5 3" xfId="881" xr:uid="{00000000-0005-0000-0000-0000D7010000}"/>
    <cellStyle name="Millares 2 6" xfId="971" xr:uid="{00000000-0005-0000-0000-0000D8010000}"/>
    <cellStyle name="Millares 2 7" xfId="687" xr:uid="{00000000-0005-0000-0000-0000D9010000}"/>
    <cellStyle name="Millares 2_AMPLIACION ESTACIONES-TM-27-NOVIEMBRE-2012" xfId="278" xr:uid="{00000000-0005-0000-0000-0000DA010000}"/>
    <cellStyle name="Millares 20" xfId="279" xr:uid="{00000000-0005-0000-0000-0000DB010000}"/>
    <cellStyle name="Millares 21" xfId="280" xr:uid="{00000000-0005-0000-0000-0000DC010000}"/>
    <cellStyle name="Millares 21 2" xfId="981" xr:uid="{00000000-0005-0000-0000-0000DD010000}"/>
    <cellStyle name="Millares 21 3" xfId="697" xr:uid="{00000000-0005-0000-0000-0000DE010000}"/>
    <cellStyle name="Millares 22" xfId="281" xr:uid="{00000000-0005-0000-0000-0000DF010000}"/>
    <cellStyle name="Millares 23" xfId="282" xr:uid="{00000000-0005-0000-0000-0000E0010000}"/>
    <cellStyle name="Millares 23 2" xfId="982" xr:uid="{00000000-0005-0000-0000-0000E1010000}"/>
    <cellStyle name="Millares 23 3" xfId="698" xr:uid="{00000000-0005-0000-0000-0000E2010000}"/>
    <cellStyle name="Millares 24" xfId="283" xr:uid="{00000000-0005-0000-0000-0000E3010000}"/>
    <cellStyle name="Millares 24 2" xfId="983" xr:uid="{00000000-0005-0000-0000-0000E4010000}"/>
    <cellStyle name="Millares 24 3" xfId="699" xr:uid="{00000000-0005-0000-0000-0000E5010000}"/>
    <cellStyle name="Millares 25" xfId="284" xr:uid="{00000000-0005-0000-0000-0000E6010000}"/>
    <cellStyle name="Millares 25 2" xfId="984" xr:uid="{00000000-0005-0000-0000-0000E7010000}"/>
    <cellStyle name="Millares 25 3" xfId="700" xr:uid="{00000000-0005-0000-0000-0000E8010000}"/>
    <cellStyle name="Millares 26" xfId="285" xr:uid="{00000000-0005-0000-0000-0000E9010000}"/>
    <cellStyle name="Millares 26 2" xfId="985" xr:uid="{00000000-0005-0000-0000-0000EA010000}"/>
    <cellStyle name="Millares 26 3" xfId="701" xr:uid="{00000000-0005-0000-0000-0000EB010000}"/>
    <cellStyle name="Millares 27" xfId="286" xr:uid="{00000000-0005-0000-0000-0000EC010000}"/>
    <cellStyle name="Millares 28" xfId="557" xr:uid="{00000000-0005-0000-0000-0000ED010000}"/>
    <cellStyle name="Millares 28 2" xfId="583" xr:uid="{00000000-0005-0000-0000-0000EE010000}"/>
    <cellStyle name="Millares 28 3" xfId="1156" xr:uid="{00000000-0005-0000-0000-0000EF010000}"/>
    <cellStyle name="Millares 28 4" xfId="872" xr:uid="{00000000-0005-0000-0000-0000F0010000}"/>
    <cellStyle name="Millares 29" xfId="580" xr:uid="{00000000-0005-0000-0000-0000F1010000}"/>
    <cellStyle name="Millares 29 2" xfId="1168" xr:uid="{00000000-0005-0000-0000-0000F2010000}"/>
    <cellStyle name="Millares 29 3" xfId="884" xr:uid="{00000000-0005-0000-0000-0000F3010000}"/>
    <cellStyle name="Millares 3" xfId="287" xr:uid="{00000000-0005-0000-0000-0000F4010000}"/>
    <cellStyle name="Millares 3 2" xfId="288" xr:uid="{00000000-0005-0000-0000-0000F5010000}"/>
    <cellStyle name="Millares 3 2 2" xfId="289" xr:uid="{00000000-0005-0000-0000-0000F6010000}"/>
    <cellStyle name="Millares 3 2 2 2" xfId="987" xr:uid="{00000000-0005-0000-0000-0000F7010000}"/>
    <cellStyle name="Millares 3 2 2 3" xfId="703" xr:uid="{00000000-0005-0000-0000-0000F8010000}"/>
    <cellStyle name="Millares 3 3" xfId="290" xr:uid="{00000000-0005-0000-0000-0000F9010000}"/>
    <cellStyle name="Millares 3 4" xfId="291" xr:uid="{00000000-0005-0000-0000-0000FA010000}"/>
    <cellStyle name="Millares 3 4 2" xfId="988" xr:uid="{00000000-0005-0000-0000-0000FB010000}"/>
    <cellStyle name="Millares 3 4 3" xfId="704" xr:uid="{00000000-0005-0000-0000-0000FC010000}"/>
    <cellStyle name="Millares 3 5" xfId="986" xr:uid="{00000000-0005-0000-0000-0000FD010000}"/>
    <cellStyle name="Millares 3 6" xfId="702" xr:uid="{00000000-0005-0000-0000-0000FE010000}"/>
    <cellStyle name="Millares 30" xfId="589" xr:uid="{00000000-0005-0000-0000-0000FF010000}"/>
    <cellStyle name="Millares 30 2" xfId="1173" xr:uid="{00000000-0005-0000-0000-000000020000}"/>
    <cellStyle name="Millares 30 3" xfId="889" xr:uid="{00000000-0005-0000-0000-000001020000}"/>
    <cellStyle name="Millares 31" xfId="607" xr:uid="{00000000-0005-0000-0000-000002020000}"/>
    <cellStyle name="Millares 31 2" xfId="1179" xr:uid="{00000000-0005-0000-0000-000003020000}"/>
    <cellStyle name="Millares 31 3" xfId="895" xr:uid="{00000000-0005-0000-0000-000004020000}"/>
    <cellStyle name="Millares 32" xfId="613" xr:uid="{00000000-0005-0000-0000-000005020000}"/>
    <cellStyle name="Millares 4" xfId="292" xr:uid="{00000000-0005-0000-0000-000006020000}"/>
    <cellStyle name="Millares 4 2" xfId="293" xr:uid="{00000000-0005-0000-0000-000007020000}"/>
    <cellStyle name="Millares 4 2 2" xfId="990" xr:uid="{00000000-0005-0000-0000-000008020000}"/>
    <cellStyle name="Millares 4 2 2 2" xfId="294" xr:uid="{00000000-0005-0000-0000-000009020000}"/>
    <cellStyle name="Millares 4 2 2 2 2" xfId="991" xr:uid="{00000000-0005-0000-0000-00000A020000}"/>
    <cellStyle name="Millares 4 2 2 2 3" xfId="707" xr:uid="{00000000-0005-0000-0000-00000B020000}"/>
    <cellStyle name="Millares 4 2 3" xfId="706" xr:uid="{00000000-0005-0000-0000-00000C020000}"/>
    <cellStyle name="Millares 4 3" xfId="295" xr:uid="{00000000-0005-0000-0000-00000D020000}"/>
    <cellStyle name="Millares 4 4" xfId="296" xr:uid="{00000000-0005-0000-0000-00000E020000}"/>
    <cellStyle name="Millares 4 5" xfId="989" xr:uid="{00000000-0005-0000-0000-00000F020000}"/>
    <cellStyle name="Millares 4 6" xfId="705" xr:uid="{00000000-0005-0000-0000-000010020000}"/>
    <cellStyle name="Millares 5" xfId="297" xr:uid="{00000000-0005-0000-0000-000011020000}"/>
    <cellStyle name="Millares 5 2" xfId="298" xr:uid="{00000000-0005-0000-0000-000012020000}"/>
    <cellStyle name="Millares 5 2 2" xfId="299" xr:uid="{00000000-0005-0000-0000-000013020000}"/>
    <cellStyle name="Millares 5 2 2 2" xfId="994" xr:uid="{00000000-0005-0000-0000-000014020000}"/>
    <cellStyle name="Millares 5 2 2 3" xfId="710" xr:uid="{00000000-0005-0000-0000-000015020000}"/>
    <cellStyle name="Millares 5 2 3" xfId="993" xr:uid="{00000000-0005-0000-0000-000016020000}"/>
    <cellStyle name="Millares 5 2 4" xfId="709" xr:uid="{00000000-0005-0000-0000-000017020000}"/>
    <cellStyle name="Millares 5 3" xfId="300" xr:uid="{00000000-0005-0000-0000-000018020000}"/>
    <cellStyle name="Millares 5 3 2" xfId="995" xr:uid="{00000000-0005-0000-0000-000019020000}"/>
    <cellStyle name="Millares 5 3 3" xfId="711" xr:uid="{00000000-0005-0000-0000-00001A020000}"/>
    <cellStyle name="Millares 5 4" xfId="301" xr:uid="{00000000-0005-0000-0000-00001B020000}"/>
    <cellStyle name="Millares 5 4 2" xfId="996" xr:uid="{00000000-0005-0000-0000-00001C020000}"/>
    <cellStyle name="Millares 5 4 3" xfId="712" xr:uid="{00000000-0005-0000-0000-00001D020000}"/>
    <cellStyle name="Millares 5 5" xfId="302" xr:uid="{00000000-0005-0000-0000-00001E020000}"/>
    <cellStyle name="Millares 5 5 2" xfId="997" xr:uid="{00000000-0005-0000-0000-00001F020000}"/>
    <cellStyle name="Millares 5 5 3" xfId="713" xr:uid="{00000000-0005-0000-0000-000020020000}"/>
    <cellStyle name="Millares 5 6" xfId="992" xr:uid="{00000000-0005-0000-0000-000021020000}"/>
    <cellStyle name="Millares 5 7" xfId="708" xr:uid="{00000000-0005-0000-0000-000022020000}"/>
    <cellStyle name="Millares 6" xfId="303" xr:uid="{00000000-0005-0000-0000-000023020000}"/>
    <cellStyle name="Millares 6 2" xfId="304" xr:uid="{00000000-0005-0000-0000-000024020000}"/>
    <cellStyle name="Millares 6 2 2" xfId="998" xr:uid="{00000000-0005-0000-0000-000025020000}"/>
    <cellStyle name="Millares 6 2 3" xfId="714" xr:uid="{00000000-0005-0000-0000-000026020000}"/>
    <cellStyle name="Millares 6 3" xfId="305" xr:uid="{00000000-0005-0000-0000-000027020000}"/>
    <cellStyle name="Millares 6 3 2" xfId="999" xr:uid="{00000000-0005-0000-0000-000028020000}"/>
    <cellStyle name="Millares 6 3 3" xfId="715" xr:uid="{00000000-0005-0000-0000-000029020000}"/>
    <cellStyle name="Millares 6 4" xfId="306" xr:uid="{00000000-0005-0000-0000-00002A020000}"/>
    <cellStyle name="Millares 6 4 2" xfId="1000" xr:uid="{00000000-0005-0000-0000-00002B020000}"/>
    <cellStyle name="Millares 6 4 3" xfId="716" xr:uid="{00000000-0005-0000-0000-00002C020000}"/>
    <cellStyle name="Millares 6 5" xfId="307" xr:uid="{00000000-0005-0000-0000-00002D020000}"/>
    <cellStyle name="Millares 6 5 2" xfId="1001" xr:uid="{00000000-0005-0000-0000-00002E020000}"/>
    <cellStyle name="Millares 6 5 3" xfId="717" xr:uid="{00000000-0005-0000-0000-00002F020000}"/>
    <cellStyle name="Millares 6 6" xfId="559" xr:uid="{00000000-0005-0000-0000-000030020000}"/>
    <cellStyle name="Millares 7" xfId="308" xr:uid="{00000000-0005-0000-0000-000031020000}"/>
    <cellStyle name="Millares 7 2" xfId="309" xr:uid="{00000000-0005-0000-0000-000032020000}"/>
    <cellStyle name="Millares 7 2 2" xfId="1003" xr:uid="{00000000-0005-0000-0000-000033020000}"/>
    <cellStyle name="Millares 7 2 3" xfId="719" xr:uid="{00000000-0005-0000-0000-000034020000}"/>
    <cellStyle name="Millares 7 3" xfId="310" xr:uid="{00000000-0005-0000-0000-000035020000}"/>
    <cellStyle name="Millares 7 3 2" xfId="1004" xr:uid="{00000000-0005-0000-0000-000036020000}"/>
    <cellStyle name="Millares 7 3 3" xfId="720" xr:uid="{00000000-0005-0000-0000-000037020000}"/>
    <cellStyle name="Millares 7 4" xfId="1002" xr:uid="{00000000-0005-0000-0000-000038020000}"/>
    <cellStyle name="Millares 7 5" xfId="718" xr:uid="{00000000-0005-0000-0000-000039020000}"/>
    <cellStyle name="Millares 8" xfId="311" xr:uid="{00000000-0005-0000-0000-00003A020000}"/>
    <cellStyle name="Millares 9" xfId="312" xr:uid="{00000000-0005-0000-0000-00003B020000}"/>
    <cellStyle name="Millares 9 2" xfId="1005" xr:uid="{00000000-0005-0000-0000-00003C020000}"/>
    <cellStyle name="Millares 9 3" xfId="721" xr:uid="{00000000-0005-0000-0000-00003D020000}"/>
    <cellStyle name="Millares_FORMULARIO 4 - M-OFERENTE PPTA ECONOMICA" xfId="601" xr:uid="{00000000-0005-0000-0000-00003E020000}"/>
    <cellStyle name="Moneda" xfId="313" builtinId="4"/>
    <cellStyle name="Moneda [0] 2" xfId="581" xr:uid="{00000000-0005-0000-0000-000040020000}"/>
    <cellStyle name="Moneda [0] 2 2" xfId="1169" xr:uid="{00000000-0005-0000-0000-000041020000}"/>
    <cellStyle name="Moneda [0] 2 3" xfId="885" xr:uid="{00000000-0005-0000-0000-000042020000}"/>
    <cellStyle name="Moneda [0] 3" xfId="590" xr:uid="{00000000-0005-0000-0000-000043020000}"/>
    <cellStyle name="Moneda [0] 3 2" xfId="1174" xr:uid="{00000000-0005-0000-0000-000044020000}"/>
    <cellStyle name="Moneda [0] 3 3" xfId="890" xr:uid="{00000000-0005-0000-0000-000045020000}"/>
    <cellStyle name="Moneda 10" xfId="314" xr:uid="{00000000-0005-0000-0000-000046020000}"/>
    <cellStyle name="Moneda 10 2" xfId="315" xr:uid="{00000000-0005-0000-0000-000047020000}"/>
    <cellStyle name="Moneda 11" xfId="316" xr:uid="{00000000-0005-0000-0000-000048020000}"/>
    <cellStyle name="Moneda 11 2" xfId="1006" xr:uid="{00000000-0005-0000-0000-000049020000}"/>
    <cellStyle name="Moneda 11 3" xfId="722" xr:uid="{00000000-0005-0000-0000-00004A020000}"/>
    <cellStyle name="Moneda 12" xfId="317" xr:uid="{00000000-0005-0000-0000-00004B020000}"/>
    <cellStyle name="Moneda 12 2" xfId="1007" xr:uid="{00000000-0005-0000-0000-00004C020000}"/>
    <cellStyle name="Moneda 12 3" xfId="723" xr:uid="{00000000-0005-0000-0000-00004D020000}"/>
    <cellStyle name="Moneda 13" xfId="318" xr:uid="{00000000-0005-0000-0000-00004E020000}"/>
    <cellStyle name="Moneda 13 2" xfId="319" xr:uid="{00000000-0005-0000-0000-00004F020000}"/>
    <cellStyle name="Moneda 13 2 2" xfId="1009" xr:uid="{00000000-0005-0000-0000-000050020000}"/>
    <cellStyle name="Moneda 13 2 3" xfId="725" xr:uid="{00000000-0005-0000-0000-000051020000}"/>
    <cellStyle name="Moneda 13 3" xfId="1008" xr:uid="{00000000-0005-0000-0000-000052020000}"/>
    <cellStyle name="Moneda 13 4" xfId="724" xr:uid="{00000000-0005-0000-0000-000053020000}"/>
    <cellStyle name="Moneda 14" xfId="563" xr:uid="{00000000-0005-0000-0000-000054020000}"/>
    <cellStyle name="Moneda 14 2" xfId="1159" xr:uid="{00000000-0005-0000-0000-000055020000}"/>
    <cellStyle name="Moneda 14 3" xfId="875" xr:uid="{00000000-0005-0000-0000-000056020000}"/>
    <cellStyle name="Moneda 15" xfId="579" xr:uid="{00000000-0005-0000-0000-000057020000}"/>
    <cellStyle name="Moneda 15 2" xfId="1167" xr:uid="{00000000-0005-0000-0000-000058020000}"/>
    <cellStyle name="Moneda 15 3" xfId="883" xr:uid="{00000000-0005-0000-0000-000059020000}"/>
    <cellStyle name="Moneda 16" xfId="608" xr:uid="{00000000-0005-0000-0000-00005A020000}"/>
    <cellStyle name="Moneda 16 2" xfId="1180" xr:uid="{00000000-0005-0000-0000-00005B020000}"/>
    <cellStyle name="Moneda 16 3" xfId="896" xr:uid="{00000000-0005-0000-0000-00005C020000}"/>
    <cellStyle name="Moneda 17" xfId="320" xr:uid="{00000000-0005-0000-0000-00005D020000}"/>
    <cellStyle name="Moneda 17 2" xfId="321" xr:uid="{00000000-0005-0000-0000-00005E020000}"/>
    <cellStyle name="Moneda 17 2 2" xfId="1011" xr:uid="{00000000-0005-0000-0000-00005F020000}"/>
    <cellStyle name="Moneda 17 2 3" xfId="727" xr:uid="{00000000-0005-0000-0000-000060020000}"/>
    <cellStyle name="Moneda 17 3" xfId="1010" xr:uid="{00000000-0005-0000-0000-000061020000}"/>
    <cellStyle name="Moneda 17 4" xfId="726" xr:uid="{00000000-0005-0000-0000-000062020000}"/>
    <cellStyle name="Moneda 2" xfId="322" xr:uid="{00000000-0005-0000-0000-000063020000}"/>
    <cellStyle name="Moneda 2 12" xfId="1190" xr:uid="{00000000-0005-0000-0000-000064020000}"/>
    <cellStyle name="Moneda 2 2" xfId="323" xr:uid="{00000000-0005-0000-0000-000065020000}"/>
    <cellStyle name="Moneda 2 2 2" xfId="324" xr:uid="{00000000-0005-0000-0000-000066020000}"/>
    <cellStyle name="Moneda 2 2 2 2" xfId="325" xr:uid="{00000000-0005-0000-0000-000067020000}"/>
    <cellStyle name="Moneda 2 2 2 2 2" xfId="600" xr:uid="{00000000-0005-0000-0000-000068020000}"/>
    <cellStyle name="Moneda 2 2 2 2 3" xfId="1014" xr:uid="{00000000-0005-0000-0000-000069020000}"/>
    <cellStyle name="Moneda 2 2 2 2 4" xfId="730" xr:uid="{00000000-0005-0000-0000-00006A020000}"/>
    <cellStyle name="Moneda 2 2 2 3" xfId="1013" xr:uid="{00000000-0005-0000-0000-00006B020000}"/>
    <cellStyle name="Moneda 2 2 2 4" xfId="729" xr:uid="{00000000-0005-0000-0000-00006C020000}"/>
    <cellStyle name="Moneda 2 2 3" xfId="326" xr:uid="{00000000-0005-0000-0000-00006D020000}"/>
    <cellStyle name="Moneda 2 2 3 2" xfId="1015" xr:uid="{00000000-0005-0000-0000-00006E020000}"/>
    <cellStyle name="Moneda 2 2 3 3" xfId="731" xr:uid="{00000000-0005-0000-0000-00006F020000}"/>
    <cellStyle name="Moneda 2 2 4" xfId="327" xr:uid="{00000000-0005-0000-0000-000070020000}"/>
    <cellStyle name="Moneda 2 2 4 2" xfId="1016" xr:uid="{00000000-0005-0000-0000-000071020000}"/>
    <cellStyle name="Moneda 2 2 4 3" xfId="732" xr:uid="{00000000-0005-0000-0000-000072020000}"/>
    <cellStyle name="Moneda 2 2 5" xfId="1012" xr:uid="{00000000-0005-0000-0000-000073020000}"/>
    <cellStyle name="Moneda 2 2 6" xfId="728" xr:uid="{00000000-0005-0000-0000-000074020000}"/>
    <cellStyle name="Moneda 2 2 7" xfId="604" xr:uid="{00000000-0005-0000-0000-000075020000}"/>
    <cellStyle name="Moneda 2 2 7 2" xfId="1177" xr:uid="{00000000-0005-0000-0000-000076020000}"/>
    <cellStyle name="Moneda 2 2 7 3" xfId="893" xr:uid="{00000000-0005-0000-0000-000077020000}"/>
    <cellStyle name="Moneda 2 3" xfId="328" xr:uid="{00000000-0005-0000-0000-000078020000}"/>
    <cellStyle name="Moneda 2 3 2" xfId="329" xr:uid="{00000000-0005-0000-0000-000079020000}"/>
    <cellStyle name="Moneda 2 3 2 2" xfId="1018" xr:uid="{00000000-0005-0000-0000-00007A020000}"/>
    <cellStyle name="Moneda 2 3 2 3" xfId="734" xr:uid="{00000000-0005-0000-0000-00007B020000}"/>
    <cellStyle name="Moneda 2 3 3" xfId="330" xr:uid="{00000000-0005-0000-0000-00007C020000}"/>
    <cellStyle name="Moneda 2 3 3 2" xfId="1019" xr:uid="{00000000-0005-0000-0000-00007D020000}"/>
    <cellStyle name="Moneda 2 3 3 3" xfId="735" xr:uid="{00000000-0005-0000-0000-00007E020000}"/>
    <cellStyle name="Moneda 2 3 4" xfId="331" xr:uid="{00000000-0005-0000-0000-00007F020000}"/>
    <cellStyle name="Moneda 2 3 4 2" xfId="1020" xr:uid="{00000000-0005-0000-0000-000080020000}"/>
    <cellStyle name="Moneda 2 3 4 3" xfId="736" xr:uid="{00000000-0005-0000-0000-000081020000}"/>
    <cellStyle name="Moneda 2 3 5" xfId="1017" xr:uid="{00000000-0005-0000-0000-000082020000}"/>
    <cellStyle name="Moneda 2 3 6" xfId="733" xr:uid="{00000000-0005-0000-0000-000083020000}"/>
    <cellStyle name="Moneda 2 4" xfId="332" xr:uid="{00000000-0005-0000-0000-000084020000}"/>
    <cellStyle name="Moneda 2 4 2" xfId="333" xr:uid="{00000000-0005-0000-0000-000085020000}"/>
    <cellStyle name="Moneda 2 4 2 2" xfId="1022" xr:uid="{00000000-0005-0000-0000-000086020000}"/>
    <cellStyle name="Moneda 2 4 2 3" xfId="738" xr:uid="{00000000-0005-0000-0000-000087020000}"/>
    <cellStyle name="Moneda 2 4 3" xfId="1021" xr:uid="{00000000-0005-0000-0000-000088020000}"/>
    <cellStyle name="Moneda 2 4 4" xfId="737" xr:uid="{00000000-0005-0000-0000-000089020000}"/>
    <cellStyle name="Moneda 2 5" xfId="334" xr:uid="{00000000-0005-0000-0000-00008A020000}"/>
    <cellStyle name="Moneda 2 5 2" xfId="1023" xr:uid="{00000000-0005-0000-0000-00008B020000}"/>
    <cellStyle name="Moneda 2 5 3" xfId="739" xr:uid="{00000000-0005-0000-0000-00008C020000}"/>
    <cellStyle name="Moneda 2 6" xfId="597" xr:uid="{00000000-0005-0000-0000-00008D020000}"/>
    <cellStyle name="Moneda 2 7" xfId="609" xr:uid="{00000000-0005-0000-0000-00008E020000}"/>
    <cellStyle name="Moneda 2 7 2" xfId="335" xr:uid="{00000000-0005-0000-0000-00008F020000}"/>
    <cellStyle name="Moneda 2 7 2 2" xfId="336" xr:uid="{00000000-0005-0000-0000-000090020000}"/>
    <cellStyle name="Moneda 2 7 2 2 2" xfId="1025" xr:uid="{00000000-0005-0000-0000-000091020000}"/>
    <cellStyle name="Moneda 2 7 2 2 3" xfId="741" xr:uid="{00000000-0005-0000-0000-000092020000}"/>
    <cellStyle name="Moneda 2 7 2 3" xfId="1024" xr:uid="{00000000-0005-0000-0000-000093020000}"/>
    <cellStyle name="Moneda 2 7 2 4" xfId="740" xr:uid="{00000000-0005-0000-0000-000094020000}"/>
    <cellStyle name="Moneda 2 7 3" xfId="1181" xr:uid="{00000000-0005-0000-0000-000095020000}"/>
    <cellStyle name="Moneda 2 7 4" xfId="897" xr:uid="{00000000-0005-0000-0000-000096020000}"/>
    <cellStyle name="Moneda 2 8" xfId="1192" xr:uid="{00000000-0005-0000-0000-000097020000}"/>
    <cellStyle name="Moneda 2_AIU-unificado" xfId="337" xr:uid="{00000000-0005-0000-0000-000098020000}"/>
    <cellStyle name="Moneda 22" xfId="1191" xr:uid="{00000000-0005-0000-0000-000099020000}"/>
    <cellStyle name="Moneda 3" xfId="338" xr:uid="{00000000-0005-0000-0000-00009A020000}"/>
    <cellStyle name="Moneda 3 2" xfId="339" xr:uid="{00000000-0005-0000-0000-00009B020000}"/>
    <cellStyle name="Moneda 3 2 2" xfId="340" xr:uid="{00000000-0005-0000-0000-00009C020000}"/>
    <cellStyle name="Moneda 3 2 2 2" xfId="341" xr:uid="{00000000-0005-0000-0000-00009D020000}"/>
    <cellStyle name="Moneda 3 2 2 2 2" xfId="1028" xr:uid="{00000000-0005-0000-0000-00009E020000}"/>
    <cellStyle name="Moneda 3 2 2 2 3" xfId="744" xr:uid="{00000000-0005-0000-0000-00009F020000}"/>
    <cellStyle name="Moneda 3 2 2 3" xfId="1027" xr:uid="{00000000-0005-0000-0000-0000A0020000}"/>
    <cellStyle name="Moneda 3 2 2 4" xfId="743" xr:uid="{00000000-0005-0000-0000-0000A1020000}"/>
    <cellStyle name="Moneda 3 2 3" xfId="342" xr:uid="{00000000-0005-0000-0000-0000A2020000}"/>
    <cellStyle name="Moneda 3 2 3 2" xfId="1029" xr:uid="{00000000-0005-0000-0000-0000A3020000}"/>
    <cellStyle name="Moneda 3 2 3 3" xfId="745" xr:uid="{00000000-0005-0000-0000-0000A4020000}"/>
    <cellStyle name="Moneda 3 2 4" xfId="1026" xr:uid="{00000000-0005-0000-0000-0000A5020000}"/>
    <cellStyle name="Moneda 3 2 5" xfId="742" xr:uid="{00000000-0005-0000-0000-0000A6020000}"/>
    <cellStyle name="Moneda 3 3" xfId="343" xr:uid="{00000000-0005-0000-0000-0000A7020000}"/>
    <cellStyle name="Moneda 3 3 2" xfId="344" xr:uid="{00000000-0005-0000-0000-0000A8020000}"/>
    <cellStyle name="Moneda 3 3 2 2" xfId="345" xr:uid="{00000000-0005-0000-0000-0000A9020000}"/>
    <cellStyle name="Moneda 3 3 2 2 2" xfId="1032" xr:uid="{00000000-0005-0000-0000-0000AA020000}"/>
    <cellStyle name="Moneda 3 3 2 2 3" xfId="748" xr:uid="{00000000-0005-0000-0000-0000AB020000}"/>
    <cellStyle name="Moneda 3 3 2 3" xfId="1031" xr:uid="{00000000-0005-0000-0000-0000AC020000}"/>
    <cellStyle name="Moneda 3 3 2 4" xfId="747" xr:uid="{00000000-0005-0000-0000-0000AD020000}"/>
    <cellStyle name="Moneda 3 3 3" xfId="346" xr:uid="{00000000-0005-0000-0000-0000AE020000}"/>
    <cellStyle name="Moneda 3 3 3 2" xfId="1033" xr:uid="{00000000-0005-0000-0000-0000AF020000}"/>
    <cellStyle name="Moneda 3 3 3 3" xfId="749" xr:uid="{00000000-0005-0000-0000-0000B0020000}"/>
    <cellStyle name="Moneda 3 3 4" xfId="347" xr:uid="{00000000-0005-0000-0000-0000B1020000}"/>
    <cellStyle name="Moneda 3 3 4 2" xfId="1034" xr:uid="{00000000-0005-0000-0000-0000B2020000}"/>
    <cellStyle name="Moneda 3 3 4 3" xfId="750" xr:uid="{00000000-0005-0000-0000-0000B3020000}"/>
    <cellStyle name="Moneda 3 3 5" xfId="1030" xr:uid="{00000000-0005-0000-0000-0000B4020000}"/>
    <cellStyle name="Moneda 3 3 6" xfId="746" xr:uid="{00000000-0005-0000-0000-0000B5020000}"/>
    <cellStyle name="Moneda 3 4" xfId="348" xr:uid="{00000000-0005-0000-0000-0000B6020000}"/>
    <cellStyle name="Moneda 3 4 2" xfId="349" xr:uid="{00000000-0005-0000-0000-0000B7020000}"/>
    <cellStyle name="Moneda 3 4 2 2" xfId="1036" xr:uid="{00000000-0005-0000-0000-0000B8020000}"/>
    <cellStyle name="Moneda 3 4 2 3" xfId="752" xr:uid="{00000000-0005-0000-0000-0000B9020000}"/>
    <cellStyle name="Moneda 3 4 3" xfId="1035" xr:uid="{00000000-0005-0000-0000-0000BA020000}"/>
    <cellStyle name="Moneda 3 4 4" xfId="751" xr:uid="{00000000-0005-0000-0000-0000BB020000}"/>
    <cellStyle name="Moneda 3 5" xfId="350" xr:uid="{00000000-0005-0000-0000-0000BC020000}"/>
    <cellStyle name="Moneda 3 5 2" xfId="1037" xr:uid="{00000000-0005-0000-0000-0000BD020000}"/>
    <cellStyle name="Moneda 3 5 3" xfId="753" xr:uid="{00000000-0005-0000-0000-0000BE020000}"/>
    <cellStyle name="Moneda 3 6" xfId="351" xr:uid="{00000000-0005-0000-0000-0000BF020000}"/>
    <cellStyle name="Moneda 3 6 2" xfId="1038" xr:uid="{00000000-0005-0000-0000-0000C0020000}"/>
    <cellStyle name="Moneda 3 6 3" xfId="754" xr:uid="{00000000-0005-0000-0000-0000C1020000}"/>
    <cellStyle name="Moneda 3 7" xfId="560" xr:uid="{00000000-0005-0000-0000-0000C2020000}"/>
    <cellStyle name="Moneda 3_ANEXO-2" xfId="352" xr:uid="{00000000-0005-0000-0000-0000C3020000}"/>
    <cellStyle name="Moneda 4" xfId="353" xr:uid="{00000000-0005-0000-0000-0000C4020000}"/>
    <cellStyle name="Moneda 4 2" xfId="354" xr:uid="{00000000-0005-0000-0000-0000C5020000}"/>
    <cellStyle name="Moneda 4 2 2" xfId="1040" xr:uid="{00000000-0005-0000-0000-0000C6020000}"/>
    <cellStyle name="Moneda 4 2 3" xfId="756" xr:uid="{00000000-0005-0000-0000-0000C7020000}"/>
    <cellStyle name="Moneda 4 3" xfId="355" xr:uid="{00000000-0005-0000-0000-0000C8020000}"/>
    <cellStyle name="Moneda 4 3 2" xfId="1041" xr:uid="{00000000-0005-0000-0000-0000C9020000}"/>
    <cellStyle name="Moneda 4 3 3" xfId="757" xr:uid="{00000000-0005-0000-0000-0000CA020000}"/>
    <cellStyle name="Moneda 4 4" xfId="356" xr:uid="{00000000-0005-0000-0000-0000CB020000}"/>
    <cellStyle name="Moneda 4 4 2" xfId="1042" xr:uid="{00000000-0005-0000-0000-0000CC020000}"/>
    <cellStyle name="Moneda 4 4 3" xfId="758" xr:uid="{00000000-0005-0000-0000-0000CD020000}"/>
    <cellStyle name="Moneda 4 5" xfId="357" xr:uid="{00000000-0005-0000-0000-0000CE020000}"/>
    <cellStyle name="Moneda 4 5 2" xfId="1043" xr:uid="{00000000-0005-0000-0000-0000CF020000}"/>
    <cellStyle name="Moneda 4 5 3" xfId="759" xr:uid="{00000000-0005-0000-0000-0000D0020000}"/>
    <cellStyle name="Moneda 4 6" xfId="531" xr:uid="{00000000-0005-0000-0000-0000D1020000}"/>
    <cellStyle name="Moneda 4 6 2" xfId="1154" xr:uid="{00000000-0005-0000-0000-0000D2020000}"/>
    <cellStyle name="Moneda 4 6 3" xfId="870" xr:uid="{00000000-0005-0000-0000-0000D3020000}"/>
    <cellStyle name="Moneda 4 7" xfId="1039" xr:uid="{00000000-0005-0000-0000-0000D4020000}"/>
    <cellStyle name="Moneda 4 8" xfId="755" xr:uid="{00000000-0005-0000-0000-0000D5020000}"/>
    <cellStyle name="Moneda 5" xfId="358" xr:uid="{00000000-0005-0000-0000-0000D6020000}"/>
    <cellStyle name="Moneda 5 2" xfId="359" xr:uid="{00000000-0005-0000-0000-0000D7020000}"/>
    <cellStyle name="Moneda 5 2 2" xfId="1045" xr:uid="{00000000-0005-0000-0000-0000D8020000}"/>
    <cellStyle name="Moneda 5 2 3" xfId="761" xr:uid="{00000000-0005-0000-0000-0000D9020000}"/>
    <cellStyle name="Moneda 5 3" xfId="360" xr:uid="{00000000-0005-0000-0000-0000DA020000}"/>
    <cellStyle name="Moneda 5 3 2" xfId="1046" xr:uid="{00000000-0005-0000-0000-0000DB020000}"/>
    <cellStyle name="Moneda 5 3 3" xfId="762" xr:uid="{00000000-0005-0000-0000-0000DC020000}"/>
    <cellStyle name="Moneda 5 4" xfId="1044" xr:uid="{00000000-0005-0000-0000-0000DD020000}"/>
    <cellStyle name="Moneda 5 5" xfId="760" xr:uid="{00000000-0005-0000-0000-0000DE020000}"/>
    <cellStyle name="Moneda 6" xfId="361" xr:uid="{00000000-0005-0000-0000-0000DF020000}"/>
    <cellStyle name="Moneda 6 2" xfId="362" xr:uid="{00000000-0005-0000-0000-0000E0020000}"/>
    <cellStyle name="Moneda 6 2 2" xfId="584" xr:uid="{00000000-0005-0000-0000-0000E1020000}"/>
    <cellStyle name="Moneda 6 2 3" xfId="1047" xr:uid="{00000000-0005-0000-0000-0000E2020000}"/>
    <cellStyle name="Moneda 6 2 4" xfId="763" xr:uid="{00000000-0005-0000-0000-0000E3020000}"/>
    <cellStyle name="Moneda 6 3" xfId="363" xr:uid="{00000000-0005-0000-0000-0000E4020000}"/>
    <cellStyle name="Moneda 7" xfId="364" xr:uid="{00000000-0005-0000-0000-0000E5020000}"/>
    <cellStyle name="Moneda 7 2" xfId="365" xr:uid="{00000000-0005-0000-0000-0000E6020000}"/>
    <cellStyle name="Moneda 7 3" xfId="1048" xr:uid="{00000000-0005-0000-0000-0000E7020000}"/>
    <cellStyle name="Moneda 7 4" xfId="764" xr:uid="{00000000-0005-0000-0000-0000E8020000}"/>
    <cellStyle name="Moneda 8" xfId="366" xr:uid="{00000000-0005-0000-0000-0000E9020000}"/>
    <cellStyle name="Moneda 8 2" xfId="367" xr:uid="{00000000-0005-0000-0000-0000EA020000}"/>
    <cellStyle name="Moneda 8 2 2" xfId="1049" xr:uid="{00000000-0005-0000-0000-0000EB020000}"/>
    <cellStyle name="Moneda 8 2 3" xfId="765" xr:uid="{00000000-0005-0000-0000-0000EC020000}"/>
    <cellStyle name="Moneda 9" xfId="368" xr:uid="{00000000-0005-0000-0000-0000ED020000}"/>
    <cellStyle name="Moneda 9 2" xfId="535" xr:uid="{00000000-0005-0000-0000-0000EE020000}"/>
    <cellStyle name="Neutral 2" xfId="369" xr:uid="{00000000-0005-0000-0000-0000EF020000}"/>
    <cellStyle name="Normal" xfId="0" builtinId="0"/>
    <cellStyle name="Normal 10" xfId="370" xr:uid="{00000000-0005-0000-0000-0000F1020000}"/>
    <cellStyle name="Normal 11" xfId="371" xr:uid="{00000000-0005-0000-0000-0000F2020000}"/>
    <cellStyle name="Normal 11 2" xfId="372" xr:uid="{00000000-0005-0000-0000-0000F3020000}"/>
    <cellStyle name="Normal 11 2 2" xfId="1051" xr:uid="{00000000-0005-0000-0000-0000F4020000}"/>
    <cellStyle name="Normal 11 2 3" xfId="767" xr:uid="{00000000-0005-0000-0000-0000F5020000}"/>
    <cellStyle name="Normal 11 3" xfId="1050" xr:uid="{00000000-0005-0000-0000-0000F6020000}"/>
    <cellStyle name="Normal 11 4" xfId="766" xr:uid="{00000000-0005-0000-0000-0000F7020000}"/>
    <cellStyle name="Normal 12" xfId="373" xr:uid="{00000000-0005-0000-0000-0000F8020000}"/>
    <cellStyle name="Normal 12 2" xfId="374" xr:uid="{00000000-0005-0000-0000-0000F9020000}"/>
    <cellStyle name="Normal 12 2 2" xfId="375" xr:uid="{00000000-0005-0000-0000-0000FA020000}"/>
    <cellStyle name="Normal 12 2 2 2" xfId="1052" xr:uid="{00000000-0005-0000-0000-0000FB020000}"/>
    <cellStyle name="Normal 12 2 2 3" xfId="768" xr:uid="{00000000-0005-0000-0000-0000FC020000}"/>
    <cellStyle name="Normal 12 2 3" xfId="568" xr:uid="{00000000-0005-0000-0000-0000FD020000}"/>
    <cellStyle name="Normal 13" xfId="376" xr:uid="{00000000-0005-0000-0000-0000FE020000}"/>
    <cellStyle name="Normal 13 2" xfId="1053" xr:uid="{00000000-0005-0000-0000-0000FF020000}"/>
    <cellStyle name="Normal 13 3" xfId="769" xr:uid="{00000000-0005-0000-0000-000000030000}"/>
    <cellStyle name="Normal 14" xfId="377" xr:uid="{00000000-0005-0000-0000-000001030000}"/>
    <cellStyle name="Normal 15" xfId="528" xr:uid="{00000000-0005-0000-0000-000002030000}"/>
    <cellStyle name="Normal 15 2" xfId="1152" xr:uid="{00000000-0005-0000-0000-000003030000}"/>
    <cellStyle name="Normal 15 3" xfId="868" xr:uid="{00000000-0005-0000-0000-000004030000}"/>
    <cellStyle name="Normal 16" xfId="530" xr:uid="{00000000-0005-0000-0000-000005030000}"/>
    <cellStyle name="Normal 17" xfId="556" xr:uid="{00000000-0005-0000-0000-000006030000}"/>
    <cellStyle name="Normal 17 2" xfId="1155" xr:uid="{00000000-0005-0000-0000-000007030000}"/>
    <cellStyle name="Normal 17 3" xfId="871" xr:uid="{00000000-0005-0000-0000-000008030000}"/>
    <cellStyle name="Normal 18" xfId="558" xr:uid="{00000000-0005-0000-0000-000009030000}"/>
    <cellStyle name="Normal 18 2" xfId="1157" xr:uid="{00000000-0005-0000-0000-00000A030000}"/>
    <cellStyle name="Normal 18 3" xfId="873" xr:uid="{00000000-0005-0000-0000-00000B030000}"/>
    <cellStyle name="Normal 19" xfId="562" xr:uid="{00000000-0005-0000-0000-00000C030000}"/>
    <cellStyle name="Normal 19 2" xfId="1158" xr:uid="{00000000-0005-0000-0000-00000D030000}"/>
    <cellStyle name="Normal 19 3" xfId="874" xr:uid="{00000000-0005-0000-0000-00000E030000}"/>
    <cellStyle name="Normal 2" xfId="378" xr:uid="{00000000-0005-0000-0000-00000F030000}"/>
    <cellStyle name="Normal 2 10" xfId="379" xr:uid="{00000000-0005-0000-0000-000010030000}"/>
    <cellStyle name="Normal 2 10 2 2" xfId="598" xr:uid="{00000000-0005-0000-0000-000011030000}"/>
    <cellStyle name="Normal 2 10 3" xfId="596" xr:uid="{00000000-0005-0000-0000-000012030000}"/>
    <cellStyle name="Normal 2 11" xfId="1187" xr:uid="{00000000-0005-0000-0000-000013030000}"/>
    <cellStyle name="Normal 2 2" xfId="380" xr:uid="{00000000-0005-0000-0000-000014030000}"/>
    <cellStyle name="Normal 2 2 2" xfId="381" xr:uid="{00000000-0005-0000-0000-000015030000}"/>
    <cellStyle name="Normal 2 2 2 2" xfId="382" xr:uid="{00000000-0005-0000-0000-000016030000}"/>
    <cellStyle name="Normal 2 2 2 2 2" xfId="383" xr:uid="{00000000-0005-0000-0000-000017030000}"/>
    <cellStyle name="Normal 2 2 2 2 2 2" xfId="1056" xr:uid="{00000000-0005-0000-0000-000018030000}"/>
    <cellStyle name="Normal 2 2 2 2 2 3" xfId="772" xr:uid="{00000000-0005-0000-0000-000019030000}"/>
    <cellStyle name="Normal 2 2 2 2 3" xfId="595" xr:uid="{00000000-0005-0000-0000-00001A030000}"/>
    <cellStyle name="Normal 2 2 2 3" xfId="593" xr:uid="{00000000-0005-0000-0000-00001B030000}"/>
    <cellStyle name="Normal 2 2 3" xfId="384" xr:uid="{00000000-0005-0000-0000-00001C030000}"/>
    <cellStyle name="Normal 2 2 3 2" xfId="385" xr:uid="{00000000-0005-0000-0000-00001D030000}"/>
    <cellStyle name="Normal 2 2 3 2 2" xfId="1058" xr:uid="{00000000-0005-0000-0000-00001E030000}"/>
    <cellStyle name="Normal 2 2 3 2 3" xfId="774" xr:uid="{00000000-0005-0000-0000-00001F030000}"/>
    <cellStyle name="Normal 2 2 3 3" xfId="1057" xr:uid="{00000000-0005-0000-0000-000020030000}"/>
    <cellStyle name="Normal 2 2 3 4" xfId="773" xr:uid="{00000000-0005-0000-0000-000021030000}"/>
    <cellStyle name="Normal 2 2 4" xfId="386" xr:uid="{00000000-0005-0000-0000-000022030000}"/>
    <cellStyle name="Normal 2 2 4 2" xfId="387" xr:uid="{00000000-0005-0000-0000-000023030000}"/>
    <cellStyle name="Normal 2 2 4 2 2" xfId="1060" xr:uid="{00000000-0005-0000-0000-000024030000}"/>
    <cellStyle name="Normal 2 2 4 2 3" xfId="776" xr:uid="{00000000-0005-0000-0000-000025030000}"/>
    <cellStyle name="Normal 2 2 4 3" xfId="1059" xr:uid="{00000000-0005-0000-0000-000026030000}"/>
    <cellStyle name="Normal 2 2 4 4" xfId="775" xr:uid="{00000000-0005-0000-0000-000027030000}"/>
    <cellStyle name="Normal 2 2 5" xfId="388" xr:uid="{00000000-0005-0000-0000-000028030000}"/>
    <cellStyle name="Normal 2 2 5 2" xfId="389" xr:uid="{00000000-0005-0000-0000-000029030000}"/>
    <cellStyle name="Normal 2 2 5 2 2" xfId="1061" xr:uid="{00000000-0005-0000-0000-00002A030000}"/>
    <cellStyle name="Normal 2 2 5 2 3" xfId="777" xr:uid="{00000000-0005-0000-0000-00002B030000}"/>
    <cellStyle name="Normal 2 2 5 3" xfId="534" xr:uid="{00000000-0005-0000-0000-00002C030000}"/>
    <cellStyle name="Normal 2 2 6" xfId="1055" xr:uid="{00000000-0005-0000-0000-00002D030000}"/>
    <cellStyle name="Normal 2 2 7" xfId="771" xr:uid="{00000000-0005-0000-0000-00002E030000}"/>
    <cellStyle name="Normal 2 2_Copia de PRESUPUESTO POR CAPITULOS MARZO-25-11-ULTIMO" xfId="390" xr:uid="{00000000-0005-0000-0000-00002F030000}"/>
    <cellStyle name="Normal 2 3" xfId="391" xr:uid="{00000000-0005-0000-0000-000030030000}"/>
    <cellStyle name="Normal 2 3 2" xfId="392" xr:uid="{00000000-0005-0000-0000-000031030000}"/>
    <cellStyle name="Normal 2 3 3" xfId="1062" xr:uid="{00000000-0005-0000-0000-000032030000}"/>
    <cellStyle name="Normal 2 3 4" xfId="778" xr:uid="{00000000-0005-0000-0000-000033030000}"/>
    <cellStyle name="Normal 2 4" xfId="393" xr:uid="{00000000-0005-0000-0000-000034030000}"/>
    <cellStyle name="Normal 2 4 2" xfId="394" xr:uid="{00000000-0005-0000-0000-000035030000}"/>
    <cellStyle name="Normal 2 4 2 2" xfId="1063" xr:uid="{00000000-0005-0000-0000-000036030000}"/>
    <cellStyle name="Normal 2 4 2 3" xfId="779" xr:uid="{00000000-0005-0000-0000-000037030000}"/>
    <cellStyle name="Normal 2 5" xfId="533" xr:uid="{00000000-0005-0000-0000-000038030000}"/>
    <cellStyle name="Normal 2 6" xfId="564" xr:uid="{00000000-0005-0000-0000-000039030000}"/>
    <cellStyle name="Normal 2 7" xfId="395" xr:uid="{00000000-0005-0000-0000-00003A030000}"/>
    <cellStyle name="Normal 2 8" xfId="1054" xr:uid="{00000000-0005-0000-0000-00003B030000}"/>
    <cellStyle name="Normal 2 9" xfId="770" xr:uid="{00000000-0005-0000-0000-00003C030000}"/>
    <cellStyle name="Normal 2_AMPLIACION ESTACIONES-TM-27-NOVIEMBRE-2012" xfId="396" xr:uid="{00000000-0005-0000-0000-00003D030000}"/>
    <cellStyle name="Normal 20" xfId="570" xr:uid="{00000000-0005-0000-0000-00003E030000}"/>
    <cellStyle name="Normal 20 2" xfId="1162" xr:uid="{00000000-0005-0000-0000-00003F030000}"/>
    <cellStyle name="Normal 20 3" xfId="878" xr:uid="{00000000-0005-0000-0000-000040030000}"/>
    <cellStyle name="Normal 21" xfId="571" xr:uid="{00000000-0005-0000-0000-000041030000}"/>
    <cellStyle name="Normal 21 2" xfId="1163" xr:uid="{00000000-0005-0000-0000-000042030000}"/>
    <cellStyle name="Normal 21 3" xfId="879" xr:uid="{00000000-0005-0000-0000-000043030000}"/>
    <cellStyle name="Normal 22" xfId="572" xr:uid="{00000000-0005-0000-0000-000044030000}"/>
    <cellStyle name="Normal 23" xfId="578" xr:uid="{00000000-0005-0000-0000-000045030000}"/>
    <cellStyle name="Normal 23 2" xfId="1166" xr:uid="{00000000-0005-0000-0000-000046030000}"/>
    <cellStyle name="Normal 23 3" xfId="882" xr:uid="{00000000-0005-0000-0000-000047030000}"/>
    <cellStyle name="Normal 24" xfId="588" xr:uid="{00000000-0005-0000-0000-000048030000}"/>
    <cellStyle name="Normal 24 2" xfId="1172" xr:uid="{00000000-0005-0000-0000-000049030000}"/>
    <cellStyle name="Normal 24 3" xfId="888" xr:uid="{00000000-0005-0000-0000-00004A030000}"/>
    <cellStyle name="Normal 25" xfId="606" xr:uid="{00000000-0005-0000-0000-00004B030000}"/>
    <cellStyle name="Normal 25 2" xfId="1178" xr:uid="{00000000-0005-0000-0000-00004C030000}"/>
    <cellStyle name="Normal 25 3" xfId="894" xr:uid="{00000000-0005-0000-0000-00004D030000}"/>
    <cellStyle name="Normal 26" xfId="611" xr:uid="{00000000-0005-0000-0000-00004E030000}"/>
    <cellStyle name="Normal 27" xfId="1183" xr:uid="{00000000-0005-0000-0000-00004F030000}"/>
    <cellStyle name="Normal 28" xfId="1184" xr:uid="{00000000-0005-0000-0000-000050030000}"/>
    <cellStyle name="Normal 29" xfId="1186" xr:uid="{00000000-0005-0000-0000-000051030000}"/>
    <cellStyle name="Normal 3" xfId="397" xr:uid="{00000000-0005-0000-0000-000052030000}"/>
    <cellStyle name="Normal 3 11" xfId="592" xr:uid="{00000000-0005-0000-0000-000053030000}"/>
    <cellStyle name="Normal 3 11 2" xfId="1176" xr:uid="{00000000-0005-0000-0000-000054030000}"/>
    <cellStyle name="Normal 3 11 2 2" xfId="1194" xr:uid="{506F3506-5709-436A-B77A-D907CFF6D632}"/>
    <cellStyle name="Normal 3 11 3" xfId="892" xr:uid="{00000000-0005-0000-0000-000055030000}"/>
    <cellStyle name="Normal 3 2" xfId="398" xr:uid="{00000000-0005-0000-0000-000056030000}"/>
    <cellStyle name="Normal 3 2 2" xfId="399" xr:uid="{00000000-0005-0000-0000-000057030000}"/>
    <cellStyle name="Normal 3 2 3" xfId="591" xr:uid="{00000000-0005-0000-0000-000058030000}"/>
    <cellStyle name="Normal 3 2 3 2" xfId="1175" xr:uid="{00000000-0005-0000-0000-000059030000}"/>
    <cellStyle name="Normal 3 2 3 3" xfId="891" xr:uid="{00000000-0005-0000-0000-00005A030000}"/>
    <cellStyle name="Normal 3 2 4" xfId="1065" xr:uid="{00000000-0005-0000-0000-00005B030000}"/>
    <cellStyle name="Normal 3 2 5" xfId="781" xr:uid="{00000000-0005-0000-0000-00005C030000}"/>
    <cellStyle name="Normal 3 3" xfId="400" xr:uid="{00000000-0005-0000-0000-00005D030000}"/>
    <cellStyle name="Normal 3 3 2" xfId="561" xr:uid="{00000000-0005-0000-0000-00005E030000}"/>
    <cellStyle name="Normal 3 3 3" xfId="1066" xr:uid="{00000000-0005-0000-0000-00005F030000}"/>
    <cellStyle name="Normal 3 3 4" xfId="782" xr:uid="{00000000-0005-0000-0000-000060030000}"/>
    <cellStyle name="Normal 3 4" xfId="401" xr:uid="{00000000-0005-0000-0000-000061030000}"/>
    <cellStyle name="Normal 3 4 2" xfId="1067" xr:uid="{00000000-0005-0000-0000-000062030000}"/>
    <cellStyle name="Normal 3 4 3" xfId="783" xr:uid="{00000000-0005-0000-0000-000063030000}"/>
    <cellStyle name="Normal 3 5" xfId="402" xr:uid="{00000000-0005-0000-0000-000064030000}"/>
    <cellStyle name="Normal 3 6" xfId="403" xr:uid="{00000000-0005-0000-0000-000065030000}"/>
    <cellStyle name="Normal 3 6 2" xfId="404" xr:uid="{00000000-0005-0000-0000-000066030000}"/>
    <cellStyle name="Normal 3 6 2 2" xfId="1069" xr:uid="{00000000-0005-0000-0000-000067030000}"/>
    <cellStyle name="Normal 3 6 2 3" xfId="785" xr:uid="{00000000-0005-0000-0000-000068030000}"/>
    <cellStyle name="Normal 3 6 3" xfId="1068" xr:uid="{00000000-0005-0000-0000-000069030000}"/>
    <cellStyle name="Normal 3 6 4" xfId="784" xr:uid="{00000000-0005-0000-0000-00006A030000}"/>
    <cellStyle name="Normal 3 7" xfId="565" xr:uid="{00000000-0005-0000-0000-00006B030000}"/>
    <cellStyle name="Normal 3 8" xfId="612" xr:uid="{00000000-0005-0000-0000-00006C030000}"/>
    <cellStyle name="Normal 3 8 2" xfId="1064" xr:uid="{00000000-0005-0000-0000-00006D030000}"/>
    <cellStyle name="Normal 3 9" xfId="780" xr:uid="{00000000-0005-0000-0000-00006E030000}"/>
    <cellStyle name="Normal 4" xfId="405" xr:uid="{00000000-0005-0000-0000-00006F030000}"/>
    <cellStyle name="Normal 4 2" xfId="406" xr:uid="{00000000-0005-0000-0000-000070030000}"/>
    <cellStyle name="Normal 4 2 2" xfId="407" xr:uid="{00000000-0005-0000-0000-000071030000}"/>
    <cellStyle name="Normal 4 2 2 2" xfId="408" xr:uid="{00000000-0005-0000-0000-000072030000}"/>
    <cellStyle name="Normal 4 2 2 2 2" xfId="409" xr:uid="{00000000-0005-0000-0000-000073030000}"/>
    <cellStyle name="Normal 4 2 2 2 2 2" xfId="567" xr:uid="{00000000-0005-0000-0000-000074030000}"/>
    <cellStyle name="Normal 4 2 2 2 2 2 2" xfId="1161" xr:uid="{00000000-0005-0000-0000-000075030000}"/>
    <cellStyle name="Normal 4 2 2 2 2 2 3" xfId="877" xr:uid="{00000000-0005-0000-0000-000076030000}"/>
    <cellStyle name="Normal 4 2 2 2 2 3" xfId="1071" xr:uid="{00000000-0005-0000-0000-000077030000}"/>
    <cellStyle name="Normal 4 2 2 2 2 4" xfId="787" xr:uid="{00000000-0005-0000-0000-000078030000}"/>
    <cellStyle name="Normal 4 2 3" xfId="410" xr:uid="{00000000-0005-0000-0000-000079030000}"/>
    <cellStyle name="Normal 4 2 4" xfId="411" xr:uid="{00000000-0005-0000-0000-00007A030000}"/>
    <cellStyle name="Normal 4 2 4 2" xfId="1072" xr:uid="{00000000-0005-0000-0000-00007B030000}"/>
    <cellStyle name="Normal 4 2 4 3" xfId="788" xr:uid="{00000000-0005-0000-0000-00007C030000}"/>
    <cellStyle name="Normal 4 2 5" xfId="412" xr:uid="{00000000-0005-0000-0000-00007D030000}"/>
    <cellStyle name="Normal 4 2 5 2" xfId="1073" xr:uid="{00000000-0005-0000-0000-00007E030000}"/>
    <cellStyle name="Normal 4 2 5 3" xfId="789" xr:uid="{00000000-0005-0000-0000-00007F030000}"/>
    <cellStyle name="Normal 4 2_ESTADISTICA" xfId="413" xr:uid="{00000000-0005-0000-0000-000080030000}"/>
    <cellStyle name="Normal 4 3" xfId="414" xr:uid="{00000000-0005-0000-0000-000081030000}"/>
    <cellStyle name="Normal 4 3 2" xfId="415" xr:uid="{00000000-0005-0000-0000-000082030000}"/>
    <cellStyle name="Normal 4 3 2 2" xfId="416" xr:uid="{00000000-0005-0000-0000-000083030000}"/>
    <cellStyle name="Normal 4 3 3" xfId="417" xr:uid="{00000000-0005-0000-0000-000084030000}"/>
    <cellStyle name="Normal 4 3_ESTADISTICA" xfId="418" xr:uid="{00000000-0005-0000-0000-000085030000}"/>
    <cellStyle name="Normal 4 4" xfId="419" xr:uid="{00000000-0005-0000-0000-000086030000}"/>
    <cellStyle name="Normal 4 4 2" xfId="420" xr:uid="{00000000-0005-0000-0000-000087030000}"/>
    <cellStyle name="Normal 4 5" xfId="421" xr:uid="{00000000-0005-0000-0000-000088030000}"/>
    <cellStyle name="Normal 4 6" xfId="422" xr:uid="{00000000-0005-0000-0000-000089030000}"/>
    <cellStyle name="Normal 4 6 2" xfId="1074" xr:uid="{00000000-0005-0000-0000-00008A030000}"/>
    <cellStyle name="Normal 4 6 3" xfId="790" xr:uid="{00000000-0005-0000-0000-00008B030000}"/>
    <cellStyle name="Normal 4 7" xfId="566" xr:uid="{00000000-0005-0000-0000-00008C030000}"/>
    <cellStyle name="Normal 4 7 2" xfId="1160" xr:uid="{00000000-0005-0000-0000-00008D030000}"/>
    <cellStyle name="Normal 4 7 3" xfId="876" xr:uid="{00000000-0005-0000-0000-00008E030000}"/>
    <cellStyle name="Normal 4 8" xfId="1070" xr:uid="{00000000-0005-0000-0000-00008F030000}"/>
    <cellStyle name="Normal 4 9" xfId="786" xr:uid="{00000000-0005-0000-0000-000090030000}"/>
    <cellStyle name="Normal 4_AMPLIACION ESTACIONES-TM-27-NOVIEMBRE-2012" xfId="423" xr:uid="{00000000-0005-0000-0000-000091030000}"/>
    <cellStyle name="Normal 5" xfId="424" xr:uid="{00000000-0005-0000-0000-000092030000}"/>
    <cellStyle name="Normal 5 2" xfId="425" xr:uid="{00000000-0005-0000-0000-000093030000}"/>
    <cellStyle name="Normal 5 2 2" xfId="426" xr:uid="{00000000-0005-0000-0000-000094030000}"/>
    <cellStyle name="Normal 5 2 2 2" xfId="1076" xr:uid="{00000000-0005-0000-0000-000095030000}"/>
    <cellStyle name="Normal 5 2 2 3" xfId="792" xr:uid="{00000000-0005-0000-0000-000096030000}"/>
    <cellStyle name="Normal 5 2 3" xfId="1075" xr:uid="{00000000-0005-0000-0000-000097030000}"/>
    <cellStyle name="Normal 5 2 4" xfId="791" xr:uid="{00000000-0005-0000-0000-000098030000}"/>
    <cellStyle name="Normal 6" xfId="427" xr:uid="{00000000-0005-0000-0000-000099030000}"/>
    <cellStyle name="Normal 6 2" xfId="428" xr:uid="{00000000-0005-0000-0000-00009A030000}"/>
    <cellStyle name="Normal 6 3" xfId="429" xr:uid="{00000000-0005-0000-0000-00009B030000}"/>
    <cellStyle name="Normal 6 3 2" xfId="1077" xr:uid="{00000000-0005-0000-0000-00009C030000}"/>
    <cellStyle name="Normal 6 3 3" xfId="793" xr:uid="{00000000-0005-0000-0000-00009D030000}"/>
    <cellStyle name="Normal 7" xfId="430" xr:uid="{00000000-0005-0000-0000-00009E030000}"/>
    <cellStyle name="Normal 8" xfId="431" xr:uid="{00000000-0005-0000-0000-00009F030000}"/>
    <cellStyle name="Normal 8 2" xfId="432" xr:uid="{00000000-0005-0000-0000-0000A0030000}"/>
    <cellStyle name="Normal 8 2 2" xfId="1078" xr:uid="{00000000-0005-0000-0000-0000A1030000}"/>
    <cellStyle name="Normal 8 2 3" xfId="794" xr:uid="{00000000-0005-0000-0000-0000A2030000}"/>
    <cellStyle name="Normal 9" xfId="433" xr:uid="{00000000-0005-0000-0000-0000A3030000}"/>
    <cellStyle name="Normal 9 2" xfId="434" xr:uid="{00000000-0005-0000-0000-0000A4030000}"/>
    <cellStyle name="Normal 9 2 2" xfId="532" xr:uid="{00000000-0005-0000-0000-0000A5030000}"/>
    <cellStyle name="Normal 9 2 3" xfId="1079" xr:uid="{00000000-0005-0000-0000-0000A6030000}"/>
    <cellStyle name="Normal 9 2 4" xfId="795" xr:uid="{00000000-0005-0000-0000-0000A7030000}"/>
    <cellStyle name="Normal_modelo ACTA OBRA y MODIFICACION" xfId="1193" xr:uid="{93683A05-2383-4AE8-BBFE-57EB3A97F855}"/>
    <cellStyle name="Normal_Presupuesto final" xfId="585" xr:uid="{00000000-0005-0000-0000-0000A8030000}"/>
    <cellStyle name="Normal_PTO OFICIAL PREPLIEGO (CORREGIDO) 2" xfId="599" xr:uid="{00000000-0005-0000-0000-0000A9030000}"/>
    <cellStyle name="Normal_RESUMEN PRESUPUESTO FINAL" xfId="586" xr:uid="{00000000-0005-0000-0000-0000AA030000}"/>
    <cellStyle name="Notas 2" xfId="435" xr:uid="{00000000-0005-0000-0000-0000AB030000}"/>
    <cellStyle name="Notas 2 2" xfId="436" xr:uid="{00000000-0005-0000-0000-0000AC030000}"/>
    <cellStyle name="Notas 2 2 2" xfId="437" xr:uid="{00000000-0005-0000-0000-0000AD030000}"/>
    <cellStyle name="Notas 2 2 2 2" xfId="1082" xr:uid="{00000000-0005-0000-0000-0000AE030000}"/>
    <cellStyle name="Notas 2 2 2 3" xfId="798" xr:uid="{00000000-0005-0000-0000-0000AF030000}"/>
    <cellStyle name="Notas 2 2 3" xfId="1081" xr:uid="{00000000-0005-0000-0000-0000B0030000}"/>
    <cellStyle name="Notas 2 2 4" xfId="797" xr:uid="{00000000-0005-0000-0000-0000B1030000}"/>
    <cellStyle name="Notas 2 3" xfId="438" xr:uid="{00000000-0005-0000-0000-0000B2030000}"/>
    <cellStyle name="Notas 2 3 2" xfId="439" xr:uid="{00000000-0005-0000-0000-0000B3030000}"/>
    <cellStyle name="Notas 2 3 2 2" xfId="1084" xr:uid="{00000000-0005-0000-0000-0000B4030000}"/>
    <cellStyle name="Notas 2 3 2 3" xfId="800" xr:uid="{00000000-0005-0000-0000-0000B5030000}"/>
    <cellStyle name="Notas 2 3 3" xfId="1083" xr:uid="{00000000-0005-0000-0000-0000B6030000}"/>
    <cellStyle name="Notas 2 3 4" xfId="799" xr:uid="{00000000-0005-0000-0000-0000B7030000}"/>
    <cellStyle name="Notas 2 4" xfId="440" xr:uid="{00000000-0005-0000-0000-0000B8030000}"/>
    <cellStyle name="Notas 2 4 2" xfId="1085" xr:uid="{00000000-0005-0000-0000-0000B9030000}"/>
    <cellStyle name="Notas 2 4 3" xfId="801" xr:uid="{00000000-0005-0000-0000-0000BA030000}"/>
    <cellStyle name="Notas 2 5" xfId="1080" xr:uid="{00000000-0005-0000-0000-0000BB030000}"/>
    <cellStyle name="Notas 2 6" xfId="796" xr:uid="{00000000-0005-0000-0000-0000BC030000}"/>
    <cellStyle name="Notas 3" xfId="441" xr:uid="{00000000-0005-0000-0000-0000BD030000}"/>
    <cellStyle name="Notas 3 2" xfId="442" xr:uid="{00000000-0005-0000-0000-0000BE030000}"/>
    <cellStyle name="Notas 3 2 2" xfId="1087" xr:uid="{00000000-0005-0000-0000-0000BF030000}"/>
    <cellStyle name="Notas 3 2 3" xfId="803" xr:uid="{00000000-0005-0000-0000-0000C0030000}"/>
    <cellStyle name="Notas 3 3" xfId="1086" xr:uid="{00000000-0005-0000-0000-0000C1030000}"/>
    <cellStyle name="Notas 3 4" xfId="802" xr:uid="{00000000-0005-0000-0000-0000C2030000}"/>
    <cellStyle name="Notas 4" xfId="574" xr:uid="{00000000-0005-0000-0000-0000C3030000}"/>
    <cellStyle name="Notas 4 2" xfId="1164" xr:uid="{00000000-0005-0000-0000-0000C4030000}"/>
    <cellStyle name="Notas 4 3" xfId="880" xr:uid="{00000000-0005-0000-0000-0000C5030000}"/>
    <cellStyle name="Note 2" xfId="443" xr:uid="{00000000-0005-0000-0000-0000C6030000}"/>
    <cellStyle name="Note 2 2" xfId="444" xr:uid="{00000000-0005-0000-0000-0000C7030000}"/>
    <cellStyle name="Note 2 2 2" xfId="445" xr:uid="{00000000-0005-0000-0000-0000C8030000}"/>
    <cellStyle name="Note 2 2 2 2" xfId="1090" xr:uid="{00000000-0005-0000-0000-0000C9030000}"/>
    <cellStyle name="Note 2 2 2 3" xfId="806" xr:uid="{00000000-0005-0000-0000-0000CA030000}"/>
    <cellStyle name="Note 2 2 3" xfId="1089" xr:uid="{00000000-0005-0000-0000-0000CB030000}"/>
    <cellStyle name="Note 2 2 4" xfId="805" xr:uid="{00000000-0005-0000-0000-0000CC030000}"/>
    <cellStyle name="Note 2 3" xfId="446" xr:uid="{00000000-0005-0000-0000-0000CD030000}"/>
    <cellStyle name="Note 2 3 2" xfId="1091" xr:uid="{00000000-0005-0000-0000-0000CE030000}"/>
    <cellStyle name="Note 2 3 3" xfId="807" xr:uid="{00000000-0005-0000-0000-0000CF030000}"/>
    <cellStyle name="Note 2 4" xfId="1088" xr:uid="{00000000-0005-0000-0000-0000D0030000}"/>
    <cellStyle name="Note 2 5" xfId="804" xr:uid="{00000000-0005-0000-0000-0000D1030000}"/>
    <cellStyle name="Note 3" xfId="447" xr:uid="{00000000-0005-0000-0000-0000D2030000}"/>
    <cellStyle name="Note 3 2" xfId="448" xr:uid="{00000000-0005-0000-0000-0000D3030000}"/>
    <cellStyle name="Note 3 2 2" xfId="1093" xr:uid="{00000000-0005-0000-0000-0000D4030000}"/>
    <cellStyle name="Note 3 2 3" xfId="809" xr:uid="{00000000-0005-0000-0000-0000D5030000}"/>
    <cellStyle name="Note 3 3" xfId="1092" xr:uid="{00000000-0005-0000-0000-0000D6030000}"/>
    <cellStyle name="Note 3 4" xfId="808" xr:uid="{00000000-0005-0000-0000-0000D7030000}"/>
    <cellStyle name="Note 4" xfId="449" xr:uid="{00000000-0005-0000-0000-0000D8030000}"/>
    <cellStyle name="Note 4 2" xfId="450" xr:uid="{00000000-0005-0000-0000-0000D9030000}"/>
    <cellStyle name="Note 4 2 2" xfId="1095" xr:uid="{00000000-0005-0000-0000-0000DA030000}"/>
    <cellStyle name="Note 4 2 3" xfId="811" xr:uid="{00000000-0005-0000-0000-0000DB030000}"/>
    <cellStyle name="Note 4 3" xfId="1094" xr:uid="{00000000-0005-0000-0000-0000DC030000}"/>
    <cellStyle name="Note 4 4" xfId="810" xr:uid="{00000000-0005-0000-0000-0000DD030000}"/>
    <cellStyle name="Note 5" xfId="451" xr:uid="{00000000-0005-0000-0000-0000DE030000}"/>
    <cellStyle name="Note 5 2" xfId="1096" xr:uid="{00000000-0005-0000-0000-0000DF030000}"/>
    <cellStyle name="Note 5 3" xfId="812" xr:uid="{00000000-0005-0000-0000-0000E0030000}"/>
    <cellStyle name="Output" xfId="452" xr:uid="{00000000-0005-0000-0000-0000E1030000}"/>
    <cellStyle name="Output 2" xfId="453" xr:uid="{00000000-0005-0000-0000-0000E2030000}"/>
    <cellStyle name="Output 2 2" xfId="454" xr:uid="{00000000-0005-0000-0000-0000E3030000}"/>
    <cellStyle name="Output 2 2 2" xfId="455" xr:uid="{00000000-0005-0000-0000-0000E4030000}"/>
    <cellStyle name="Output 2 2 2 2" xfId="1100" xr:uid="{00000000-0005-0000-0000-0000E5030000}"/>
    <cellStyle name="Output 2 2 2 3" xfId="816" xr:uid="{00000000-0005-0000-0000-0000E6030000}"/>
    <cellStyle name="Output 2 2 3" xfId="1099" xr:uid="{00000000-0005-0000-0000-0000E7030000}"/>
    <cellStyle name="Output 2 2 4" xfId="815" xr:uid="{00000000-0005-0000-0000-0000E8030000}"/>
    <cellStyle name="Output 2 3" xfId="456" xr:uid="{00000000-0005-0000-0000-0000E9030000}"/>
    <cellStyle name="Output 2 3 2" xfId="1101" xr:uid="{00000000-0005-0000-0000-0000EA030000}"/>
    <cellStyle name="Output 2 3 3" xfId="817" xr:uid="{00000000-0005-0000-0000-0000EB030000}"/>
    <cellStyle name="Output 2 4" xfId="1098" xr:uid="{00000000-0005-0000-0000-0000EC030000}"/>
    <cellStyle name="Output 2 5" xfId="814" xr:uid="{00000000-0005-0000-0000-0000ED030000}"/>
    <cellStyle name="Output 3" xfId="457" xr:uid="{00000000-0005-0000-0000-0000EE030000}"/>
    <cellStyle name="Output 3 2" xfId="458" xr:uid="{00000000-0005-0000-0000-0000EF030000}"/>
    <cellStyle name="Output 3 2 2" xfId="1103" xr:uid="{00000000-0005-0000-0000-0000F0030000}"/>
    <cellStyle name="Output 3 2 3" xfId="819" xr:uid="{00000000-0005-0000-0000-0000F1030000}"/>
    <cellStyle name="Output 3 3" xfId="1102" xr:uid="{00000000-0005-0000-0000-0000F2030000}"/>
    <cellStyle name="Output 3 4" xfId="818" xr:uid="{00000000-0005-0000-0000-0000F3030000}"/>
    <cellStyle name="Output 4" xfId="459" xr:uid="{00000000-0005-0000-0000-0000F4030000}"/>
    <cellStyle name="Output 4 2" xfId="460" xr:uid="{00000000-0005-0000-0000-0000F5030000}"/>
    <cellStyle name="Output 4 2 2" xfId="1105" xr:uid="{00000000-0005-0000-0000-0000F6030000}"/>
    <cellStyle name="Output 4 2 3" xfId="821" xr:uid="{00000000-0005-0000-0000-0000F7030000}"/>
    <cellStyle name="Output 4 3" xfId="1104" xr:uid="{00000000-0005-0000-0000-0000F8030000}"/>
    <cellStyle name="Output 4 4" xfId="820" xr:uid="{00000000-0005-0000-0000-0000F9030000}"/>
    <cellStyle name="Output 5" xfId="461" xr:uid="{00000000-0005-0000-0000-0000FA030000}"/>
    <cellStyle name="Output 5 2" xfId="1106" xr:uid="{00000000-0005-0000-0000-0000FB030000}"/>
    <cellStyle name="Output 5 3" xfId="822" xr:uid="{00000000-0005-0000-0000-0000FC030000}"/>
    <cellStyle name="Output 6" xfId="1097" xr:uid="{00000000-0005-0000-0000-0000FD030000}"/>
    <cellStyle name="Output 7" xfId="813" xr:uid="{00000000-0005-0000-0000-0000FE030000}"/>
    <cellStyle name="Percent" xfId="462" xr:uid="{4EC47782-85E5-47F1-8FA6-B45AEDF9EEFF}"/>
    <cellStyle name="Porcentaje 10" xfId="614" xr:uid="{00000000-0005-0000-0000-000000040000}"/>
    <cellStyle name="Porcentaje 2" xfId="463" xr:uid="{00000000-0005-0000-0000-000001040000}"/>
    <cellStyle name="Porcentaje 2 2" xfId="464" xr:uid="{00000000-0005-0000-0000-000002040000}"/>
    <cellStyle name="Porcentaje 2 2 2" xfId="465" xr:uid="{00000000-0005-0000-0000-000003040000}"/>
    <cellStyle name="Porcentaje 2 2 2 2" xfId="466" xr:uid="{00000000-0005-0000-0000-000004040000}"/>
    <cellStyle name="Porcentaje 2 2 2 2 2" xfId="1109" xr:uid="{00000000-0005-0000-0000-000005040000}"/>
    <cellStyle name="Porcentaje 2 2 2 2 3" xfId="825" xr:uid="{00000000-0005-0000-0000-000006040000}"/>
    <cellStyle name="Porcentaje 2 2 2 3" xfId="1108" xr:uid="{00000000-0005-0000-0000-000007040000}"/>
    <cellStyle name="Porcentaje 2 2 2 4" xfId="824" xr:uid="{00000000-0005-0000-0000-000008040000}"/>
    <cellStyle name="Porcentaje 2 2 3" xfId="1107" xr:uid="{00000000-0005-0000-0000-000009040000}"/>
    <cellStyle name="Porcentaje 2 2 4" xfId="823" xr:uid="{00000000-0005-0000-0000-00000A040000}"/>
    <cellStyle name="Porcentaje 2 3" xfId="467" xr:uid="{00000000-0005-0000-0000-00000B040000}"/>
    <cellStyle name="Porcentaje 2 3 2" xfId="468" xr:uid="{00000000-0005-0000-0000-00000C040000}"/>
    <cellStyle name="Porcentaje 2 3 2 2" xfId="1111" xr:uid="{00000000-0005-0000-0000-00000D040000}"/>
    <cellStyle name="Porcentaje 2 3 2 3" xfId="827" xr:uid="{00000000-0005-0000-0000-00000E040000}"/>
    <cellStyle name="Porcentaje 2 3 3" xfId="1110" xr:uid="{00000000-0005-0000-0000-00000F040000}"/>
    <cellStyle name="Porcentaje 2 3 4" xfId="826" xr:uid="{00000000-0005-0000-0000-000010040000}"/>
    <cellStyle name="Porcentaje 2 4" xfId="602" xr:uid="{00000000-0005-0000-0000-000011040000}"/>
    <cellStyle name="Porcentaje 2 4 2" xfId="469" xr:uid="{00000000-0005-0000-0000-000012040000}"/>
    <cellStyle name="Porcentaje 2 4 2 2" xfId="470" xr:uid="{00000000-0005-0000-0000-000013040000}"/>
    <cellStyle name="Porcentaje 2 4 2 2 2" xfId="1113" xr:uid="{00000000-0005-0000-0000-000014040000}"/>
    <cellStyle name="Porcentaje 2 4 2 2 3" xfId="829" xr:uid="{00000000-0005-0000-0000-000015040000}"/>
    <cellStyle name="Porcentaje 2 4 2 3" xfId="1112" xr:uid="{00000000-0005-0000-0000-000016040000}"/>
    <cellStyle name="Porcentaje 2 4 2 4" xfId="828" xr:uid="{00000000-0005-0000-0000-000017040000}"/>
    <cellStyle name="Porcentaje 2 5" xfId="471" xr:uid="{00000000-0005-0000-0000-000018040000}"/>
    <cellStyle name="Porcentaje 2 5 2" xfId="472" xr:uid="{00000000-0005-0000-0000-000019040000}"/>
    <cellStyle name="Porcentaje 2 5 2 2" xfId="1115" xr:uid="{00000000-0005-0000-0000-00001A040000}"/>
    <cellStyle name="Porcentaje 2 5 2 3" xfId="831" xr:uid="{00000000-0005-0000-0000-00001B040000}"/>
    <cellStyle name="Porcentaje 2 5 3" xfId="1114" xr:uid="{00000000-0005-0000-0000-00001C040000}"/>
    <cellStyle name="Porcentaje 2 5 4" xfId="830" xr:uid="{00000000-0005-0000-0000-00001D040000}"/>
    <cellStyle name="Porcentaje 2 7" xfId="1189" xr:uid="{00000000-0005-0000-0000-00001E040000}"/>
    <cellStyle name="Porcentaje 3" xfId="473" xr:uid="{00000000-0005-0000-0000-00001F040000}"/>
    <cellStyle name="Porcentaje 3 2" xfId="474" xr:uid="{00000000-0005-0000-0000-000020040000}"/>
    <cellStyle name="Porcentaje 3 2 2" xfId="1116" xr:uid="{00000000-0005-0000-0000-000021040000}"/>
    <cellStyle name="Porcentaje 3 2 3" xfId="832" xr:uid="{00000000-0005-0000-0000-000022040000}"/>
    <cellStyle name="Porcentaje 4" xfId="475" xr:uid="{00000000-0005-0000-0000-000023040000}"/>
    <cellStyle name="Porcentaje 4 2" xfId="476" xr:uid="{00000000-0005-0000-0000-000024040000}"/>
    <cellStyle name="Porcentaje 4 2 2" xfId="477" xr:uid="{00000000-0005-0000-0000-000025040000}"/>
    <cellStyle name="Porcentaje 4 3" xfId="569" xr:uid="{00000000-0005-0000-0000-000026040000}"/>
    <cellStyle name="Porcentaje 5" xfId="478" xr:uid="{00000000-0005-0000-0000-000027040000}"/>
    <cellStyle name="Porcentaje 6" xfId="479" xr:uid="{00000000-0005-0000-0000-000028040000}"/>
    <cellStyle name="Porcentaje 6 2" xfId="1117" xr:uid="{00000000-0005-0000-0000-000029040000}"/>
    <cellStyle name="Porcentaje 6 3" xfId="833" xr:uid="{00000000-0005-0000-0000-00002A040000}"/>
    <cellStyle name="Porcentaje 7" xfId="529" xr:uid="{00000000-0005-0000-0000-00002B040000}"/>
    <cellStyle name="Porcentaje 7 2" xfId="1153" xr:uid="{00000000-0005-0000-0000-00002C040000}"/>
    <cellStyle name="Porcentaje 7 3" xfId="869" xr:uid="{00000000-0005-0000-0000-00002D040000}"/>
    <cellStyle name="Porcentaje 8" xfId="582" xr:uid="{00000000-0005-0000-0000-00002E040000}"/>
    <cellStyle name="Porcentaje 8 2" xfId="1170" xr:uid="{00000000-0005-0000-0000-00002F040000}"/>
    <cellStyle name="Porcentaje 8 3" xfId="886" xr:uid="{00000000-0005-0000-0000-000030040000}"/>
    <cellStyle name="Porcentaje 9" xfId="610" xr:uid="{00000000-0005-0000-0000-000031040000}"/>
    <cellStyle name="Porcentaje 9 2" xfId="1182" xr:uid="{00000000-0005-0000-0000-000032040000}"/>
    <cellStyle name="Porcentaje 9 3" xfId="898" xr:uid="{00000000-0005-0000-0000-000033040000}"/>
    <cellStyle name="Porcentual 2" xfId="480" xr:uid="{00000000-0005-0000-0000-000034040000}"/>
    <cellStyle name="Porcentual 2 2" xfId="481" xr:uid="{00000000-0005-0000-0000-000035040000}"/>
    <cellStyle name="Porcentual 2 2 2" xfId="482" xr:uid="{00000000-0005-0000-0000-000036040000}"/>
    <cellStyle name="Porcentual 2 2 2 2" xfId="483" xr:uid="{00000000-0005-0000-0000-000037040000}"/>
    <cellStyle name="Porcentual 2 2 2 3" xfId="1120" xr:uid="{00000000-0005-0000-0000-000038040000}"/>
    <cellStyle name="Porcentual 2 2 2 4" xfId="836" xr:uid="{00000000-0005-0000-0000-000039040000}"/>
    <cellStyle name="Porcentual 2 2 3" xfId="1119" xr:uid="{00000000-0005-0000-0000-00003A040000}"/>
    <cellStyle name="Porcentual 2 2 4" xfId="835" xr:uid="{00000000-0005-0000-0000-00003B040000}"/>
    <cellStyle name="Porcentual 2 3" xfId="484" xr:uid="{00000000-0005-0000-0000-00003C040000}"/>
    <cellStyle name="Porcentual 2 3 2" xfId="485" xr:uid="{00000000-0005-0000-0000-00003D040000}"/>
    <cellStyle name="Porcentual 2 3 2 2" xfId="1122" xr:uid="{00000000-0005-0000-0000-00003E040000}"/>
    <cellStyle name="Porcentual 2 3 2 3" xfId="838" xr:uid="{00000000-0005-0000-0000-00003F040000}"/>
    <cellStyle name="Porcentual 2 3 3" xfId="1121" xr:uid="{00000000-0005-0000-0000-000040040000}"/>
    <cellStyle name="Porcentual 2 3 4" xfId="837" xr:uid="{00000000-0005-0000-0000-000041040000}"/>
    <cellStyle name="Porcentual 2 4" xfId="486" xr:uid="{00000000-0005-0000-0000-000042040000}"/>
    <cellStyle name="Porcentual 2 5" xfId="487" xr:uid="{00000000-0005-0000-0000-000043040000}"/>
    <cellStyle name="Porcentual 2 5 2" xfId="488" xr:uid="{00000000-0005-0000-0000-000044040000}"/>
    <cellStyle name="Porcentual 2 5 2 2" xfId="1123" xr:uid="{00000000-0005-0000-0000-000045040000}"/>
    <cellStyle name="Porcentual 2 5 2 3" xfId="839" xr:uid="{00000000-0005-0000-0000-000046040000}"/>
    <cellStyle name="Porcentual 2 5 3" xfId="489" xr:uid="{00000000-0005-0000-0000-000047040000}"/>
    <cellStyle name="Porcentual 2 5 3 2" xfId="1124" xr:uid="{00000000-0005-0000-0000-000048040000}"/>
    <cellStyle name="Porcentual 2 5 3 3" xfId="840" xr:uid="{00000000-0005-0000-0000-000049040000}"/>
    <cellStyle name="Porcentual 2 6" xfId="1118" xr:uid="{00000000-0005-0000-0000-00004A040000}"/>
    <cellStyle name="Porcentual 2 7" xfId="834" xr:uid="{00000000-0005-0000-0000-00004B040000}"/>
    <cellStyle name="Porcentual 2_Libro2" xfId="490" xr:uid="{00000000-0005-0000-0000-00004C040000}"/>
    <cellStyle name="Porcentual 3" xfId="491" xr:uid="{00000000-0005-0000-0000-00004D040000}"/>
    <cellStyle name="Porcentual 3 2" xfId="492" xr:uid="{00000000-0005-0000-0000-00004E040000}"/>
    <cellStyle name="Porcentual 3 2 2" xfId="1126" xr:uid="{00000000-0005-0000-0000-00004F040000}"/>
    <cellStyle name="Porcentual 3 2 3" xfId="842" xr:uid="{00000000-0005-0000-0000-000050040000}"/>
    <cellStyle name="Porcentual 3 3" xfId="493" xr:uid="{00000000-0005-0000-0000-000051040000}"/>
    <cellStyle name="Porcentual 3 3 2" xfId="1127" xr:uid="{00000000-0005-0000-0000-000052040000}"/>
    <cellStyle name="Porcentual 3 3 3" xfId="843" xr:uid="{00000000-0005-0000-0000-000053040000}"/>
    <cellStyle name="Porcentual 3 4" xfId="1125" xr:uid="{00000000-0005-0000-0000-000054040000}"/>
    <cellStyle name="Porcentual 3 5" xfId="841" xr:uid="{00000000-0005-0000-0000-000055040000}"/>
    <cellStyle name="Porcentual 4" xfId="494" xr:uid="{00000000-0005-0000-0000-000056040000}"/>
    <cellStyle name="Porcentual 4 2" xfId="1128" xr:uid="{00000000-0005-0000-0000-000057040000}"/>
    <cellStyle name="Porcentual 4 3" xfId="844" xr:uid="{00000000-0005-0000-0000-000058040000}"/>
    <cellStyle name="Porcentual 5" xfId="495" xr:uid="{00000000-0005-0000-0000-000059040000}"/>
    <cellStyle name="Porcentual 5 2" xfId="1129" xr:uid="{00000000-0005-0000-0000-00005A040000}"/>
    <cellStyle name="Porcentual 5 3" xfId="845" xr:uid="{00000000-0005-0000-0000-00005B040000}"/>
    <cellStyle name="Porcentual 6" xfId="496" xr:uid="{00000000-0005-0000-0000-00005C040000}"/>
    <cellStyle name="Porcentual 6 2" xfId="1130" xr:uid="{00000000-0005-0000-0000-00005D040000}"/>
    <cellStyle name="Porcentual 6 3" xfId="846" xr:uid="{00000000-0005-0000-0000-00005E040000}"/>
    <cellStyle name="Porcentual 7" xfId="497" xr:uid="{00000000-0005-0000-0000-00005F040000}"/>
    <cellStyle name="Porcentual 7 2" xfId="498" xr:uid="{00000000-0005-0000-0000-000060040000}"/>
    <cellStyle name="Porcentual_CALCULO DEL AIU-2012" xfId="499" xr:uid="{00000000-0005-0000-0000-000061040000}"/>
    <cellStyle name="Salida 2" xfId="500" xr:uid="{00000000-0005-0000-0000-000062040000}"/>
    <cellStyle name="Salida 2 2" xfId="501" xr:uid="{00000000-0005-0000-0000-000063040000}"/>
    <cellStyle name="Salida 2 2 2" xfId="502" xr:uid="{00000000-0005-0000-0000-000064040000}"/>
    <cellStyle name="Salida 2 2 2 2" xfId="503" xr:uid="{00000000-0005-0000-0000-000065040000}"/>
    <cellStyle name="Salida 2 2 2 2 2" xfId="1134" xr:uid="{00000000-0005-0000-0000-000066040000}"/>
    <cellStyle name="Salida 2 2 2 2 3" xfId="850" xr:uid="{00000000-0005-0000-0000-000067040000}"/>
    <cellStyle name="Salida 2 2 2 3" xfId="1133" xr:uid="{00000000-0005-0000-0000-000068040000}"/>
    <cellStyle name="Salida 2 2 2 4" xfId="849" xr:uid="{00000000-0005-0000-0000-000069040000}"/>
    <cellStyle name="Salida 2 2 3" xfId="504" xr:uid="{00000000-0005-0000-0000-00006A040000}"/>
    <cellStyle name="Salida 2 2 3 2" xfId="1135" xr:uid="{00000000-0005-0000-0000-00006B040000}"/>
    <cellStyle name="Salida 2 2 3 3" xfId="851" xr:uid="{00000000-0005-0000-0000-00006C040000}"/>
    <cellStyle name="Salida 2 2 4" xfId="1132" xr:uid="{00000000-0005-0000-0000-00006D040000}"/>
    <cellStyle name="Salida 2 2 5" xfId="848" xr:uid="{00000000-0005-0000-0000-00006E040000}"/>
    <cellStyle name="Salida 2 3" xfId="505" xr:uid="{00000000-0005-0000-0000-00006F040000}"/>
    <cellStyle name="Salida 2 3 2" xfId="506" xr:uid="{00000000-0005-0000-0000-000070040000}"/>
    <cellStyle name="Salida 2 3 2 2" xfId="1137" xr:uid="{00000000-0005-0000-0000-000071040000}"/>
    <cellStyle name="Salida 2 3 2 3" xfId="853" xr:uid="{00000000-0005-0000-0000-000072040000}"/>
    <cellStyle name="Salida 2 3 3" xfId="1136" xr:uid="{00000000-0005-0000-0000-000073040000}"/>
    <cellStyle name="Salida 2 3 4" xfId="852" xr:uid="{00000000-0005-0000-0000-000074040000}"/>
    <cellStyle name="Salida 2 4" xfId="507" xr:uid="{00000000-0005-0000-0000-000075040000}"/>
    <cellStyle name="Salida 2 4 2" xfId="508" xr:uid="{00000000-0005-0000-0000-000076040000}"/>
    <cellStyle name="Salida 2 4 2 2" xfId="1139" xr:uid="{00000000-0005-0000-0000-000077040000}"/>
    <cellStyle name="Salida 2 4 2 3" xfId="855" xr:uid="{00000000-0005-0000-0000-000078040000}"/>
    <cellStyle name="Salida 2 4 3" xfId="1138" xr:uid="{00000000-0005-0000-0000-000079040000}"/>
    <cellStyle name="Salida 2 4 4" xfId="854" xr:uid="{00000000-0005-0000-0000-00007A040000}"/>
    <cellStyle name="Salida 2 5" xfId="509" xr:uid="{00000000-0005-0000-0000-00007B040000}"/>
    <cellStyle name="Salida 2 5 2" xfId="1140" xr:uid="{00000000-0005-0000-0000-00007C040000}"/>
    <cellStyle name="Salida 2 5 3" xfId="856" xr:uid="{00000000-0005-0000-0000-00007D040000}"/>
    <cellStyle name="Salida 2 6" xfId="575" xr:uid="{00000000-0005-0000-0000-00007E040000}"/>
    <cellStyle name="Salida 2 7" xfId="1131" xr:uid="{00000000-0005-0000-0000-00007F040000}"/>
    <cellStyle name="Salida 2 8" xfId="847" xr:uid="{00000000-0005-0000-0000-000080040000}"/>
    <cellStyle name="Texto de advertencia 2" xfId="510" xr:uid="{00000000-0005-0000-0000-000081040000}"/>
    <cellStyle name="Texto explicativo 2" xfId="511" xr:uid="{00000000-0005-0000-0000-000082040000}"/>
    <cellStyle name="Title" xfId="512" xr:uid="{00000000-0005-0000-0000-000083040000}"/>
    <cellStyle name="Título 1 2" xfId="513" xr:uid="{00000000-0005-0000-0000-000084040000}"/>
    <cellStyle name="Título 2 2" xfId="514" xr:uid="{00000000-0005-0000-0000-000085040000}"/>
    <cellStyle name="Título 3 2" xfId="515" xr:uid="{00000000-0005-0000-0000-000086040000}"/>
    <cellStyle name="Título 3 2 2" xfId="1141" xr:uid="{00000000-0005-0000-0000-000087040000}"/>
    <cellStyle name="Título 3 2 3" xfId="857" xr:uid="{00000000-0005-0000-0000-000088040000}"/>
    <cellStyle name="Título 4" xfId="516" xr:uid="{00000000-0005-0000-0000-000089040000}"/>
    <cellStyle name="Título de hoja" xfId="517" xr:uid="{00000000-0005-0000-0000-00008A040000}"/>
    <cellStyle name="Total 2" xfId="518" xr:uid="{00000000-0005-0000-0000-00008B040000}"/>
    <cellStyle name="Total 2 2" xfId="519" xr:uid="{00000000-0005-0000-0000-00008C040000}"/>
    <cellStyle name="Total 2 2 2" xfId="520" xr:uid="{00000000-0005-0000-0000-00008D040000}"/>
    <cellStyle name="Total 2 2 2 2" xfId="521" xr:uid="{00000000-0005-0000-0000-00008E040000}"/>
    <cellStyle name="Total 2 2 2 2 2" xfId="1145" xr:uid="{00000000-0005-0000-0000-00008F040000}"/>
    <cellStyle name="Total 2 2 2 2 3" xfId="861" xr:uid="{00000000-0005-0000-0000-000090040000}"/>
    <cellStyle name="Total 2 2 2 3" xfId="1144" xr:uid="{00000000-0005-0000-0000-000091040000}"/>
    <cellStyle name="Total 2 2 2 4" xfId="860" xr:uid="{00000000-0005-0000-0000-000092040000}"/>
    <cellStyle name="Total 2 2 3" xfId="522" xr:uid="{00000000-0005-0000-0000-000093040000}"/>
    <cellStyle name="Total 2 2 3 2" xfId="1146" xr:uid="{00000000-0005-0000-0000-000094040000}"/>
    <cellStyle name="Total 2 2 3 3" xfId="862" xr:uid="{00000000-0005-0000-0000-000095040000}"/>
    <cellStyle name="Total 2 2 4" xfId="1143" xr:uid="{00000000-0005-0000-0000-000096040000}"/>
    <cellStyle name="Total 2 2 5" xfId="859" xr:uid="{00000000-0005-0000-0000-000097040000}"/>
    <cellStyle name="Total 2 3" xfId="523" xr:uid="{00000000-0005-0000-0000-000098040000}"/>
    <cellStyle name="Total 2 3 2" xfId="524" xr:uid="{00000000-0005-0000-0000-000099040000}"/>
    <cellStyle name="Total 2 3 2 2" xfId="1148" xr:uid="{00000000-0005-0000-0000-00009A040000}"/>
    <cellStyle name="Total 2 3 2 3" xfId="864" xr:uid="{00000000-0005-0000-0000-00009B040000}"/>
    <cellStyle name="Total 2 3 3" xfId="1147" xr:uid="{00000000-0005-0000-0000-00009C040000}"/>
    <cellStyle name="Total 2 3 4" xfId="863" xr:uid="{00000000-0005-0000-0000-00009D040000}"/>
    <cellStyle name="Total 2 4" xfId="525" xr:uid="{00000000-0005-0000-0000-00009E040000}"/>
    <cellStyle name="Total 2 4 2" xfId="526" xr:uid="{00000000-0005-0000-0000-00009F040000}"/>
    <cellStyle name="Total 2 4 2 2" xfId="1150" xr:uid="{00000000-0005-0000-0000-0000A0040000}"/>
    <cellStyle name="Total 2 4 2 3" xfId="866" xr:uid="{00000000-0005-0000-0000-0000A1040000}"/>
    <cellStyle name="Total 2 4 3" xfId="1149" xr:uid="{00000000-0005-0000-0000-0000A2040000}"/>
    <cellStyle name="Total 2 4 4" xfId="865" xr:uid="{00000000-0005-0000-0000-0000A3040000}"/>
    <cellStyle name="Total 2 5" xfId="527" xr:uid="{00000000-0005-0000-0000-0000A4040000}"/>
    <cellStyle name="Total 2 5 2" xfId="1151" xr:uid="{00000000-0005-0000-0000-0000A5040000}"/>
    <cellStyle name="Total 2 5 3" xfId="867" xr:uid="{00000000-0005-0000-0000-0000A6040000}"/>
    <cellStyle name="Total 2 6" xfId="1142" xr:uid="{00000000-0005-0000-0000-0000A7040000}"/>
    <cellStyle name="Total 2 7" xfId="858" xr:uid="{00000000-0005-0000-0000-0000A8040000}"/>
  </cellStyles>
  <dxfs count="94">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colors>
    <mruColors>
      <color rgb="FFDDD9C4"/>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calcChain" Target="calcChain.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174201</xdr:colOff>
      <xdr:row>3</xdr:row>
      <xdr:rowOff>155865</xdr:rowOff>
    </xdr:from>
    <xdr:to>
      <xdr:col>4</xdr:col>
      <xdr:colOff>557893</xdr:colOff>
      <xdr:row>3</xdr:row>
      <xdr:rowOff>1537607</xdr:rowOff>
    </xdr:to>
    <xdr:pic>
      <xdr:nvPicPr>
        <xdr:cNvPr id="2" name="Imagen 1">
          <a:extLst>
            <a:ext uri="{FF2B5EF4-FFF2-40B4-BE49-F238E27FC236}">
              <a16:creationId xmlns:a16="http://schemas.microsoft.com/office/drawing/2014/main" id="{3BBD324D-B514-4FF1-A3B1-8A337AEC0C6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1401" y="803565"/>
          <a:ext cx="1679092" cy="138174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174201</xdr:colOff>
      <xdr:row>3</xdr:row>
      <xdr:rowOff>155865</xdr:rowOff>
    </xdr:from>
    <xdr:to>
      <xdr:col>4</xdr:col>
      <xdr:colOff>557893</xdr:colOff>
      <xdr:row>3</xdr:row>
      <xdr:rowOff>1537607</xdr:rowOff>
    </xdr:to>
    <xdr:pic>
      <xdr:nvPicPr>
        <xdr:cNvPr id="2" name="Imagen 1">
          <a:extLst>
            <a:ext uri="{FF2B5EF4-FFF2-40B4-BE49-F238E27FC236}">
              <a16:creationId xmlns:a16="http://schemas.microsoft.com/office/drawing/2014/main" id="{4A815356-752D-4232-8F21-D632A997500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1401" y="803565"/>
          <a:ext cx="1679092" cy="138174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B9E3381-6C11-4976-809A-3BD638B1F5ED}"/>
            </a:ext>
          </a:extLst>
        </xdr:cNvPr>
        <xdr:cNvSpPr/>
      </xdr:nvSpPr>
      <xdr:spPr bwMode="auto">
        <a:xfrm>
          <a:off x="457200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DFADEB5-3795-49A4-BBCE-899F21D7CAE7}"/>
            </a:ext>
          </a:extLst>
        </xdr:cNvPr>
        <xdr:cNvSpPr/>
      </xdr:nvSpPr>
      <xdr:spPr bwMode="auto">
        <a:xfrm>
          <a:off x="762000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122463</xdr:colOff>
      <xdr:row>6</xdr:row>
      <xdr:rowOff>68035</xdr:rowOff>
    </xdr:from>
    <xdr:to>
      <xdr:col>2</xdr:col>
      <xdr:colOff>1224642</xdr:colOff>
      <xdr:row>12</xdr:row>
      <xdr:rowOff>163286</xdr:rowOff>
    </xdr:to>
    <xdr:pic>
      <xdr:nvPicPr>
        <xdr:cNvPr id="4" name="Imagen 3">
          <a:extLst>
            <a:ext uri="{FF2B5EF4-FFF2-40B4-BE49-F238E27FC236}">
              <a16:creationId xmlns:a16="http://schemas.microsoft.com/office/drawing/2014/main" id="{478669D1-5BBD-476F-AF5A-85BCF71FECD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9663" y="1534885"/>
          <a:ext cx="1102179" cy="1190626"/>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Ruta%20del%20sol-274-2009-274(BBVA)(f).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na"/>
      <sheetName val="pma"/>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 val="X.Etiquetas"/>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255F7-49B6-4D95-AD3A-80D495340F60}">
  <sheetPr codeName="Hoja8">
    <tabColor theme="6" tint="0.59999389629810485"/>
    <pageSetUpPr fitToPage="1"/>
  </sheetPr>
  <dimension ref="A1:S508"/>
  <sheetViews>
    <sheetView showGridLines="0" view="pageBreakPreview" topLeftCell="A462" zoomScale="70" zoomScaleNormal="100" zoomScaleSheetLayoutView="70" workbookViewId="0">
      <selection activeCell="C505" sqref="C505:K505"/>
    </sheetView>
  </sheetViews>
  <sheetFormatPr baseColWidth="10" defaultColWidth="11.42578125" defaultRowHeight="16.5"/>
  <cols>
    <col min="1" max="2" width="3.42578125" style="56" customWidth="1"/>
    <col min="3" max="3" width="8.140625" style="56" customWidth="1"/>
    <col min="4" max="4" width="11.28515625" style="100" customWidth="1"/>
    <col min="5" max="5" width="16.140625" style="64" customWidth="1"/>
    <col min="6" max="6" width="17.5703125" style="56" customWidth="1"/>
    <col min="7" max="7" width="77.7109375" style="65" customWidth="1"/>
    <col min="8" max="8" width="8.7109375" style="63" customWidth="1"/>
    <col min="9" max="9" width="18.85546875" style="66" customWidth="1"/>
    <col min="10" max="10" width="23.85546875" style="66" customWidth="1"/>
    <col min="11" max="11" width="30" style="421" customWidth="1"/>
    <col min="12" max="12" width="3.28515625" style="56" customWidth="1"/>
    <col min="13" max="13" width="2.85546875" style="67" customWidth="1"/>
    <col min="14" max="19" width="11.42578125" style="67"/>
    <col min="20" max="250" width="11.42578125" style="56"/>
    <col min="251" max="252" width="3.42578125" style="56" customWidth="1"/>
    <col min="253" max="253" width="8.140625" style="56" customWidth="1"/>
    <col min="254" max="254" width="11.28515625" style="56" customWidth="1"/>
    <col min="255" max="255" width="16.140625" style="56" customWidth="1"/>
    <col min="256" max="256" width="17.5703125" style="56" customWidth="1"/>
    <col min="257" max="257" width="77.7109375" style="56" customWidth="1"/>
    <col min="258" max="258" width="8.7109375" style="56" customWidth="1"/>
    <col min="259" max="259" width="18.85546875" style="56" customWidth="1"/>
    <col min="260" max="260" width="23.85546875" style="56" customWidth="1"/>
    <col min="261" max="261" width="30" style="56" customWidth="1"/>
    <col min="262" max="262" width="3.28515625" style="56" customWidth="1"/>
    <col min="263" max="263" width="2.7109375" style="56" customWidth="1"/>
    <col min="264" max="264" width="18.42578125" style="56" customWidth="1"/>
    <col min="265" max="506" width="11.42578125" style="56"/>
    <col min="507" max="508" width="3.42578125" style="56" customWidth="1"/>
    <col min="509" max="509" width="8.140625" style="56" customWidth="1"/>
    <col min="510" max="510" width="11.28515625" style="56" customWidth="1"/>
    <col min="511" max="511" width="16.140625" style="56" customWidth="1"/>
    <col min="512" max="512" width="17.5703125" style="56" customWidth="1"/>
    <col min="513" max="513" width="77.7109375" style="56" customWidth="1"/>
    <col min="514" max="514" width="8.7109375" style="56" customWidth="1"/>
    <col min="515" max="515" width="18.85546875" style="56" customWidth="1"/>
    <col min="516" max="516" width="23.85546875" style="56" customWidth="1"/>
    <col min="517" max="517" width="30" style="56" customWidth="1"/>
    <col min="518" max="518" width="3.28515625" style="56" customWidth="1"/>
    <col min="519" max="519" width="2.7109375" style="56" customWidth="1"/>
    <col min="520" max="520" width="18.42578125" style="56" customWidth="1"/>
    <col min="521" max="762" width="11.42578125" style="56"/>
    <col min="763" max="764" width="3.42578125" style="56" customWidth="1"/>
    <col min="765" max="765" width="8.140625" style="56" customWidth="1"/>
    <col min="766" max="766" width="11.28515625" style="56" customWidth="1"/>
    <col min="767" max="767" width="16.140625" style="56" customWidth="1"/>
    <col min="768" max="768" width="17.5703125" style="56" customWidth="1"/>
    <col min="769" max="769" width="77.7109375" style="56" customWidth="1"/>
    <col min="770" max="770" width="8.7109375" style="56" customWidth="1"/>
    <col min="771" max="771" width="18.85546875" style="56" customWidth="1"/>
    <col min="772" max="772" width="23.85546875" style="56" customWidth="1"/>
    <col min="773" max="773" width="30" style="56" customWidth="1"/>
    <col min="774" max="774" width="3.28515625" style="56" customWidth="1"/>
    <col min="775" max="775" width="2.7109375" style="56" customWidth="1"/>
    <col min="776" max="776" width="18.42578125" style="56" customWidth="1"/>
    <col min="777" max="1018" width="11.42578125" style="56"/>
    <col min="1019" max="1020" width="3.42578125" style="56" customWidth="1"/>
    <col min="1021" max="1021" width="8.140625" style="56" customWidth="1"/>
    <col min="1022" max="1022" width="11.28515625" style="56" customWidth="1"/>
    <col min="1023" max="1023" width="16.140625" style="56" customWidth="1"/>
    <col min="1024" max="1024" width="17.5703125" style="56" customWidth="1"/>
    <col min="1025" max="1025" width="77.7109375" style="56" customWidth="1"/>
    <col min="1026" max="1026" width="8.7109375" style="56" customWidth="1"/>
    <col min="1027" max="1027" width="18.85546875" style="56" customWidth="1"/>
    <col min="1028" max="1028" width="23.85546875" style="56" customWidth="1"/>
    <col min="1029" max="1029" width="30" style="56" customWidth="1"/>
    <col min="1030" max="1030" width="3.28515625" style="56" customWidth="1"/>
    <col min="1031" max="1031" width="2.7109375" style="56" customWidth="1"/>
    <col min="1032" max="1032" width="18.42578125" style="56" customWidth="1"/>
    <col min="1033" max="1274" width="11.42578125" style="56"/>
    <col min="1275" max="1276" width="3.42578125" style="56" customWidth="1"/>
    <col min="1277" max="1277" width="8.140625" style="56" customWidth="1"/>
    <col min="1278" max="1278" width="11.28515625" style="56" customWidth="1"/>
    <col min="1279" max="1279" width="16.140625" style="56" customWidth="1"/>
    <col min="1280" max="1280" width="17.5703125" style="56" customWidth="1"/>
    <col min="1281" max="1281" width="77.7109375" style="56" customWidth="1"/>
    <col min="1282" max="1282" width="8.7109375" style="56" customWidth="1"/>
    <col min="1283" max="1283" width="18.85546875" style="56" customWidth="1"/>
    <col min="1284" max="1284" width="23.85546875" style="56" customWidth="1"/>
    <col min="1285" max="1285" width="30" style="56" customWidth="1"/>
    <col min="1286" max="1286" width="3.28515625" style="56" customWidth="1"/>
    <col min="1287" max="1287" width="2.7109375" style="56" customWidth="1"/>
    <col min="1288" max="1288" width="18.42578125" style="56" customWidth="1"/>
    <col min="1289" max="1530" width="11.42578125" style="56"/>
    <col min="1531" max="1532" width="3.42578125" style="56" customWidth="1"/>
    <col min="1533" max="1533" width="8.140625" style="56" customWidth="1"/>
    <col min="1534" max="1534" width="11.28515625" style="56" customWidth="1"/>
    <col min="1535" max="1535" width="16.140625" style="56" customWidth="1"/>
    <col min="1536" max="1536" width="17.5703125" style="56" customWidth="1"/>
    <col min="1537" max="1537" width="77.7109375" style="56" customWidth="1"/>
    <col min="1538" max="1538" width="8.7109375" style="56" customWidth="1"/>
    <col min="1539" max="1539" width="18.85546875" style="56" customWidth="1"/>
    <col min="1540" max="1540" width="23.85546875" style="56" customWidth="1"/>
    <col min="1541" max="1541" width="30" style="56" customWidth="1"/>
    <col min="1542" max="1542" width="3.28515625" style="56" customWidth="1"/>
    <col min="1543" max="1543" width="2.7109375" style="56" customWidth="1"/>
    <col min="1544" max="1544" width="18.42578125" style="56" customWidth="1"/>
    <col min="1545" max="1786" width="11.42578125" style="56"/>
    <col min="1787" max="1788" width="3.42578125" style="56" customWidth="1"/>
    <col min="1789" max="1789" width="8.140625" style="56" customWidth="1"/>
    <col min="1790" max="1790" width="11.28515625" style="56" customWidth="1"/>
    <col min="1791" max="1791" width="16.140625" style="56" customWidth="1"/>
    <col min="1792" max="1792" width="17.5703125" style="56" customWidth="1"/>
    <col min="1793" max="1793" width="77.7109375" style="56" customWidth="1"/>
    <col min="1794" max="1794" width="8.7109375" style="56" customWidth="1"/>
    <col min="1795" max="1795" width="18.85546875" style="56" customWidth="1"/>
    <col min="1796" max="1796" width="23.85546875" style="56" customWidth="1"/>
    <col min="1797" max="1797" width="30" style="56" customWidth="1"/>
    <col min="1798" max="1798" width="3.28515625" style="56" customWidth="1"/>
    <col min="1799" max="1799" width="2.7109375" style="56" customWidth="1"/>
    <col min="1800" max="1800" width="18.42578125" style="56" customWidth="1"/>
    <col min="1801" max="2042" width="11.42578125" style="56"/>
    <col min="2043" max="2044" width="3.42578125" style="56" customWidth="1"/>
    <col min="2045" max="2045" width="8.140625" style="56" customWidth="1"/>
    <col min="2046" max="2046" width="11.28515625" style="56" customWidth="1"/>
    <col min="2047" max="2047" width="16.140625" style="56" customWidth="1"/>
    <col min="2048" max="2048" width="17.5703125" style="56" customWidth="1"/>
    <col min="2049" max="2049" width="77.7109375" style="56" customWidth="1"/>
    <col min="2050" max="2050" width="8.7109375" style="56" customWidth="1"/>
    <col min="2051" max="2051" width="18.85546875" style="56" customWidth="1"/>
    <col min="2052" max="2052" width="23.85546875" style="56" customWidth="1"/>
    <col min="2053" max="2053" width="30" style="56" customWidth="1"/>
    <col min="2054" max="2054" width="3.28515625" style="56" customWidth="1"/>
    <col min="2055" max="2055" width="2.7109375" style="56" customWidth="1"/>
    <col min="2056" max="2056" width="18.42578125" style="56" customWidth="1"/>
    <col min="2057" max="2298" width="11.42578125" style="56"/>
    <col min="2299" max="2300" width="3.42578125" style="56" customWidth="1"/>
    <col min="2301" max="2301" width="8.140625" style="56" customWidth="1"/>
    <col min="2302" max="2302" width="11.28515625" style="56" customWidth="1"/>
    <col min="2303" max="2303" width="16.140625" style="56" customWidth="1"/>
    <col min="2304" max="2304" width="17.5703125" style="56" customWidth="1"/>
    <col min="2305" max="2305" width="77.7109375" style="56" customWidth="1"/>
    <col min="2306" max="2306" width="8.7109375" style="56" customWidth="1"/>
    <col min="2307" max="2307" width="18.85546875" style="56" customWidth="1"/>
    <col min="2308" max="2308" width="23.85546875" style="56" customWidth="1"/>
    <col min="2309" max="2309" width="30" style="56" customWidth="1"/>
    <col min="2310" max="2310" width="3.28515625" style="56" customWidth="1"/>
    <col min="2311" max="2311" width="2.7109375" style="56" customWidth="1"/>
    <col min="2312" max="2312" width="18.42578125" style="56" customWidth="1"/>
    <col min="2313" max="2554" width="11.42578125" style="56"/>
    <col min="2555" max="2556" width="3.42578125" style="56" customWidth="1"/>
    <col min="2557" max="2557" width="8.140625" style="56" customWidth="1"/>
    <col min="2558" max="2558" width="11.28515625" style="56" customWidth="1"/>
    <col min="2559" max="2559" width="16.140625" style="56" customWidth="1"/>
    <col min="2560" max="2560" width="17.5703125" style="56" customWidth="1"/>
    <col min="2561" max="2561" width="77.7109375" style="56" customWidth="1"/>
    <col min="2562" max="2562" width="8.7109375" style="56" customWidth="1"/>
    <col min="2563" max="2563" width="18.85546875" style="56" customWidth="1"/>
    <col min="2564" max="2564" width="23.85546875" style="56" customWidth="1"/>
    <col min="2565" max="2565" width="30" style="56" customWidth="1"/>
    <col min="2566" max="2566" width="3.28515625" style="56" customWidth="1"/>
    <col min="2567" max="2567" width="2.7109375" style="56" customWidth="1"/>
    <col min="2568" max="2568" width="18.42578125" style="56" customWidth="1"/>
    <col min="2569" max="2810" width="11.42578125" style="56"/>
    <col min="2811" max="2812" width="3.42578125" style="56" customWidth="1"/>
    <col min="2813" max="2813" width="8.140625" style="56" customWidth="1"/>
    <col min="2814" max="2814" width="11.28515625" style="56" customWidth="1"/>
    <col min="2815" max="2815" width="16.140625" style="56" customWidth="1"/>
    <col min="2816" max="2816" width="17.5703125" style="56" customWidth="1"/>
    <col min="2817" max="2817" width="77.7109375" style="56" customWidth="1"/>
    <col min="2818" max="2818" width="8.7109375" style="56" customWidth="1"/>
    <col min="2819" max="2819" width="18.85546875" style="56" customWidth="1"/>
    <col min="2820" max="2820" width="23.85546875" style="56" customWidth="1"/>
    <col min="2821" max="2821" width="30" style="56" customWidth="1"/>
    <col min="2822" max="2822" width="3.28515625" style="56" customWidth="1"/>
    <col min="2823" max="2823" width="2.7109375" style="56" customWidth="1"/>
    <col min="2824" max="2824" width="18.42578125" style="56" customWidth="1"/>
    <col min="2825" max="3066" width="11.42578125" style="56"/>
    <col min="3067" max="3068" width="3.42578125" style="56" customWidth="1"/>
    <col min="3069" max="3069" width="8.140625" style="56" customWidth="1"/>
    <col min="3070" max="3070" width="11.28515625" style="56" customWidth="1"/>
    <col min="3071" max="3071" width="16.140625" style="56" customWidth="1"/>
    <col min="3072" max="3072" width="17.5703125" style="56" customWidth="1"/>
    <col min="3073" max="3073" width="77.7109375" style="56" customWidth="1"/>
    <col min="3074" max="3074" width="8.7109375" style="56" customWidth="1"/>
    <col min="3075" max="3075" width="18.85546875" style="56" customWidth="1"/>
    <col min="3076" max="3076" width="23.85546875" style="56" customWidth="1"/>
    <col min="3077" max="3077" width="30" style="56" customWidth="1"/>
    <col min="3078" max="3078" width="3.28515625" style="56" customWidth="1"/>
    <col min="3079" max="3079" width="2.7109375" style="56" customWidth="1"/>
    <col min="3080" max="3080" width="18.42578125" style="56" customWidth="1"/>
    <col min="3081" max="3322" width="11.42578125" style="56"/>
    <col min="3323" max="3324" width="3.42578125" style="56" customWidth="1"/>
    <col min="3325" max="3325" width="8.140625" style="56" customWidth="1"/>
    <col min="3326" max="3326" width="11.28515625" style="56" customWidth="1"/>
    <col min="3327" max="3327" width="16.140625" style="56" customWidth="1"/>
    <col min="3328" max="3328" width="17.5703125" style="56" customWidth="1"/>
    <col min="3329" max="3329" width="77.7109375" style="56" customWidth="1"/>
    <col min="3330" max="3330" width="8.7109375" style="56" customWidth="1"/>
    <col min="3331" max="3331" width="18.85546875" style="56" customWidth="1"/>
    <col min="3332" max="3332" width="23.85546875" style="56" customWidth="1"/>
    <col min="3333" max="3333" width="30" style="56" customWidth="1"/>
    <col min="3334" max="3334" width="3.28515625" style="56" customWidth="1"/>
    <col min="3335" max="3335" width="2.7109375" style="56" customWidth="1"/>
    <col min="3336" max="3336" width="18.42578125" style="56" customWidth="1"/>
    <col min="3337" max="3578" width="11.42578125" style="56"/>
    <col min="3579" max="3580" width="3.42578125" style="56" customWidth="1"/>
    <col min="3581" max="3581" width="8.140625" style="56" customWidth="1"/>
    <col min="3582" max="3582" width="11.28515625" style="56" customWidth="1"/>
    <col min="3583" max="3583" width="16.140625" style="56" customWidth="1"/>
    <col min="3584" max="3584" width="17.5703125" style="56" customWidth="1"/>
    <col min="3585" max="3585" width="77.7109375" style="56" customWidth="1"/>
    <col min="3586" max="3586" width="8.7109375" style="56" customWidth="1"/>
    <col min="3587" max="3587" width="18.85546875" style="56" customWidth="1"/>
    <col min="3588" max="3588" width="23.85546875" style="56" customWidth="1"/>
    <col min="3589" max="3589" width="30" style="56" customWidth="1"/>
    <col min="3590" max="3590" width="3.28515625" style="56" customWidth="1"/>
    <col min="3591" max="3591" width="2.7109375" style="56" customWidth="1"/>
    <col min="3592" max="3592" width="18.42578125" style="56" customWidth="1"/>
    <col min="3593" max="3834" width="11.42578125" style="56"/>
    <col min="3835" max="3836" width="3.42578125" style="56" customWidth="1"/>
    <col min="3837" max="3837" width="8.140625" style="56" customWidth="1"/>
    <col min="3838" max="3838" width="11.28515625" style="56" customWidth="1"/>
    <col min="3839" max="3839" width="16.140625" style="56" customWidth="1"/>
    <col min="3840" max="3840" width="17.5703125" style="56" customWidth="1"/>
    <col min="3841" max="3841" width="77.7109375" style="56" customWidth="1"/>
    <col min="3842" max="3842" width="8.7109375" style="56" customWidth="1"/>
    <col min="3843" max="3843" width="18.85546875" style="56" customWidth="1"/>
    <col min="3844" max="3844" width="23.85546875" style="56" customWidth="1"/>
    <col min="3845" max="3845" width="30" style="56" customWidth="1"/>
    <col min="3846" max="3846" width="3.28515625" style="56" customWidth="1"/>
    <col min="3847" max="3847" width="2.7109375" style="56" customWidth="1"/>
    <col min="3848" max="3848" width="18.42578125" style="56" customWidth="1"/>
    <col min="3849" max="4090" width="11.42578125" style="56"/>
    <col min="4091" max="4092" width="3.42578125" style="56" customWidth="1"/>
    <col min="4093" max="4093" width="8.140625" style="56" customWidth="1"/>
    <col min="4094" max="4094" width="11.28515625" style="56" customWidth="1"/>
    <col min="4095" max="4095" width="16.140625" style="56" customWidth="1"/>
    <col min="4096" max="4096" width="17.5703125" style="56" customWidth="1"/>
    <col min="4097" max="4097" width="77.7109375" style="56" customWidth="1"/>
    <col min="4098" max="4098" width="8.7109375" style="56" customWidth="1"/>
    <col min="4099" max="4099" width="18.85546875" style="56" customWidth="1"/>
    <col min="4100" max="4100" width="23.85546875" style="56" customWidth="1"/>
    <col min="4101" max="4101" width="30" style="56" customWidth="1"/>
    <col min="4102" max="4102" width="3.28515625" style="56" customWidth="1"/>
    <col min="4103" max="4103" width="2.7109375" style="56" customWidth="1"/>
    <col min="4104" max="4104" width="18.42578125" style="56" customWidth="1"/>
    <col min="4105" max="4346" width="11.42578125" style="56"/>
    <col min="4347" max="4348" width="3.42578125" style="56" customWidth="1"/>
    <col min="4349" max="4349" width="8.140625" style="56" customWidth="1"/>
    <col min="4350" max="4350" width="11.28515625" style="56" customWidth="1"/>
    <col min="4351" max="4351" width="16.140625" style="56" customWidth="1"/>
    <col min="4352" max="4352" width="17.5703125" style="56" customWidth="1"/>
    <col min="4353" max="4353" width="77.7109375" style="56" customWidth="1"/>
    <col min="4354" max="4354" width="8.7109375" style="56" customWidth="1"/>
    <col min="4355" max="4355" width="18.85546875" style="56" customWidth="1"/>
    <col min="4356" max="4356" width="23.85546875" style="56" customWidth="1"/>
    <col min="4357" max="4357" width="30" style="56" customWidth="1"/>
    <col min="4358" max="4358" width="3.28515625" style="56" customWidth="1"/>
    <col min="4359" max="4359" width="2.7109375" style="56" customWidth="1"/>
    <col min="4360" max="4360" width="18.42578125" style="56" customWidth="1"/>
    <col min="4361" max="4602" width="11.42578125" style="56"/>
    <col min="4603" max="4604" width="3.42578125" style="56" customWidth="1"/>
    <col min="4605" max="4605" width="8.140625" style="56" customWidth="1"/>
    <col min="4606" max="4606" width="11.28515625" style="56" customWidth="1"/>
    <col min="4607" max="4607" width="16.140625" style="56" customWidth="1"/>
    <col min="4608" max="4608" width="17.5703125" style="56" customWidth="1"/>
    <col min="4609" max="4609" width="77.7109375" style="56" customWidth="1"/>
    <col min="4610" max="4610" width="8.7109375" style="56" customWidth="1"/>
    <col min="4611" max="4611" width="18.85546875" style="56" customWidth="1"/>
    <col min="4612" max="4612" width="23.85546875" style="56" customWidth="1"/>
    <col min="4613" max="4613" width="30" style="56" customWidth="1"/>
    <col min="4614" max="4614" width="3.28515625" style="56" customWidth="1"/>
    <col min="4615" max="4615" width="2.7109375" style="56" customWidth="1"/>
    <col min="4616" max="4616" width="18.42578125" style="56" customWidth="1"/>
    <col min="4617" max="4858" width="11.42578125" style="56"/>
    <col min="4859" max="4860" width="3.42578125" style="56" customWidth="1"/>
    <col min="4861" max="4861" width="8.140625" style="56" customWidth="1"/>
    <col min="4862" max="4862" width="11.28515625" style="56" customWidth="1"/>
    <col min="4863" max="4863" width="16.140625" style="56" customWidth="1"/>
    <col min="4864" max="4864" width="17.5703125" style="56" customWidth="1"/>
    <col min="4865" max="4865" width="77.7109375" style="56" customWidth="1"/>
    <col min="4866" max="4866" width="8.7109375" style="56" customWidth="1"/>
    <col min="4867" max="4867" width="18.85546875" style="56" customWidth="1"/>
    <col min="4868" max="4868" width="23.85546875" style="56" customWidth="1"/>
    <col min="4869" max="4869" width="30" style="56" customWidth="1"/>
    <col min="4870" max="4870" width="3.28515625" style="56" customWidth="1"/>
    <col min="4871" max="4871" width="2.7109375" style="56" customWidth="1"/>
    <col min="4872" max="4872" width="18.42578125" style="56" customWidth="1"/>
    <col min="4873" max="5114" width="11.42578125" style="56"/>
    <col min="5115" max="5116" width="3.42578125" style="56" customWidth="1"/>
    <col min="5117" max="5117" width="8.140625" style="56" customWidth="1"/>
    <col min="5118" max="5118" width="11.28515625" style="56" customWidth="1"/>
    <col min="5119" max="5119" width="16.140625" style="56" customWidth="1"/>
    <col min="5120" max="5120" width="17.5703125" style="56" customWidth="1"/>
    <col min="5121" max="5121" width="77.7109375" style="56" customWidth="1"/>
    <col min="5122" max="5122" width="8.7109375" style="56" customWidth="1"/>
    <col min="5123" max="5123" width="18.85546875" style="56" customWidth="1"/>
    <col min="5124" max="5124" width="23.85546875" style="56" customWidth="1"/>
    <col min="5125" max="5125" width="30" style="56" customWidth="1"/>
    <col min="5126" max="5126" width="3.28515625" style="56" customWidth="1"/>
    <col min="5127" max="5127" width="2.7109375" style="56" customWidth="1"/>
    <col min="5128" max="5128" width="18.42578125" style="56" customWidth="1"/>
    <col min="5129" max="5370" width="11.42578125" style="56"/>
    <col min="5371" max="5372" width="3.42578125" style="56" customWidth="1"/>
    <col min="5373" max="5373" width="8.140625" style="56" customWidth="1"/>
    <col min="5374" max="5374" width="11.28515625" style="56" customWidth="1"/>
    <col min="5375" max="5375" width="16.140625" style="56" customWidth="1"/>
    <col min="5376" max="5376" width="17.5703125" style="56" customWidth="1"/>
    <col min="5377" max="5377" width="77.7109375" style="56" customWidth="1"/>
    <col min="5378" max="5378" width="8.7109375" style="56" customWidth="1"/>
    <col min="5379" max="5379" width="18.85546875" style="56" customWidth="1"/>
    <col min="5380" max="5380" width="23.85546875" style="56" customWidth="1"/>
    <col min="5381" max="5381" width="30" style="56" customWidth="1"/>
    <col min="5382" max="5382" width="3.28515625" style="56" customWidth="1"/>
    <col min="5383" max="5383" width="2.7109375" style="56" customWidth="1"/>
    <col min="5384" max="5384" width="18.42578125" style="56" customWidth="1"/>
    <col min="5385" max="5626" width="11.42578125" style="56"/>
    <col min="5627" max="5628" width="3.42578125" style="56" customWidth="1"/>
    <col min="5629" max="5629" width="8.140625" style="56" customWidth="1"/>
    <col min="5630" max="5630" width="11.28515625" style="56" customWidth="1"/>
    <col min="5631" max="5631" width="16.140625" style="56" customWidth="1"/>
    <col min="5632" max="5632" width="17.5703125" style="56" customWidth="1"/>
    <col min="5633" max="5633" width="77.7109375" style="56" customWidth="1"/>
    <col min="5634" max="5634" width="8.7109375" style="56" customWidth="1"/>
    <col min="5635" max="5635" width="18.85546875" style="56" customWidth="1"/>
    <col min="5636" max="5636" width="23.85546875" style="56" customWidth="1"/>
    <col min="5637" max="5637" width="30" style="56" customWidth="1"/>
    <col min="5638" max="5638" width="3.28515625" style="56" customWidth="1"/>
    <col min="5639" max="5639" width="2.7109375" style="56" customWidth="1"/>
    <col min="5640" max="5640" width="18.42578125" style="56" customWidth="1"/>
    <col min="5641" max="5882" width="11.42578125" style="56"/>
    <col min="5883" max="5884" width="3.42578125" style="56" customWidth="1"/>
    <col min="5885" max="5885" width="8.140625" style="56" customWidth="1"/>
    <col min="5886" max="5886" width="11.28515625" style="56" customWidth="1"/>
    <col min="5887" max="5887" width="16.140625" style="56" customWidth="1"/>
    <col min="5888" max="5888" width="17.5703125" style="56" customWidth="1"/>
    <col min="5889" max="5889" width="77.7109375" style="56" customWidth="1"/>
    <col min="5890" max="5890" width="8.7109375" style="56" customWidth="1"/>
    <col min="5891" max="5891" width="18.85546875" style="56" customWidth="1"/>
    <col min="5892" max="5892" width="23.85546875" style="56" customWidth="1"/>
    <col min="5893" max="5893" width="30" style="56" customWidth="1"/>
    <col min="5894" max="5894" width="3.28515625" style="56" customWidth="1"/>
    <col min="5895" max="5895" width="2.7109375" style="56" customWidth="1"/>
    <col min="5896" max="5896" width="18.42578125" style="56" customWidth="1"/>
    <col min="5897" max="6138" width="11.42578125" style="56"/>
    <col min="6139" max="6140" width="3.42578125" style="56" customWidth="1"/>
    <col min="6141" max="6141" width="8.140625" style="56" customWidth="1"/>
    <col min="6142" max="6142" width="11.28515625" style="56" customWidth="1"/>
    <col min="6143" max="6143" width="16.140625" style="56" customWidth="1"/>
    <col min="6144" max="6144" width="17.5703125" style="56" customWidth="1"/>
    <col min="6145" max="6145" width="77.7109375" style="56" customWidth="1"/>
    <col min="6146" max="6146" width="8.7109375" style="56" customWidth="1"/>
    <col min="6147" max="6147" width="18.85546875" style="56" customWidth="1"/>
    <col min="6148" max="6148" width="23.85546875" style="56" customWidth="1"/>
    <col min="6149" max="6149" width="30" style="56" customWidth="1"/>
    <col min="6150" max="6150" width="3.28515625" style="56" customWidth="1"/>
    <col min="6151" max="6151" width="2.7109375" style="56" customWidth="1"/>
    <col min="6152" max="6152" width="18.42578125" style="56" customWidth="1"/>
    <col min="6153" max="6394" width="11.42578125" style="56"/>
    <col min="6395" max="6396" width="3.42578125" style="56" customWidth="1"/>
    <col min="6397" max="6397" width="8.140625" style="56" customWidth="1"/>
    <col min="6398" max="6398" width="11.28515625" style="56" customWidth="1"/>
    <col min="6399" max="6399" width="16.140625" style="56" customWidth="1"/>
    <col min="6400" max="6400" width="17.5703125" style="56" customWidth="1"/>
    <col min="6401" max="6401" width="77.7109375" style="56" customWidth="1"/>
    <col min="6402" max="6402" width="8.7109375" style="56" customWidth="1"/>
    <col min="6403" max="6403" width="18.85546875" style="56" customWidth="1"/>
    <col min="6404" max="6404" width="23.85546875" style="56" customWidth="1"/>
    <col min="6405" max="6405" width="30" style="56" customWidth="1"/>
    <col min="6406" max="6406" width="3.28515625" style="56" customWidth="1"/>
    <col min="6407" max="6407" width="2.7109375" style="56" customWidth="1"/>
    <col min="6408" max="6408" width="18.42578125" style="56" customWidth="1"/>
    <col min="6409" max="6650" width="11.42578125" style="56"/>
    <col min="6651" max="6652" width="3.42578125" style="56" customWidth="1"/>
    <col min="6653" max="6653" width="8.140625" style="56" customWidth="1"/>
    <col min="6654" max="6654" width="11.28515625" style="56" customWidth="1"/>
    <col min="6655" max="6655" width="16.140625" style="56" customWidth="1"/>
    <col min="6656" max="6656" width="17.5703125" style="56" customWidth="1"/>
    <col min="6657" max="6657" width="77.7109375" style="56" customWidth="1"/>
    <col min="6658" max="6658" width="8.7109375" style="56" customWidth="1"/>
    <col min="6659" max="6659" width="18.85546875" style="56" customWidth="1"/>
    <col min="6660" max="6660" width="23.85546875" style="56" customWidth="1"/>
    <col min="6661" max="6661" width="30" style="56" customWidth="1"/>
    <col min="6662" max="6662" width="3.28515625" style="56" customWidth="1"/>
    <col min="6663" max="6663" width="2.7109375" style="56" customWidth="1"/>
    <col min="6664" max="6664" width="18.42578125" style="56" customWidth="1"/>
    <col min="6665" max="6906" width="11.42578125" style="56"/>
    <col min="6907" max="6908" width="3.42578125" style="56" customWidth="1"/>
    <col min="6909" max="6909" width="8.140625" style="56" customWidth="1"/>
    <col min="6910" max="6910" width="11.28515625" style="56" customWidth="1"/>
    <col min="6911" max="6911" width="16.140625" style="56" customWidth="1"/>
    <col min="6912" max="6912" width="17.5703125" style="56" customWidth="1"/>
    <col min="6913" max="6913" width="77.7109375" style="56" customWidth="1"/>
    <col min="6914" max="6914" width="8.7109375" style="56" customWidth="1"/>
    <col min="6915" max="6915" width="18.85546875" style="56" customWidth="1"/>
    <col min="6916" max="6916" width="23.85546875" style="56" customWidth="1"/>
    <col min="6917" max="6917" width="30" style="56" customWidth="1"/>
    <col min="6918" max="6918" width="3.28515625" style="56" customWidth="1"/>
    <col min="6919" max="6919" width="2.7109375" style="56" customWidth="1"/>
    <col min="6920" max="6920" width="18.42578125" style="56" customWidth="1"/>
    <col min="6921" max="7162" width="11.42578125" style="56"/>
    <col min="7163" max="7164" width="3.42578125" style="56" customWidth="1"/>
    <col min="7165" max="7165" width="8.140625" style="56" customWidth="1"/>
    <col min="7166" max="7166" width="11.28515625" style="56" customWidth="1"/>
    <col min="7167" max="7167" width="16.140625" style="56" customWidth="1"/>
    <col min="7168" max="7168" width="17.5703125" style="56" customWidth="1"/>
    <col min="7169" max="7169" width="77.7109375" style="56" customWidth="1"/>
    <col min="7170" max="7170" width="8.7109375" style="56" customWidth="1"/>
    <col min="7171" max="7171" width="18.85546875" style="56" customWidth="1"/>
    <col min="7172" max="7172" width="23.85546875" style="56" customWidth="1"/>
    <col min="7173" max="7173" width="30" style="56" customWidth="1"/>
    <col min="7174" max="7174" width="3.28515625" style="56" customWidth="1"/>
    <col min="7175" max="7175" width="2.7109375" style="56" customWidth="1"/>
    <col min="7176" max="7176" width="18.42578125" style="56" customWidth="1"/>
    <col min="7177" max="7418" width="11.42578125" style="56"/>
    <col min="7419" max="7420" width="3.42578125" style="56" customWidth="1"/>
    <col min="7421" max="7421" width="8.140625" style="56" customWidth="1"/>
    <col min="7422" max="7422" width="11.28515625" style="56" customWidth="1"/>
    <col min="7423" max="7423" width="16.140625" style="56" customWidth="1"/>
    <col min="7424" max="7424" width="17.5703125" style="56" customWidth="1"/>
    <col min="7425" max="7425" width="77.7109375" style="56" customWidth="1"/>
    <col min="7426" max="7426" width="8.7109375" style="56" customWidth="1"/>
    <col min="7427" max="7427" width="18.85546875" style="56" customWidth="1"/>
    <col min="7428" max="7428" width="23.85546875" style="56" customWidth="1"/>
    <col min="7429" max="7429" width="30" style="56" customWidth="1"/>
    <col min="7430" max="7430" width="3.28515625" style="56" customWidth="1"/>
    <col min="7431" max="7431" width="2.7109375" style="56" customWidth="1"/>
    <col min="7432" max="7432" width="18.42578125" style="56" customWidth="1"/>
    <col min="7433" max="7674" width="11.42578125" style="56"/>
    <col min="7675" max="7676" width="3.42578125" style="56" customWidth="1"/>
    <col min="7677" max="7677" width="8.140625" style="56" customWidth="1"/>
    <col min="7678" max="7678" width="11.28515625" style="56" customWidth="1"/>
    <col min="7679" max="7679" width="16.140625" style="56" customWidth="1"/>
    <col min="7680" max="7680" width="17.5703125" style="56" customWidth="1"/>
    <col min="7681" max="7681" width="77.7109375" style="56" customWidth="1"/>
    <col min="7682" max="7682" width="8.7109375" style="56" customWidth="1"/>
    <col min="7683" max="7683" width="18.85546875" style="56" customWidth="1"/>
    <col min="7684" max="7684" width="23.85546875" style="56" customWidth="1"/>
    <col min="7685" max="7685" width="30" style="56" customWidth="1"/>
    <col min="7686" max="7686" width="3.28515625" style="56" customWidth="1"/>
    <col min="7687" max="7687" width="2.7109375" style="56" customWidth="1"/>
    <col min="7688" max="7688" width="18.42578125" style="56" customWidth="1"/>
    <col min="7689" max="7930" width="11.42578125" style="56"/>
    <col min="7931" max="7932" width="3.42578125" style="56" customWidth="1"/>
    <col min="7933" max="7933" width="8.140625" style="56" customWidth="1"/>
    <col min="7934" max="7934" width="11.28515625" style="56" customWidth="1"/>
    <col min="7935" max="7935" width="16.140625" style="56" customWidth="1"/>
    <col min="7936" max="7936" width="17.5703125" style="56" customWidth="1"/>
    <col min="7937" max="7937" width="77.7109375" style="56" customWidth="1"/>
    <col min="7938" max="7938" width="8.7109375" style="56" customWidth="1"/>
    <col min="7939" max="7939" width="18.85546875" style="56" customWidth="1"/>
    <col min="7940" max="7940" width="23.85546875" style="56" customWidth="1"/>
    <col min="7941" max="7941" width="30" style="56" customWidth="1"/>
    <col min="7942" max="7942" width="3.28515625" style="56" customWidth="1"/>
    <col min="7943" max="7943" width="2.7109375" style="56" customWidth="1"/>
    <col min="7944" max="7944" width="18.42578125" style="56" customWidth="1"/>
    <col min="7945" max="8186" width="11.42578125" style="56"/>
    <col min="8187" max="8188" width="3.42578125" style="56" customWidth="1"/>
    <col min="8189" max="8189" width="8.140625" style="56" customWidth="1"/>
    <col min="8190" max="8190" width="11.28515625" style="56" customWidth="1"/>
    <col min="8191" max="8191" width="16.140625" style="56" customWidth="1"/>
    <col min="8192" max="8192" width="17.5703125" style="56" customWidth="1"/>
    <col min="8193" max="8193" width="77.7109375" style="56" customWidth="1"/>
    <col min="8194" max="8194" width="8.7109375" style="56" customWidth="1"/>
    <col min="8195" max="8195" width="18.85546875" style="56" customWidth="1"/>
    <col min="8196" max="8196" width="23.85546875" style="56" customWidth="1"/>
    <col min="8197" max="8197" width="30" style="56" customWidth="1"/>
    <col min="8198" max="8198" width="3.28515625" style="56" customWidth="1"/>
    <col min="8199" max="8199" width="2.7109375" style="56" customWidth="1"/>
    <col min="8200" max="8200" width="18.42578125" style="56" customWidth="1"/>
    <col min="8201" max="8442" width="11.42578125" style="56"/>
    <col min="8443" max="8444" width="3.42578125" style="56" customWidth="1"/>
    <col min="8445" max="8445" width="8.140625" style="56" customWidth="1"/>
    <col min="8446" max="8446" width="11.28515625" style="56" customWidth="1"/>
    <col min="8447" max="8447" width="16.140625" style="56" customWidth="1"/>
    <col min="8448" max="8448" width="17.5703125" style="56" customWidth="1"/>
    <col min="8449" max="8449" width="77.7109375" style="56" customWidth="1"/>
    <col min="8450" max="8450" width="8.7109375" style="56" customWidth="1"/>
    <col min="8451" max="8451" width="18.85546875" style="56" customWidth="1"/>
    <col min="8452" max="8452" width="23.85546875" style="56" customWidth="1"/>
    <col min="8453" max="8453" width="30" style="56" customWidth="1"/>
    <col min="8454" max="8454" width="3.28515625" style="56" customWidth="1"/>
    <col min="8455" max="8455" width="2.7109375" style="56" customWidth="1"/>
    <col min="8456" max="8456" width="18.42578125" style="56" customWidth="1"/>
    <col min="8457" max="8698" width="11.42578125" style="56"/>
    <col min="8699" max="8700" width="3.42578125" style="56" customWidth="1"/>
    <col min="8701" max="8701" width="8.140625" style="56" customWidth="1"/>
    <col min="8702" max="8702" width="11.28515625" style="56" customWidth="1"/>
    <col min="8703" max="8703" width="16.140625" style="56" customWidth="1"/>
    <col min="8704" max="8704" width="17.5703125" style="56" customWidth="1"/>
    <col min="8705" max="8705" width="77.7109375" style="56" customWidth="1"/>
    <col min="8706" max="8706" width="8.7109375" style="56" customWidth="1"/>
    <col min="8707" max="8707" width="18.85546875" style="56" customWidth="1"/>
    <col min="8708" max="8708" width="23.85546875" style="56" customWidth="1"/>
    <col min="8709" max="8709" width="30" style="56" customWidth="1"/>
    <col min="8710" max="8710" width="3.28515625" style="56" customWidth="1"/>
    <col min="8711" max="8711" width="2.7109375" style="56" customWidth="1"/>
    <col min="8712" max="8712" width="18.42578125" style="56" customWidth="1"/>
    <col min="8713" max="8954" width="11.42578125" style="56"/>
    <col min="8955" max="8956" width="3.42578125" style="56" customWidth="1"/>
    <col min="8957" max="8957" width="8.140625" style="56" customWidth="1"/>
    <col min="8958" max="8958" width="11.28515625" style="56" customWidth="1"/>
    <col min="8959" max="8959" width="16.140625" style="56" customWidth="1"/>
    <col min="8960" max="8960" width="17.5703125" style="56" customWidth="1"/>
    <col min="8961" max="8961" width="77.7109375" style="56" customWidth="1"/>
    <col min="8962" max="8962" width="8.7109375" style="56" customWidth="1"/>
    <col min="8963" max="8963" width="18.85546875" style="56" customWidth="1"/>
    <col min="8964" max="8964" width="23.85546875" style="56" customWidth="1"/>
    <col min="8965" max="8965" width="30" style="56" customWidth="1"/>
    <col min="8966" max="8966" width="3.28515625" style="56" customWidth="1"/>
    <col min="8967" max="8967" width="2.7109375" style="56" customWidth="1"/>
    <col min="8968" max="8968" width="18.42578125" style="56" customWidth="1"/>
    <col min="8969" max="9210" width="11.42578125" style="56"/>
    <col min="9211" max="9212" width="3.42578125" style="56" customWidth="1"/>
    <col min="9213" max="9213" width="8.140625" style="56" customWidth="1"/>
    <col min="9214" max="9214" width="11.28515625" style="56" customWidth="1"/>
    <col min="9215" max="9215" width="16.140625" style="56" customWidth="1"/>
    <col min="9216" max="9216" width="17.5703125" style="56" customWidth="1"/>
    <col min="9217" max="9217" width="77.7109375" style="56" customWidth="1"/>
    <col min="9218" max="9218" width="8.7109375" style="56" customWidth="1"/>
    <col min="9219" max="9219" width="18.85546875" style="56" customWidth="1"/>
    <col min="9220" max="9220" width="23.85546875" style="56" customWidth="1"/>
    <col min="9221" max="9221" width="30" style="56" customWidth="1"/>
    <col min="9222" max="9222" width="3.28515625" style="56" customWidth="1"/>
    <col min="9223" max="9223" width="2.7109375" style="56" customWidth="1"/>
    <col min="9224" max="9224" width="18.42578125" style="56" customWidth="1"/>
    <col min="9225" max="9466" width="11.42578125" style="56"/>
    <col min="9467" max="9468" width="3.42578125" style="56" customWidth="1"/>
    <col min="9469" max="9469" width="8.140625" style="56" customWidth="1"/>
    <col min="9470" max="9470" width="11.28515625" style="56" customWidth="1"/>
    <col min="9471" max="9471" width="16.140625" style="56" customWidth="1"/>
    <col min="9472" max="9472" width="17.5703125" style="56" customWidth="1"/>
    <col min="9473" max="9473" width="77.7109375" style="56" customWidth="1"/>
    <col min="9474" max="9474" width="8.7109375" style="56" customWidth="1"/>
    <col min="9475" max="9475" width="18.85546875" style="56" customWidth="1"/>
    <col min="9476" max="9476" width="23.85546875" style="56" customWidth="1"/>
    <col min="9477" max="9477" width="30" style="56" customWidth="1"/>
    <col min="9478" max="9478" width="3.28515625" style="56" customWidth="1"/>
    <col min="9479" max="9479" width="2.7109375" style="56" customWidth="1"/>
    <col min="9480" max="9480" width="18.42578125" style="56" customWidth="1"/>
    <col min="9481" max="9722" width="11.42578125" style="56"/>
    <col min="9723" max="9724" width="3.42578125" style="56" customWidth="1"/>
    <col min="9725" max="9725" width="8.140625" style="56" customWidth="1"/>
    <col min="9726" max="9726" width="11.28515625" style="56" customWidth="1"/>
    <col min="9727" max="9727" width="16.140625" style="56" customWidth="1"/>
    <col min="9728" max="9728" width="17.5703125" style="56" customWidth="1"/>
    <col min="9729" max="9729" width="77.7109375" style="56" customWidth="1"/>
    <col min="9730" max="9730" width="8.7109375" style="56" customWidth="1"/>
    <col min="9731" max="9731" width="18.85546875" style="56" customWidth="1"/>
    <col min="9732" max="9732" width="23.85546875" style="56" customWidth="1"/>
    <col min="9733" max="9733" width="30" style="56" customWidth="1"/>
    <col min="9734" max="9734" width="3.28515625" style="56" customWidth="1"/>
    <col min="9735" max="9735" width="2.7109375" style="56" customWidth="1"/>
    <col min="9736" max="9736" width="18.42578125" style="56" customWidth="1"/>
    <col min="9737" max="9978" width="11.42578125" style="56"/>
    <col min="9979" max="9980" width="3.42578125" style="56" customWidth="1"/>
    <col min="9981" max="9981" width="8.140625" style="56" customWidth="1"/>
    <col min="9982" max="9982" width="11.28515625" style="56" customWidth="1"/>
    <col min="9983" max="9983" width="16.140625" style="56" customWidth="1"/>
    <col min="9984" max="9984" width="17.5703125" style="56" customWidth="1"/>
    <col min="9985" max="9985" width="77.7109375" style="56" customWidth="1"/>
    <col min="9986" max="9986" width="8.7109375" style="56" customWidth="1"/>
    <col min="9987" max="9987" width="18.85546875" style="56" customWidth="1"/>
    <col min="9988" max="9988" width="23.85546875" style="56" customWidth="1"/>
    <col min="9989" max="9989" width="30" style="56" customWidth="1"/>
    <col min="9990" max="9990" width="3.28515625" style="56" customWidth="1"/>
    <col min="9991" max="9991" width="2.7109375" style="56" customWidth="1"/>
    <col min="9992" max="9992" width="18.42578125" style="56" customWidth="1"/>
    <col min="9993" max="10234" width="11.42578125" style="56"/>
    <col min="10235" max="10236" width="3.42578125" style="56" customWidth="1"/>
    <col min="10237" max="10237" width="8.140625" style="56" customWidth="1"/>
    <col min="10238" max="10238" width="11.28515625" style="56" customWidth="1"/>
    <col min="10239" max="10239" width="16.140625" style="56" customWidth="1"/>
    <col min="10240" max="10240" width="17.5703125" style="56" customWidth="1"/>
    <col min="10241" max="10241" width="77.7109375" style="56" customWidth="1"/>
    <col min="10242" max="10242" width="8.7109375" style="56" customWidth="1"/>
    <col min="10243" max="10243" width="18.85546875" style="56" customWidth="1"/>
    <col min="10244" max="10244" width="23.85546875" style="56" customWidth="1"/>
    <col min="10245" max="10245" width="30" style="56" customWidth="1"/>
    <col min="10246" max="10246" width="3.28515625" style="56" customWidth="1"/>
    <col min="10247" max="10247" width="2.7109375" style="56" customWidth="1"/>
    <col min="10248" max="10248" width="18.42578125" style="56" customWidth="1"/>
    <col min="10249" max="10490" width="11.42578125" style="56"/>
    <col min="10491" max="10492" width="3.42578125" style="56" customWidth="1"/>
    <col min="10493" max="10493" width="8.140625" style="56" customWidth="1"/>
    <col min="10494" max="10494" width="11.28515625" style="56" customWidth="1"/>
    <col min="10495" max="10495" width="16.140625" style="56" customWidth="1"/>
    <col min="10496" max="10496" width="17.5703125" style="56" customWidth="1"/>
    <col min="10497" max="10497" width="77.7109375" style="56" customWidth="1"/>
    <col min="10498" max="10498" width="8.7109375" style="56" customWidth="1"/>
    <col min="10499" max="10499" width="18.85546875" style="56" customWidth="1"/>
    <col min="10500" max="10500" width="23.85546875" style="56" customWidth="1"/>
    <col min="10501" max="10501" width="30" style="56" customWidth="1"/>
    <col min="10502" max="10502" width="3.28515625" style="56" customWidth="1"/>
    <col min="10503" max="10503" width="2.7109375" style="56" customWidth="1"/>
    <col min="10504" max="10504" width="18.42578125" style="56" customWidth="1"/>
    <col min="10505" max="10746" width="11.42578125" style="56"/>
    <col min="10747" max="10748" width="3.42578125" style="56" customWidth="1"/>
    <col min="10749" max="10749" width="8.140625" style="56" customWidth="1"/>
    <col min="10750" max="10750" width="11.28515625" style="56" customWidth="1"/>
    <col min="10751" max="10751" width="16.140625" style="56" customWidth="1"/>
    <col min="10752" max="10752" width="17.5703125" style="56" customWidth="1"/>
    <col min="10753" max="10753" width="77.7109375" style="56" customWidth="1"/>
    <col min="10754" max="10754" width="8.7109375" style="56" customWidth="1"/>
    <col min="10755" max="10755" width="18.85546875" style="56" customWidth="1"/>
    <col min="10756" max="10756" width="23.85546875" style="56" customWidth="1"/>
    <col min="10757" max="10757" width="30" style="56" customWidth="1"/>
    <col min="10758" max="10758" width="3.28515625" style="56" customWidth="1"/>
    <col min="10759" max="10759" width="2.7109375" style="56" customWidth="1"/>
    <col min="10760" max="10760" width="18.42578125" style="56" customWidth="1"/>
    <col min="10761" max="11002" width="11.42578125" style="56"/>
    <col min="11003" max="11004" width="3.42578125" style="56" customWidth="1"/>
    <col min="11005" max="11005" width="8.140625" style="56" customWidth="1"/>
    <col min="11006" max="11006" width="11.28515625" style="56" customWidth="1"/>
    <col min="11007" max="11007" width="16.140625" style="56" customWidth="1"/>
    <col min="11008" max="11008" width="17.5703125" style="56" customWidth="1"/>
    <col min="11009" max="11009" width="77.7109375" style="56" customWidth="1"/>
    <col min="11010" max="11010" width="8.7109375" style="56" customWidth="1"/>
    <col min="11011" max="11011" width="18.85546875" style="56" customWidth="1"/>
    <col min="11012" max="11012" width="23.85546875" style="56" customWidth="1"/>
    <col min="11013" max="11013" width="30" style="56" customWidth="1"/>
    <col min="11014" max="11014" width="3.28515625" style="56" customWidth="1"/>
    <col min="11015" max="11015" width="2.7109375" style="56" customWidth="1"/>
    <col min="11016" max="11016" width="18.42578125" style="56" customWidth="1"/>
    <col min="11017" max="11258" width="11.42578125" style="56"/>
    <col min="11259" max="11260" width="3.42578125" style="56" customWidth="1"/>
    <col min="11261" max="11261" width="8.140625" style="56" customWidth="1"/>
    <col min="11262" max="11262" width="11.28515625" style="56" customWidth="1"/>
    <col min="11263" max="11263" width="16.140625" style="56" customWidth="1"/>
    <col min="11264" max="11264" width="17.5703125" style="56" customWidth="1"/>
    <col min="11265" max="11265" width="77.7109375" style="56" customWidth="1"/>
    <col min="11266" max="11266" width="8.7109375" style="56" customWidth="1"/>
    <col min="11267" max="11267" width="18.85546875" style="56" customWidth="1"/>
    <col min="11268" max="11268" width="23.85546875" style="56" customWidth="1"/>
    <col min="11269" max="11269" width="30" style="56" customWidth="1"/>
    <col min="11270" max="11270" width="3.28515625" style="56" customWidth="1"/>
    <col min="11271" max="11271" width="2.7109375" style="56" customWidth="1"/>
    <col min="11272" max="11272" width="18.42578125" style="56" customWidth="1"/>
    <col min="11273" max="11514" width="11.42578125" style="56"/>
    <col min="11515" max="11516" width="3.42578125" style="56" customWidth="1"/>
    <col min="11517" max="11517" width="8.140625" style="56" customWidth="1"/>
    <col min="11518" max="11518" width="11.28515625" style="56" customWidth="1"/>
    <col min="11519" max="11519" width="16.140625" style="56" customWidth="1"/>
    <col min="11520" max="11520" width="17.5703125" style="56" customWidth="1"/>
    <col min="11521" max="11521" width="77.7109375" style="56" customWidth="1"/>
    <col min="11522" max="11522" width="8.7109375" style="56" customWidth="1"/>
    <col min="11523" max="11523" width="18.85546875" style="56" customWidth="1"/>
    <col min="11524" max="11524" width="23.85546875" style="56" customWidth="1"/>
    <col min="11525" max="11525" width="30" style="56" customWidth="1"/>
    <col min="11526" max="11526" width="3.28515625" style="56" customWidth="1"/>
    <col min="11527" max="11527" width="2.7109375" style="56" customWidth="1"/>
    <col min="11528" max="11528" width="18.42578125" style="56" customWidth="1"/>
    <col min="11529" max="11770" width="11.42578125" style="56"/>
    <col min="11771" max="11772" width="3.42578125" style="56" customWidth="1"/>
    <col min="11773" max="11773" width="8.140625" style="56" customWidth="1"/>
    <col min="11774" max="11774" width="11.28515625" style="56" customWidth="1"/>
    <col min="11775" max="11775" width="16.140625" style="56" customWidth="1"/>
    <col min="11776" max="11776" width="17.5703125" style="56" customWidth="1"/>
    <col min="11777" max="11777" width="77.7109375" style="56" customWidth="1"/>
    <col min="11778" max="11778" width="8.7109375" style="56" customWidth="1"/>
    <col min="11779" max="11779" width="18.85546875" style="56" customWidth="1"/>
    <col min="11780" max="11780" width="23.85546875" style="56" customWidth="1"/>
    <col min="11781" max="11781" width="30" style="56" customWidth="1"/>
    <col min="11782" max="11782" width="3.28515625" style="56" customWidth="1"/>
    <col min="11783" max="11783" width="2.7109375" style="56" customWidth="1"/>
    <col min="11784" max="11784" width="18.42578125" style="56" customWidth="1"/>
    <col min="11785" max="12026" width="11.42578125" style="56"/>
    <col min="12027" max="12028" width="3.42578125" style="56" customWidth="1"/>
    <col min="12029" max="12029" width="8.140625" style="56" customWidth="1"/>
    <col min="12030" max="12030" width="11.28515625" style="56" customWidth="1"/>
    <col min="12031" max="12031" width="16.140625" style="56" customWidth="1"/>
    <col min="12032" max="12032" width="17.5703125" style="56" customWidth="1"/>
    <col min="12033" max="12033" width="77.7109375" style="56" customWidth="1"/>
    <col min="12034" max="12034" width="8.7109375" style="56" customWidth="1"/>
    <col min="12035" max="12035" width="18.85546875" style="56" customWidth="1"/>
    <col min="12036" max="12036" width="23.85546875" style="56" customWidth="1"/>
    <col min="12037" max="12037" width="30" style="56" customWidth="1"/>
    <col min="12038" max="12038" width="3.28515625" style="56" customWidth="1"/>
    <col min="12039" max="12039" width="2.7109375" style="56" customWidth="1"/>
    <col min="12040" max="12040" width="18.42578125" style="56" customWidth="1"/>
    <col min="12041" max="12282" width="11.42578125" style="56"/>
    <col min="12283" max="12284" width="3.42578125" style="56" customWidth="1"/>
    <col min="12285" max="12285" width="8.140625" style="56" customWidth="1"/>
    <col min="12286" max="12286" width="11.28515625" style="56" customWidth="1"/>
    <col min="12287" max="12287" width="16.140625" style="56" customWidth="1"/>
    <col min="12288" max="12288" width="17.5703125" style="56" customWidth="1"/>
    <col min="12289" max="12289" width="77.7109375" style="56" customWidth="1"/>
    <col min="12290" max="12290" width="8.7109375" style="56" customWidth="1"/>
    <col min="12291" max="12291" width="18.85546875" style="56" customWidth="1"/>
    <col min="12292" max="12292" width="23.85546875" style="56" customWidth="1"/>
    <col min="12293" max="12293" width="30" style="56" customWidth="1"/>
    <col min="12294" max="12294" width="3.28515625" style="56" customWidth="1"/>
    <col min="12295" max="12295" width="2.7109375" style="56" customWidth="1"/>
    <col min="12296" max="12296" width="18.42578125" style="56" customWidth="1"/>
    <col min="12297" max="12538" width="11.42578125" style="56"/>
    <col min="12539" max="12540" width="3.42578125" style="56" customWidth="1"/>
    <col min="12541" max="12541" width="8.140625" style="56" customWidth="1"/>
    <col min="12542" max="12542" width="11.28515625" style="56" customWidth="1"/>
    <col min="12543" max="12543" width="16.140625" style="56" customWidth="1"/>
    <col min="12544" max="12544" width="17.5703125" style="56" customWidth="1"/>
    <col min="12545" max="12545" width="77.7109375" style="56" customWidth="1"/>
    <col min="12546" max="12546" width="8.7109375" style="56" customWidth="1"/>
    <col min="12547" max="12547" width="18.85546875" style="56" customWidth="1"/>
    <col min="12548" max="12548" width="23.85546875" style="56" customWidth="1"/>
    <col min="12549" max="12549" width="30" style="56" customWidth="1"/>
    <col min="12550" max="12550" width="3.28515625" style="56" customWidth="1"/>
    <col min="12551" max="12551" width="2.7109375" style="56" customWidth="1"/>
    <col min="12552" max="12552" width="18.42578125" style="56" customWidth="1"/>
    <col min="12553" max="12794" width="11.42578125" style="56"/>
    <col min="12795" max="12796" width="3.42578125" style="56" customWidth="1"/>
    <col min="12797" max="12797" width="8.140625" style="56" customWidth="1"/>
    <col min="12798" max="12798" width="11.28515625" style="56" customWidth="1"/>
    <col min="12799" max="12799" width="16.140625" style="56" customWidth="1"/>
    <col min="12800" max="12800" width="17.5703125" style="56" customWidth="1"/>
    <col min="12801" max="12801" width="77.7109375" style="56" customWidth="1"/>
    <col min="12802" max="12802" width="8.7109375" style="56" customWidth="1"/>
    <col min="12803" max="12803" width="18.85546875" style="56" customWidth="1"/>
    <col min="12804" max="12804" width="23.85546875" style="56" customWidth="1"/>
    <col min="12805" max="12805" width="30" style="56" customWidth="1"/>
    <col min="12806" max="12806" width="3.28515625" style="56" customWidth="1"/>
    <col min="12807" max="12807" width="2.7109375" style="56" customWidth="1"/>
    <col min="12808" max="12808" width="18.42578125" style="56" customWidth="1"/>
    <col min="12809" max="13050" width="11.42578125" style="56"/>
    <col min="13051" max="13052" width="3.42578125" style="56" customWidth="1"/>
    <col min="13053" max="13053" width="8.140625" style="56" customWidth="1"/>
    <col min="13054" max="13054" width="11.28515625" style="56" customWidth="1"/>
    <col min="13055" max="13055" width="16.140625" style="56" customWidth="1"/>
    <col min="13056" max="13056" width="17.5703125" style="56" customWidth="1"/>
    <col min="13057" max="13057" width="77.7109375" style="56" customWidth="1"/>
    <col min="13058" max="13058" width="8.7109375" style="56" customWidth="1"/>
    <col min="13059" max="13059" width="18.85546875" style="56" customWidth="1"/>
    <col min="13060" max="13060" width="23.85546875" style="56" customWidth="1"/>
    <col min="13061" max="13061" width="30" style="56" customWidth="1"/>
    <col min="13062" max="13062" width="3.28515625" style="56" customWidth="1"/>
    <col min="13063" max="13063" width="2.7109375" style="56" customWidth="1"/>
    <col min="13064" max="13064" width="18.42578125" style="56" customWidth="1"/>
    <col min="13065" max="13306" width="11.42578125" style="56"/>
    <col min="13307" max="13308" width="3.42578125" style="56" customWidth="1"/>
    <col min="13309" max="13309" width="8.140625" style="56" customWidth="1"/>
    <col min="13310" max="13310" width="11.28515625" style="56" customWidth="1"/>
    <col min="13311" max="13311" width="16.140625" style="56" customWidth="1"/>
    <col min="13312" max="13312" width="17.5703125" style="56" customWidth="1"/>
    <col min="13313" max="13313" width="77.7109375" style="56" customWidth="1"/>
    <col min="13314" max="13314" width="8.7109375" style="56" customWidth="1"/>
    <col min="13315" max="13315" width="18.85546875" style="56" customWidth="1"/>
    <col min="13316" max="13316" width="23.85546875" style="56" customWidth="1"/>
    <col min="13317" max="13317" width="30" style="56" customWidth="1"/>
    <col min="13318" max="13318" width="3.28515625" style="56" customWidth="1"/>
    <col min="13319" max="13319" width="2.7109375" style="56" customWidth="1"/>
    <col min="13320" max="13320" width="18.42578125" style="56" customWidth="1"/>
    <col min="13321" max="13562" width="11.42578125" style="56"/>
    <col min="13563" max="13564" width="3.42578125" style="56" customWidth="1"/>
    <col min="13565" max="13565" width="8.140625" style="56" customWidth="1"/>
    <col min="13566" max="13566" width="11.28515625" style="56" customWidth="1"/>
    <col min="13567" max="13567" width="16.140625" style="56" customWidth="1"/>
    <col min="13568" max="13568" width="17.5703125" style="56" customWidth="1"/>
    <col min="13569" max="13569" width="77.7109375" style="56" customWidth="1"/>
    <col min="13570" max="13570" width="8.7109375" style="56" customWidth="1"/>
    <col min="13571" max="13571" width="18.85546875" style="56" customWidth="1"/>
    <col min="13572" max="13572" width="23.85546875" style="56" customWidth="1"/>
    <col min="13573" max="13573" width="30" style="56" customWidth="1"/>
    <col min="13574" max="13574" width="3.28515625" style="56" customWidth="1"/>
    <col min="13575" max="13575" width="2.7109375" style="56" customWidth="1"/>
    <col min="13576" max="13576" width="18.42578125" style="56" customWidth="1"/>
    <col min="13577" max="13818" width="11.42578125" style="56"/>
    <col min="13819" max="13820" width="3.42578125" style="56" customWidth="1"/>
    <col min="13821" max="13821" width="8.140625" style="56" customWidth="1"/>
    <col min="13822" max="13822" width="11.28515625" style="56" customWidth="1"/>
    <col min="13823" max="13823" width="16.140625" style="56" customWidth="1"/>
    <col min="13824" max="13824" width="17.5703125" style="56" customWidth="1"/>
    <col min="13825" max="13825" width="77.7109375" style="56" customWidth="1"/>
    <col min="13826" max="13826" width="8.7109375" style="56" customWidth="1"/>
    <col min="13827" max="13827" width="18.85546875" style="56" customWidth="1"/>
    <col min="13828" max="13828" width="23.85546875" style="56" customWidth="1"/>
    <col min="13829" max="13829" width="30" style="56" customWidth="1"/>
    <col min="13830" max="13830" width="3.28515625" style="56" customWidth="1"/>
    <col min="13831" max="13831" width="2.7109375" style="56" customWidth="1"/>
    <col min="13832" max="13832" width="18.42578125" style="56" customWidth="1"/>
    <col min="13833" max="14074" width="11.42578125" style="56"/>
    <col min="14075" max="14076" width="3.42578125" style="56" customWidth="1"/>
    <col min="14077" max="14077" width="8.140625" style="56" customWidth="1"/>
    <col min="14078" max="14078" width="11.28515625" style="56" customWidth="1"/>
    <col min="14079" max="14079" width="16.140625" style="56" customWidth="1"/>
    <col min="14080" max="14080" width="17.5703125" style="56" customWidth="1"/>
    <col min="14081" max="14081" width="77.7109375" style="56" customWidth="1"/>
    <col min="14082" max="14082" width="8.7109375" style="56" customWidth="1"/>
    <col min="14083" max="14083" width="18.85546875" style="56" customWidth="1"/>
    <col min="14084" max="14084" width="23.85546875" style="56" customWidth="1"/>
    <col min="14085" max="14085" width="30" style="56" customWidth="1"/>
    <col min="14086" max="14086" width="3.28515625" style="56" customWidth="1"/>
    <col min="14087" max="14087" width="2.7109375" style="56" customWidth="1"/>
    <col min="14088" max="14088" width="18.42578125" style="56" customWidth="1"/>
    <col min="14089" max="14330" width="11.42578125" style="56"/>
    <col min="14331" max="14332" width="3.42578125" style="56" customWidth="1"/>
    <col min="14333" max="14333" width="8.140625" style="56" customWidth="1"/>
    <col min="14334" max="14334" width="11.28515625" style="56" customWidth="1"/>
    <col min="14335" max="14335" width="16.140625" style="56" customWidth="1"/>
    <col min="14336" max="14336" width="17.5703125" style="56" customWidth="1"/>
    <col min="14337" max="14337" width="77.7109375" style="56" customWidth="1"/>
    <col min="14338" max="14338" width="8.7109375" style="56" customWidth="1"/>
    <col min="14339" max="14339" width="18.85546875" style="56" customWidth="1"/>
    <col min="14340" max="14340" width="23.85546875" style="56" customWidth="1"/>
    <col min="14341" max="14341" width="30" style="56" customWidth="1"/>
    <col min="14342" max="14342" width="3.28515625" style="56" customWidth="1"/>
    <col min="14343" max="14343" width="2.7109375" style="56" customWidth="1"/>
    <col min="14344" max="14344" width="18.42578125" style="56" customWidth="1"/>
    <col min="14345" max="14586" width="11.42578125" style="56"/>
    <col min="14587" max="14588" width="3.42578125" style="56" customWidth="1"/>
    <col min="14589" max="14589" width="8.140625" style="56" customWidth="1"/>
    <col min="14590" max="14590" width="11.28515625" style="56" customWidth="1"/>
    <col min="14591" max="14591" width="16.140625" style="56" customWidth="1"/>
    <col min="14592" max="14592" width="17.5703125" style="56" customWidth="1"/>
    <col min="14593" max="14593" width="77.7109375" style="56" customWidth="1"/>
    <col min="14594" max="14594" width="8.7109375" style="56" customWidth="1"/>
    <col min="14595" max="14595" width="18.85546875" style="56" customWidth="1"/>
    <col min="14596" max="14596" width="23.85546875" style="56" customWidth="1"/>
    <col min="14597" max="14597" width="30" style="56" customWidth="1"/>
    <col min="14598" max="14598" width="3.28515625" style="56" customWidth="1"/>
    <col min="14599" max="14599" width="2.7109375" style="56" customWidth="1"/>
    <col min="14600" max="14600" width="18.42578125" style="56" customWidth="1"/>
    <col min="14601" max="14842" width="11.42578125" style="56"/>
    <col min="14843" max="14844" width="3.42578125" style="56" customWidth="1"/>
    <col min="14845" max="14845" width="8.140625" style="56" customWidth="1"/>
    <col min="14846" max="14846" width="11.28515625" style="56" customWidth="1"/>
    <col min="14847" max="14847" width="16.140625" style="56" customWidth="1"/>
    <col min="14848" max="14848" width="17.5703125" style="56" customWidth="1"/>
    <col min="14849" max="14849" width="77.7109375" style="56" customWidth="1"/>
    <col min="14850" max="14850" width="8.7109375" style="56" customWidth="1"/>
    <col min="14851" max="14851" width="18.85546875" style="56" customWidth="1"/>
    <col min="14852" max="14852" width="23.85546875" style="56" customWidth="1"/>
    <col min="14853" max="14853" width="30" style="56" customWidth="1"/>
    <col min="14854" max="14854" width="3.28515625" style="56" customWidth="1"/>
    <col min="14855" max="14855" width="2.7109375" style="56" customWidth="1"/>
    <col min="14856" max="14856" width="18.42578125" style="56" customWidth="1"/>
    <col min="14857" max="15098" width="11.42578125" style="56"/>
    <col min="15099" max="15100" width="3.42578125" style="56" customWidth="1"/>
    <col min="15101" max="15101" width="8.140625" style="56" customWidth="1"/>
    <col min="15102" max="15102" width="11.28515625" style="56" customWidth="1"/>
    <col min="15103" max="15103" width="16.140625" style="56" customWidth="1"/>
    <col min="15104" max="15104" width="17.5703125" style="56" customWidth="1"/>
    <col min="15105" max="15105" width="77.7109375" style="56" customWidth="1"/>
    <col min="15106" max="15106" width="8.7109375" style="56" customWidth="1"/>
    <col min="15107" max="15107" width="18.85546875" style="56" customWidth="1"/>
    <col min="15108" max="15108" width="23.85546875" style="56" customWidth="1"/>
    <col min="15109" max="15109" width="30" style="56" customWidth="1"/>
    <col min="15110" max="15110" width="3.28515625" style="56" customWidth="1"/>
    <col min="15111" max="15111" width="2.7109375" style="56" customWidth="1"/>
    <col min="15112" max="15112" width="18.42578125" style="56" customWidth="1"/>
    <col min="15113" max="15354" width="11.42578125" style="56"/>
    <col min="15355" max="15356" width="3.42578125" style="56" customWidth="1"/>
    <col min="15357" max="15357" width="8.140625" style="56" customWidth="1"/>
    <col min="15358" max="15358" width="11.28515625" style="56" customWidth="1"/>
    <col min="15359" max="15359" width="16.140625" style="56" customWidth="1"/>
    <col min="15360" max="15360" width="17.5703125" style="56" customWidth="1"/>
    <col min="15361" max="15361" width="77.7109375" style="56" customWidth="1"/>
    <col min="15362" max="15362" width="8.7109375" style="56" customWidth="1"/>
    <col min="15363" max="15363" width="18.85546875" style="56" customWidth="1"/>
    <col min="15364" max="15364" width="23.85546875" style="56" customWidth="1"/>
    <col min="15365" max="15365" width="30" style="56" customWidth="1"/>
    <col min="15366" max="15366" width="3.28515625" style="56" customWidth="1"/>
    <col min="15367" max="15367" width="2.7109375" style="56" customWidth="1"/>
    <col min="15368" max="15368" width="18.42578125" style="56" customWidth="1"/>
    <col min="15369" max="15610" width="11.42578125" style="56"/>
    <col min="15611" max="15612" width="3.42578125" style="56" customWidth="1"/>
    <col min="15613" max="15613" width="8.140625" style="56" customWidth="1"/>
    <col min="15614" max="15614" width="11.28515625" style="56" customWidth="1"/>
    <col min="15615" max="15615" width="16.140625" style="56" customWidth="1"/>
    <col min="15616" max="15616" width="17.5703125" style="56" customWidth="1"/>
    <col min="15617" max="15617" width="77.7109375" style="56" customWidth="1"/>
    <col min="15618" max="15618" width="8.7109375" style="56" customWidth="1"/>
    <col min="15619" max="15619" width="18.85546875" style="56" customWidth="1"/>
    <col min="15620" max="15620" width="23.85546875" style="56" customWidth="1"/>
    <col min="15621" max="15621" width="30" style="56" customWidth="1"/>
    <col min="15622" max="15622" width="3.28515625" style="56" customWidth="1"/>
    <col min="15623" max="15623" width="2.7109375" style="56" customWidth="1"/>
    <col min="15624" max="15624" width="18.42578125" style="56" customWidth="1"/>
    <col min="15625" max="15866" width="11.42578125" style="56"/>
    <col min="15867" max="15868" width="3.42578125" style="56" customWidth="1"/>
    <col min="15869" max="15869" width="8.140625" style="56" customWidth="1"/>
    <col min="15870" max="15870" width="11.28515625" style="56" customWidth="1"/>
    <col min="15871" max="15871" width="16.140625" style="56" customWidth="1"/>
    <col min="15872" max="15872" width="17.5703125" style="56" customWidth="1"/>
    <col min="15873" max="15873" width="77.7109375" style="56" customWidth="1"/>
    <col min="15874" max="15874" width="8.7109375" style="56" customWidth="1"/>
    <col min="15875" max="15875" width="18.85546875" style="56" customWidth="1"/>
    <col min="15876" max="15876" width="23.85546875" style="56" customWidth="1"/>
    <col min="15877" max="15877" width="30" style="56" customWidth="1"/>
    <col min="15878" max="15878" width="3.28515625" style="56" customWidth="1"/>
    <col min="15879" max="15879" width="2.7109375" style="56" customWidth="1"/>
    <col min="15880" max="15880" width="18.42578125" style="56" customWidth="1"/>
    <col min="15881" max="16122" width="11.42578125" style="56"/>
    <col min="16123" max="16124" width="3.42578125" style="56" customWidth="1"/>
    <col min="16125" max="16125" width="8.140625" style="56" customWidth="1"/>
    <col min="16126" max="16126" width="11.28515625" style="56" customWidth="1"/>
    <col min="16127" max="16127" width="16.140625" style="56" customWidth="1"/>
    <col min="16128" max="16128" width="17.5703125" style="56" customWidth="1"/>
    <col min="16129" max="16129" width="77.7109375" style="56" customWidth="1"/>
    <col min="16130" max="16130" width="8.7109375" style="56" customWidth="1"/>
    <col min="16131" max="16131" width="18.85546875" style="56" customWidth="1"/>
    <col min="16132" max="16132" width="23.85546875" style="56" customWidth="1"/>
    <col min="16133" max="16133" width="30" style="56" customWidth="1"/>
    <col min="16134" max="16134" width="3.28515625" style="56" customWidth="1"/>
    <col min="16135" max="16135" width="2.7109375" style="56" customWidth="1"/>
    <col min="16136" max="16136" width="18.42578125" style="56" customWidth="1"/>
    <col min="16137" max="16384" width="11.42578125" style="56"/>
  </cols>
  <sheetData>
    <row r="1" spans="1:12" ht="18" thickTop="1" thickBot="1">
      <c r="C1" s="151"/>
      <c r="D1" s="151"/>
      <c r="E1" s="152"/>
      <c r="F1" s="151"/>
      <c r="G1" s="151"/>
      <c r="H1" s="151"/>
      <c r="I1" s="151"/>
      <c r="J1" s="151"/>
      <c r="K1" s="423"/>
    </row>
    <row r="2" spans="1:12" ht="18" thickTop="1" thickBot="1">
      <c r="B2" s="439"/>
      <c r="C2" s="440" t="s">
        <v>276</v>
      </c>
      <c r="D2" s="441" t="s">
        <v>277</v>
      </c>
      <c r="E2" s="440" t="s">
        <v>278</v>
      </c>
      <c r="F2" s="441">
        <v>2</v>
      </c>
      <c r="G2" s="151"/>
      <c r="H2" s="151"/>
      <c r="I2" s="151"/>
      <c r="J2" s="151"/>
      <c r="K2" s="423"/>
      <c r="L2" s="443"/>
    </row>
    <row r="3" spans="1:12">
      <c r="B3" s="442"/>
      <c r="C3" s="537" t="s">
        <v>279</v>
      </c>
      <c r="D3" s="538"/>
      <c r="E3" s="538"/>
      <c r="F3" s="538"/>
      <c r="G3" s="538"/>
      <c r="H3" s="538"/>
      <c r="I3" s="538"/>
      <c r="J3" s="538"/>
      <c r="K3" s="539"/>
      <c r="L3" s="444"/>
    </row>
    <row r="4" spans="1:12" ht="131.25" customHeight="1">
      <c r="B4" s="442"/>
      <c r="C4" s="540" t="s">
        <v>427</v>
      </c>
      <c r="D4" s="541"/>
      <c r="E4" s="541"/>
      <c r="F4" s="541"/>
      <c r="G4" s="541"/>
      <c r="H4" s="541"/>
      <c r="I4" s="541"/>
      <c r="J4" s="541"/>
      <c r="K4" s="542"/>
      <c r="L4" s="444"/>
    </row>
    <row r="5" spans="1:12">
      <c r="B5" s="442"/>
      <c r="C5" s="543" t="s">
        <v>280</v>
      </c>
      <c r="D5" s="544"/>
      <c r="E5" s="544"/>
      <c r="F5" s="544"/>
      <c r="G5" s="544"/>
      <c r="H5" s="544"/>
      <c r="I5" s="544"/>
      <c r="J5" s="544"/>
      <c r="K5" s="545"/>
      <c r="L5" s="444"/>
    </row>
    <row r="6" spans="1:12" ht="60.75" customHeight="1">
      <c r="B6" s="442"/>
      <c r="C6" s="543"/>
      <c r="D6" s="544"/>
      <c r="E6" s="544"/>
      <c r="F6" s="544"/>
      <c r="G6" s="544"/>
      <c r="H6" s="544"/>
      <c r="I6" s="544"/>
      <c r="J6" s="544"/>
      <c r="K6" s="545"/>
      <c r="L6" s="444"/>
    </row>
    <row r="7" spans="1:12" ht="57" customHeight="1" thickBot="1">
      <c r="B7" s="442"/>
      <c r="C7" s="546" t="s">
        <v>281</v>
      </c>
      <c r="D7" s="547"/>
      <c r="E7" s="547"/>
      <c r="F7" s="547"/>
      <c r="G7" s="547"/>
      <c r="H7" s="547"/>
      <c r="I7" s="547"/>
      <c r="J7" s="547"/>
      <c r="K7" s="548"/>
      <c r="L7" s="444"/>
    </row>
    <row r="8" spans="1:12" ht="17.25" thickBot="1">
      <c r="B8" s="442"/>
      <c r="C8" s="77"/>
      <c r="D8" s="99"/>
      <c r="E8" s="79"/>
      <c r="F8" s="77"/>
      <c r="G8" s="437"/>
      <c r="H8" s="78"/>
      <c r="I8" s="438"/>
      <c r="J8" s="438"/>
      <c r="K8" s="436"/>
      <c r="L8" s="444"/>
    </row>
    <row r="9" spans="1:12" ht="17.25" thickBot="1">
      <c r="B9" s="442"/>
      <c r="C9" s="549" t="s">
        <v>235</v>
      </c>
      <c r="D9" s="550"/>
      <c r="E9" s="550"/>
      <c r="F9" s="550"/>
      <c r="G9" s="550"/>
      <c r="H9" s="550"/>
      <c r="I9" s="550"/>
      <c r="J9" s="550"/>
      <c r="K9" s="551"/>
      <c r="L9" s="444"/>
    </row>
    <row r="10" spans="1:12" ht="17.25" thickBot="1">
      <c r="B10" s="442"/>
      <c r="C10" s="534"/>
      <c r="D10" s="535"/>
      <c r="E10" s="535"/>
      <c r="F10" s="535"/>
      <c r="G10" s="535"/>
      <c r="H10" s="535"/>
      <c r="I10" s="535"/>
      <c r="J10" s="535"/>
      <c r="K10" s="536"/>
      <c r="L10" s="444"/>
    </row>
    <row r="11" spans="1:12" ht="16.5" customHeight="1">
      <c r="A11" s="55"/>
      <c r="B11" s="57"/>
      <c r="C11" s="526" t="s">
        <v>199</v>
      </c>
      <c r="D11" s="528" t="s">
        <v>200</v>
      </c>
      <c r="E11" s="530" t="s">
        <v>201</v>
      </c>
      <c r="F11" s="531"/>
      <c r="G11" s="532" t="s">
        <v>120</v>
      </c>
      <c r="H11" s="532" t="s">
        <v>122</v>
      </c>
      <c r="I11" s="522" t="s">
        <v>0</v>
      </c>
      <c r="J11" s="522" t="s">
        <v>8</v>
      </c>
      <c r="K11" s="524" t="s">
        <v>204</v>
      </c>
      <c r="L11" s="58"/>
    </row>
    <row r="12" spans="1:12" ht="31.5" customHeight="1">
      <c r="A12" s="55"/>
      <c r="B12" s="57"/>
      <c r="C12" s="527"/>
      <c r="D12" s="529"/>
      <c r="E12" s="101" t="s">
        <v>202</v>
      </c>
      <c r="F12" s="102" t="s">
        <v>203</v>
      </c>
      <c r="G12" s="533"/>
      <c r="H12" s="533"/>
      <c r="I12" s="523"/>
      <c r="J12" s="523"/>
      <c r="K12" s="525"/>
      <c r="L12" s="58"/>
    </row>
    <row r="13" spans="1:12">
      <c r="A13" s="55"/>
      <c r="B13" s="57"/>
      <c r="C13" s="136"/>
      <c r="D13" s="104">
        <v>7</v>
      </c>
      <c r="E13" s="126"/>
      <c r="F13" s="126"/>
      <c r="G13" s="127" t="s">
        <v>246</v>
      </c>
      <c r="H13" s="128"/>
      <c r="I13" s="129"/>
      <c r="J13" s="129"/>
      <c r="K13" s="424"/>
      <c r="L13" s="58"/>
    </row>
    <row r="14" spans="1:12">
      <c r="A14" s="55"/>
      <c r="B14" s="57"/>
      <c r="C14" s="134"/>
      <c r="D14" s="131"/>
      <c r="E14" s="121"/>
      <c r="F14" s="121"/>
      <c r="G14" s="122" t="s">
        <v>247</v>
      </c>
      <c r="H14" s="123"/>
      <c r="I14" s="124"/>
      <c r="J14" s="124"/>
      <c r="K14" s="425"/>
      <c r="L14" s="58"/>
    </row>
    <row r="15" spans="1:12">
      <c r="A15" s="55"/>
      <c r="B15" s="57"/>
      <c r="C15" s="134"/>
      <c r="D15" s="131"/>
      <c r="E15" s="121"/>
      <c r="F15" s="121"/>
      <c r="G15" s="122" t="s">
        <v>245</v>
      </c>
      <c r="H15" s="123"/>
      <c r="I15" s="124"/>
      <c r="J15" s="124"/>
      <c r="K15" s="425"/>
      <c r="L15" s="58"/>
    </row>
    <row r="16" spans="1:12" ht="31.5">
      <c r="A16" s="55"/>
      <c r="B16" s="57"/>
      <c r="C16" s="135">
        <v>6676</v>
      </c>
      <c r="D16" s="132">
        <v>7.0010000000000003</v>
      </c>
      <c r="E16" s="107"/>
      <c r="F16" s="107"/>
      <c r="G16" s="108" t="s">
        <v>346</v>
      </c>
      <c r="H16" s="109" t="s">
        <v>5</v>
      </c>
      <c r="I16" s="125">
        <v>7</v>
      </c>
      <c r="J16" s="110">
        <v>160672</v>
      </c>
      <c r="K16" s="426">
        <f>+J16*I16</f>
        <v>1124704</v>
      </c>
      <c r="L16" s="58"/>
    </row>
    <row r="17" spans="1:12" ht="31.5">
      <c r="A17" s="55"/>
      <c r="B17" s="57"/>
      <c r="C17" s="135">
        <v>4846</v>
      </c>
      <c r="D17" s="132">
        <v>7.0020000000000007</v>
      </c>
      <c r="E17" s="107"/>
      <c r="F17" s="107"/>
      <c r="G17" s="108" t="s">
        <v>48</v>
      </c>
      <c r="H17" s="109" t="s">
        <v>5</v>
      </c>
      <c r="I17" s="125">
        <v>68</v>
      </c>
      <c r="J17" s="110">
        <v>132567</v>
      </c>
      <c r="K17" s="426">
        <f t="shared" ref="K17:K80" si="0">+J17*I17</f>
        <v>9014556</v>
      </c>
      <c r="L17" s="58"/>
    </row>
    <row r="18" spans="1:12" ht="31.5">
      <c r="A18" s="55"/>
      <c r="B18" s="57"/>
      <c r="C18" s="135">
        <v>6673</v>
      </c>
      <c r="D18" s="132">
        <v>7.003000000000001</v>
      </c>
      <c r="E18" s="107"/>
      <c r="F18" s="107"/>
      <c r="G18" s="108" t="s">
        <v>129</v>
      </c>
      <c r="H18" s="109" t="s">
        <v>5</v>
      </c>
      <c r="I18" s="125">
        <v>149</v>
      </c>
      <c r="J18" s="110">
        <v>222655</v>
      </c>
      <c r="K18" s="426">
        <f t="shared" si="0"/>
        <v>33175595</v>
      </c>
      <c r="L18" s="58"/>
    </row>
    <row r="19" spans="1:12" ht="31.5">
      <c r="A19" s="55"/>
      <c r="B19" s="57"/>
      <c r="C19" s="135">
        <v>4869</v>
      </c>
      <c r="D19" s="132">
        <v>7.0040000000000013</v>
      </c>
      <c r="E19" s="107"/>
      <c r="F19" s="107"/>
      <c r="G19" s="108" t="s">
        <v>50</v>
      </c>
      <c r="H19" s="109" t="s">
        <v>5</v>
      </c>
      <c r="I19" s="125">
        <v>64</v>
      </c>
      <c r="J19" s="110">
        <v>66285</v>
      </c>
      <c r="K19" s="426">
        <f t="shared" si="0"/>
        <v>4242240</v>
      </c>
      <c r="L19" s="58"/>
    </row>
    <row r="20" spans="1:12" ht="31.5">
      <c r="A20" s="55"/>
      <c r="B20" s="57"/>
      <c r="C20" s="135">
        <v>6781</v>
      </c>
      <c r="D20" s="132">
        <v>7.0050000000000017</v>
      </c>
      <c r="E20" s="107"/>
      <c r="F20" s="107"/>
      <c r="G20" s="108" t="s">
        <v>135</v>
      </c>
      <c r="H20" s="109" t="s">
        <v>2</v>
      </c>
      <c r="I20" s="125">
        <v>6180</v>
      </c>
      <c r="J20" s="110">
        <v>114235</v>
      </c>
      <c r="K20" s="426">
        <f t="shared" si="0"/>
        <v>705972300</v>
      </c>
      <c r="L20" s="58"/>
    </row>
    <row r="21" spans="1:12" ht="31.5">
      <c r="A21" s="55"/>
      <c r="B21" s="57"/>
      <c r="C21" s="135">
        <v>6675</v>
      </c>
      <c r="D21" s="132">
        <v>7.006000000000002</v>
      </c>
      <c r="E21" s="107"/>
      <c r="F21" s="107"/>
      <c r="G21" s="108" t="s">
        <v>130</v>
      </c>
      <c r="H21" s="109" t="s">
        <v>5</v>
      </c>
      <c r="I21" s="125">
        <v>6</v>
      </c>
      <c r="J21" s="110">
        <v>285157</v>
      </c>
      <c r="K21" s="426">
        <f t="shared" si="0"/>
        <v>1710942</v>
      </c>
      <c r="L21" s="58"/>
    </row>
    <row r="22" spans="1:12" ht="31.5">
      <c r="A22" s="55"/>
      <c r="B22" s="57"/>
      <c r="C22" s="135">
        <v>4613</v>
      </c>
      <c r="D22" s="132">
        <v>7.0070000000000023</v>
      </c>
      <c r="E22" s="107"/>
      <c r="F22" s="107"/>
      <c r="G22" s="108" t="s">
        <v>44</v>
      </c>
      <c r="H22" s="109" t="s">
        <v>1</v>
      </c>
      <c r="I22" s="125">
        <v>144</v>
      </c>
      <c r="J22" s="110">
        <v>58797</v>
      </c>
      <c r="K22" s="426">
        <f t="shared" si="0"/>
        <v>8466768</v>
      </c>
      <c r="L22" s="58"/>
    </row>
    <row r="23" spans="1:12">
      <c r="A23" s="55"/>
      <c r="B23" s="57"/>
      <c r="C23" s="135"/>
      <c r="D23" s="132"/>
      <c r="E23" s="107"/>
      <c r="F23" s="107"/>
      <c r="G23" s="108" t="s">
        <v>248</v>
      </c>
      <c r="H23" s="109"/>
      <c r="I23" s="125"/>
      <c r="J23" s="110"/>
      <c r="K23" s="426"/>
      <c r="L23" s="58"/>
    </row>
    <row r="24" spans="1:12" ht="63">
      <c r="A24" s="55"/>
      <c r="B24" s="57"/>
      <c r="C24" s="134">
        <v>5252</v>
      </c>
      <c r="D24" s="131">
        <v>7.0080000000000027</v>
      </c>
      <c r="E24" s="121"/>
      <c r="F24" s="121"/>
      <c r="G24" s="108" t="s">
        <v>348</v>
      </c>
      <c r="H24" s="109" t="s">
        <v>5</v>
      </c>
      <c r="I24" s="125">
        <v>1</v>
      </c>
      <c r="J24" s="110">
        <v>2979666</v>
      </c>
      <c r="K24" s="426">
        <f t="shared" si="0"/>
        <v>2979666</v>
      </c>
      <c r="L24" s="58"/>
    </row>
    <row r="25" spans="1:12" ht="31.5">
      <c r="A25" s="55"/>
      <c r="B25" s="57"/>
      <c r="C25" s="135">
        <v>5253</v>
      </c>
      <c r="D25" s="132">
        <v>7.009000000000003</v>
      </c>
      <c r="E25" s="107"/>
      <c r="F25" s="107"/>
      <c r="G25" s="108" t="s">
        <v>53</v>
      </c>
      <c r="H25" s="109" t="s">
        <v>5</v>
      </c>
      <c r="I25" s="125">
        <v>3</v>
      </c>
      <c r="J25" s="110">
        <v>12094069</v>
      </c>
      <c r="K25" s="426">
        <f t="shared" si="0"/>
        <v>36282207</v>
      </c>
      <c r="L25" s="58"/>
    </row>
    <row r="26" spans="1:12">
      <c r="A26" s="55"/>
      <c r="B26" s="57"/>
      <c r="C26" s="135">
        <v>5184</v>
      </c>
      <c r="D26" s="132">
        <v>7.0100000000000033</v>
      </c>
      <c r="E26" s="107"/>
      <c r="F26" s="107"/>
      <c r="G26" s="108" t="s">
        <v>52</v>
      </c>
      <c r="H26" s="109" t="s">
        <v>2</v>
      </c>
      <c r="I26" s="125">
        <v>2522</v>
      </c>
      <c r="J26" s="110">
        <v>59674</v>
      </c>
      <c r="K26" s="426">
        <f t="shared" si="0"/>
        <v>150497828</v>
      </c>
      <c r="L26" s="58"/>
    </row>
    <row r="27" spans="1:12" ht="31.5">
      <c r="A27" s="55"/>
      <c r="B27" s="57"/>
      <c r="C27" s="135">
        <v>3408</v>
      </c>
      <c r="D27" s="132">
        <v>7.0110000000000037</v>
      </c>
      <c r="E27" s="107"/>
      <c r="F27" s="107"/>
      <c r="G27" s="108" t="s">
        <v>24</v>
      </c>
      <c r="H27" s="109" t="s">
        <v>2</v>
      </c>
      <c r="I27" s="125">
        <v>2522</v>
      </c>
      <c r="J27" s="110">
        <v>308258</v>
      </c>
      <c r="K27" s="426">
        <f t="shared" si="0"/>
        <v>777426676</v>
      </c>
      <c r="L27" s="58"/>
    </row>
    <row r="28" spans="1:12" ht="31.5">
      <c r="A28" s="55"/>
      <c r="B28" s="57"/>
      <c r="C28" s="135">
        <v>7003</v>
      </c>
      <c r="D28" s="132">
        <v>7.012000000000004</v>
      </c>
      <c r="E28" s="107"/>
      <c r="F28" s="107"/>
      <c r="G28" s="108" t="s">
        <v>150</v>
      </c>
      <c r="H28" s="109" t="s">
        <v>2</v>
      </c>
      <c r="I28" s="125">
        <v>4478</v>
      </c>
      <c r="J28" s="110">
        <v>23801</v>
      </c>
      <c r="K28" s="426">
        <f t="shared" si="0"/>
        <v>106580878</v>
      </c>
      <c r="L28" s="58"/>
    </row>
    <row r="29" spans="1:12" ht="31.5">
      <c r="A29" s="55"/>
      <c r="B29" s="57"/>
      <c r="C29" s="135">
        <v>8129</v>
      </c>
      <c r="D29" s="132">
        <v>7.0130000000000043</v>
      </c>
      <c r="E29" s="107"/>
      <c r="F29" s="107"/>
      <c r="G29" s="108" t="s">
        <v>240</v>
      </c>
      <c r="H29" s="109" t="s">
        <v>2</v>
      </c>
      <c r="I29" s="125">
        <v>1841</v>
      </c>
      <c r="J29" s="110">
        <v>84018</v>
      </c>
      <c r="K29" s="426">
        <f t="shared" si="0"/>
        <v>154677138</v>
      </c>
      <c r="L29" s="58"/>
    </row>
    <row r="30" spans="1:12">
      <c r="A30" s="55"/>
      <c r="B30" s="57"/>
      <c r="C30" s="135"/>
      <c r="D30" s="132"/>
      <c r="E30" s="107"/>
      <c r="F30" s="107"/>
      <c r="G30" s="108" t="s">
        <v>249</v>
      </c>
      <c r="H30" s="109"/>
      <c r="I30" s="125"/>
      <c r="J30" s="110"/>
      <c r="K30" s="426"/>
      <c r="L30" s="58"/>
    </row>
    <row r="31" spans="1:12" ht="31.5">
      <c r="A31" s="55"/>
      <c r="B31" s="57"/>
      <c r="C31" s="135">
        <v>5023</v>
      </c>
      <c r="D31" s="132">
        <v>7.0140000000000047</v>
      </c>
      <c r="E31" s="107"/>
      <c r="F31" s="107"/>
      <c r="G31" s="108" t="s">
        <v>101</v>
      </c>
      <c r="H31" s="109" t="s">
        <v>2</v>
      </c>
      <c r="I31" s="125">
        <v>2016</v>
      </c>
      <c r="J31" s="110">
        <v>22961</v>
      </c>
      <c r="K31" s="426">
        <f t="shared" si="0"/>
        <v>46289376</v>
      </c>
      <c r="L31" s="58"/>
    </row>
    <row r="32" spans="1:12" ht="31.5">
      <c r="A32" s="55"/>
      <c r="B32" s="57"/>
      <c r="C32" s="135">
        <v>3380</v>
      </c>
      <c r="D32" s="132">
        <v>7.015000000000005</v>
      </c>
      <c r="E32" s="107"/>
      <c r="F32" s="107"/>
      <c r="G32" s="108" t="s">
        <v>68</v>
      </c>
      <c r="H32" s="109" t="s">
        <v>2</v>
      </c>
      <c r="I32" s="125">
        <v>350</v>
      </c>
      <c r="J32" s="110">
        <v>93734</v>
      </c>
      <c r="K32" s="426">
        <f t="shared" si="0"/>
        <v>32806900</v>
      </c>
      <c r="L32" s="58"/>
    </row>
    <row r="33" spans="1:12" ht="31.5">
      <c r="A33" s="55"/>
      <c r="B33" s="57"/>
      <c r="C33" s="134">
        <v>3024</v>
      </c>
      <c r="D33" s="131">
        <v>7.0160000000000053</v>
      </c>
      <c r="E33" s="121"/>
      <c r="F33" s="121"/>
      <c r="G33" s="122" t="s">
        <v>12</v>
      </c>
      <c r="H33" s="123" t="s">
        <v>1</v>
      </c>
      <c r="I33" s="124">
        <v>112</v>
      </c>
      <c r="J33" s="124">
        <v>126767</v>
      </c>
      <c r="K33" s="426">
        <f t="shared" si="0"/>
        <v>14197904</v>
      </c>
      <c r="L33" s="58"/>
    </row>
    <row r="34" spans="1:12">
      <c r="A34" s="55"/>
      <c r="B34" s="57"/>
      <c r="C34" s="135">
        <v>3009</v>
      </c>
      <c r="D34" s="132">
        <v>7.0170000000000057</v>
      </c>
      <c r="E34" s="107"/>
      <c r="F34" s="107"/>
      <c r="G34" s="108" t="s">
        <v>10</v>
      </c>
      <c r="H34" s="109" t="s">
        <v>1</v>
      </c>
      <c r="I34" s="125">
        <v>612</v>
      </c>
      <c r="J34" s="110">
        <v>37240</v>
      </c>
      <c r="K34" s="426">
        <f t="shared" si="0"/>
        <v>22790880</v>
      </c>
      <c r="L34" s="58"/>
    </row>
    <row r="35" spans="1:12" ht="31.5">
      <c r="A35" s="55"/>
      <c r="B35" s="57"/>
      <c r="C35" s="135">
        <v>4613</v>
      </c>
      <c r="D35" s="132">
        <v>7.018000000000006</v>
      </c>
      <c r="E35" s="107"/>
      <c r="F35" s="107"/>
      <c r="G35" s="108" t="s">
        <v>44</v>
      </c>
      <c r="H35" s="109" t="s">
        <v>1</v>
      </c>
      <c r="I35" s="125">
        <v>795</v>
      </c>
      <c r="J35" s="110">
        <v>58797</v>
      </c>
      <c r="K35" s="426">
        <f t="shared" si="0"/>
        <v>46743615</v>
      </c>
      <c r="L35" s="58"/>
    </row>
    <row r="36" spans="1:12" ht="31.5">
      <c r="A36" s="55"/>
      <c r="B36" s="57"/>
      <c r="C36" s="135">
        <v>4907</v>
      </c>
      <c r="D36" s="132">
        <v>7.0190000000000063</v>
      </c>
      <c r="E36" s="107"/>
      <c r="F36" s="107"/>
      <c r="G36" s="108" t="s">
        <v>97</v>
      </c>
      <c r="H36" s="109" t="s">
        <v>1</v>
      </c>
      <c r="I36" s="125">
        <v>287</v>
      </c>
      <c r="J36" s="110">
        <v>146488</v>
      </c>
      <c r="K36" s="426">
        <f t="shared" si="0"/>
        <v>42042056</v>
      </c>
      <c r="L36" s="58"/>
    </row>
    <row r="37" spans="1:12" ht="31.5">
      <c r="A37" s="55"/>
      <c r="B37" s="57"/>
      <c r="C37" s="135">
        <v>7322</v>
      </c>
      <c r="D37" s="132">
        <v>7.0200000000000067</v>
      </c>
      <c r="E37" s="107"/>
      <c r="F37" s="107"/>
      <c r="G37" s="108" t="s">
        <v>159</v>
      </c>
      <c r="H37" s="109" t="s">
        <v>5</v>
      </c>
      <c r="I37" s="125">
        <v>33</v>
      </c>
      <c r="J37" s="110">
        <v>207287</v>
      </c>
      <c r="K37" s="426">
        <f t="shared" si="0"/>
        <v>6840471</v>
      </c>
      <c r="L37" s="58"/>
    </row>
    <row r="38" spans="1:12" ht="31.5">
      <c r="A38" s="55"/>
      <c r="B38" s="57"/>
      <c r="C38" s="135">
        <v>7322</v>
      </c>
      <c r="D38" s="132">
        <v>7.021000000000007</v>
      </c>
      <c r="E38" s="107"/>
      <c r="F38" s="107"/>
      <c r="G38" s="108" t="s">
        <v>159</v>
      </c>
      <c r="H38" s="109" t="s">
        <v>5</v>
      </c>
      <c r="I38" s="125">
        <v>69</v>
      </c>
      <c r="J38" s="110">
        <v>207287</v>
      </c>
      <c r="K38" s="426">
        <f t="shared" si="0"/>
        <v>14302803</v>
      </c>
      <c r="L38" s="58"/>
    </row>
    <row r="39" spans="1:12" ht="47.25">
      <c r="A39" s="55"/>
      <c r="B39" s="57"/>
      <c r="C39" s="135">
        <v>6485</v>
      </c>
      <c r="D39" s="132">
        <v>7.0220000000000073</v>
      </c>
      <c r="E39" s="107"/>
      <c r="F39" s="107"/>
      <c r="G39" s="108" t="s">
        <v>116</v>
      </c>
      <c r="H39" s="109" t="s">
        <v>5</v>
      </c>
      <c r="I39" s="125">
        <v>860</v>
      </c>
      <c r="J39" s="110">
        <v>52764</v>
      </c>
      <c r="K39" s="426">
        <f t="shared" si="0"/>
        <v>45377040</v>
      </c>
      <c r="L39" s="58"/>
    </row>
    <row r="40" spans="1:12" ht="31.5">
      <c r="A40" s="55"/>
      <c r="B40" s="57"/>
      <c r="C40" s="135">
        <v>6690</v>
      </c>
      <c r="D40" s="132">
        <v>7.0230000000000077</v>
      </c>
      <c r="E40" s="107"/>
      <c r="F40" s="107"/>
      <c r="G40" s="108" t="s">
        <v>131</v>
      </c>
      <c r="H40" s="109" t="s">
        <v>2</v>
      </c>
      <c r="I40" s="125">
        <v>2539</v>
      </c>
      <c r="J40" s="110">
        <v>225</v>
      </c>
      <c r="K40" s="426">
        <f t="shared" si="0"/>
        <v>571275</v>
      </c>
      <c r="L40" s="58"/>
    </row>
    <row r="41" spans="1:12" ht="31.5">
      <c r="A41" s="55"/>
      <c r="B41" s="57"/>
      <c r="C41" s="135">
        <v>6778</v>
      </c>
      <c r="D41" s="132">
        <v>7.024000000000008</v>
      </c>
      <c r="E41" s="107"/>
      <c r="F41" s="107"/>
      <c r="G41" s="108" t="s">
        <v>134</v>
      </c>
      <c r="H41" s="109" t="s">
        <v>2</v>
      </c>
      <c r="I41" s="125">
        <v>915</v>
      </c>
      <c r="J41" s="110">
        <v>42302</v>
      </c>
      <c r="K41" s="426">
        <f t="shared" si="0"/>
        <v>38706330</v>
      </c>
      <c r="L41" s="58"/>
    </row>
    <row r="42" spans="1:12" ht="31.5">
      <c r="A42" s="55"/>
      <c r="B42" s="57"/>
      <c r="C42" s="135">
        <v>8461</v>
      </c>
      <c r="D42" s="132">
        <v>7.0250000000000083</v>
      </c>
      <c r="E42" s="107"/>
      <c r="F42" s="107"/>
      <c r="G42" s="108" t="s">
        <v>274</v>
      </c>
      <c r="H42" s="109" t="s">
        <v>2</v>
      </c>
      <c r="I42" s="125">
        <v>1714</v>
      </c>
      <c r="J42" s="110">
        <v>23138</v>
      </c>
      <c r="K42" s="426">
        <f t="shared" si="0"/>
        <v>39658532</v>
      </c>
      <c r="L42" s="58"/>
    </row>
    <row r="43" spans="1:12" ht="31.5">
      <c r="A43" s="55"/>
      <c r="B43" s="57"/>
      <c r="C43" s="135">
        <v>5763</v>
      </c>
      <c r="D43" s="132">
        <v>7.0260000000000087</v>
      </c>
      <c r="E43" s="107"/>
      <c r="F43" s="107"/>
      <c r="G43" s="108" t="s">
        <v>108</v>
      </c>
      <c r="H43" s="109" t="s">
        <v>2</v>
      </c>
      <c r="I43" s="125">
        <v>769</v>
      </c>
      <c r="J43" s="110">
        <v>17954</v>
      </c>
      <c r="K43" s="426">
        <f t="shared" si="0"/>
        <v>13806626</v>
      </c>
      <c r="L43" s="58"/>
    </row>
    <row r="44" spans="1:12" ht="31.5">
      <c r="A44" s="55"/>
      <c r="B44" s="57"/>
      <c r="C44" s="135">
        <v>6865</v>
      </c>
      <c r="D44" s="132">
        <v>7.027000000000009</v>
      </c>
      <c r="E44" s="107"/>
      <c r="F44" s="107"/>
      <c r="G44" s="108" t="s">
        <v>140</v>
      </c>
      <c r="H44" s="109" t="s">
        <v>2</v>
      </c>
      <c r="I44" s="125">
        <v>427</v>
      </c>
      <c r="J44" s="110">
        <v>10978</v>
      </c>
      <c r="K44" s="426">
        <f t="shared" si="0"/>
        <v>4687606</v>
      </c>
      <c r="L44" s="58"/>
    </row>
    <row r="45" spans="1:12" ht="31.5">
      <c r="A45" s="55"/>
      <c r="B45" s="57"/>
      <c r="C45" s="135">
        <v>5767</v>
      </c>
      <c r="D45" s="132">
        <v>7.0280000000000094</v>
      </c>
      <c r="E45" s="107"/>
      <c r="F45" s="107"/>
      <c r="G45" s="108" t="s">
        <v>110</v>
      </c>
      <c r="H45" s="109" t="s">
        <v>2</v>
      </c>
      <c r="I45" s="125">
        <v>1006</v>
      </c>
      <c r="J45" s="110">
        <v>11902</v>
      </c>
      <c r="K45" s="426">
        <f t="shared" si="0"/>
        <v>11973412</v>
      </c>
      <c r="L45" s="58"/>
    </row>
    <row r="46" spans="1:12" ht="31.5">
      <c r="A46" s="55"/>
      <c r="B46" s="57"/>
      <c r="C46" s="135">
        <v>5771</v>
      </c>
      <c r="D46" s="132">
        <v>7.0290000000000097</v>
      </c>
      <c r="E46" s="107"/>
      <c r="F46" s="107"/>
      <c r="G46" s="108" t="s">
        <v>111</v>
      </c>
      <c r="H46" s="109" t="s">
        <v>2</v>
      </c>
      <c r="I46" s="125">
        <v>3142</v>
      </c>
      <c r="J46" s="110">
        <v>8321</v>
      </c>
      <c r="K46" s="426">
        <f t="shared" si="0"/>
        <v>26144582</v>
      </c>
      <c r="L46" s="58"/>
    </row>
    <row r="47" spans="1:12">
      <c r="A47" s="55"/>
      <c r="B47" s="57"/>
      <c r="C47" s="135">
        <v>5341</v>
      </c>
      <c r="D47" s="132">
        <v>7.03000000000001</v>
      </c>
      <c r="E47" s="107"/>
      <c r="F47" s="107"/>
      <c r="G47" s="108" t="s">
        <v>105</v>
      </c>
      <c r="H47" s="109" t="s">
        <v>5</v>
      </c>
      <c r="I47" s="125">
        <v>42</v>
      </c>
      <c r="J47" s="110">
        <v>558165</v>
      </c>
      <c r="K47" s="426">
        <f t="shared" si="0"/>
        <v>23442930</v>
      </c>
      <c r="L47" s="58"/>
    </row>
    <row r="48" spans="1:12" ht="31.5">
      <c r="A48" s="55"/>
      <c r="B48" s="57"/>
      <c r="C48" s="135">
        <v>8153</v>
      </c>
      <c r="D48" s="132">
        <v>7.0310000000000104</v>
      </c>
      <c r="E48" s="107"/>
      <c r="F48" s="107"/>
      <c r="G48" s="108" t="s">
        <v>242</v>
      </c>
      <c r="H48" s="109" t="s">
        <v>5</v>
      </c>
      <c r="I48" s="125">
        <v>1</v>
      </c>
      <c r="J48" s="110">
        <v>24799823</v>
      </c>
      <c r="K48" s="426">
        <f t="shared" si="0"/>
        <v>24799823</v>
      </c>
      <c r="L48" s="58"/>
    </row>
    <row r="49" spans="1:12" ht="31.5">
      <c r="A49" s="55"/>
      <c r="B49" s="57"/>
      <c r="C49" s="135">
        <v>8127</v>
      </c>
      <c r="D49" s="132">
        <v>7.0320000000000107</v>
      </c>
      <c r="E49" s="107"/>
      <c r="F49" s="107"/>
      <c r="G49" s="108" t="s">
        <v>347</v>
      </c>
      <c r="H49" s="109" t="s">
        <v>5</v>
      </c>
      <c r="I49" s="125">
        <v>2</v>
      </c>
      <c r="J49" s="110">
        <v>28046479</v>
      </c>
      <c r="K49" s="426">
        <f t="shared" si="0"/>
        <v>56092958</v>
      </c>
      <c r="L49" s="58"/>
    </row>
    <row r="50" spans="1:12" ht="31.5">
      <c r="A50" s="55"/>
      <c r="B50" s="57"/>
      <c r="C50" s="135">
        <v>8159</v>
      </c>
      <c r="D50" s="132">
        <v>7.033000000000011</v>
      </c>
      <c r="E50" s="107"/>
      <c r="F50" s="107"/>
      <c r="G50" s="108" t="s">
        <v>396</v>
      </c>
      <c r="H50" s="109" t="s">
        <v>5</v>
      </c>
      <c r="I50" s="125">
        <v>1</v>
      </c>
      <c r="J50" s="110">
        <v>36337491</v>
      </c>
      <c r="K50" s="426">
        <f t="shared" si="0"/>
        <v>36337491</v>
      </c>
      <c r="L50" s="58"/>
    </row>
    <row r="51" spans="1:12" ht="31.5">
      <c r="A51" s="55"/>
      <c r="B51" s="57"/>
      <c r="C51" s="135">
        <v>7658</v>
      </c>
      <c r="D51" s="132">
        <v>7.0340000000000114</v>
      </c>
      <c r="E51" s="107"/>
      <c r="F51" s="107"/>
      <c r="G51" s="108" t="s">
        <v>350</v>
      </c>
      <c r="H51" s="109" t="s">
        <v>2</v>
      </c>
      <c r="I51" s="125">
        <v>100</v>
      </c>
      <c r="J51" s="110">
        <v>107514</v>
      </c>
      <c r="K51" s="426">
        <f t="shared" si="0"/>
        <v>10751400</v>
      </c>
      <c r="L51" s="58"/>
    </row>
    <row r="52" spans="1:12">
      <c r="A52" s="55"/>
      <c r="B52" s="57"/>
      <c r="C52" s="134"/>
      <c r="D52" s="131"/>
      <c r="E52" s="121"/>
      <c r="F52" s="121"/>
      <c r="G52" s="108" t="s">
        <v>250</v>
      </c>
      <c r="H52" s="109"/>
      <c r="I52" s="125"/>
      <c r="J52" s="110"/>
      <c r="K52" s="426"/>
      <c r="L52" s="58"/>
    </row>
    <row r="53" spans="1:12">
      <c r="A53" s="55"/>
      <c r="B53" s="57"/>
      <c r="C53" s="134"/>
      <c r="D53" s="131"/>
      <c r="E53" s="121"/>
      <c r="F53" s="121"/>
      <c r="G53" s="108" t="s">
        <v>245</v>
      </c>
      <c r="H53" s="109"/>
      <c r="I53" s="125"/>
      <c r="J53" s="110"/>
      <c r="K53" s="426"/>
      <c r="L53" s="58"/>
    </row>
    <row r="54" spans="1:12" ht="31.5">
      <c r="A54" s="55"/>
      <c r="B54" s="57"/>
      <c r="C54" s="135">
        <v>4140</v>
      </c>
      <c r="D54" s="132">
        <v>7.0350000000000117</v>
      </c>
      <c r="E54" s="107"/>
      <c r="F54" s="107"/>
      <c r="G54" s="108" t="s">
        <v>79</v>
      </c>
      <c r="H54" s="109" t="s">
        <v>1</v>
      </c>
      <c r="I54" s="125">
        <v>374</v>
      </c>
      <c r="J54" s="110">
        <v>195409</v>
      </c>
      <c r="K54" s="426">
        <f t="shared" si="0"/>
        <v>73082966</v>
      </c>
      <c r="L54" s="58"/>
    </row>
    <row r="55" spans="1:12" ht="31.5">
      <c r="A55" s="55"/>
      <c r="B55" s="57"/>
      <c r="C55" s="135">
        <v>4160</v>
      </c>
      <c r="D55" s="132">
        <v>7.036000000000012</v>
      </c>
      <c r="E55" s="107"/>
      <c r="F55" s="107"/>
      <c r="G55" s="108" t="s">
        <v>39</v>
      </c>
      <c r="H55" s="109" t="s">
        <v>1</v>
      </c>
      <c r="I55" s="125">
        <v>374</v>
      </c>
      <c r="J55" s="110">
        <v>176176</v>
      </c>
      <c r="K55" s="426">
        <f t="shared" si="0"/>
        <v>65889824</v>
      </c>
      <c r="L55" s="58"/>
    </row>
    <row r="56" spans="1:12" ht="31.5">
      <c r="A56" s="55"/>
      <c r="B56" s="57"/>
      <c r="C56" s="135">
        <v>4907</v>
      </c>
      <c r="D56" s="132">
        <v>7.0370000000000124</v>
      </c>
      <c r="E56" s="107"/>
      <c r="F56" s="107"/>
      <c r="G56" s="108" t="s">
        <v>97</v>
      </c>
      <c r="H56" s="109" t="s">
        <v>1</v>
      </c>
      <c r="I56" s="125">
        <v>2212</v>
      </c>
      <c r="J56" s="110">
        <v>146488</v>
      </c>
      <c r="K56" s="426">
        <f t="shared" si="0"/>
        <v>324031456</v>
      </c>
      <c r="L56" s="58"/>
    </row>
    <row r="57" spans="1:12" ht="31.5">
      <c r="A57" s="55"/>
      <c r="B57" s="57"/>
      <c r="C57" s="135">
        <v>3024</v>
      </c>
      <c r="D57" s="132">
        <v>7.0380000000000127</v>
      </c>
      <c r="E57" s="107"/>
      <c r="F57" s="107"/>
      <c r="G57" s="108" t="s">
        <v>12</v>
      </c>
      <c r="H57" s="109" t="s">
        <v>1</v>
      </c>
      <c r="I57" s="125">
        <v>1720</v>
      </c>
      <c r="J57" s="110">
        <v>126767</v>
      </c>
      <c r="K57" s="426">
        <f t="shared" si="0"/>
        <v>218039240</v>
      </c>
      <c r="L57" s="58"/>
    </row>
    <row r="58" spans="1:12" ht="31.5">
      <c r="A58" s="55"/>
      <c r="B58" s="57"/>
      <c r="C58" s="135">
        <v>6690</v>
      </c>
      <c r="D58" s="132">
        <v>7.039000000000013</v>
      </c>
      <c r="E58" s="107"/>
      <c r="F58" s="107"/>
      <c r="G58" s="108" t="s">
        <v>131</v>
      </c>
      <c r="H58" s="109" t="s">
        <v>2</v>
      </c>
      <c r="I58" s="125">
        <v>1794</v>
      </c>
      <c r="J58" s="110">
        <v>225</v>
      </c>
      <c r="K58" s="426">
        <f t="shared" si="0"/>
        <v>403650</v>
      </c>
      <c r="L58" s="58"/>
    </row>
    <row r="59" spans="1:12" ht="31.5">
      <c r="A59" s="55"/>
      <c r="B59" s="57"/>
      <c r="C59" s="135">
        <v>7676</v>
      </c>
      <c r="D59" s="132">
        <v>7.0400000000000134</v>
      </c>
      <c r="E59" s="107"/>
      <c r="F59" s="107"/>
      <c r="G59" s="108" t="s">
        <v>168</v>
      </c>
      <c r="H59" s="109" t="s">
        <v>5</v>
      </c>
      <c r="I59" s="125">
        <v>50</v>
      </c>
      <c r="J59" s="110">
        <v>356086</v>
      </c>
      <c r="K59" s="426">
        <f t="shared" si="0"/>
        <v>17804300</v>
      </c>
      <c r="L59" s="58"/>
    </row>
    <row r="60" spans="1:12">
      <c r="A60" s="55"/>
      <c r="B60" s="57"/>
      <c r="C60" s="135">
        <v>3009</v>
      </c>
      <c r="D60" s="132">
        <v>7.0410000000000137</v>
      </c>
      <c r="E60" s="107"/>
      <c r="F60" s="107"/>
      <c r="G60" s="108" t="s">
        <v>10</v>
      </c>
      <c r="H60" s="109" t="s">
        <v>1</v>
      </c>
      <c r="I60" s="125">
        <v>5502</v>
      </c>
      <c r="J60" s="110">
        <v>37240</v>
      </c>
      <c r="K60" s="426">
        <f t="shared" si="0"/>
        <v>204894480</v>
      </c>
      <c r="L60" s="58"/>
    </row>
    <row r="61" spans="1:12">
      <c r="A61" s="55"/>
      <c r="B61" s="57"/>
      <c r="C61" s="135">
        <v>6782</v>
      </c>
      <c r="D61" s="132">
        <v>7.042000000000014</v>
      </c>
      <c r="E61" s="107"/>
      <c r="F61" s="107"/>
      <c r="G61" s="108" t="s">
        <v>397</v>
      </c>
      <c r="H61" s="109" t="s">
        <v>5</v>
      </c>
      <c r="I61" s="125">
        <v>1</v>
      </c>
      <c r="J61" s="110">
        <v>166317</v>
      </c>
      <c r="K61" s="426">
        <f t="shared" si="0"/>
        <v>166317</v>
      </c>
      <c r="L61" s="58"/>
    </row>
    <row r="62" spans="1:12">
      <c r="A62" s="55"/>
      <c r="B62" s="57"/>
      <c r="C62" s="134">
        <v>6791</v>
      </c>
      <c r="D62" s="131">
        <v>7.0430000000000144</v>
      </c>
      <c r="E62" s="121"/>
      <c r="F62" s="121"/>
      <c r="G62" s="108" t="s">
        <v>398</v>
      </c>
      <c r="H62" s="109" t="s">
        <v>5</v>
      </c>
      <c r="I62" s="125">
        <v>2</v>
      </c>
      <c r="J62" s="110">
        <v>565900</v>
      </c>
      <c r="K62" s="426">
        <f t="shared" si="0"/>
        <v>1131800</v>
      </c>
      <c r="L62" s="58"/>
    </row>
    <row r="63" spans="1:12" ht="31.5">
      <c r="A63" s="55"/>
      <c r="B63" s="57"/>
      <c r="C63" s="135">
        <v>4613</v>
      </c>
      <c r="D63" s="132">
        <v>7.0440000000000147</v>
      </c>
      <c r="E63" s="107"/>
      <c r="F63" s="107"/>
      <c r="G63" s="108" t="s">
        <v>44</v>
      </c>
      <c r="H63" s="109" t="s">
        <v>1</v>
      </c>
      <c r="I63" s="125">
        <v>7152</v>
      </c>
      <c r="J63" s="110">
        <v>58797</v>
      </c>
      <c r="K63" s="426">
        <f t="shared" si="0"/>
        <v>420516144</v>
      </c>
      <c r="L63" s="58"/>
    </row>
    <row r="64" spans="1:12">
      <c r="A64" s="55"/>
      <c r="B64" s="57"/>
      <c r="C64" s="135"/>
      <c r="D64" s="132"/>
      <c r="E64" s="107"/>
      <c r="F64" s="107"/>
      <c r="G64" s="108" t="s">
        <v>248</v>
      </c>
      <c r="H64" s="109"/>
      <c r="I64" s="125"/>
      <c r="J64" s="110"/>
      <c r="K64" s="426"/>
      <c r="L64" s="58"/>
    </row>
    <row r="65" spans="1:12" ht="63">
      <c r="A65" s="55"/>
      <c r="B65" s="57"/>
      <c r="C65" s="135">
        <v>5252</v>
      </c>
      <c r="D65" s="132">
        <v>7.045000000000015</v>
      </c>
      <c r="E65" s="107"/>
      <c r="F65" s="107"/>
      <c r="G65" s="108" t="s">
        <v>348</v>
      </c>
      <c r="H65" s="109" t="s">
        <v>5</v>
      </c>
      <c r="I65" s="125">
        <v>1</v>
      </c>
      <c r="J65" s="110">
        <v>2979666</v>
      </c>
      <c r="K65" s="426">
        <f t="shared" si="0"/>
        <v>2979666</v>
      </c>
      <c r="L65" s="58"/>
    </row>
    <row r="66" spans="1:12" ht="31.5">
      <c r="A66" s="55"/>
      <c r="B66" s="57"/>
      <c r="C66" s="135">
        <v>5253</v>
      </c>
      <c r="D66" s="132">
        <v>7.0460000000000154</v>
      </c>
      <c r="E66" s="107"/>
      <c r="F66" s="107"/>
      <c r="G66" s="108" t="s">
        <v>53</v>
      </c>
      <c r="H66" s="109" t="s">
        <v>5</v>
      </c>
      <c r="I66" s="125">
        <v>3</v>
      </c>
      <c r="J66" s="110">
        <v>12094069</v>
      </c>
      <c r="K66" s="426">
        <f t="shared" si="0"/>
        <v>36282207</v>
      </c>
      <c r="L66" s="58"/>
    </row>
    <row r="67" spans="1:12" ht="31.5">
      <c r="A67" s="55"/>
      <c r="B67" s="57"/>
      <c r="C67" s="135">
        <v>3652</v>
      </c>
      <c r="D67" s="132">
        <v>7.0470000000000157</v>
      </c>
      <c r="E67" s="107"/>
      <c r="F67" s="107"/>
      <c r="G67" s="108" t="s">
        <v>28</v>
      </c>
      <c r="H67" s="109" t="s">
        <v>5</v>
      </c>
      <c r="I67" s="125">
        <v>17</v>
      </c>
      <c r="J67" s="110">
        <v>3873114</v>
      </c>
      <c r="K67" s="426">
        <f t="shared" si="0"/>
        <v>65842938</v>
      </c>
      <c r="L67" s="58"/>
    </row>
    <row r="68" spans="1:12" ht="47.25">
      <c r="A68" s="55"/>
      <c r="B68" s="57"/>
      <c r="C68" s="135">
        <v>4108</v>
      </c>
      <c r="D68" s="132">
        <v>7.048000000000016</v>
      </c>
      <c r="E68" s="107"/>
      <c r="F68" s="107"/>
      <c r="G68" s="108" t="s">
        <v>36</v>
      </c>
      <c r="H68" s="109" t="s">
        <v>5</v>
      </c>
      <c r="I68" s="125">
        <v>171</v>
      </c>
      <c r="J68" s="110">
        <v>1316840</v>
      </c>
      <c r="K68" s="426">
        <f t="shared" si="0"/>
        <v>225179640</v>
      </c>
      <c r="L68" s="58"/>
    </row>
    <row r="69" spans="1:12" ht="47.25">
      <c r="A69" s="55"/>
      <c r="B69" s="57"/>
      <c r="C69" s="135">
        <v>4106</v>
      </c>
      <c r="D69" s="132">
        <v>7.0490000000000164</v>
      </c>
      <c r="E69" s="107"/>
      <c r="F69" s="107"/>
      <c r="G69" s="108" t="s">
        <v>35</v>
      </c>
      <c r="H69" s="109" t="s">
        <v>5</v>
      </c>
      <c r="I69" s="125">
        <v>58</v>
      </c>
      <c r="J69" s="110">
        <v>954241</v>
      </c>
      <c r="K69" s="426">
        <f t="shared" si="0"/>
        <v>55345978</v>
      </c>
      <c r="L69" s="58"/>
    </row>
    <row r="70" spans="1:12" ht="47.25">
      <c r="A70" s="55"/>
      <c r="B70" s="57"/>
      <c r="C70" s="135">
        <v>4110</v>
      </c>
      <c r="D70" s="132">
        <v>7.0500000000000167</v>
      </c>
      <c r="E70" s="107"/>
      <c r="F70" s="107"/>
      <c r="G70" s="108" t="s">
        <v>77</v>
      </c>
      <c r="H70" s="109" t="s">
        <v>5</v>
      </c>
      <c r="I70" s="125">
        <v>3</v>
      </c>
      <c r="J70" s="110">
        <v>2453394</v>
      </c>
      <c r="K70" s="426">
        <f t="shared" si="0"/>
        <v>7360182</v>
      </c>
      <c r="L70" s="58"/>
    </row>
    <row r="71" spans="1:12" ht="31.5">
      <c r="A71" s="55"/>
      <c r="B71" s="57"/>
      <c r="C71" s="135">
        <v>3388</v>
      </c>
      <c r="D71" s="132">
        <v>7.051000000000017</v>
      </c>
      <c r="E71" s="107"/>
      <c r="F71" s="107"/>
      <c r="G71" s="108" t="s">
        <v>69</v>
      </c>
      <c r="H71" s="109" t="s">
        <v>2</v>
      </c>
      <c r="I71" s="125">
        <v>934</v>
      </c>
      <c r="J71" s="110">
        <v>460554</v>
      </c>
      <c r="K71" s="426">
        <f t="shared" si="0"/>
        <v>430157436</v>
      </c>
      <c r="L71" s="58"/>
    </row>
    <row r="72" spans="1:12" ht="31.5">
      <c r="A72" s="55"/>
      <c r="B72" s="57"/>
      <c r="C72" s="135">
        <v>3408</v>
      </c>
      <c r="D72" s="132">
        <v>7.0520000000000174</v>
      </c>
      <c r="E72" s="107"/>
      <c r="F72" s="107"/>
      <c r="G72" s="108" t="s">
        <v>24</v>
      </c>
      <c r="H72" s="109" t="s">
        <v>2</v>
      </c>
      <c r="I72" s="125">
        <v>2522</v>
      </c>
      <c r="J72" s="110">
        <v>308258</v>
      </c>
      <c r="K72" s="426">
        <f t="shared" si="0"/>
        <v>777426676</v>
      </c>
      <c r="L72" s="58"/>
    </row>
    <row r="73" spans="1:12" ht="31.5">
      <c r="A73" s="55"/>
      <c r="B73" s="57"/>
      <c r="C73" s="135">
        <v>3379</v>
      </c>
      <c r="D73" s="132">
        <v>7.0530000000000177</v>
      </c>
      <c r="E73" s="107"/>
      <c r="F73" s="107"/>
      <c r="G73" s="108" t="s">
        <v>67</v>
      </c>
      <c r="H73" s="109" t="s">
        <v>2</v>
      </c>
      <c r="I73" s="125">
        <v>659</v>
      </c>
      <c r="J73" s="110">
        <v>206729</v>
      </c>
      <c r="K73" s="426">
        <f t="shared" si="0"/>
        <v>136234411</v>
      </c>
      <c r="L73" s="58"/>
    </row>
    <row r="74" spans="1:12" ht="31.5">
      <c r="A74" s="55"/>
      <c r="B74" s="57"/>
      <c r="C74" s="135">
        <v>3159</v>
      </c>
      <c r="D74" s="132">
        <v>7.054000000000018</v>
      </c>
      <c r="E74" s="107"/>
      <c r="F74" s="107"/>
      <c r="G74" s="108" t="s">
        <v>17</v>
      </c>
      <c r="H74" s="109" t="s">
        <v>2</v>
      </c>
      <c r="I74" s="125">
        <v>2009</v>
      </c>
      <c r="J74" s="110">
        <v>30877</v>
      </c>
      <c r="K74" s="426">
        <f t="shared" si="0"/>
        <v>62031893</v>
      </c>
      <c r="L74" s="58"/>
    </row>
    <row r="75" spans="1:12">
      <c r="A75" s="55"/>
      <c r="B75" s="57"/>
      <c r="C75" s="135">
        <v>5184</v>
      </c>
      <c r="D75" s="132">
        <v>7.0550000000000184</v>
      </c>
      <c r="E75" s="107"/>
      <c r="F75" s="107"/>
      <c r="G75" s="108" t="s">
        <v>52</v>
      </c>
      <c r="H75" s="109" t="s">
        <v>2</v>
      </c>
      <c r="I75" s="125">
        <v>2522</v>
      </c>
      <c r="J75" s="110">
        <v>59674</v>
      </c>
      <c r="K75" s="426">
        <f t="shared" si="0"/>
        <v>150497828</v>
      </c>
      <c r="L75" s="58"/>
    </row>
    <row r="76" spans="1:12" ht="31.5">
      <c r="A76" s="55"/>
      <c r="B76" s="57"/>
      <c r="C76" s="135">
        <v>6916</v>
      </c>
      <c r="D76" s="132">
        <v>7.0560000000000187</v>
      </c>
      <c r="E76" s="107"/>
      <c r="F76" s="107"/>
      <c r="G76" s="108" t="s">
        <v>349</v>
      </c>
      <c r="H76" s="109" t="s">
        <v>5</v>
      </c>
      <c r="I76" s="125">
        <v>5</v>
      </c>
      <c r="J76" s="110">
        <v>100746</v>
      </c>
      <c r="K76" s="426">
        <f t="shared" si="0"/>
        <v>503730</v>
      </c>
      <c r="L76" s="58"/>
    </row>
    <row r="77" spans="1:12" ht="31.5">
      <c r="A77" s="55"/>
      <c r="B77" s="57"/>
      <c r="C77" s="135">
        <v>8132</v>
      </c>
      <c r="D77" s="132">
        <v>7.057000000000019</v>
      </c>
      <c r="E77" s="107"/>
      <c r="F77" s="107"/>
      <c r="G77" s="108" t="s">
        <v>241</v>
      </c>
      <c r="H77" s="109" t="s">
        <v>5</v>
      </c>
      <c r="I77" s="125">
        <v>4</v>
      </c>
      <c r="J77" s="110">
        <v>25552935</v>
      </c>
      <c r="K77" s="426">
        <f t="shared" si="0"/>
        <v>102211740</v>
      </c>
      <c r="L77" s="58"/>
    </row>
    <row r="78" spans="1:12" ht="31.5">
      <c r="A78" s="55"/>
      <c r="B78" s="57"/>
      <c r="C78" s="135">
        <v>6917</v>
      </c>
      <c r="D78" s="132">
        <v>7.0580000000000194</v>
      </c>
      <c r="E78" s="107"/>
      <c r="F78" s="107"/>
      <c r="G78" s="108" t="s">
        <v>141</v>
      </c>
      <c r="H78" s="109" t="s">
        <v>5</v>
      </c>
      <c r="I78" s="125">
        <v>1</v>
      </c>
      <c r="J78" s="110">
        <v>12772227</v>
      </c>
      <c r="K78" s="426">
        <f t="shared" si="0"/>
        <v>12772227</v>
      </c>
      <c r="L78" s="58"/>
    </row>
    <row r="79" spans="1:12">
      <c r="A79" s="55"/>
      <c r="B79" s="57"/>
      <c r="C79" s="135">
        <v>8081</v>
      </c>
      <c r="D79" s="132">
        <v>7.0590000000000197</v>
      </c>
      <c r="E79" s="107"/>
      <c r="F79" s="107"/>
      <c r="G79" s="108" t="s">
        <v>225</v>
      </c>
      <c r="H79" s="109" t="s">
        <v>5</v>
      </c>
      <c r="I79" s="125">
        <v>2262</v>
      </c>
      <c r="J79" s="110">
        <v>27319</v>
      </c>
      <c r="K79" s="426">
        <f t="shared" si="0"/>
        <v>61795578</v>
      </c>
      <c r="L79" s="58"/>
    </row>
    <row r="80" spans="1:12">
      <c r="A80" s="55"/>
      <c r="B80" s="57"/>
      <c r="C80" s="134">
        <v>3414</v>
      </c>
      <c r="D80" s="131">
        <v>7.06000000000002</v>
      </c>
      <c r="E80" s="121"/>
      <c r="F80" s="121"/>
      <c r="G80" s="108" t="s">
        <v>71</v>
      </c>
      <c r="H80" s="109" t="s">
        <v>5</v>
      </c>
      <c r="I80" s="125">
        <v>464</v>
      </c>
      <c r="J80" s="110">
        <v>18478</v>
      </c>
      <c r="K80" s="426">
        <f t="shared" si="0"/>
        <v>8573792</v>
      </c>
      <c r="L80" s="58"/>
    </row>
    <row r="81" spans="1:12" ht="47.25">
      <c r="A81" s="55"/>
      <c r="B81" s="57"/>
      <c r="C81" s="135">
        <v>7204</v>
      </c>
      <c r="D81" s="132">
        <v>7.0610000000000204</v>
      </c>
      <c r="E81" s="107"/>
      <c r="F81" s="107"/>
      <c r="G81" s="108" t="s">
        <v>154</v>
      </c>
      <c r="H81" s="109" t="s">
        <v>2</v>
      </c>
      <c r="I81" s="125">
        <v>16</v>
      </c>
      <c r="J81" s="110">
        <v>145516</v>
      </c>
      <c r="K81" s="426">
        <f t="shared" ref="K81:K126" si="1">+J81*I81</f>
        <v>2328256</v>
      </c>
      <c r="L81" s="58"/>
    </row>
    <row r="82" spans="1:12" ht="78.75">
      <c r="A82" s="55"/>
      <c r="B82" s="57"/>
      <c r="C82" s="135">
        <v>8429</v>
      </c>
      <c r="D82" s="132">
        <v>7.0620000000000207</v>
      </c>
      <c r="E82" s="107"/>
      <c r="F82" s="107"/>
      <c r="G82" s="108" t="s">
        <v>399</v>
      </c>
      <c r="H82" s="109" t="s">
        <v>5</v>
      </c>
      <c r="I82" s="125">
        <v>1</v>
      </c>
      <c r="J82" s="110">
        <v>46053011</v>
      </c>
      <c r="K82" s="426">
        <f t="shared" si="1"/>
        <v>46053011</v>
      </c>
      <c r="L82" s="58"/>
    </row>
    <row r="83" spans="1:12">
      <c r="A83" s="55"/>
      <c r="B83" s="57"/>
      <c r="C83" s="135"/>
      <c r="D83" s="132"/>
      <c r="E83" s="107"/>
      <c r="F83" s="107"/>
      <c r="G83" s="108" t="s">
        <v>249</v>
      </c>
      <c r="H83" s="109"/>
      <c r="I83" s="125"/>
      <c r="J83" s="110"/>
      <c r="K83" s="426"/>
      <c r="L83" s="58"/>
    </row>
    <row r="84" spans="1:12" ht="31.5">
      <c r="A84" s="55"/>
      <c r="B84" s="57"/>
      <c r="C84" s="135">
        <v>5023</v>
      </c>
      <c r="D84" s="132">
        <v>7.063000000000021</v>
      </c>
      <c r="E84" s="107"/>
      <c r="F84" s="107"/>
      <c r="G84" s="108" t="s">
        <v>101</v>
      </c>
      <c r="H84" s="109" t="s">
        <v>2</v>
      </c>
      <c r="I84" s="125">
        <v>82</v>
      </c>
      <c r="J84" s="110">
        <v>22961</v>
      </c>
      <c r="K84" s="426">
        <f t="shared" si="1"/>
        <v>1882802</v>
      </c>
      <c r="L84" s="58"/>
    </row>
    <row r="85" spans="1:12" ht="31.5">
      <c r="A85" s="55"/>
      <c r="B85" s="57"/>
      <c r="C85" s="135">
        <v>3379</v>
      </c>
      <c r="D85" s="132">
        <v>7.0640000000000214</v>
      </c>
      <c r="E85" s="107"/>
      <c r="F85" s="107"/>
      <c r="G85" s="108" t="s">
        <v>67</v>
      </c>
      <c r="H85" s="109" t="s">
        <v>2</v>
      </c>
      <c r="I85" s="125">
        <v>1011</v>
      </c>
      <c r="J85" s="110">
        <v>206729</v>
      </c>
      <c r="K85" s="426">
        <f t="shared" si="1"/>
        <v>209003019</v>
      </c>
      <c r="L85" s="58"/>
    </row>
    <row r="86" spans="1:12" ht="31.5">
      <c r="A86" s="55"/>
      <c r="B86" s="57"/>
      <c r="C86" s="135">
        <v>3024</v>
      </c>
      <c r="D86" s="132">
        <v>7.0650000000000217</v>
      </c>
      <c r="E86" s="107"/>
      <c r="F86" s="107"/>
      <c r="G86" s="108" t="s">
        <v>12</v>
      </c>
      <c r="H86" s="109" t="s">
        <v>1</v>
      </c>
      <c r="I86" s="125">
        <v>276</v>
      </c>
      <c r="J86" s="110">
        <v>126767</v>
      </c>
      <c r="K86" s="426">
        <f t="shared" si="1"/>
        <v>34987692</v>
      </c>
      <c r="L86" s="58"/>
    </row>
    <row r="87" spans="1:12">
      <c r="A87" s="55"/>
      <c r="B87" s="57"/>
      <c r="C87" s="135">
        <v>3009</v>
      </c>
      <c r="D87" s="132">
        <v>7.066000000000022</v>
      </c>
      <c r="E87" s="107"/>
      <c r="F87" s="107"/>
      <c r="G87" s="108" t="s">
        <v>10</v>
      </c>
      <c r="H87" s="109" t="s">
        <v>1</v>
      </c>
      <c r="I87" s="125">
        <v>745</v>
      </c>
      <c r="J87" s="110">
        <v>37240</v>
      </c>
      <c r="K87" s="426">
        <f t="shared" si="1"/>
        <v>27743800</v>
      </c>
      <c r="L87" s="58"/>
    </row>
    <row r="88" spans="1:12" ht="31.5">
      <c r="A88" s="55"/>
      <c r="B88" s="57"/>
      <c r="C88" s="135">
        <v>4613</v>
      </c>
      <c r="D88" s="132">
        <v>7.0670000000000224</v>
      </c>
      <c r="E88" s="107"/>
      <c r="F88" s="107"/>
      <c r="G88" s="108" t="s">
        <v>44</v>
      </c>
      <c r="H88" s="109" t="s">
        <v>1</v>
      </c>
      <c r="I88" s="125">
        <v>968</v>
      </c>
      <c r="J88" s="110">
        <v>58797</v>
      </c>
      <c r="K88" s="426">
        <f t="shared" si="1"/>
        <v>56915496</v>
      </c>
      <c r="L88" s="58"/>
    </row>
    <row r="89" spans="1:12" ht="31.5">
      <c r="A89" s="55"/>
      <c r="B89" s="57"/>
      <c r="C89" s="134">
        <v>4907</v>
      </c>
      <c r="D89" s="131">
        <v>7.0680000000000227</v>
      </c>
      <c r="E89" s="121"/>
      <c r="F89" s="121"/>
      <c r="G89" s="108" t="s">
        <v>97</v>
      </c>
      <c r="H89" s="109" t="s">
        <v>1</v>
      </c>
      <c r="I89" s="125">
        <v>368</v>
      </c>
      <c r="J89" s="110">
        <v>146488</v>
      </c>
      <c r="K89" s="426">
        <f t="shared" si="1"/>
        <v>53907584</v>
      </c>
      <c r="L89" s="58"/>
    </row>
    <row r="90" spans="1:12" ht="31.5">
      <c r="A90" s="55"/>
      <c r="B90" s="57"/>
      <c r="C90" s="135">
        <v>7322</v>
      </c>
      <c r="D90" s="132">
        <v>7.069000000000023</v>
      </c>
      <c r="E90" s="107"/>
      <c r="F90" s="107"/>
      <c r="G90" s="108" t="s">
        <v>159</v>
      </c>
      <c r="H90" s="109" t="s">
        <v>5</v>
      </c>
      <c r="I90" s="125">
        <v>2</v>
      </c>
      <c r="J90" s="110">
        <v>207287</v>
      </c>
      <c r="K90" s="426">
        <f t="shared" si="1"/>
        <v>414574</v>
      </c>
      <c r="L90" s="58"/>
    </row>
    <row r="91" spans="1:12">
      <c r="A91" s="55"/>
      <c r="B91" s="57"/>
      <c r="C91" s="135">
        <v>3015</v>
      </c>
      <c r="D91" s="132">
        <v>7.0700000000000234</v>
      </c>
      <c r="E91" s="107"/>
      <c r="F91" s="107"/>
      <c r="G91" s="108" t="s">
        <v>11</v>
      </c>
      <c r="H91" s="109" t="s">
        <v>5</v>
      </c>
      <c r="I91" s="125">
        <v>8</v>
      </c>
      <c r="J91" s="110">
        <v>278464</v>
      </c>
      <c r="K91" s="426">
        <f t="shared" si="1"/>
        <v>2227712</v>
      </c>
      <c r="L91" s="58"/>
    </row>
    <row r="92" spans="1:12" ht="31.5">
      <c r="A92" s="55"/>
      <c r="B92" s="57"/>
      <c r="C92" s="135">
        <v>8461</v>
      </c>
      <c r="D92" s="132">
        <v>7.0710000000000237</v>
      </c>
      <c r="E92" s="107"/>
      <c r="F92" s="107"/>
      <c r="G92" s="108" t="s">
        <v>274</v>
      </c>
      <c r="H92" s="109" t="s">
        <v>2</v>
      </c>
      <c r="I92" s="125">
        <v>46</v>
      </c>
      <c r="J92" s="110">
        <v>23138</v>
      </c>
      <c r="K92" s="426">
        <f t="shared" si="1"/>
        <v>1064348</v>
      </c>
      <c r="L92" s="58"/>
    </row>
    <row r="93" spans="1:12" ht="31.5">
      <c r="A93" s="55"/>
      <c r="B93" s="57"/>
      <c r="C93" s="135">
        <v>6865</v>
      </c>
      <c r="D93" s="132">
        <v>7.072000000000024</v>
      </c>
      <c r="E93" s="107"/>
      <c r="F93" s="107"/>
      <c r="G93" s="108" t="s">
        <v>140</v>
      </c>
      <c r="H93" s="109" t="s">
        <v>2</v>
      </c>
      <c r="I93" s="125">
        <v>10</v>
      </c>
      <c r="J93" s="110">
        <v>10978</v>
      </c>
      <c r="K93" s="426">
        <f t="shared" si="1"/>
        <v>109780</v>
      </c>
      <c r="L93" s="58"/>
    </row>
    <row r="94" spans="1:12" ht="31.5">
      <c r="A94" s="55"/>
      <c r="B94" s="57"/>
      <c r="C94" s="135">
        <v>5767</v>
      </c>
      <c r="D94" s="132">
        <v>7.0730000000000244</v>
      </c>
      <c r="E94" s="107"/>
      <c r="F94" s="107"/>
      <c r="G94" s="108" t="s">
        <v>110</v>
      </c>
      <c r="H94" s="109" t="s">
        <v>2</v>
      </c>
      <c r="I94" s="125">
        <v>203</v>
      </c>
      <c r="J94" s="110">
        <v>11902</v>
      </c>
      <c r="K94" s="426">
        <f t="shared" si="1"/>
        <v>2416106</v>
      </c>
      <c r="L94" s="58"/>
    </row>
    <row r="95" spans="1:12" ht="31.5">
      <c r="A95" s="55"/>
      <c r="B95" s="57"/>
      <c r="C95" s="135">
        <v>5771</v>
      </c>
      <c r="D95" s="132">
        <v>7.0740000000000247</v>
      </c>
      <c r="E95" s="107"/>
      <c r="F95" s="107"/>
      <c r="G95" s="108" t="s">
        <v>111</v>
      </c>
      <c r="H95" s="109" t="s">
        <v>2</v>
      </c>
      <c r="I95" s="125">
        <v>68</v>
      </c>
      <c r="J95" s="110">
        <v>8321</v>
      </c>
      <c r="K95" s="426">
        <f t="shared" si="1"/>
        <v>565828</v>
      </c>
      <c r="L95" s="58"/>
    </row>
    <row r="96" spans="1:12" ht="31.5">
      <c r="A96" s="55"/>
      <c r="B96" s="57"/>
      <c r="C96" s="135">
        <v>3370</v>
      </c>
      <c r="D96" s="132">
        <v>7.075000000000025</v>
      </c>
      <c r="E96" s="107"/>
      <c r="F96" s="107"/>
      <c r="G96" s="108" t="s">
        <v>66</v>
      </c>
      <c r="H96" s="109" t="s">
        <v>5</v>
      </c>
      <c r="I96" s="125">
        <v>9</v>
      </c>
      <c r="J96" s="110">
        <v>1349337</v>
      </c>
      <c r="K96" s="426">
        <f t="shared" si="1"/>
        <v>12144033</v>
      </c>
      <c r="L96" s="58"/>
    </row>
    <row r="97" spans="1:12" ht="31.5">
      <c r="A97" s="55"/>
      <c r="B97" s="57"/>
      <c r="C97" s="135">
        <v>3373</v>
      </c>
      <c r="D97" s="132">
        <v>7.0760000000000254</v>
      </c>
      <c r="E97" s="107"/>
      <c r="F97" s="107"/>
      <c r="G97" s="108" t="s">
        <v>400</v>
      </c>
      <c r="H97" s="109" t="s">
        <v>5</v>
      </c>
      <c r="I97" s="125">
        <v>8</v>
      </c>
      <c r="J97" s="110">
        <v>1744034</v>
      </c>
      <c r="K97" s="426">
        <f t="shared" si="1"/>
        <v>13952272</v>
      </c>
      <c r="L97" s="58"/>
    </row>
    <row r="98" spans="1:12" ht="31.5">
      <c r="A98" s="55"/>
      <c r="B98" s="57"/>
      <c r="C98" s="135">
        <v>7658</v>
      </c>
      <c r="D98" s="132">
        <v>7.069000000000023</v>
      </c>
      <c r="E98" s="107"/>
      <c r="F98" s="107"/>
      <c r="G98" s="108" t="s">
        <v>350</v>
      </c>
      <c r="H98" s="109" t="s">
        <v>2</v>
      </c>
      <c r="I98" s="125">
        <v>202</v>
      </c>
      <c r="J98" s="110">
        <v>107514</v>
      </c>
      <c r="K98" s="426">
        <f t="shared" si="1"/>
        <v>21717828</v>
      </c>
      <c r="L98" s="58"/>
    </row>
    <row r="99" spans="1:12">
      <c r="A99" s="55"/>
      <c r="B99" s="57"/>
      <c r="C99" s="135"/>
      <c r="D99" s="132"/>
      <c r="E99" s="107"/>
      <c r="F99" s="107"/>
      <c r="G99" s="108" t="s">
        <v>194</v>
      </c>
      <c r="H99" s="109"/>
      <c r="I99" s="125"/>
      <c r="J99" s="110"/>
      <c r="K99" s="426"/>
      <c r="L99" s="58"/>
    </row>
    <row r="100" spans="1:12">
      <c r="A100" s="55"/>
      <c r="B100" s="57"/>
      <c r="C100" s="135">
        <v>3415</v>
      </c>
      <c r="D100" s="132">
        <v>7.0700000000000234</v>
      </c>
      <c r="E100" s="107"/>
      <c r="F100" s="107"/>
      <c r="G100" s="108" t="s">
        <v>25</v>
      </c>
      <c r="H100" s="109" t="s">
        <v>2</v>
      </c>
      <c r="I100" s="125">
        <v>2009</v>
      </c>
      <c r="J100" s="110">
        <v>40015</v>
      </c>
      <c r="K100" s="426">
        <f t="shared" si="1"/>
        <v>80390135</v>
      </c>
      <c r="L100" s="58"/>
    </row>
    <row r="101" spans="1:12" ht="31.5">
      <c r="A101" s="55"/>
      <c r="B101" s="57"/>
      <c r="C101" s="135">
        <v>3024</v>
      </c>
      <c r="D101" s="132">
        <v>7.0710000000000237</v>
      </c>
      <c r="E101" s="107"/>
      <c r="F101" s="107"/>
      <c r="G101" s="108" t="s">
        <v>12</v>
      </c>
      <c r="H101" s="109" t="s">
        <v>1</v>
      </c>
      <c r="I101" s="125">
        <v>127</v>
      </c>
      <c r="J101" s="110">
        <v>126767</v>
      </c>
      <c r="K101" s="426">
        <f t="shared" si="1"/>
        <v>16099409</v>
      </c>
      <c r="L101" s="58"/>
    </row>
    <row r="102" spans="1:12">
      <c r="A102" s="55"/>
      <c r="B102" s="57"/>
      <c r="C102" s="135">
        <v>3009</v>
      </c>
      <c r="D102" s="132">
        <v>7.072000000000024</v>
      </c>
      <c r="E102" s="107"/>
      <c r="F102" s="107"/>
      <c r="G102" s="108" t="s">
        <v>10</v>
      </c>
      <c r="H102" s="109" t="s">
        <v>1</v>
      </c>
      <c r="I102" s="125">
        <v>313</v>
      </c>
      <c r="J102" s="110">
        <v>37240</v>
      </c>
      <c r="K102" s="426">
        <f t="shared" si="1"/>
        <v>11656120</v>
      </c>
      <c r="L102" s="58"/>
    </row>
    <row r="103" spans="1:12" ht="31.5">
      <c r="A103" s="55"/>
      <c r="B103" s="57"/>
      <c r="C103" s="135">
        <v>4613</v>
      </c>
      <c r="D103" s="132">
        <v>7.0730000000000244</v>
      </c>
      <c r="E103" s="107"/>
      <c r="F103" s="107"/>
      <c r="G103" s="108" t="s">
        <v>44</v>
      </c>
      <c r="H103" s="109" t="s">
        <v>1</v>
      </c>
      <c r="I103" s="125">
        <v>407</v>
      </c>
      <c r="J103" s="110">
        <v>58797</v>
      </c>
      <c r="K103" s="426">
        <f t="shared" si="1"/>
        <v>23930379</v>
      </c>
      <c r="L103" s="58"/>
    </row>
    <row r="104" spans="1:12" ht="31.5">
      <c r="A104" s="55"/>
      <c r="B104" s="57"/>
      <c r="C104" s="135">
        <v>4907</v>
      </c>
      <c r="D104" s="132">
        <v>7.0740000000000247</v>
      </c>
      <c r="E104" s="107"/>
      <c r="F104" s="107"/>
      <c r="G104" s="108" t="s">
        <v>97</v>
      </c>
      <c r="H104" s="109" t="s">
        <v>1</v>
      </c>
      <c r="I104" s="125">
        <v>591</v>
      </c>
      <c r="J104" s="110">
        <v>146488</v>
      </c>
      <c r="K104" s="426">
        <f t="shared" si="1"/>
        <v>86574408</v>
      </c>
      <c r="L104" s="58"/>
    </row>
    <row r="105" spans="1:12" ht="31.5">
      <c r="A105" s="55"/>
      <c r="B105" s="57"/>
      <c r="C105" s="135">
        <v>7322</v>
      </c>
      <c r="D105" s="132">
        <v>7.075000000000025</v>
      </c>
      <c r="E105" s="107"/>
      <c r="F105" s="107"/>
      <c r="G105" s="108" t="s">
        <v>159</v>
      </c>
      <c r="H105" s="109" t="s">
        <v>5</v>
      </c>
      <c r="I105" s="125">
        <v>9</v>
      </c>
      <c r="J105" s="110">
        <v>207287</v>
      </c>
      <c r="K105" s="426">
        <f t="shared" si="1"/>
        <v>1865583</v>
      </c>
      <c r="L105" s="58"/>
    </row>
    <row r="106" spans="1:12" ht="31.5">
      <c r="A106" s="55"/>
      <c r="B106" s="57"/>
      <c r="C106" s="135">
        <v>7614</v>
      </c>
      <c r="D106" s="132">
        <v>7.0760000000000254</v>
      </c>
      <c r="E106" s="107"/>
      <c r="F106" s="107"/>
      <c r="G106" s="108" t="s">
        <v>166</v>
      </c>
      <c r="H106" s="109" t="s">
        <v>5</v>
      </c>
      <c r="I106" s="125">
        <v>27</v>
      </c>
      <c r="J106" s="110">
        <v>1807002</v>
      </c>
      <c r="K106" s="426">
        <f t="shared" si="1"/>
        <v>48789054</v>
      </c>
      <c r="L106" s="58"/>
    </row>
    <row r="107" spans="1:12" ht="31.5">
      <c r="A107" s="55"/>
      <c r="B107" s="57"/>
      <c r="C107" s="135">
        <v>3361</v>
      </c>
      <c r="D107" s="132">
        <v>7.0770000000000257</v>
      </c>
      <c r="E107" s="107"/>
      <c r="F107" s="107"/>
      <c r="G107" s="108" t="s">
        <v>351</v>
      </c>
      <c r="H107" s="109" t="s">
        <v>5</v>
      </c>
      <c r="I107" s="125">
        <v>4</v>
      </c>
      <c r="J107" s="110">
        <v>2700395</v>
      </c>
      <c r="K107" s="426">
        <f t="shared" si="1"/>
        <v>10801580</v>
      </c>
      <c r="L107" s="58"/>
    </row>
    <row r="108" spans="1:12" ht="31.5">
      <c r="A108" s="55"/>
      <c r="B108" s="57"/>
      <c r="C108" s="135">
        <v>3352</v>
      </c>
      <c r="D108" s="132">
        <v>7.078000000000026</v>
      </c>
      <c r="E108" s="107"/>
      <c r="F108" s="107"/>
      <c r="G108" s="108" t="s">
        <v>23</v>
      </c>
      <c r="H108" s="109" t="s">
        <v>5</v>
      </c>
      <c r="I108" s="125">
        <v>30</v>
      </c>
      <c r="J108" s="110">
        <v>1404901</v>
      </c>
      <c r="K108" s="426">
        <f t="shared" si="1"/>
        <v>42147030</v>
      </c>
      <c r="L108" s="58"/>
    </row>
    <row r="109" spans="1:12" ht="31.5">
      <c r="A109" s="55"/>
      <c r="B109" s="57"/>
      <c r="C109" s="135">
        <v>4126</v>
      </c>
      <c r="D109" s="132">
        <v>7.0790000000000264</v>
      </c>
      <c r="E109" s="107"/>
      <c r="F109" s="107"/>
      <c r="G109" s="108" t="s">
        <v>221</v>
      </c>
      <c r="H109" s="109" t="s">
        <v>5</v>
      </c>
      <c r="I109" s="125">
        <v>4</v>
      </c>
      <c r="J109" s="110">
        <v>261151</v>
      </c>
      <c r="K109" s="426">
        <f t="shared" si="1"/>
        <v>1044604</v>
      </c>
      <c r="L109" s="58"/>
    </row>
    <row r="110" spans="1:12" ht="31.5">
      <c r="A110" s="55"/>
      <c r="B110" s="57"/>
      <c r="C110" s="135">
        <v>6320</v>
      </c>
      <c r="D110" s="132">
        <v>7.0800000000000267</v>
      </c>
      <c r="E110" s="107"/>
      <c r="F110" s="107"/>
      <c r="G110" s="108" t="s">
        <v>115</v>
      </c>
      <c r="H110" s="109" t="s">
        <v>5</v>
      </c>
      <c r="I110" s="125">
        <v>29</v>
      </c>
      <c r="J110" s="110">
        <v>2944695</v>
      </c>
      <c r="K110" s="426">
        <f t="shared" si="1"/>
        <v>85396155</v>
      </c>
      <c r="L110" s="58"/>
    </row>
    <row r="111" spans="1:12" ht="31.5">
      <c r="A111" s="55"/>
      <c r="B111" s="57"/>
      <c r="C111" s="135">
        <v>3363</v>
      </c>
      <c r="D111" s="132">
        <v>7.0810000000000271</v>
      </c>
      <c r="E111" s="107"/>
      <c r="F111" s="107"/>
      <c r="G111" s="108" t="s">
        <v>119</v>
      </c>
      <c r="H111" s="109" t="s">
        <v>5</v>
      </c>
      <c r="I111" s="125">
        <v>53</v>
      </c>
      <c r="J111" s="110">
        <v>2992027</v>
      </c>
      <c r="K111" s="426">
        <f t="shared" si="1"/>
        <v>158577431</v>
      </c>
      <c r="L111" s="58"/>
    </row>
    <row r="112" spans="1:12" ht="31.5">
      <c r="A112" s="55"/>
      <c r="B112" s="57"/>
      <c r="C112" s="135">
        <v>4125</v>
      </c>
      <c r="D112" s="132">
        <v>7.0820000000000274</v>
      </c>
      <c r="E112" s="107"/>
      <c r="F112" s="107"/>
      <c r="G112" s="108" t="s">
        <v>220</v>
      </c>
      <c r="H112" s="109" t="s">
        <v>5</v>
      </c>
      <c r="I112" s="125">
        <v>68</v>
      </c>
      <c r="J112" s="110">
        <v>292457</v>
      </c>
      <c r="K112" s="426">
        <f t="shared" si="1"/>
        <v>19887076</v>
      </c>
      <c r="L112" s="58"/>
    </row>
    <row r="113" spans="1:12" ht="47.25">
      <c r="A113" s="55"/>
      <c r="B113" s="57"/>
      <c r="C113" s="135">
        <v>4104</v>
      </c>
      <c r="D113" s="132">
        <v>7.0830000000000277</v>
      </c>
      <c r="E113" s="107"/>
      <c r="F113" s="107"/>
      <c r="G113" s="108" t="s">
        <v>34</v>
      </c>
      <c r="H113" s="109" t="s">
        <v>5</v>
      </c>
      <c r="I113" s="125">
        <v>141</v>
      </c>
      <c r="J113" s="110">
        <v>536569</v>
      </c>
      <c r="K113" s="426">
        <f t="shared" si="1"/>
        <v>75656229</v>
      </c>
      <c r="L113" s="58"/>
    </row>
    <row r="114" spans="1:12">
      <c r="A114" s="55"/>
      <c r="B114" s="57"/>
      <c r="C114" s="135">
        <v>7633</v>
      </c>
      <c r="D114" s="132">
        <v>7.0840000000000281</v>
      </c>
      <c r="E114" s="107"/>
      <c r="F114" s="107"/>
      <c r="G114" s="108" t="s">
        <v>167</v>
      </c>
      <c r="H114" s="109" t="s">
        <v>5</v>
      </c>
      <c r="I114" s="125">
        <v>259</v>
      </c>
      <c r="J114" s="110">
        <v>92710</v>
      </c>
      <c r="K114" s="426">
        <f t="shared" si="1"/>
        <v>24011890</v>
      </c>
      <c r="L114" s="58"/>
    </row>
    <row r="115" spans="1:12" ht="63">
      <c r="A115" s="55"/>
      <c r="B115" s="57"/>
      <c r="C115" s="135">
        <v>7315</v>
      </c>
      <c r="D115" s="132">
        <v>7.0850000000000284</v>
      </c>
      <c r="E115" s="107"/>
      <c r="F115" s="107"/>
      <c r="G115" s="108" t="s">
        <v>401</v>
      </c>
      <c r="H115" s="109" t="s">
        <v>5</v>
      </c>
      <c r="I115" s="125">
        <v>1</v>
      </c>
      <c r="J115" s="110">
        <v>45624507</v>
      </c>
      <c r="K115" s="426">
        <f t="shared" si="1"/>
        <v>45624507</v>
      </c>
      <c r="L115" s="58"/>
    </row>
    <row r="116" spans="1:12" ht="31.5">
      <c r="A116" s="55"/>
      <c r="B116" s="57"/>
      <c r="C116" s="135">
        <v>8457</v>
      </c>
      <c r="D116" s="132">
        <v>7.0860000000000287</v>
      </c>
      <c r="E116" s="107"/>
      <c r="F116" s="107"/>
      <c r="G116" s="108" t="s">
        <v>402</v>
      </c>
      <c r="H116" s="109" t="s">
        <v>5</v>
      </c>
      <c r="I116" s="125">
        <v>1</v>
      </c>
      <c r="J116" s="110">
        <v>23580565</v>
      </c>
      <c r="K116" s="426">
        <f t="shared" si="1"/>
        <v>23580565</v>
      </c>
      <c r="L116" s="58"/>
    </row>
    <row r="117" spans="1:12" ht="31.5">
      <c r="A117" s="55"/>
      <c r="B117" s="57"/>
      <c r="C117" s="135">
        <v>6778</v>
      </c>
      <c r="D117" s="132">
        <v>7.0870000000000291</v>
      </c>
      <c r="E117" s="107"/>
      <c r="F117" s="107"/>
      <c r="G117" s="108" t="s">
        <v>134</v>
      </c>
      <c r="H117" s="109" t="s">
        <v>2</v>
      </c>
      <c r="I117" s="125">
        <v>660</v>
      </c>
      <c r="J117" s="110">
        <v>42302</v>
      </c>
      <c r="K117" s="426">
        <f t="shared" si="1"/>
        <v>27919320</v>
      </c>
      <c r="L117" s="58"/>
    </row>
    <row r="118" spans="1:12" ht="63">
      <c r="A118" s="55"/>
      <c r="B118" s="57"/>
      <c r="C118" s="135">
        <v>7231</v>
      </c>
      <c r="D118" s="132">
        <v>7.0880000000000294</v>
      </c>
      <c r="E118" s="107"/>
      <c r="F118" s="107"/>
      <c r="G118" s="108" t="s">
        <v>155</v>
      </c>
      <c r="H118" s="109" t="s">
        <v>5</v>
      </c>
      <c r="I118" s="125">
        <v>160</v>
      </c>
      <c r="J118" s="110">
        <v>37646</v>
      </c>
      <c r="K118" s="426">
        <f t="shared" si="1"/>
        <v>6023360</v>
      </c>
      <c r="L118" s="58"/>
    </row>
    <row r="119" spans="1:12" ht="47.25">
      <c r="A119" s="55"/>
      <c r="B119" s="57"/>
      <c r="C119" s="135">
        <v>6485</v>
      </c>
      <c r="D119" s="132">
        <v>7.0890000000000297</v>
      </c>
      <c r="E119" s="107"/>
      <c r="F119" s="107"/>
      <c r="G119" s="108" t="s">
        <v>116</v>
      </c>
      <c r="H119" s="109" t="s">
        <v>5</v>
      </c>
      <c r="I119" s="125">
        <v>298</v>
      </c>
      <c r="J119" s="110">
        <v>52764</v>
      </c>
      <c r="K119" s="426">
        <f t="shared" si="1"/>
        <v>15723672</v>
      </c>
      <c r="L119" s="58"/>
    </row>
    <row r="120" spans="1:12">
      <c r="A120" s="55"/>
      <c r="B120" s="57"/>
      <c r="C120" s="135">
        <v>5341</v>
      </c>
      <c r="D120" s="132">
        <v>7.0900000000000301</v>
      </c>
      <c r="E120" s="107"/>
      <c r="F120" s="107"/>
      <c r="G120" s="108" t="s">
        <v>105</v>
      </c>
      <c r="H120" s="109" t="s">
        <v>5</v>
      </c>
      <c r="I120" s="125">
        <v>160</v>
      </c>
      <c r="J120" s="110">
        <v>558165</v>
      </c>
      <c r="K120" s="426">
        <f t="shared" si="1"/>
        <v>89306400</v>
      </c>
      <c r="L120" s="58"/>
    </row>
    <row r="121" spans="1:12" ht="47.25">
      <c r="A121" s="55"/>
      <c r="B121" s="57"/>
      <c r="C121" s="135">
        <v>6547</v>
      </c>
      <c r="D121" s="132">
        <v>7.0910000000000304</v>
      </c>
      <c r="E121" s="107"/>
      <c r="F121" s="107"/>
      <c r="G121" s="108" t="s">
        <v>118</v>
      </c>
      <c r="H121" s="109" t="s">
        <v>5</v>
      </c>
      <c r="I121" s="125">
        <v>2</v>
      </c>
      <c r="J121" s="110">
        <v>302060</v>
      </c>
      <c r="K121" s="426">
        <f t="shared" si="1"/>
        <v>604120</v>
      </c>
      <c r="L121" s="58"/>
    </row>
    <row r="122" spans="1:12" ht="31.5">
      <c r="A122" s="55"/>
      <c r="B122" s="57"/>
      <c r="C122" s="135">
        <v>5764</v>
      </c>
      <c r="D122" s="132">
        <v>7.0920000000000307</v>
      </c>
      <c r="E122" s="107"/>
      <c r="F122" s="107"/>
      <c r="G122" s="108" t="s">
        <v>109</v>
      </c>
      <c r="H122" s="109" t="s">
        <v>2</v>
      </c>
      <c r="I122" s="125">
        <v>5472</v>
      </c>
      <c r="J122" s="110">
        <v>4549</v>
      </c>
      <c r="K122" s="426">
        <f t="shared" si="1"/>
        <v>24892128</v>
      </c>
      <c r="L122" s="58"/>
    </row>
    <row r="123" spans="1:12" ht="47.25">
      <c r="A123" s="55"/>
      <c r="B123" s="57"/>
      <c r="C123" s="135">
        <v>5616</v>
      </c>
      <c r="D123" s="132">
        <v>7.0930000000000311</v>
      </c>
      <c r="E123" s="107"/>
      <c r="F123" s="107"/>
      <c r="G123" s="108" t="s">
        <v>107</v>
      </c>
      <c r="H123" s="109" t="s">
        <v>2</v>
      </c>
      <c r="I123" s="125">
        <v>16437</v>
      </c>
      <c r="J123" s="110">
        <v>10186</v>
      </c>
      <c r="K123" s="426">
        <f t="shared" si="1"/>
        <v>167427282</v>
      </c>
      <c r="L123" s="58"/>
    </row>
    <row r="124" spans="1:12">
      <c r="A124" s="55"/>
      <c r="B124" s="57"/>
      <c r="C124" s="135">
        <v>3413</v>
      </c>
      <c r="D124" s="132">
        <v>7.0940000000000314</v>
      </c>
      <c r="E124" s="107"/>
      <c r="F124" s="107"/>
      <c r="G124" s="108" t="s">
        <v>70</v>
      </c>
      <c r="H124" s="109" t="s">
        <v>5</v>
      </c>
      <c r="I124" s="125">
        <v>564</v>
      </c>
      <c r="J124" s="110">
        <v>10733</v>
      </c>
      <c r="K124" s="426">
        <f t="shared" si="1"/>
        <v>6053412</v>
      </c>
      <c r="L124" s="58"/>
    </row>
    <row r="125" spans="1:12" ht="31.5">
      <c r="A125" s="55"/>
      <c r="B125" s="57"/>
      <c r="C125" s="135">
        <v>6652</v>
      </c>
      <c r="D125" s="132">
        <v>7.0950000000000317</v>
      </c>
      <c r="E125" s="107"/>
      <c r="F125" s="107"/>
      <c r="G125" s="108" t="s">
        <v>127</v>
      </c>
      <c r="H125" s="109" t="s">
        <v>2</v>
      </c>
      <c r="I125" s="125">
        <v>6027</v>
      </c>
      <c r="J125" s="110">
        <v>9500</v>
      </c>
      <c r="K125" s="426">
        <f t="shared" si="1"/>
        <v>57256500</v>
      </c>
      <c r="L125" s="58"/>
    </row>
    <row r="126" spans="1:12">
      <c r="A126" s="55"/>
      <c r="B126" s="57"/>
      <c r="C126" s="135">
        <v>3283</v>
      </c>
      <c r="D126" s="132">
        <v>7.0960000000000321</v>
      </c>
      <c r="E126" s="107"/>
      <c r="F126" s="107"/>
      <c r="G126" s="108" t="s">
        <v>22</v>
      </c>
      <c r="H126" s="109" t="s">
        <v>2</v>
      </c>
      <c r="I126" s="125">
        <v>320</v>
      </c>
      <c r="J126" s="110">
        <v>7433</v>
      </c>
      <c r="K126" s="426">
        <f t="shared" si="1"/>
        <v>2378560</v>
      </c>
      <c r="L126" s="58"/>
    </row>
    <row r="127" spans="1:12" ht="17.25" thickBot="1">
      <c r="A127" s="55"/>
      <c r="B127" s="57"/>
      <c r="C127" s="142" t="s">
        <v>9</v>
      </c>
      <c r="D127" s="143"/>
      <c r="E127" s="144"/>
      <c r="F127" s="144"/>
      <c r="G127" s="145"/>
      <c r="H127" s="144"/>
      <c r="I127" s="146"/>
      <c r="J127" s="147"/>
      <c r="K127" s="427">
        <f>+SUM(K16:K126)</f>
        <v>7652722657</v>
      </c>
      <c r="L127" s="58"/>
    </row>
    <row r="128" spans="1:12">
      <c r="A128" s="55"/>
      <c r="B128" s="57"/>
      <c r="C128" s="136"/>
      <c r="D128" s="104">
        <v>8</v>
      </c>
      <c r="E128" s="126"/>
      <c r="F128" s="126"/>
      <c r="G128" s="127" t="s">
        <v>251</v>
      </c>
      <c r="H128" s="128"/>
      <c r="I128" s="129"/>
      <c r="J128" s="129"/>
      <c r="K128" s="428"/>
      <c r="L128" s="58"/>
    </row>
    <row r="129" spans="1:12">
      <c r="A129" s="55"/>
      <c r="B129" s="57"/>
      <c r="C129" s="134"/>
      <c r="D129" s="131"/>
      <c r="E129" s="121"/>
      <c r="F129" s="121"/>
      <c r="G129" s="122" t="s">
        <v>253</v>
      </c>
      <c r="H129" s="123"/>
      <c r="I129" s="124"/>
      <c r="J129" s="124"/>
      <c r="K129" s="426"/>
      <c r="L129" s="58"/>
    </row>
    <row r="130" spans="1:12">
      <c r="A130" s="55"/>
      <c r="B130" s="57"/>
      <c r="C130" s="134"/>
      <c r="D130" s="131"/>
      <c r="E130" s="121"/>
      <c r="F130" s="121"/>
      <c r="G130" s="122" t="s">
        <v>245</v>
      </c>
      <c r="H130" s="123"/>
      <c r="I130" s="124"/>
      <c r="J130" s="124"/>
      <c r="K130" s="426"/>
      <c r="L130" s="58"/>
    </row>
    <row r="131" spans="1:12">
      <c r="A131" s="55"/>
      <c r="B131" s="57"/>
      <c r="C131" s="135">
        <v>3015</v>
      </c>
      <c r="D131" s="132">
        <v>8.0009999999999994</v>
      </c>
      <c r="E131" s="107"/>
      <c r="F131" s="107"/>
      <c r="G131" s="108" t="s">
        <v>11</v>
      </c>
      <c r="H131" s="109" t="s">
        <v>5</v>
      </c>
      <c r="I131" s="125">
        <v>29</v>
      </c>
      <c r="J131" s="110">
        <v>278464</v>
      </c>
      <c r="K131" s="426">
        <f t="shared" ref="K131:K191" si="2">+J131*I131</f>
        <v>8075456</v>
      </c>
      <c r="L131" s="58"/>
    </row>
    <row r="132" spans="1:12">
      <c r="A132" s="55"/>
      <c r="B132" s="57"/>
      <c r="C132" s="134">
        <v>3009</v>
      </c>
      <c r="D132" s="131">
        <v>8.0019999999999989</v>
      </c>
      <c r="E132" s="121"/>
      <c r="F132" s="121"/>
      <c r="G132" s="108" t="s">
        <v>10</v>
      </c>
      <c r="H132" s="109" t="s">
        <v>1</v>
      </c>
      <c r="I132" s="125">
        <v>139</v>
      </c>
      <c r="J132" s="110">
        <v>37240</v>
      </c>
      <c r="K132" s="426">
        <f t="shared" si="2"/>
        <v>5176360</v>
      </c>
      <c r="L132" s="58"/>
    </row>
    <row r="133" spans="1:12" ht="31.5">
      <c r="A133" s="55"/>
      <c r="B133" s="57"/>
      <c r="C133" s="135">
        <v>3024</v>
      </c>
      <c r="D133" s="132">
        <v>8.0029999999999983</v>
      </c>
      <c r="E133" s="107"/>
      <c r="F133" s="107"/>
      <c r="G133" s="108" t="s">
        <v>12</v>
      </c>
      <c r="H133" s="109" t="s">
        <v>1</v>
      </c>
      <c r="I133" s="125">
        <v>127</v>
      </c>
      <c r="J133" s="110">
        <v>126767</v>
      </c>
      <c r="K133" s="426">
        <f t="shared" si="2"/>
        <v>16099409</v>
      </c>
      <c r="L133" s="58"/>
    </row>
    <row r="134" spans="1:12">
      <c r="A134" s="55"/>
      <c r="B134" s="57"/>
      <c r="C134" s="135"/>
      <c r="D134" s="132"/>
      <c r="E134" s="107"/>
      <c r="F134" s="107"/>
      <c r="G134" s="108" t="s">
        <v>252</v>
      </c>
      <c r="H134" s="109"/>
      <c r="I134" s="125"/>
      <c r="J134" s="110"/>
      <c r="K134" s="426"/>
      <c r="L134" s="58"/>
    </row>
    <row r="135" spans="1:12">
      <c r="A135" s="55"/>
      <c r="B135" s="57"/>
      <c r="C135" s="135">
        <v>3195</v>
      </c>
      <c r="D135" s="132">
        <v>8.0039999999999978</v>
      </c>
      <c r="E135" s="107"/>
      <c r="F135" s="107"/>
      <c r="G135" s="108" t="s">
        <v>64</v>
      </c>
      <c r="H135" s="109" t="s">
        <v>2</v>
      </c>
      <c r="I135" s="125">
        <v>608</v>
      </c>
      <c r="J135" s="110">
        <v>48700</v>
      </c>
      <c r="K135" s="426">
        <f t="shared" si="2"/>
        <v>29609600</v>
      </c>
      <c r="L135" s="58"/>
    </row>
    <row r="136" spans="1:12" ht="31.5">
      <c r="A136" s="55"/>
      <c r="B136" s="57"/>
      <c r="C136" s="134">
        <v>5023</v>
      </c>
      <c r="D136" s="131">
        <v>8.0049999999999972</v>
      </c>
      <c r="E136" s="121"/>
      <c r="F136" s="121"/>
      <c r="G136" s="108" t="s">
        <v>101</v>
      </c>
      <c r="H136" s="109" t="s">
        <v>2</v>
      </c>
      <c r="I136" s="125">
        <v>140</v>
      </c>
      <c r="J136" s="110">
        <v>22961</v>
      </c>
      <c r="K136" s="426">
        <f t="shared" si="2"/>
        <v>3214540</v>
      </c>
      <c r="L136" s="58"/>
    </row>
    <row r="137" spans="1:12">
      <c r="A137" s="55"/>
      <c r="B137" s="57"/>
      <c r="C137" s="135">
        <v>4329</v>
      </c>
      <c r="D137" s="132">
        <v>8.0059999999999967</v>
      </c>
      <c r="E137" s="107"/>
      <c r="F137" s="107"/>
      <c r="G137" s="108" t="s">
        <v>83</v>
      </c>
      <c r="H137" s="109" t="s">
        <v>5</v>
      </c>
      <c r="I137" s="125">
        <v>15</v>
      </c>
      <c r="J137" s="110">
        <v>815549</v>
      </c>
      <c r="K137" s="426">
        <f t="shared" si="2"/>
        <v>12233235</v>
      </c>
      <c r="L137" s="58"/>
    </row>
    <row r="138" spans="1:12">
      <c r="A138" s="55"/>
      <c r="B138" s="57"/>
      <c r="C138" s="135"/>
      <c r="D138" s="132"/>
      <c r="E138" s="107"/>
      <c r="F138" s="107"/>
      <c r="G138" s="108" t="s">
        <v>243</v>
      </c>
      <c r="H138" s="109"/>
      <c r="I138" s="125"/>
      <c r="J138" s="110"/>
      <c r="K138" s="426"/>
      <c r="L138" s="58"/>
    </row>
    <row r="139" spans="1:12">
      <c r="A139" s="55"/>
      <c r="B139" s="57"/>
      <c r="C139" s="135"/>
      <c r="D139" s="132"/>
      <c r="E139" s="107"/>
      <c r="F139" s="107"/>
      <c r="G139" s="108" t="s">
        <v>245</v>
      </c>
      <c r="H139" s="109"/>
      <c r="I139" s="125"/>
      <c r="J139" s="110"/>
      <c r="K139" s="426"/>
      <c r="L139" s="58"/>
    </row>
    <row r="140" spans="1:12" ht="31.5">
      <c r="A140" s="55"/>
      <c r="B140" s="57"/>
      <c r="C140" s="134">
        <v>4850</v>
      </c>
      <c r="D140" s="131">
        <v>8.0069999999999961</v>
      </c>
      <c r="E140" s="121"/>
      <c r="F140" s="121"/>
      <c r="G140" s="108" t="s">
        <v>49</v>
      </c>
      <c r="H140" s="109" t="s">
        <v>1</v>
      </c>
      <c r="I140" s="125">
        <v>177</v>
      </c>
      <c r="J140" s="110">
        <v>297650</v>
      </c>
      <c r="K140" s="426">
        <f t="shared" si="2"/>
        <v>52684050</v>
      </c>
      <c r="L140" s="58"/>
    </row>
    <row r="141" spans="1:12">
      <c r="A141" s="55"/>
      <c r="B141" s="57"/>
      <c r="C141" s="134">
        <v>3015</v>
      </c>
      <c r="D141" s="131">
        <v>8.0079999999999956</v>
      </c>
      <c r="E141" s="121"/>
      <c r="F141" s="121"/>
      <c r="G141" s="108" t="s">
        <v>11</v>
      </c>
      <c r="H141" s="109" t="s">
        <v>5</v>
      </c>
      <c r="I141" s="125">
        <v>10</v>
      </c>
      <c r="J141" s="110">
        <v>278464</v>
      </c>
      <c r="K141" s="426">
        <f t="shared" si="2"/>
        <v>2784640</v>
      </c>
      <c r="L141" s="58"/>
    </row>
    <row r="142" spans="1:12">
      <c r="A142" s="55"/>
      <c r="B142" s="57"/>
      <c r="C142" s="135">
        <v>3009</v>
      </c>
      <c r="D142" s="132">
        <v>8.008999999999995</v>
      </c>
      <c r="E142" s="107"/>
      <c r="F142" s="107"/>
      <c r="G142" s="108" t="s">
        <v>10</v>
      </c>
      <c r="H142" s="109" t="s">
        <v>1</v>
      </c>
      <c r="I142" s="125">
        <v>1440</v>
      </c>
      <c r="J142" s="110">
        <v>37240</v>
      </c>
      <c r="K142" s="426">
        <f t="shared" si="2"/>
        <v>53625600</v>
      </c>
      <c r="L142" s="58"/>
    </row>
    <row r="143" spans="1:12" ht="31.5">
      <c r="A143" s="55"/>
      <c r="B143" s="57"/>
      <c r="C143" s="135">
        <v>3024</v>
      </c>
      <c r="D143" s="132">
        <v>8.0099999999999945</v>
      </c>
      <c r="E143" s="107"/>
      <c r="F143" s="107"/>
      <c r="G143" s="108" t="s">
        <v>12</v>
      </c>
      <c r="H143" s="109" t="s">
        <v>1</v>
      </c>
      <c r="I143" s="125">
        <v>887</v>
      </c>
      <c r="J143" s="110">
        <v>126767</v>
      </c>
      <c r="K143" s="426">
        <f t="shared" si="2"/>
        <v>112442329</v>
      </c>
      <c r="L143" s="58"/>
    </row>
    <row r="144" spans="1:12" ht="31.5">
      <c r="A144" s="55"/>
      <c r="B144" s="57"/>
      <c r="C144" s="135">
        <v>7369</v>
      </c>
      <c r="D144" s="132">
        <v>8.0109999999999939</v>
      </c>
      <c r="E144" s="107"/>
      <c r="F144" s="107"/>
      <c r="G144" s="108" t="s">
        <v>160</v>
      </c>
      <c r="H144" s="109" t="s">
        <v>2</v>
      </c>
      <c r="I144" s="125">
        <v>2310</v>
      </c>
      <c r="J144" s="110">
        <v>9721</v>
      </c>
      <c r="K144" s="426">
        <f t="shared" si="2"/>
        <v>22455510</v>
      </c>
      <c r="L144" s="58"/>
    </row>
    <row r="145" spans="1:12" ht="31.5">
      <c r="A145" s="55"/>
      <c r="B145" s="57"/>
      <c r="C145" s="134">
        <v>4613</v>
      </c>
      <c r="D145" s="131">
        <v>8.0119999999999933</v>
      </c>
      <c r="E145" s="121"/>
      <c r="F145" s="121"/>
      <c r="G145" s="108" t="s">
        <v>44</v>
      </c>
      <c r="H145" s="109" t="s">
        <v>1</v>
      </c>
      <c r="I145" s="125">
        <v>177</v>
      </c>
      <c r="J145" s="110">
        <v>58797</v>
      </c>
      <c r="K145" s="426">
        <f t="shared" si="2"/>
        <v>10407069</v>
      </c>
      <c r="L145" s="58"/>
    </row>
    <row r="146" spans="1:12">
      <c r="A146" s="55"/>
      <c r="B146" s="57"/>
      <c r="C146" s="135"/>
      <c r="D146" s="132"/>
      <c r="E146" s="107"/>
      <c r="F146" s="107"/>
      <c r="G146" s="108" t="s">
        <v>252</v>
      </c>
      <c r="H146" s="109"/>
      <c r="I146" s="125"/>
      <c r="J146" s="110"/>
      <c r="K146" s="426"/>
      <c r="L146" s="58"/>
    </row>
    <row r="147" spans="1:12" ht="31.5">
      <c r="A147" s="55"/>
      <c r="B147" s="57"/>
      <c r="C147" s="135">
        <v>4790</v>
      </c>
      <c r="D147" s="132">
        <v>8.0129999999999928</v>
      </c>
      <c r="E147" s="107"/>
      <c r="F147" s="107"/>
      <c r="G147" s="108" t="s">
        <v>42</v>
      </c>
      <c r="H147" s="109" t="s">
        <v>2</v>
      </c>
      <c r="I147" s="125">
        <v>72</v>
      </c>
      <c r="J147" s="110">
        <v>11121</v>
      </c>
      <c r="K147" s="426">
        <f t="shared" si="2"/>
        <v>800712</v>
      </c>
      <c r="L147" s="58"/>
    </row>
    <row r="148" spans="1:12">
      <c r="A148" s="55"/>
      <c r="B148" s="57"/>
      <c r="C148" s="135">
        <v>4791</v>
      </c>
      <c r="D148" s="132">
        <v>8.0139999999999922</v>
      </c>
      <c r="E148" s="107"/>
      <c r="F148" s="107"/>
      <c r="G148" s="108" t="s">
        <v>90</v>
      </c>
      <c r="H148" s="109" t="s">
        <v>2</v>
      </c>
      <c r="I148" s="125">
        <v>161</v>
      </c>
      <c r="J148" s="110">
        <v>26045</v>
      </c>
      <c r="K148" s="426">
        <f t="shared" si="2"/>
        <v>4193245</v>
      </c>
      <c r="L148" s="58"/>
    </row>
    <row r="149" spans="1:12">
      <c r="A149" s="55"/>
      <c r="B149" s="57"/>
      <c r="C149" s="134">
        <v>3195</v>
      </c>
      <c r="D149" s="131">
        <v>8.0149999999999917</v>
      </c>
      <c r="E149" s="121"/>
      <c r="F149" s="121"/>
      <c r="G149" s="108" t="s">
        <v>64</v>
      </c>
      <c r="H149" s="109" t="s">
        <v>2</v>
      </c>
      <c r="I149" s="125">
        <v>39</v>
      </c>
      <c r="J149" s="110">
        <v>48700</v>
      </c>
      <c r="K149" s="426">
        <f t="shared" si="2"/>
        <v>1899300</v>
      </c>
      <c r="L149" s="58"/>
    </row>
    <row r="150" spans="1:12">
      <c r="A150" s="55"/>
      <c r="B150" s="57"/>
      <c r="C150" s="134">
        <v>4304</v>
      </c>
      <c r="D150" s="131">
        <v>8.0159999999999911</v>
      </c>
      <c r="E150" s="121"/>
      <c r="F150" s="121"/>
      <c r="G150" s="108" t="s">
        <v>352</v>
      </c>
      <c r="H150" s="109" t="s">
        <v>2</v>
      </c>
      <c r="I150" s="125">
        <v>38</v>
      </c>
      <c r="J150" s="110">
        <v>481054</v>
      </c>
      <c r="K150" s="426">
        <f t="shared" si="2"/>
        <v>18280052</v>
      </c>
      <c r="L150" s="58"/>
    </row>
    <row r="151" spans="1:12">
      <c r="A151" s="55"/>
      <c r="B151" s="57"/>
      <c r="C151" s="135">
        <v>4129</v>
      </c>
      <c r="D151" s="132">
        <v>8.0169999999999906</v>
      </c>
      <c r="E151" s="107"/>
      <c r="F151" s="107"/>
      <c r="G151" s="108" t="s">
        <v>78</v>
      </c>
      <c r="H151" s="109" t="s">
        <v>2</v>
      </c>
      <c r="I151" s="125">
        <v>2044</v>
      </c>
      <c r="J151" s="110">
        <v>189262</v>
      </c>
      <c r="K151" s="426">
        <f t="shared" si="2"/>
        <v>386851528</v>
      </c>
      <c r="L151" s="58"/>
    </row>
    <row r="152" spans="1:12">
      <c r="A152" s="55"/>
      <c r="B152" s="57"/>
      <c r="C152" s="135">
        <v>6737</v>
      </c>
      <c r="D152" s="132">
        <v>8.01799999999999</v>
      </c>
      <c r="E152" s="107"/>
      <c r="F152" s="107"/>
      <c r="G152" s="108" t="s">
        <v>353</v>
      </c>
      <c r="H152" s="109" t="s">
        <v>2</v>
      </c>
      <c r="I152" s="125">
        <v>134</v>
      </c>
      <c r="J152" s="110">
        <v>414424</v>
      </c>
      <c r="K152" s="426">
        <f t="shared" si="2"/>
        <v>55532816</v>
      </c>
      <c r="L152" s="58"/>
    </row>
    <row r="153" spans="1:12">
      <c r="A153" s="55"/>
      <c r="B153" s="57"/>
      <c r="C153" s="135">
        <v>6742</v>
      </c>
      <c r="D153" s="132">
        <v>8.0189999999999895</v>
      </c>
      <c r="E153" s="107"/>
      <c r="F153" s="107"/>
      <c r="G153" s="108" t="s">
        <v>354</v>
      </c>
      <c r="H153" s="109" t="s">
        <v>2</v>
      </c>
      <c r="I153" s="125">
        <v>85</v>
      </c>
      <c r="J153" s="110">
        <v>556776</v>
      </c>
      <c r="K153" s="426">
        <f t="shared" si="2"/>
        <v>47325960</v>
      </c>
      <c r="L153" s="58"/>
    </row>
    <row r="154" spans="1:12" ht="47.25">
      <c r="A154" s="55"/>
      <c r="B154" s="57"/>
      <c r="C154" s="135">
        <v>4130</v>
      </c>
      <c r="D154" s="132">
        <v>8.0199999999999889</v>
      </c>
      <c r="E154" s="107"/>
      <c r="F154" s="107"/>
      <c r="G154" s="108" t="s">
        <v>37</v>
      </c>
      <c r="H154" s="109" t="s">
        <v>5</v>
      </c>
      <c r="I154" s="125">
        <v>2</v>
      </c>
      <c r="J154" s="110">
        <v>583785</v>
      </c>
      <c r="K154" s="426">
        <f t="shared" si="2"/>
        <v>1167570</v>
      </c>
      <c r="L154" s="58"/>
    </row>
    <row r="155" spans="1:12" ht="47.25">
      <c r="A155" s="55"/>
      <c r="B155" s="57"/>
      <c r="C155" s="135">
        <v>4131</v>
      </c>
      <c r="D155" s="132">
        <v>8.0209999999999884</v>
      </c>
      <c r="E155" s="107"/>
      <c r="F155" s="107"/>
      <c r="G155" s="108" t="s">
        <v>38</v>
      </c>
      <c r="H155" s="109" t="s">
        <v>5</v>
      </c>
      <c r="I155" s="125">
        <v>3</v>
      </c>
      <c r="J155" s="110">
        <v>971267</v>
      </c>
      <c r="K155" s="426">
        <f t="shared" si="2"/>
        <v>2913801</v>
      </c>
      <c r="L155" s="58"/>
    </row>
    <row r="156" spans="1:12" ht="78.75">
      <c r="A156" s="55"/>
      <c r="B156" s="57"/>
      <c r="C156" s="135">
        <v>6089</v>
      </c>
      <c r="D156" s="132">
        <v>8.0219999999999878</v>
      </c>
      <c r="E156" s="107"/>
      <c r="F156" s="107"/>
      <c r="G156" s="108" t="s">
        <v>355</v>
      </c>
      <c r="H156" s="109" t="s">
        <v>5</v>
      </c>
      <c r="I156" s="125">
        <v>9</v>
      </c>
      <c r="J156" s="110">
        <v>2542535</v>
      </c>
      <c r="K156" s="426">
        <f t="shared" si="2"/>
        <v>22882815</v>
      </c>
      <c r="L156" s="58"/>
    </row>
    <row r="157" spans="1:12" ht="78.75">
      <c r="A157" s="55"/>
      <c r="B157" s="57"/>
      <c r="C157" s="134">
        <v>6090</v>
      </c>
      <c r="D157" s="131">
        <v>8.0229999999999873</v>
      </c>
      <c r="E157" s="121"/>
      <c r="F157" s="121"/>
      <c r="G157" s="108" t="s">
        <v>356</v>
      </c>
      <c r="H157" s="109" t="s">
        <v>5</v>
      </c>
      <c r="I157" s="125">
        <v>2</v>
      </c>
      <c r="J157" s="110">
        <v>2725454</v>
      </c>
      <c r="K157" s="426">
        <f t="shared" si="2"/>
        <v>5450908</v>
      </c>
      <c r="L157" s="58"/>
    </row>
    <row r="158" spans="1:12" ht="78.75">
      <c r="A158" s="55"/>
      <c r="B158" s="57"/>
      <c r="C158" s="135">
        <v>6091</v>
      </c>
      <c r="D158" s="132">
        <v>8.0239999999999867</v>
      </c>
      <c r="E158" s="107"/>
      <c r="F158" s="107"/>
      <c r="G158" s="108" t="s">
        <v>114</v>
      </c>
      <c r="H158" s="109" t="s">
        <v>5</v>
      </c>
      <c r="I158" s="125">
        <v>6</v>
      </c>
      <c r="J158" s="110">
        <v>1225490</v>
      </c>
      <c r="K158" s="426">
        <f t="shared" si="2"/>
        <v>7352940</v>
      </c>
      <c r="L158" s="58"/>
    </row>
    <row r="159" spans="1:12" ht="31.5">
      <c r="A159" s="55"/>
      <c r="B159" s="57"/>
      <c r="C159" s="135">
        <v>3057</v>
      </c>
      <c r="D159" s="132">
        <v>8.0249999999999861</v>
      </c>
      <c r="E159" s="107"/>
      <c r="F159" s="107"/>
      <c r="G159" s="108" t="s">
        <v>13</v>
      </c>
      <c r="H159" s="109" t="s">
        <v>5</v>
      </c>
      <c r="I159" s="125">
        <v>26</v>
      </c>
      <c r="J159" s="110">
        <v>4129791</v>
      </c>
      <c r="K159" s="426">
        <f t="shared" si="2"/>
        <v>107374566</v>
      </c>
      <c r="L159" s="58"/>
    </row>
    <row r="160" spans="1:12" ht="31.5">
      <c r="A160" s="55"/>
      <c r="B160" s="57"/>
      <c r="C160" s="135">
        <v>3059</v>
      </c>
      <c r="D160" s="132">
        <v>8.0259999999999856</v>
      </c>
      <c r="E160" s="107"/>
      <c r="F160" s="107"/>
      <c r="G160" s="108" t="s">
        <v>58</v>
      </c>
      <c r="H160" s="109" t="s">
        <v>5</v>
      </c>
      <c r="I160" s="125">
        <v>12</v>
      </c>
      <c r="J160" s="110">
        <v>4067477</v>
      </c>
      <c r="K160" s="426">
        <f t="shared" si="2"/>
        <v>48809724</v>
      </c>
      <c r="L160" s="58"/>
    </row>
    <row r="161" spans="1:12" ht="31.5">
      <c r="A161" s="55"/>
      <c r="B161" s="57"/>
      <c r="C161" s="135">
        <v>3653</v>
      </c>
      <c r="D161" s="132">
        <v>8.026999999999985</v>
      </c>
      <c r="E161" s="107"/>
      <c r="F161" s="107"/>
      <c r="G161" s="108" t="s">
        <v>357</v>
      </c>
      <c r="H161" s="109" t="s">
        <v>5</v>
      </c>
      <c r="I161" s="125">
        <v>1</v>
      </c>
      <c r="J161" s="110">
        <v>5279966</v>
      </c>
      <c r="K161" s="426">
        <f t="shared" si="2"/>
        <v>5279966</v>
      </c>
      <c r="L161" s="58"/>
    </row>
    <row r="162" spans="1:12">
      <c r="A162" s="55"/>
      <c r="B162" s="57"/>
      <c r="C162" s="135">
        <v>4302</v>
      </c>
      <c r="D162" s="132">
        <v>8.0279999999999845</v>
      </c>
      <c r="E162" s="107"/>
      <c r="F162" s="107"/>
      <c r="G162" s="108" t="s">
        <v>403</v>
      </c>
      <c r="H162" s="109" t="s">
        <v>2</v>
      </c>
      <c r="I162" s="125">
        <v>28</v>
      </c>
      <c r="J162" s="110">
        <v>408348</v>
      </c>
      <c r="K162" s="426">
        <f t="shared" si="2"/>
        <v>11433744</v>
      </c>
      <c r="L162" s="58"/>
    </row>
    <row r="163" spans="1:12" ht="31.5">
      <c r="A163" s="55"/>
      <c r="B163" s="57"/>
      <c r="C163" s="134">
        <v>6687</v>
      </c>
      <c r="D163" s="131">
        <v>8.0289999999999839</v>
      </c>
      <c r="E163" s="121"/>
      <c r="F163" s="121"/>
      <c r="G163" s="108" t="s">
        <v>358</v>
      </c>
      <c r="H163" s="109" t="s">
        <v>5</v>
      </c>
      <c r="I163" s="125">
        <v>13</v>
      </c>
      <c r="J163" s="110">
        <v>2041605</v>
      </c>
      <c r="K163" s="426">
        <f t="shared" si="2"/>
        <v>26540865</v>
      </c>
      <c r="L163" s="58"/>
    </row>
    <row r="164" spans="1:12" ht="31.5">
      <c r="A164" s="55"/>
      <c r="B164" s="57"/>
      <c r="C164" s="135">
        <v>6717</v>
      </c>
      <c r="D164" s="132">
        <v>8.0299999999999834</v>
      </c>
      <c r="E164" s="107"/>
      <c r="F164" s="107"/>
      <c r="G164" s="108" t="s">
        <v>359</v>
      </c>
      <c r="H164" s="109" t="s">
        <v>5</v>
      </c>
      <c r="I164" s="125">
        <v>3</v>
      </c>
      <c r="J164" s="110">
        <v>2293315</v>
      </c>
      <c r="K164" s="426">
        <f t="shared" si="2"/>
        <v>6879945</v>
      </c>
      <c r="L164" s="58"/>
    </row>
    <row r="165" spans="1:12" ht="31.5">
      <c r="A165" s="55"/>
      <c r="B165" s="57"/>
      <c r="C165" s="135">
        <v>6719</v>
      </c>
      <c r="D165" s="132">
        <v>8.0309999999999828</v>
      </c>
      <c r="E165" s="107"/>
      <c r="F165" s="107"/>
      <c r="G165" s="108" t="s">
        <v>404</v>
      </c>
      <c r="H165" s="109" t="s">
        <v>5</v>
      </c>
      <c r="I165" s="125">
        <v>1</v>
      </c>
      <c r="J165" s="110">
        <v>2782622</v>
      </c>
      <c r="K165" s="426">
        <f t="shared" si="2"/>
        <v>2782622</v>
      </c>
      <c r="L165" s="58"/>
    </row>
    <row r="166" spans="1:12">
      <c r="A166" s="55"/>
      <c r="B166" s="57"/>
      <c r="C166" s="135"/>
      <c r="D166" s="132"/>
      <c r="E166" s="107"/>
      <c r="F166" s="107"/>
      <c r="G166" s="108" t="s">
        <v>405</v>
      </c>
      <c r="H166" s="109"/>
      <c r="I166" s="125"/>
      <c r="J166" s="110"/>
      <c r="K166" s="426"/>
      <c r="L166" s="58"/>
    </row>
    <row r="167" spans="1:12">
      <c r="A167" s="55"/>
      <c r="B167" s="57"/>
      <c r="C167" s="134"/>
      <c r="D167" s="131"/>
      <c r="E167" s="121"/>
      <c r="F167" s="121"/>
      <c r="G167" s="108" t="s">
        <v>245</v>
      </c>
      <c r="H167" s="109"/>
      <c r="I167" s="125"/>
      <c r="J167" s="110"/>
      <c r="K167" s="426"/>
      <c r="L167" s="58"/>
    </row>
    <row r="168" spans="1:12">
      <c r="A168" s="55"/>
      <c r="B168" s="57"/>
      <c r="C168" s="134">
        <v>3009</v>
      </c>
      <c r="D168" s="131">
        <v>8.0319999999999823</v>
      </c>
      <c r="E168" s="121"/>
      <c r="F168" s="121"/>
      <c r="G168" s="108" t="s">
        <v>10</v>
      </c>
      <c r="H168" s="109" t="s">
        <v>1</v>
      </c>
      <c r="I168" s="125">
        <v>478</v>
      </c>
      <c r="J168" s="110">
        <v>37240</v>
      </c>
      <c r="K168" s="426">
        <f t="shared" si="2"/>
        <v>17800720</v>
      </c>
      <c r="L168" s="58"/>
    </row>
    <row r="169" spans="1:12" ht="31.5">
      <c r="A169" s="55"/>
      <c r="B169" s="57"/>
      <c r="C169" s="135">
        <v>3024</v>
      </c>
      <c r="D169" s="132">
        <v>8.0329999999999817</v>
      </c>
      <c r="E169" s="107"/>
      <c r="F169" s="107"/>
      <c r="G169" s="108" t="s">
        <v>12</v>
      </c>
      <c r="H169" s="109" t="s">
        <v>1</v>
      </c>
      <c r="I169" s="125">
        <v>402</v>
      </c>
      <c r="J169" s="110">
        <v>126767</v>
      </c>
      <c r="K169" s="426">
        <f t="shared" si="2"/>
        <v>50960334</v>
      </c>
      <c r="L169" s="58"/>
    </row>
    <row r="170" spans="1:12" ht="31.5">
      <c r="A170" s="55"/>
      <c r="B170" s="57"/>
      <c r="C170" s="135">
        <v>4850</v>
      </c>
      <c r="D170" s="132">
        <v>8.0339999999999812</v>
      </c>
      <c r="E170" s="107"/>
      <c r="F170" s="107"/>
      <c r="G170" s="108" t="s">
        <v>49</v>
      </c>
      <c r="H170" s="109" t="s">
        <v>1</v>
      </c>
      <c r="I170" s="125">
        <v>67</v>
      </c>
      <c r="J170" s="110">
        <v>297650</v>
      </c>
      <c r="K170" s="426">
        <f t="shared" si="2"/>
        <v>19942550</v>
      </c>
      <c r="L170" s="58"/>
    </row>
    <row r="171" spans="1:12">
      <c r="A171" s="55"/>
      <c r="B171" s="57"/>
      <c r="C171" s="135">
        <v>3015</v>
      </c>
      <c r="D171" s="132">
        <v>8.0349999999999806</v>
      </c>
      <c r="E171" s="107"/>
      <c r="F171" s="107"/>
      <c r="G171" s="108" t="s">
        <v>11</v>
      </c>
      <c r="H171" s="109" t="s">
        <v>5</v>
      </c>
      <c r="I171" s="125">
        <v>33</v>
      </c>
      <c r="J171" s="110">
        <v>278464</v>
      </c>
      <c r="K171" s="426">
        <f t="shared" si="2"/>
        <v>9189312</v>
      </c>
      <c r="L171" s="58"/>
    </row>
    <row r="172" spans="1:12" ht="31.5">
      <c r="A172" s="55"/>
      <c r="B172" s="57"/>
      <c r="C172" s="134">
        <v>7369</v>
      </c>
      <c r="D172" s="131">
        <v>8.03599999999998</v>
      </c>
      <c r="E172" s="121"/>
      <c r="F172" s="121"/>
      <c r="G172" s="108" t="s">
        <v>160</v>
      </c>
      <c r="H172" s="109" t="s">
        <v>2</v>
      </c>
      <c r="I172" s="125">
        <v>1197</v>
      </c>
      <c r="J172" s="110">
        <v>9721</v>
      </c>
      <c r="K172" s="426">
        <f t="shared" si="2"/>
        <v>11636037</v>
      </c>
      <c r="L172" s="58"/>
    </row>
    <row r="173" spans="1:12" ht="31.5">
      <c r="A173" s="55"/>
      <c r="B173" s="57"/>
      <c r="C173" s="135">
        <v>4613</v>
      </c>
      <c r="D173" s="132">
        <v>8.0369999999999795</v>
      </c>
      <c r="E173" s="107"/>
      <c r="F173" s="107"/>
      <c r="G173" s="108" t="s">
        <v>44</v>
      </c>
      <c r="H173" s="109" t="s">
        <v>1</v>
      </c>
      <c r="I173" s="125">
        <v>67</v>
      </c>
      <c r="J173" s="110">
        <v>58797</v>
      </c>
      <c r="K173" s="426">
        <f t="shared" si="2"/>
        <v>3939399</v>
      </c>
      <c r="L173" s="58"/>
    </row>
    <row r="174" spans="1:12">
      <c r="A174" s="55"/>
      <c r="B174" s="57"/>
      <c r="C174" s="135"/>
      <c r="D174" s="132"/>
      <c r="E174" s="107"/>
      <c r="F174" s="107"/>
      <c r="G174" s="108" t="s">
        <v>252</v>
      </c>
      <c r="H174" s="109"/>
      <c r="I174" s="125"/>
      <c r="J174" s="110"/>
      <c r="K174" s="426"/>
      <c r="L174" s="58"/>
    </row>
    <row r="175" spans="1:12">
      <c r="A175" s="55"/>
      <c r="B175" s="57"/>
      <c r="C175" s="135">
        <v>4128</v>
      </c>
      <c r="D175" s="132">
        <v>8.0379999999999789</v>
      </c>
      <c r="E175" s="107"/>
      <c r="F175" s="107"/>
      <c r="G175" s="108" t="s">
        <v>364</v>
      </c>
      <c r="H175" s="109" t="s">
        <v>2</v>
      </c>
      <c r="I175" s="125">
        <v>265</v>
      </c>
      <c r="J175" s="110">
        <v>93734</v>
      </c>
      <c r="K175" s="426">
        <f t="shared" si="2"/>
        <v>24839510</v>
      </c>
      <c r="L175" s="58"/>
    </row>
    <row r="176" spans="1:12">
      <c r="A176" s="55"/>
      <c r="B176" s="57"/>
      <c r="C176" s="134">
        <v>3385</v>
      </c>
      <c r="D176" s="131">
        <v>8.0389999999999784</v>
      </c>
      <c r="E176" s="121"/>
      <c r="F176" s="121"/>
      <c r="G176" s="108" t="s">
        <v>406</v>
      </c>
      <c r="H176" s="109" t="s">
        <v>2</v>
      </c>
      <c r="I176" s="125">
        <v>573</v>
      </c>
      <c r="J176" s="110">
        <v>138765</v>
      </c>
      <c r="K176" s="426">
        <f t="shared" si="2"/>
        <v>79512345</v>
      </c>
      <c r="L176" s="58"/>
    </row>
    <row r="177" spans="1:12" ht="31.5">
      <c r="A177" s="55"/>
      <c r="B177" s="57"/>
      <c r="C177" s="134">
        <v>4790</v>
      </c>
      <c r="D177" s="131">
        <v>8.0399999999999778</v>
      </c>
      <c r="E177" s="121"/>
      <c r="F177" s="121"/>
      <c r="G177" s="108" t="s">
        <v>42</v>
      </c>
      <c r="H177" s="109" t="s">
        <v>2</v>
      </c>
      <c r="I177" s="125">
        <v>348</v>
      </c>
      <c r="J177" s="110">
        <v>11121</v>
      </c>
      <c r="K177" s="426">
        <f t="shared" si="2"/>
        <v>3870108</v>
      </c>
      <c r="L177" s="58"/>
    </row>
    <row r="178" spans="1:12">
      <c r="A178" s="55"/>
      <c r="B178" s="57"/>
      <c r="C178" s="135">
        <v>3195</v>
      </c>
      <c r="D178" s="132">
        <v>8.0409999999999773</v>
      </c>
      <c r="E178" s="107"/>
      <c r="F178" s="107"/>
      <c r="G178" s="108" t="s">
        <v>64</v>
      </c>
      <c r="H178" s="109" t="s">
        <v>2</v>
      </c>
      <c r="I178" s="125">
        <v>344</v>
      </c>
      <c r="J178" s="110">
        <v>48700</v>
      </c>
      <c r="K178" s="426">
        <f t="shared" si="2"/>
        <v>16752800</v>
      </c>
      <c r="L178" s="58"/>
    </row>
    <row r="179" spans="1:12">
      <c r="A179" s="55"/>
      <c r="B179" s="57"/>
      <c r="C179" s="135">
        <v>4129</v>
      </c>
      <c r="D179" s="132">
        <v>8.0419999999999767</v>
      </c>
      <c r="E179" s="107"/>
      <c r="F179" s="107"/>
      <c r="G179" s="108" t="s">
        <v>78</v>
      </c>
      <c r="H179" s="109" t="s">
        <v>2</v>
      </c>
      <c r="I179" s="125">
        <v>221</v>
      </c>
      <c r="J179" s="110">
        <v>189262</v>
      </c>
      <c r="K179" s="426">
        <f t="shared" si="2"/>
        <v>41826902</v>
      </c>
      <c r="L179" s="58"/>
    </row>
    <row r="180" spans="1:12">
      <c r="A180" s="55"/>
      <c r="B180" s="57"/>
      <c r="C180" s="135">
        <v>4329</v>
      </c>
      <c r="D180" s="132">
        <v>8.0429999999999762</v>
      </c>
      <c r="E180" s="107"/>
      <c r="F180" s="107"/>
      <c r="G180" s="108" t="s">
        <v>83</v>
      </c>
      <c r="H180" s="109" t="s">
        <v>5</v>
      </c>
      <c r="I180" s="125">
        <v>8</v>
      </c>
      <c r="J180" s="110">
        <v>815549</v>
      </c>
      <c r="K180" s="426">
        <f t="shared" si="2"/>
        <v>6524392</v>
      </c>
      <c r="L180" s="58"/>
    </row>
    <row r="181" spans="1:12">
      <c r="A181" s="55"/>
      <c r="B181" s="57"/>
      <c r="C181" s="135">
        <v>4330</v>
      </c>
      <c r="D181" s="132">
        <v>8.0439999999999756</v>
      </c>
      <c r="E181" s="107"/>
      <c r="F181" s="107"/>
      <c r="G181" s="108" t="s">
        <v>367</v>
      </c>
      <c r="H181" s="109" t="s">
        <v>5</v>
      </c>
      <c r="I181" s="125">
        <v>5</v>
      </c>
      <c r="J181" s="110">
        <v>856884</v>
      </c>
      <c r="K181" s="426">
        <f t="shared" si="2"/>
        <v>4284420</v>
      </c>
      <c r="L181" s="58"/>
    </row>
    <row r="182" spans="1:12" ht="31.5">
      <c r="A182" s="55"/>
      <c r="B182" s="57"/>
      <c r="C182" s="135">
        <v>8409</v>
      </c>
      <c r="D182" s="132">
        <v>8.0449999999999751</v>
      </c>
      <c r="E182" s="107"/>
      <c r="F182" s="107"/>
      <c r="G182" s="108" t="s">
        <v>407</v>
      </c>
      <c r="H182" s="109" t="s">
        <v>5</v>
      </c>
      <c r="I182" s="125">
        <v>2</v>
      </c>
      <c r="J182" s="110">
        <v>5503524</v>
      </c>
      <c r="K182" s="426">
        <f t="shared" si="2"/>
        <v>11007048</v>
      </c>
      <c r="L182" s="58"/>
    </row>
    <row r="183" spans="1:12" ht="31.5">
      <c r="A183" s="55"/>
      <c r="B183" s="57"/>
      <c r="C183" s="135">
        <v>8410</v>
      </c>
      <c r="D183" s="132">
        <v>8.0459999999999745</v>
      </c>
      <c r="E183" s="107"/>
      <c r="F183" s="107"/>
      <c r="G183" s="108" t="s">
        <v>408</v>
      </c>
      <c r="H183" s="109" t="s">
        <v>5</v>
      </c>
      <c r="I183" s="125">
        <v>6</v>
      </c>
      <c r="J183" s="110">
        <v>4484905</v>
      </c>
      <c r="K183" s="426">
        <f t="shared" si="2"/>
        <v>26909430</v>
      </c>
      <c r="L183" s="58"/>
    </row>
    <row r="184" spans="1:12">
      <c r="A184" s="55"/>
      <c r="B184" s="57"/>
      <c r="C184" s="134">
        <v>4328</v>
      </c>
      <c r="D184" s="131">
        <v>8.046999999999974</v>
      </c>
      <c r="E184" s="121"/>
      <c r="F184" s="121"/>
      <c r="G184" s="108" t="s">
        <v>366</v>
      </c>
      <c r="H184" s="109" t="s">
        <v>5</v>
      </c>
      <c r="I184" s="125">
        <v>2</v>
      </c>
      <c r="J184" s="110">
        <v>3520730</v>
      </c>
      <c r="K184" s="426">
        <f t="shared" si="2"/>
        <v>7041460</v>
      </c>
      <c r="L184" s="58"/>
    </row>
    <row r="185" spans="1:12">
      <c r="A185" s="55"/>
      <c r="B185" s="57"/>
      <c r="C185" s="135"/>
      <c r="D185" s="132"/>
      <c r="E185" s="107"/>
      <c r="F185" s="107"/>
      <c r="G185" s="108" t="s">
        <v>360</v>
      </c>
      <c r="H185" s="109"/>
      <c r="I185" s="125"/>
      <c r="J185" s="110"/>
      <c r="K185" s="426"/>
      <c r="L185" s="58"/>
    </row>
    <row r="186" spans="1:12">
      <c r="A186" s="55"/>
      <c r="B186" s="57"/>
      <c r="C186" s="135"/>
      <c r="D186" s="132"/>
      <c r="E186" s="107"/>
      <c r="F186" s="107"/>
      <c r="G186" s="108" t="s">
        <v>245</v>
      </c>
      <c r="H186" s="109"/>
      <c r="I186" s="125"/>
      <c r="J186" s="110"/>
      <c r="K186" s="426"/>
      <c r="L186" s="58"/>
    </row>
    <row r="187" spans="1:12">
      <c r="A187" s="55"/>
      <c r="B187" s="57"/>
      <c r="C187" s="135">
        <v>3009</v>
      </c>
      <c r="D187" s="132">
        <v>8.0479999999999734</v>
      </c>
      <c r="E187" s="107"/>
      <c r="F187" s="107"/>
      <c r="G187" s="108" t="s">
        <v>10</v>
      </c>
      <c r="H187" s="109" t="s">
        <v>1</v>
      </c>
      <c r="I187" s="125">
        <v>149</v>
      </c>
      <c r="J187" s="110">
        <v>37240</v>
      </c>
      <c r="K187" s="426">
        <f t="shared" si="2"/>
        <v>5548760</v>
      </c>
      <c r="L187" s="58"/>
    </row>
    <row r="188" spans="1:12" ht="31.5">
      <c r="A188" s="55"/>
      <c r="B188" s="57"/>
      <c r="C188" s="135">
        <v>3024</v>
      </c>
      <c r="D188" s="132">
        <v>8.0489999999999728</v>
      </c>
      <c r="E188" s="107"/>
      <c r="F188" s="107"/>
      <c r="G188" s="108" t="s">
        <v>12</v>
      </c>
      <c r="H188" s="109" t="s">
        <v>1</v>
      </c>
      <c r="I188" s="125">
        <v>124</v>
      </c>
      <c r="J188" s="110">
        <v>126767</v>
      </c>
      <c r="K188" s="426">
        <f t="shared" si="2"/>
        <v>15719108</v>
      </c>
      <c r="L188" s="58"/>
    </row>
    <row r="189" spans="1:12" ht="31.5">
      <c r="A189" s="55"/>
      <c r="B189" s="57"/>
      <c r="C189" s="135">
        <v>4850</v>
      </c>
      <c r="D189" s="132">
        <v>8.0499999999999723</v>
      </c>
      <c r="E189" s="107"/>
      <c r="F189" s="107"/>
      <c r="G189" s="108" t="s">
        <v>49</v>
      </c>
      <c r="H189" s="109" t="s">
        <v>1</v>
      </c>
      <c r="I189" s="125">
        <v>17</v>
      </c>
      <c r="J189" s="110">
        <v>297650</v>
      </c>
      <c r="K189" s="426">
        <f t="shared" si="2"/>
        <v>5060050</v>
      </c>
      <c r="L189" s="58"/>
    </row>
    <row r="190" spans="1:12" ht="31.5">
      <c r="A190" s="55"/>
      <c r="B190" s="57"/>
      <c r="C190" s="135">
        <v>7369</v>
      </c>
      <c r="D190" s="132">
        <v>8.0509999999999717</v>
      </c>
      <c r="E190" s="107"/>
      <c r="F190" s="107"/>
      <c r="G190" s="108" t="s">
        <v>160</v>
      </c>
      <c r="H190" s="109" t="s">
        <v>2</v>
      </c>
      <c r="I190" s="125">
        <v>361</v>
      </c>
      <c r="J190" s="110">
        <v>9721</v>
      </c>
      <c r="K190" s="426">
        <f t="shared" si="2"/>
        <v>3509281</v>
      </c>
      <c r="L190" s="58"/>
    </row>
    <row r="191" spans="1:12" ht="31.5">
      <c r="A191" s="55"/>
      <c r="B191" s="57"/>
      <c r="C191" s="135">
        <v>4613</v>
      </c>
      <c r="D191" s="132">
        <v>8.0519999999999712</v>
      </c>
      <c r="E191" s="107"/>
      <c r="F191" s="107"/>
      <c r="G191" s="108" t="s">
        <v>44</v>
      </c>
      <c r="H191" s="109" t="s">
        <v>1</v>
      </c>
      <c r="I191" s="125">
        <v>17</v>
      </c>
      <c r="J191" s="110">
        <v>58797</v>
      </c>
      <c r="K191" s="426">
        <f t="shared" si="2"/>
        <v>999549</v>
      </c>
      <c r="L191" s="58"/>
    </row>
    <row r="192" spans="1:12">
      <c r="A192" s="55"/>
      <c r="B192" s="57"/>
      <c r="C192" s="135"/>
      <c r="D192" s="132"/>
      <c r="E192" s="107"/>
      <c r="F192" s="107"/>
      <c r="G192" s="108" t="s">
        <v>252</v>
      </c>
      <c r="H192" s="109"/>
      <c r="I192" s="125"/>
      <c r="J192" s="110"/>
      <c r="K192" s="426"/>
      <c r="L192" s="58"/>
    </row>
    <row r="193" spans="1:12">
      <c r="A193" s="55"/>
      <c r="B193" s="57"/>
      <c r="C193" s="135">
        <v>3195</v>
      </c>
      <c r="D193" s="132">
        <v>8.0529999999999706</v>
      </c>
      <c r="E193" s="107"/>
      <c r="F193" s="107"/>
      <c r="G193" s="108" t="s">
        <v>64</v>
      </c>
      <c r="H193" s="109" t="s">
        <v>2</v>
      </c>
      <c r="I193" s="125">
        <v>70</v>
      </c>
      <c r="J193" s="110">
        <v>48700</v>
      </c>
      <c r="K193" s="426">
        <f t="shared" ref="K193:K203" si="3">+J193*I193</f>
        <v>3409000</v>
      </c>
      <c r="L193" s="58"/>
    </row>
    <row r="194" spans="1:12" ht="31.5">
      <c r="A194" s="55"/>
      <c r="B194" s="57"/>
      <c r="C194" s="135">
        <v>6214</v>
      </c>
      <c r="D194" s="132">
        <v>8.0539999999999701</v>
      </c>
      <c r="E194" s="107"/>
      <c r="F194" s="107"/>
      <c r="G194" s="108" t="s">
        <v>361</v>
      </c>
      <c r="H194" s="109" t="s">
        <v>2</v>
      </c>
      <c r="I194" s="125">
        <v>12</v>
      </c>
      <c r="J194" s="110">
        <v>34889</v>
      </c>
      <c r="K194" s="426">
        <f t="shared" si="3"/>
        <v>418668</v>
      </c>
      <c r="L194" s="58"/>
    </row>
    <row r="195" spans="1:12">
      <c r="A195" s="55"/>
      <c r="B195" s="57"/>
      <c r="C195" s="135">
        <v>3780</v>
      </c>
      <c r="D195" s="132">
        <v>8.0549999999999695</v>
      </c>
      <c r="E195" s="107"/>
      <c r="F195" s="107"/>
      <c r="G195" s="108" t="s">
        <v>362</v>
      </c>
      <c r="H195" s="109" t="s">
        <v>2</v>
      </c>
      <c r="I195" s="125">
        <v>87</v>
      </c>
      <c r="J195" s="110">
        <v>71217</v>
      </c>
      <c r="K195" s="426">
        <f t="shared" si="3"/>
        <v>6195879</v>
      </c>
      <c r="L195" s="58"/>
    </row>
    <row r="196" spans="1:12" ht="31.5">
      <c r="A196" s="55"/>
      <c r="B196" s="57"/>
      <c r="C196" s="135">
        <v>6380</v>
      </c>
      <c r="D196" s="132">
        <v>8.055999999999969</v>
      </c>
      <c r="E196" s="107"/>
      <c r="F196" s="107"/>
      <c r="G196" s="108" t="s">
        <v>363</v>
      </c>
      <c r="H196" s="109" t="s">
        <v>2</v>
      </c>
      <c r="I196" s="125">
        <v>96</v>
      </c>
      <c r="J196" s="110">
        <v>78628</v>
      </c>
      <c r="K196" s="426">
        <f t="shared" si="3"/>
        <v>7548288</v>
      </c>
      <c r="L196" s="58"/>
    </row>
    <row r="197" spans="1:12">
      <c r="A197" s="55"/>
      <c r="B197" s="57"/>
      <c r="C197" s="135">
        <v>4128</v>
      </c>
      <c r="D197" s="132">
        <v>8.0569999999999684</v>
      </c>
      <c r="E197" s="107"/>
      <c r="F197" s="107"/>
      <c r="G197" s="108" t="s">
        <v>364</v>
      </c>
      <c r="H197" s="109" t="s">
        <v>2</v>
      </c>
      <c r="I197" s="125">
        <v>13</v>
      </c>
      <c r="J197" s="110">
        <v>93734</v>
      </c>
      <c r="K197" s="426">
        <f t="shared" si="3"/>
        <v>1218542</v>
      </c>
      <c r="L197" s="58"/>
    </row>
    <row r="198" spans="1:12" ht="31.5">
      <c r="A198" s="55"/>
      <c r="B198" s="57"/>
      <c r="C198" s="135">
        <v>4103</v>
      </c>
      <c r="D198" s="132">
        <v>8.0579999999999679</v>
      </c>
      <c r="E198" s="107"/>
      <c r="F198" s="107"/>
      <c r="G198" s="108" t="s">
        <v>409</v>
      </c>
      <c r="H198" s="109" t="s">
        <v>2</v>
      </c>
      <c r="I198" s="125">
        <v>77</v>
      </c>
      <c r="J198" s="110">
        <v>138765</v>
      </c>
      <c r="K198" s="426">
        <f t="shared" si="3"/>
        <v>10684905</v>
      </c>
      <c r="L198" s="58"/>
    </row>
    <row r="199" spans="1:12" ht="47.25">
      <c r="A199" s="55"/>
      <c r="B199" s="57"/>
      <c r="C199" s="135">
        <v>6563</v>
      </c>
      <c r="D199" s="132">
        <v>8.0589999999999673</v>
      </c>
      <c r="E199" s="107"/>
      <c r="F199" s="107"/>
      <c r="G199" s="108" t="s">
        <v>365</v>
      </c>
      <c r="H199" s="109" t="s">
        <v>2</v>
      </c>
      <c r="I199" s="125">
        <v>223</v>
      </c>
      <c r="J199" s="110">
        <v>12235</v>
      </c>
      <c r="K199" s="426">
        <f t="shared" si="3"/>
        <v>2728405</v>
      </c>
      <c r="L199" s="58"/>
    </row>
    <row r="200" spans="1:12">
      <c r="A200" s="55"/>
      <c r="B200" s="57"/>
      <c r="C200" s="135">
        <v>4328</v>
      </c>
      <c r="D200" s="132">
        <v>8.0599999999999667</v>
      </c>
      <c r="E200" s="107"/>
      <c r="F200" s="107"/>
      <c r="G200" s="108" t="s">
        <v>366</v>
      </c>
      <c r="H200" s="109" t="s">
        <v>5</v>
      </c>
      <c r="I200" s="125">
        <v>4</v>
      </c>
      <c r="J200" s="110">
        <v>3520730</v>
      </c>
      <c r="K200" s="426">
        <f t="shared" si="3"/>
        <v>14082920</v>
      </c>
      <c r="L200" s="58"/>
    </row>
    <row r="201" spans="1:12">
      <c r="A201" s="55"/>
      <c r="B201" s="57"/>
      <c r="C201" s="135">
        <v>4330</v>
      </c>
      <c r="D201" s="132">
        <v>8.0609999999999662</v>
      </c>
      <c r="E201" s="107"/>
      <c r="F201" s="107"/>
      <c r="G201" s="108" t="s">
        <v>367</v>
      </c>
      <c r="H201" s="109" t="s">
        <v>5</v>
      </c>
      <c r="I201" s="125">
        <v>2</v>
      </c>
      <c r="J201" s="110">
        <v>856884</v>
      </c>
      <c r="K201" s="426">
        <f t="shared" si="3"/>
        <v>1713768</v>
      </c>
      <c r="L201" s="58"/>
    </row>
    <row r="202" spans="1:12">
      <c r="A202" s="55"/>
      <c r="B202" s="57"/>
      <c r="C202" s="135">
        <v>4333</v>
      </c>
      <c r="D202" s="132">
        <v>8.0619999999999656</v>
      </c>
      <c r="E202" s="107"/>
      <c r="F202" s="107"/>
      <c r="G202" s="108" t="s">
        <v>410</v>
      </c>
      <c r="H202" s="109" t="s">
        <v>5</v>
      </c>
      <c r="I202" s="125">
        <v>2</v>
      </c>
      <c r="J202" s="110">
        <v>3317264</v>
      </c>
      <c r="K202" s="426">
        <f t="shared" si="3"/>
        <v>6634528</v>
      </c>
      <c r="L202" s="58"/>
    </row>
    <row r="203" spans="1:12">
      <c r="A203" s="55"/>
      <c r="B203" s="57"/>
      <c r="C203" s="135">
        <v>4335</v>
      </c>
      <c r="D203" s="132">
        <v>8.0629999999999651</v>
      </c>
      <c r="E203" s="107"/>
      <c r="F203" s="107"/>
      <c r="G203" s="108" t="s">
        <v>368</v>
      </c>
      <c r="H203" s="109" t="s">
        <v>5</v>
      </c>
      <c r="I203" s="125">
        <v>2</v>
      </c>
      <c r="J203" s="110">
        <v>3319910</v>
      </c>
      <c r="K203" s="426">
        <f t="shared" si="3"/>
        <v>6639820</v>
      </c>
      <c r="L203" s="58"/>
    </row>
    <row r="204" spans="1:12" ht="17.25" thickBot="1">
      <c r="A204" s="55"/>
      <c r="B204" s="57"/>
      <c r="C204" s="142" t="s">
        <v>9</v>
      </c>
      <c r="D204" s="143"/>
      <c r="E204" s="144"/>
      <c r="F204" s="144"/>
      <c r="G204" s="145"/>
      <c r="H204" s="144"/>
      <c r="I204" s="146"/>
      <c r="J204" s="147"/>
      <c r="K204" s="427">
        <f>+SUM(K129:K203)</f>
        <v>1520709115</v>
      </c>
      <c r="L204" s="58"/>
    </row>
    <row r="205" spans="1:12">
      <c r="A205" s="55"/>
      <c r="B205" s="57"/>
      <c r="C205" s="136"/>
      <c r="D205" s="104">
        <v>9</v>
      </c>
      <c r="E205" s="126"/>
      <c r="F205" s="126"/>
      <c r="G205" s="127" t="s">
        <v>254</v>
      </c>
      <c r="H205" s="128"/>
      <c r="I205" s="129"/>
      <c r="J205" s="129"/>
      <c r="K205" s="428"/>
      <c r="L205" s="58"/>
    </row>
    <row r="206" spans="1:12">
      <c r="A206" s="55"/>
      <c r="B206" s="57"/>
      <c r="C206" s="134"/>
      <c r="D206" s="131"/>
      <c r="E206" s="121"/>
      <c r="F206" s="121"/>
      <c r="G206" s="122" t="s">
        <v>255</v>
      </c>
      <c r="H206" s="123"/>
      <c r="I206" s="124"/>
      <c r="J206" s="124"/>
      <c r="K206" s="426"/>
      <c r="L206" s="58"/>
    </row>
    <row r="207" spans="1:12">
      <c r="A207" s="55"/>
      <c r="B207" s="57"/>
      <c r="C207" s="134"/>
      <c r="D207" s="131"/>
      <c r="E207" s="121"/>
      <c r="F207" s="121"/>
      <c r="G207" s="122" t="s">
        <v>245</v>
      </c>
      <c r="H207" s="123"/>
      <c r="I207" s="124"/>
      <c r="J207" s="124"/>
      <c r="K207" s="426"/>
      <c r="L207" s="58"/>
    </row>
    <row r="208" spans="1:12">
      <c r="A208" s="55"/>
      <c r="B208" s="57"/>
      <c r="C208" s="135">
        <v>4262</v>
      </c>
      <c r="D208" s="132">
        <v>9.0009999999999994</v>
      </c>
      <c r="E208" s="107"/>
      <c r="F208" s="107"/>
      <c r="G208" s="108" t="s">
        <v>82</v>
      </c>
      <c r="H208" s="109" t="s">
        <v>1</v>
      </c>
      <c r="I208" s="125">
        <v>13137</v>
      </c>
      <c r="J208" s="110">
        <v>5977</v>
      </c>
      <c r="K208" s="426">
        <f t="shared" ref="K208:K271" si="4">+J208*I208</f>
        <v>78519849</v>
      </c>
      <c r="L208" s="58"/>
    </row>
    <row r="209" spans="1:12" ht="31.5">
      <c r="A209" s="55"/>
      <c r="B209" s="57"/>
      <c r="C209" s="135">
        <v>5891</v>
      </c>
      <c r="D209" s="132">
        <v>9.0019999999999989</v>
      </c>
      <c r="E209" s="107"/>
      <c r="F209" s="107"/>
      <c r="G209" s="108" t="s">
        <v>112</v>
      </c>
      <c r="H209" s="109" t="s">
        <v>1</v>
      </c>
      <c r="I209" s="125">
        <v>1445</v>
      </c>
      <c r="J209" s="110">
        <v>4623</v>
      </c>
      <c r="K209" s="426">
        <f t="shared" si="4"/>
        <v>6680235</v>
      </c>
      <c r="L209" s="58"/>
    </row>
    <row r="210" spans="1:12">
      <c r="A210" s="55"/>
      <c r="B210" s="57"/>
      <c r="C210" s="135">
        <v>7116</v>
      </c>
      <c r="D210" s="132">
        <v>9.0029999999999983</v>
      </c>
      <c r="E210" s="107"/>
      <c r="F210" s="107"/>
      <c r="G210" s="108" t="s">
        <v>152</v>
      </c>
      <c r="H210" s="109" t="s">
        <v>4</v>
      </c>
      <c r="I210" s="125">
        <v>15991</v>
      </c>
      <c r="J210" s="110">
        <v>71884</v>
      </c>
      <c r="K210" s="426">
        <f t="shared" si="4"/>
        <v>1149497044</v>
      </c>
      <c r="L210" s="58"/>
    </row>
    <row r="211" spans="1:12">
      <c r="A211" s="55"/>
      <c r="B211" s="57"/>
      <c r="C211" s="135">
        <v>7123</v>
      </c>
      <c r="D211" s="132">
        <v>9.0039999999999978</v>
      </c>
      <c r="E211" s="107"/>
      <c r="F211" s="107"/>
      <c r="G211" s="108" t="s">
        <v>153</v>
      </c>
      <c r="H211" s="109" t="s">
        <v>4</v>
      </c>
      <c r="I211" s="125">
        <v>562</v>
      </c>
      <c r="J211" s="110">
        <v>87571</v>
      </c>
      <c r="K211" s="426">
        <f t="shared" si="4"/>
        <v>49214902</v>
      </c>
      <c r="L211" s="58"/>
    </row>
    <row r="212" spans="1:12" ht="31.5">
      <c r="A212" s="55"/>
      <c r="B212" s="57"/>
      <c r="C212" s="135">
        <v>4848</v>
      </c>
      <c r="D212" s="132">
        <v>9.0049999999999972</v>
      </c>
      <c r="E212" s="107"/>
      <c r="F212" s="107"/>
      <c r="G212" s="108" t="s">
        <v>94</v>
      </c>
      <c r="H212" s="109" t="s">
        <v>2</v>
      </c>
      <c r="I212" s="125">
        <v>3215</v>
      </c>
      <c r="J212" s="110">
        <v>9310</v>
      </c>
      <c r="K212" s="426">
        <f t="shared" si="4"/>
        <v>29931650</v>
      </c>
      <c r="L212" s="58"/>
    </row>
    <row r="213" spans="1:12" ht="31.5">
      <c r="A213" s="55"/>
      <c r="B213" s="57"/>
      <c r="C213" s="135">
        <v>4850</v>
      </c>
      <c r="D213" s="132">
        <v>9.0059999999999967</v>
      </c>
      <c r="E213" s="107"/>
      <c r="F213" s="107"/>
      <c r="G213" s="108" t="s">
        <v>49</v>
      </c>
      <c r="H213" s="109" t="s">
        <v>1</v>
      </c>
      <c r="I213" s="125">
        <v>103</v>
      </c>
      <c r="J213" s="110">
        <v>297650</v>
      </c>
      <c r="K213" s="426">
        <f t="shared" si="4"/>
        <v>30657950</v>
      </c>
      <c r="L213" s="58"/>
    </row>
    <row r="214" spans="1:12" ht="31.5">
      <c r="A214" s="55"/>
      <c r="B214" s="57"/>
      <c r="C214" s="135">
        <v>4792</v>
      </c>
      <c r="D214" s="132">
        <v>9.0069999999999961</v>
      </c>
      <c r="E214" s="107"/>
      <c r="F214" s="107"/>
      <c r="G214" s="108" t="s">
        <v>43</v>
      </c>
      <c r="H214" s="109" t="s">
        <v>1</v>
      </c>
      <c r="I214" s="125">
        <v>11227</v>
      </c>
      <c r="J214" s="110">
        <v>97881</v>
      </c>
      <c r="K214" s="426">
        <f t="shared" si="4"/>
        <v>1098909987</v>
      </c>
      <c r="L214" s="58"/>
    </row>
    <row r="215" spans="1:12" ht="47.25">
      <c r="A215" s="55"/>
      <c r="B215" s="57"/>
      <c r="C215" s="135">
        <v>4837</v>
      </c>
      <c r="D215" s="132">
        <v>9.0079999999999956</v>
      </c>
      <c r="E215" s="107"/>
      <c r="F215" s="107"/>
      <c r="G215" s="108" t="s">
        <v>91</v>
      </c>
      <c r="H215" s="109" t="s">
        <v>1</v>
      </c>
      <c r="I215" s="125">
        <v>267</v>
      </c>
      <c r="J215" s="110">
        <v>201642</v>
      </c>
      <c r="K215" s="426">
        <f t="shared" si="4"/>
        <v>53838414</v>
      </c>
      <c r="L215" s="58"/>
    </row>
    <row r="216" spans="1:12" ht="31.5">
      <c r="A216" s="55"/>
      <c r="B216" s="57"/>
      <c r="C216" s="135">
        <v>3024</v>
      </c>
      <c r="D216" s="132">
        <v>9.008999999999995</v>
      </c>
      <c r="E216" s="107"/>
      <c r="F216" s="107"/>
      <c r="G216" s="108" t="s">
        <v>12</v>
      </c>
      <c r="H216" s="109" t="s">
        <v>1</v>
      </c>
      <c r="I216" s="125">
        <v>18</v>
      </c>
      <c r="J216" s="110">
        <v>126767</v>
      </c>
      <c r="K216" s="426">
        <f t="shared" si="4"/>
        <v>2281806</v>
      </c>
      <c r="L216" s="58"/>
    </row>
    <row r="217" spans="1:12" ht="31.5">
      <c r="A217" s="55"/>
      <c r="B217" s="57"/>
      <c r="C217" s="135">
        <v>4613</v>
      </c>
      <c r="D217" s="132">
        <v>9.0099999999999945</v>
      </c>
      <c r="E217" s="107"/>
      <c r="F217" s="107"/>
      <c r="G217" s="108" t="s">
        <v>44</v>
      </c>
      <c r="H217" s="109" t="s">
        <v>1</v>
      </c>
      <c r="I217" s="125">
        <v>19091</v>
      </c>
      <c r="J217" s="110">
        <v>58797</v>
      </c>
      <c r="K217" s="426">
        <f t="shared" si="4"/>
        <v>1122493527</v>
      </c>
      <c r="L217" s="58"/>
    </row>
    <row r="218" spans="1:12">
      <c r="A218" s="55"/>
      <c r="B218" s="57"/>
      <c r="C218" s="134"/>
      <c r="D218" s="131"/>
      <c r="E218" s="121"/>
      <c r="F218" s="121"/>
      <c r="G218" s="108" t="s">
        <v>256</v>
      </c>
      <c r="H218" s="109"/>
      <c r="I218" s="125"/>
      <c r="J218" s="110"/>
      <c r="K218" s="426"/>
      <c r="L218" s="58"/>
    </row>
    <row r="219" spans="1:12" ht="31.5">
      <c r="A219" s="55"/>
      <c r="B219" s="57"/>
      <c r="C219" s="135">
        <v>3473</v>
      </c>
      <c r="D219" s="132">
        <v>9.0109999999999939</v>
      </c>
      <c r="E219" s="107"/>
      <c r="F219" s="107"/>
      <c r="G219" s="108" t="s">
        <v>27</v>
      </c>
      <c r="H219" s="109" t="s">
        <v>5</v>
      </c>
      <c r="I219" s="125">
        <v>205</v>
      </c>
      <c r="J219" s="110">
        <v>728561</v>
      </c>
      <c r="K219" s="426">
        <f t="shared" si="4"/>
        <v>149355005</v>
      </c>
      <c r="L219" s="58"/>
    </row>
    <row r="220" spans="1:12" ht="31.5">
      <c r="A220" s="55"/>
      <c r="B220" s="57"/>
      <c r="C220" s="135">
        <v>3474</v>
      </c>
      <c r="D220" s="132">
        <v>9.0119999999999933</v>
      </c>
      <c r="E220" s="107"/>
      <c r="F220" s="107"/>
      <c r="G220" s="108" t="s">
        <v>73</v>
      </c>
      <c r="H220" s="109" t="s">
        <v>5</v>
      </c>
      <c r="I220" s="125">
        <v>4</v>
      </c>
      <c r="J220" s="110">
        <v>893824</v>
      </c>
      <c r="K220" s="426">
        <f t="shared" si="4"/>
        <v>3575296</v>
      </c>
      <c r="L220" s="58"/>
    </row>
    <row r="221" spans="1:12" ht="31.5">
      <c r="A221" s="55"/>
      <c r="B221" s="57"/>
      <c r="C221" s="135">
        <v>3471</v>
      </c>
      <c r="D221" s="132">
        <v>9.0129999999999928</v>
      </c>
      <c r="E221" s="107"/>
      <c r="F221" s="107"/>
      <c r="G221" s="108" t="s">
        <v>72</v>
      </c>
      <c r="H221" s="109" t="s">
        <v>2</v>
      </c>
      <c r="I221" s="125">
        <v>52</v>
      </c>
      <c r="J221" s="110">
        <v>590008</v>
      </c>
      <c r="K221" s="426">
        <f t="shared" si="4"/>
        <v>30680416</v>
      </c>
      <c r="L221" s="58"/>
    </row>
    <row r="222" spans="1:12" ht="31.5">
      <c r="A222" s="55"/>
      <c r="B222" s="57"/>
      <c r="C222" s="135">
        <v>3881</v>
      </c>
      <c r="D222" s="132">
        <v>9.0139999999999922</v>
      </c>
      <c r="E222" s="107"/>
      <c r="F222" s="107"/>
      <c r="G222" s="108" t="s">
        <v>75</v>
      </c>
      <c r="H222" s="109" t="s">
        <v>5</v>
      </c>
      <c r="I222" s="125">
        <v>165</v>
      </c>
      <c r="J222" s="110">
        <v>412500</v>
      </c>
      <c r="K222" s="426">
        <f t="shared" si="4"/>
        <v>68062500</v>
      </c>
      <c r="L222" s="58"/>
    </row>
    <row r="223" spans="1:12" ht="31.5">
      <c r="A223" s="55"/>
      <c r="B223" s="57"/>
      <c r="C223" s="135">
        <v>3880</v>
      </c>
      <c r="D223" s="132">
        <v>9.0149999999999917</v>
      </c>
      <c r="E223" s="107"/>
      <c r="F223" s="107"/>
      <c r="G223" s="108" t="s">
        <v>74</v>
      </c>
      <c r="H223" s="109" t="s">
        <v>5</v>
      </c>
      <c r="I223" s="125">
        <v>99</v>
      </c>
      <c r="J223" s="110">
        <v>600354</v>
      </c>
      <c r="K223" s="426">
        <f t="shared" si="4"/>
        <v>59435046</v>
      </c>
      <c r="L223" s="58"/>
    </row>
    <row r="224" spans="1:12" ht="31.5">
      <c r="A224" s="55"/>
      <c r="B224" s="57"/>
      <c r="C224" s="135">
        <v>3716</v>
      </c>
      <c r="D224" s="132">
        <v>9.0159999999999911</v>
      </c>
      <c r="E224" s="107"/>
      <c r="F224" s="107"/>
      <c r="G224" s="108" t="s">
        <v>31</v>
      </c>
      <c r="H224" s="109" t="s">
        <v>5</v>
      </c>
      <c r="I224" s="125">
        <v>293</v>
      </c>
      <c r="J224" s="110">
        <v>1346037</v>
      </c>
      <c r="K224" s="426">
        <f t="shared" si="4"/>
        <v>394388841</v>
      </c>
      <c r="L224" s="58"/>
    </row>
    <row r="225" spans="1:12" ht="31.5">
      <c r="A225" s="55"/>
      <c r="B225" s="57"/>
      <c r="C225" s="135">
        <v>6185</v>
      </c>
      <c r="D225" s="132">
        <v>9.0169999999999906</v>
      </c>
      <c r="E225" s="107"/>
      <c r="F225" s="107"/>
      <c r="G225" s="108" t="s">
        <v>40</v>
      </c>
      <c r="H225" s="109" t="s">
        <v>5</v>
      </c>
      <c r="I225" s="125">
        <v>21</v>
      </c>
      <c r="J225" s="110">
        <v>829121</v>
      </c>
      <c r="K225" s="426">
        <f t="shared" si="4"/>
        <v>17411541</v>
      </c>
      <c r="L225" s="58"/>
    </row>
    <row r="226" spans="1:12" ht="31.5">
      <c r="A226" s="55"/>
      <c r="B226" s="57"/>
      <c r="C226" s="135">
        <v>4252</v>
      </c>
      <c r="D226" s="132">
        <v>9.01799999999999</v>
      </c>
      <c r="E226" s="107"/>
      <c r="F226" s="107"/>
      <c r="G226" s="108" t="s">
        <v>81</v>
      </c>
      <c r="H226" s="109" t="s">
        <v>5</v>
      </c>
      <c r="I226" s="125">
        <v>211</v>
      </c>
      <c r="J226" s="110">
        <v>2486721</v>
      </c>
      <c r="K226" s="426">
        <f t="shared" si="4"/>
        <v>524698131</v>
      </c>
      <c r="L226" s="58"/>
    </row>
    <row r="227" spans="1:12">
      <c r="A227" s="55"/>
      <c r="B227" s="57"/>
      <c r="C227" s="135">
        <v>3202</v>
      </c>
      <c r="D227" s="132">
        <v>9.0189999999999895</v>
      </c>
      <c r="E227" s="107"/>
      <c r="F227" s="107"/>
      <c r="G227" s="108" t="s">
        <v>218</v>
      </c>
      <c r="H227" s="109" t="s">
        <v>1</v>
      </c>
      <c r="I227" s="125">
        <v>90</v>
      </c>
      <c r="J227" s="110">
        <v>627845</v>
      </c>
      <c r="K227" s="426">
        <f t="shared" si="4"/>
        <v>56506050</v>
      </c>
      <c r="L227" s="58"/>
    </row>
    <row r="228" spans="1:12">
      <c r="A228" s="55"/>
      <c r="B228" s="57"/>
      <c r="C228" s="135">
        <v>6828</v>
      </c>
      <c r="D228" s="132">
        <v>9.0199999999999889</v>
      </c>
      <c r="E228" s="107"/>
      <c r="F228" s="107"/>
      <c r="G228" s="108" t="s">
        <v>369</v>
      </c>
      <c r="H228" s="109" t="s">
        <v>5</v>
      </c>
      <c r="I228" s="125">
        <v>18</v>
      </c>
      <c r="J228" s="110">
        <v>9563262</v>
      </c>
      <c r="K228" s="426">
        <f t="shared" si="4"/>
        <v>172138716</v>
      </c>
      <c r="L228" s="58"/>
    </row>
    <row r="229" spans="1:12" ht="31.5">
      <c r="A229" s="55"/>
      <c r="B229" s="57"/>
      <c r="C229" s="135">
        <v>3722</v>
      </c>
      <c r="D229" s="132">
        <v>9.0209999999999884</v>
      </c>
      <c r="E229" s="107"/>
      <c r="F229" s="107"/>
      <c r="G229" s="108" t="s">
        <v>32</v>
      </c>
      <c r="H229" s="109" t="s">
        <v>5</v>
      </c>
      <c r="I229" s="125">
        <v>3</v>
      </c>
      <c r="J229" s="110">
        <v>123817</v>
      </c>
      <c r="K229" s="426">
        <f t="shared" si="4"/>
        <v>371451</v>
      </c>
      <c r="L229" s="58"/>
    </row>
    <row r="230" spans="1:12">
      <c r="A230" s="55"/>
      <c r="B230" s="57"/>
      <c r="C230" s="135">
        <v>4558</v>
      </c>
      <c r="D230" s="132">
        <v>9.0219999999999878</v>
      </c>
      <c r="E230" s="107"/>
      <c r="F230" s="107"/>
      <c r="G230" s="108" t="s">
        <v>41</v>
      </c>
      <c r="H230" s="109" t="s">
        <v>5</v>
      </c>
      <c r="I230" s="125">
        <v>113</v>
      </c>
      <c r="J230" s="110">
        <v>5830450</v>
      </c>
      <c r="K230" s="426">
        <f t="shared" si="4"/>
        <v>658840850</v>
      </c>
      <c r="L230" s="58"/>
    </row>
    <row r="231" spans="1:12" ht="31.5">
      <c r="A231" s="55"/>
      <c r="B231" s="57"/>
      <c r="C231" s="135">
        <v>6662</v>
      </c>
      <c r="D231" s="132">
        <v>9.0229999999999873</v>
      </c>
      <c r="E231" s="107"/>
      <c r="F231" s="107"/>
      <c r="G231" s="108" t="s">
        <v>128</v>
      </c>
      <c r="H231" s="109" t="s">
        <v>2</v>
      </c>
      <c r="I231" s="125">
        <v>147</v>
      </c>
      <c r="J231" s="110">
        <v>45009</v>
      </c>
      <c r="K231" s="426">
        <f t="shared" si="4"/>
        <v>6616323</v>
      </c>
      <c r="L231" s="58"/>
    </row>
    <row r="232" spans="1:12">
      <c r="A232" s="55"/>
      <c r="B232" s="57"/>
      <c r="C232" s="135">
        <v>6834</v>
      </c>
      <c r="D232" s="132">
        <v>9.0239999999999867</v>
      </c>
      <c r="E232" s="107"/>
      <c r="F232" s="107"/>
      <c r="G232" s="108" t="s">
        <v>138</v>
      </c>
      <c r="H232" s="109" t="s">
        <v>5</v>
      </c>
      <c r="I232" s="125">
        <v>147</v>
      </c>
      <c r="J232" s="110">
        <v>89380</v>
      </c>
      <c r="K232" s="426">
        <f t="shared" si="4"/>
        <v>13138860</v>
      </c>
      <c r="L232" s="58"/>
    </row>
    <row r="233" spans="1:12" ht="31.5">
      <c r="A233" s="55"/>
      <c r="B233" s="57"/>
      <c r="C233" s="135">
        <v>3042</v>
      </c>
      <c r="D233" s="132">
        <v>9.0249999999999861</v>
      </c>
      <c r="E233" s="107"/>
      <c r="F233" s="107"/>
      <c r="G233" s="108" t="s">
        <v>57</v>
      </c>
      <c r="H233" s="109" t="s">
        <v>2</v>
      </c>
      <c r="I233" s="125">
        <v>1458</v>
      </c>
      <c r="J233" s="110">
        <v>48169</v>
      </c>
      <c r="K233" s="426">
        <f t="shared" si="4"/>
        <v>70230402</v>
      </c>
      <c r="L233" s="58"/>
    </row>
    <row r="234" spans="1:12" ht="31.5">
      <c r="A234" s="55"/>
      <c r="B234" s="57"/>
      <c r="C234" s="135">
        <v>3045</v>
      </c>
      <c r="D234" s="132">
        <v>9.0259999999999856</v>
      </c>
      <c r="E234" s="107"/>
      <c r="F234" s="107"/>
      <c r="G234" s="108" t="s">
        <v>370</v>
      </c>
      <c r="H234" s="109" t="s">
        <v>2</v>
      </c>
      <c r="I234" s="125">
        <v>52</v>
      </c>
      <c r="J234" s="110">
        <v>139796</v>
      </c>
      <c r="K234" s="426">
        <f t="shared" si="4"/>
        <v>7269392</v>
      </c>
      <c r="L234" s="58"/>
    </row>
    <row r="235" spans="1:12" ht="31.5">
      <c r="A235" s="55"/>
      <c r="B235" s="57"/>
      <c r="C235" s="135">
        <v>3046</v>
      </c>
      <c r="D235" s="132">
        <v>9.026999999999985</v>
      </c>
      <c r="E235" s="107"/>
      <c r="F235" s="107"/>
      <c r="G235" s="108" t="s">
        <v>371</v>
      </c>
      <c r="H235" s="109" t="s">
        <v>2</v>
      </c>
      <c r="I235" s="125">
        <v>69</v>
      </c>
      <c r="J235" s="110">
        <v>237774</v>
      </c>
      <c r="K235" s="426">
        <f t="shared" si="4"/>
        <v>16406406</v>
      </c>
      <c r="L235" s="58"/>
    </row>
    <row r="236" spans="1:12" ht="31.5">
      <c r="A236" s="55"/>
      <c r="B236" s="57"/>
      <c r="C236" s="135">
        <v>3048</v>
      </c>
      <c r="D236" s="132">
        <v>9.0279999999999845</v>
      </c>
      <c r="E236" s="107"/>
      <c r="F236" s="107"/>
      <c r="G236" s="108" t="s">
        <v>372</v>
      </c>
      <c r="H236" s="109" t="s">
        <v>2</v>
      </c>
      <c r="I236" s="125">
        <v>124</v>
      </c>
      <c r="J236" s="110">
        <v>393566</v>
      </c>
      <c r="K236" s="426">
        <f t="shared" si="4"/>
        <v>48802184</v>
      </c>
      <c r="L236" s="58"/>
    </row>
    <row r="237" spans="1:12" ht="31.5">
      <c r="A237" s="55"/>
      <c r="B237" s="57"/>
      <c r="C237" s="135">
        <v>3919</v>
      </c>
      <c r="D237" s="132">
        <v>9.0289999999999839</v>
      </c>
      <c r="E237" s="107"/>
      <c r="F237" s="107"/>
      <c r="G237" s="108" t="s">
        <v>76</v>
      </c>
      <c r="H237" s="109" t="s">
        <v>2</v>
      </c>
      <c r="I237" s="125">
        <v>387</v>
      </c>
      <c r="J237" s="110">
        <v>585262</v>
      </c>
      <c r="K237" s="426">
        <f t="shared" si="4"/>
        <v>226496394</v>
      </c>
      <c r="L237" s="58"/>
    </row>
    <row r="238" spans="1:12">
      <c r="A238" s="55"/>
      <c r="B238" s="57"/>
      <c r="C238" s="135">
        <v>3064</v>
      </c>
      <c r="D238" s="132">
        <v>9.0299999999999834</v>
      </c>
      <c r="E238" s="107"/>
      <c r="F238" s="107"/>
      <c r="G238" s="108" t="s">
        <v>59</v>
      </c>
      <c r="H238" s="109" t="s">
        <v>2</v>
      </c>
      <c r="I238" s="125">
        <v>1278</v>
      </c>
      <c r="J238" s="110">
        <v>74587</v>
      </c>
      <c r="K238" s="426">
        <f t="shared" si="4"/>
        <v>95322186</v>
      </c>
      <c r="L238" s="58"/>
    </row>
    <row r="239" spans="1:12">
      <c r="A239" s="55"/>
      <c r="B239" s="57"/>
      <c r="C239" s="135">
        <v>3065</v>
      </c>
      <c r="D239" s="132">
        <v>9.0309999999999828</v>
      </c>
      <c r="E239" s="107"/>
      <c r="F239" s="107"/>
      <c r="G239" s="108" t="s">
        <v>14</v>
      </c>
      <c r="H239" s="109" t="s">
        <v>2</v>
      </c>
      <c r="I239" s="125">
        <v>1149</v>
      </c>
      <c r="J239" s="110">
        <v>88949</v>
      </c>
      <c r="K239" s="426">
        <f t="shared" si="4"/>
        <v>102202401</v>
      </c>
      <c r="L239" s="58"/>
    </row>
    <row r="240" spans="1:12">
      <c r="A240" s="55"/>
      <c r="B240" s="57"/>
      <c r="C240" s="135">
        <v>3066</v>
      </c>
      <c r="D240" s="132">
        <v>9.0319999999999823</v>
      </c>
      <c r="E240" s="107"/>
      <c r="F240" s="107"/>
      <c r="G240" s="108" t="s">
        <v>15</v>
      </c>
      <c r="H240" s="109" t="s">
        <v>2</v>
      </c>
      <c r="I240" s="125">
        <v>1393</v>
      </c>
      <c r="J240" s="110">
        <v>125263</v>
      </c>
      <c r="K240" s="426">
        <f t="shared" si="4"/>
        <v>174491359</v>
      </c>
      <c r="L240" s="58"/>
    </row>
    <row r="241" spans="1:12">
      <c r="A241" s="55"/>
      <c r="B241" s="57"/>
      <c r="C241" s="135">
        <v>3067</v>
      </c>
      <c r="D241" s="132">
        <v>9.0329999999999817</v>
      </c>
      <c r="E241" s="107"/>
      <c r="F241" s="107"/>
      <c r="G241" s="108" t="s">
        <v>60</v>
      </c>
      <c r="H241" s="109" t="s">
        <v>2</v>
      </c>
      <c r="I241" s="125">
        <v>153</v>
      </c>
      <c r="J241" s="110">
        <v>148073</v>
      </c>
      <c r="K241" s="426">
        <f t="shared" si="4"/>
        <v>22655169</v>
      </c>
      <c r="L241" s="58"/>
    </row>
    <row r="242" spans="1:12">
      <c r="A242" s="55"/>
      <c r="B242" s="57"/>
      <c r="C242" s="135">
        <v>3068</v>
      </c>
      <c r="D242" s="132">
        <v>9.0339999999999812</v>
      </c>
      <c r="E242" s="107"/>
      <c r="F242" s="107"/>
      <c r="G242" s="108" t="s">
        <v>16</v>
      </c>
      <c r="H242" s="109" t="s">
        <v>2</v>
      </c>
      <c r="I242" s="125">
        <v>462</v>
      </c>
      <c r="J242" s="110">
        <v>189311</v>
      </c>
      <c r="K242" s="426">
        <f t="shared" si="4"/>
        <v>87461682</v>
      </c>
      <c r="L242" s="58"/>
    </row>
    <row r="243" spans="1:12">
      <c r="A243" s="55"/>
      <c r="B243" s="57"/>
      <c r="C243" s="135">
        <v>3069</v>
      </c>
      <c r="D243" s="132">
        <v>9.0349999999999806</v>
      </c>
      <c r="E243" s="107"/>
      <c r="F243" s="107"/>
      <c r="G243" s="108" t="s">
        <v>61</v>
      </c>
      <c r="H243" s="109" t="s">
        <v>2</v>
      </c>
      <c r="I243" s="125">
        <v>443</v>
      </c>
      <c r="J243" s="110">
        <v>237231</v>
      </c>
      <c r="K243" s="426">
        <f t="shared" si="4"/>
        <v>105093333</v>
      </c>
      <c r="L243" s="58"/>
    </row>
    <row r="244" spans="1:12">
      <c r="A244" s="55"/>
      <c r="B244" s="57"/>
      <c r="C244" s="135">
        <v>3070</v>
      </c>
      <c r="D244" s="132">
        <v>9.03599999999998</v>
      </c>
      <c r="E244" s="107"/>
      <c r="F244" s="107"/>
      <c r="G244" s="108" t="s">
        <v>62</v>
      </c>
      <c r="H244" s="109" t="s">
        <v>2</v>
      </c>
      <c r="I244" s="125">
        <v>453</v>
      </c>
      <c r="J244" s="110">
        <v>303093</v>
      </c>
      <c r="K244" s="426">
        <f t="shared" si="4"/>
        <v>137301129</v>
      </c>
      <c r="L244" s="58"/>
    </row>
    <row r="245" spans="1:12">
      <c r="A245" s="55"/>
      <c r="B245" s="57"/>
      <c r="C245" s="135">
        <v>3071</v>
      </c>
      <c r="D245" s="132">
        <v>9.0369999999999795</v>
      </c>
      <c r="E245" s="107"/>
      <c r="F245" s="107"/>
      <c r="G245" s="108" t="s">
        <v>63</v>
      </c>
      <c r="H245" s="109" t="s">
        <v>2</v>
      </c>
      <c r="I245" s="125">
        <v>366</v>
      </c>
      <c r="J245" s="110">
        <v>435873</v>
      </c>
      <c r="K245" s="426">
        <f t="shared" si="4"/>
        <v>159529518</v>
      </c>
      <c r="L245" s="58"/>
    </row>
    <row r="246" spans="1:12">
      <c r="A246" s="55"/>
      <c r="B246" s="57"/>
      <c r="C246" s="135">
        <v>3933</v>
      </c>
      <c r="D246" s="132">
        <v>9.0379999999999789</v>
      </c>
      <c r="E246" s="107"/>
      <c r="F246" s="107"/>
      <c r="G246" s="108" t="s">
        <v>411</v>
      </c>
      <c r="H246" s="109" t="s">
        <v>2</v>
      </c>
      <c r="I246" s="125">
        <v>64</v>
      </c>
      <c r="J246" s="110">
        <v>88219</v>
      </c>
      <c r="K246" s="426">
        <f t="shared" si="4"/>
        <v>5646016</v>
      </c>
      <c r="L246" s="58"/>
    </row>
    <row r="247" spans="1:12">
      <c r="A247" s="55"/>
      <c r="B247" s="57"/>
      <c r="C247" s="135">
        <v>7281</v>
      </c>
      <c r="D247" s="132">
        <v>9.0389999999999784</v>
      </c>
      <c r="E247" s="107"/>
      <c r="F247" s="107"/>
      <c r="G247" s="108" t="s">
        <v>157</v>
      </c>
      <c r="H247" s="109" t="s">
        <v>5</v>
      </c>
      <c r="I247" s="125">
        <v>23</v>
      </c>
      <c r="J247" s="110">
        <v>533938</v>
      </c>
      <c r="K247" s="426">
        <f t="shared" si="4"/>
        <v>12280574</v>
      </c>
      <c r="L247" s="58"/>
    </row>
    <row r="248" spans="1:12">
      <c r="A248" s="55"/>
      <c r="B248" s="57"/>
      <c r="C248" s="135">
        <v>3937</v>
      </c>
      <c r="D248" s="132">
        <v>9.0399999999999778</v>
      </c>
      <c r="E248" s="107"/>
      <c r="F248" s="107"/>
      <c r="G248" s="108" t="s">
        <v>412</v>
      </c>
      <c r="H248" s="109" t="s">
        <v>2</v>
      </c>
      <c r="I248" s="125">
        <v>82</v>
      </c>
      <c r="J248" s="110">
        <v>329865</v>
      </c>
      <c r="K248" s="426">
        <f t="shared" si="4"/>
        <v>27048930</v>
      </c>
      <c r="L248" s="58"/>
    </row>
    <row r="249" spans="1:12" ht="31.5">
      <c r="A249" s="55"/>
      <c r="B249" s="57"/>
      <c r="C249" s="135">
        <v>3470</v>
      </c>
      <c r="D249" s="132">
        <v>9.0409999999999773</v>
      </c>
      <c r="E249" s="107"/>
      <c r="F249" s="107"/>
      <c r="G249" s="108" t="s">
        <v>26</v>
      </c>
      <c r="H249" s="109" t="s">
        <v>2</v>
      </c>
      <c r="I249" s="125">
        <v>38</v>
      </c>
      <c r="J249" s="110">
        <v>856781</v>
      </c>
      <c r="K249" s="426">
        <f t="shared" si="4"/>
        <v>32557678</v>
      </c>
      <c r="L249" s="58"/>
    </row>
    <row r="250" spans="1:12" ht="47.25">
      <c r="A250" s="55"/>
      <c r="B250" s="57"/>
      <c r="C250" s="135">
        <v>4986</v>
      </c>
      <c r="D250" s="132">
        <v>9.0419999999999767</v>
      </c>
      <c r="E250" s="107"/>
      <c r="F250" s="107"/>
      <c r="G250" s="108" t="s">
        <v>222</v>
      </c>
      <c r="H250" s="109" t="s">
        <v>1</v>
      </c>
      <c r="I250" s="125">
        <v>222</v>
      </c>
      <c r="J250" s="110">
        <v>868136</v>
      </c>
      <c r="K250" s="426">
        <f t="shared" si="4"/>
        <v>192726192</v>
      </c>
      <c r="L250" s="58"/>
    </row>
    <row r="251" spans="1:12">
      <c r="A251" s="55"/>
      <c r="B251" s="57"/>
      <c r="C251" s="135">
        <v>4878</v>
      </c>
      <c r="D251" s="132">
        <v>9.0429999999999762</v>
      </c>
      <c r="E251" s="107"/>
      <c r="F251" s="107"/>
      <c r="G251" s="108" t="s">
        <v>96</v>
      </c>
      <c r="H251" s="109" t="s">
        <v>5</v>
      </c>
      <c r="I251" s="125">
        <v>147</v>
      </c>
      <c r="J251" s="110">
        <v>146730</v>
      </c>
      <c r="K251" s="426">
        <f t="shared" si="4"/>
        <v>21569310</v>
      </c>
      <c r="L251" s="58"/>
    </row>
    <row r="252" spans="1:12" ht="31.5">
      <c r="A252" s="55"/>
      <c r="B252" s="57"/>
      <c r="C252" s="135">
        <v>5271</v>
      </c>
      <c r="D252" s="132">
        <v>9.0439999999999756</v>
      </c>
      <c r="E252" s="107"/>
      <c r="F252" s="107"/>
      <c r="G252" s="108" t="s">
        <v>104</v>
      </c>
      <c r="H252" s="109" t="s">
        <v>1</v>
      </c>
      <c r="I252" s="125">
        <v>180</v>
      </c>
      <c r="J252" s="110">
        <v>563679</v>
      </c>
      <c r="K252" s="426">
        <f t="shared" si="4"/>
        <v>101462220</v>
      </c>
      <c r="L252" s="58"/>
    </row>
    <row r="253" spans="1:12">
      <c r="A253" s="55"/>
      <c r="B253" s="57"/>
      <c r="C253" s="135">
        <v>3708</v>
      </c>
      <c r="D253" s="132">
        <v>9.0449999999999751</v>
      </c>
      <c r="E253" s="107"/>
      <c r="F253" s="107"/>
      <c r="G253" s="108" t="s">
        <v>30</v>
      </c>
      <c r="H253" s="109" t="s">
        <v>3</v>
      </c>
      <c r="I253" s="125">
        <v>22765</v>
      </c>
      <c r="J253" s="110">
        <v>4338</v>
      </c>
      <c r="K253" s="426">
        <f t="shared" si="4"/>
        <v>98754570</v>
      </c>
      <c r="L253" s="58"/>
    </row>
    <row r="254" spans="1:12" ht="31.5">
      <c r="A254" s="55"/>
      <c r="B254" s="57"/>
      <c r="C254" s="135">
        <v>6620</v>
      </c>
      <c r="D254" s="132">
        <v>9.0459999999999745</v>
      </c>
      <c r="E254" s="107"/>
      <c r="F254" s="107"/>
      <c r="G254" s="108" t="s">
        <v>124</v>
      </c>
      <c r="H254" s="109" t="s">
        <v>2</v>
      </c>
      <c r="I254" s="125">
        <v>413</v>
      </c>
      <c r="J254" s="110">
        <v>91586</v>
      </c>
      <c r="K254" s="426">
        <f t="shared" si="4"/>
        <v>37825018</v>
      </c>
      <c r="L254" s="58"/>
    </row>
    <row r="255" spans="1:12" ht="31.5">
      <c r="A255" s="55"/>
      <c r="B255" s="57"/>
      <c r="C255" s="135">
        <v>3920</v>
      </c>
      <c r="D255" s="132">
        <v>9.046999999999974</v>
      </c>
      <c r="E255" s="107"/>
      <c r="F255" s="107"/>
      <c r="G255" s="108" t="s">
        <v>373</v>
      </c>
      <c r="H255" s="109" t="s">
        <v>2</v>
      </c>
      <c r="I255" s="125">
        <v>107</v>
      </c>
      <c r="J255" s="110">
        <v>666179</v>
      </c>
      <c r="K255" s="426">
        <f t="shared" si="4"/>
        <v>71281153</v>
      </c>
      <c r="L255" s="58"/>
    </row>
    <row r="256" spans="1:12">
      <c r="A256" s="55"/>
      <c r="B256" s="57"/>
      <c r="C256" s="135">
        <v>3934</v>
      </c>
      <c r="D256" s="132">
        <v>9.0479999999999734</v>
      </c>
      <c r="E256" s="107"/>
      <c r="F256" s="107"/>
      <c r="G256" s="108" t="s">
        <v>374</v>
      </c>
      <c r="H256" s="109" t="s">
        <v>2</v>
      </c>
      <c r="I256" s="125">
        <v>11</v>
      </c>
      <c r="J256" s="110">
        <v>158644</v>
      </c>
      <c r="K256" s="426">
        <f t="shared" si="4"/>
        <v>1745084</v>
      </c>
      <c r="L256" s="58"/>
    </row>
    <row r="257" spans="1:12">
      <c r="A257" s="55"/>
      <c r="B257" s="57"/>
      <c r="C257" s="135">
        <v>3949</v>
      </c>
      <c r="D257" s="132">
        <v>9.0489999999999728</v>
      </c>
      <c r="E257" s="107"/>
      <c r="F257" s="107"/>
      <c r="G257" s="108" t="s">
        <v>413</v>
      </c>
      <c r="H257" s="109" t="s">
        <v>2</v>
      </c>
      <c r="I257" s="125">
        <v>341</v>
      </c>
      <c r="J257" s="110">
        <v>1531446</v>
      </c>
      <c r="K257" s="426">
        <f t="shared" si="4"/>
        <v>522223086</v>
      </c>
      <c r="L257" s="58"/>
    </row>
    <row r="258" spans="1:12">
      <c r="A258" s="55"/>
      <c r="B258" s="57"/>
      <c r="C258" s="135">
        <v>3961</v>
      </c>
      <c r="D258" s="132">
        <v>9.0499999999999723</v>
      </c>
      <c r="E258" s="107"/>
      <c r="F258" s="107"/>
      <c r="G258" s="108" t="s">
        <v>377</v>
      </c>
      <c r="H258" s="109" t="s">
        <v>2</v>
      </c>
      <c r="I258" s="125">
        <v>219</v>
      </c>
      <c r="J258" s="110">
        <v>709043</v>
      </c>
      <c r="K258" s="426">
        <f t="shared" si="4"/>
        <v>155280417</v>
      </c>
      <c r="L258" s="58"/>
    </row>
    <row r="259" spans="1:12">
      <c r="A259" s="55"/>
      <c r="B259" s="57"/>
      <c r="C259" s="135">
        <v>3963</v>
      </c>
      <c r="D259" s="132">
        <v>9.0509999999999717</v>
      </c>
      <c r="E259" s="107"/>
      <c r="F259" s="107"/>
      <c r="G259" s="108" t="s">
        <v>414</v>
      </c>
      <c r="H259" s="109" t="s">
        <v>2</v>
      </c>
      <c r="I259" s="125">
        <v>21</v>
      </c>
      <c r="J259" s="110">
        <v>1119998</v>
      </c>
      <c r="K259" s="426">
        <f t="shared" si="4"/>
        <v>23519958</v>
      </c>
      <c r="L259" s="58"/>
    </row>
    <row r="260" spans="1:12">
      <c r="A260" s="55"/>
      <c r="B260" s="57"/>
      <c r="C260" s="135">
        <v>3965</v>
      </c>
      <c r="D260" s="132">
        <v>9.0519999999999712</v>
      </c>
      <c r="E260" s="107"/>
      <c r="F260" s="107"/>
      <c r="G260" s="108" t="s">
        <v>378</v>
      </c>
      <c r="H260" s="109" t="s">
        <v>2</v>
      </c>
      <c r="I260" s="125">
        <v>39</v>
      </c>
      <c r="J260" s="110">
        <v>1559973</v>
      </c>
      <c r="K260" s="426">
        <f t="shared" si="4"/>
        <v>60838947</v>
      </c>
      <c r="L260" s="58"/>
    </row>
    <row r="261" spans="1:12">
      <c r="A261" s="55"/>
      <c r="B261" s="57"/>
      <c r="C261" s="134">
        <v>3976</v>
      </c>
      <c r="D261" s="131">
        <v>9.0529999999999706</v>
      </c>
      <c r="E261" s="121"/>
      <c r="F261" s="121"/>
      <c r="G261" s="108" t="s">
        <v>33</v>
      </c>
      <c r="H261" s="109" t="s">
        <v>2</v>
      </c>
      <c r="I261" s="125">
        <v>61</v>
      </c>
      <c r="J261" s="110">
        <v>745836</v>
      </c>
      <c r="K261" s="426">
        <f t="shared" si="4"/>
        <v>45495996</v>
      </c>
      <c r="L261" s="58"/>
    </row>
    <row r="262" spans="1:12">
      <c r="A262" s="55"/>
      <c r="B262" s="57"/>
      <c r="C262" s="134">
        <v>4862</v>
      </c>
      <c r="D262" s="131">
        <v>9.0539999999999701</v>
      </c>
      <c r="E262" s="121"/>
      <c r="F262" s="121"/>
      <c r="G262" s="108" t="s">
        <v>95</v>
      </c>
      <c r="H262" s="109" t="s">
        <v>2</v>
      </c>
      <c r="I262" s="125">
        <v>101</v>
      </c>
      <c r="J262" s="110">
        <v>972228</v>
      </c>
      <c r="K262" s="426">
        <f t="shared" si="4"/>
        <v>98195028</v>
      </c>
      <c r="L262" s="58"/>
    </row>
    <row r="263" spans="1:12">
      <c r="A263" s="55"/>
      <c r="B263" s="57"/>
      <c r="C263" s="135">
        <v>3708</v>
      </c>
      <c r="D263" s="132">
        <v>9.0549999999999695</v>
      </c>
      <c r="E263" s="107"/>
      <c r="F263" s="107"/>
      <c r="G263" s="108" t="s">
        <v>30</v>
      </c>
      <c r="H263" s="109" t="s">
        <v>3</v>
      </c>
      <c r="I263" s="125">
        <v>6764</v>
      </c>
      <c r="J263" s="110">
        <v>4338</v>
      </c>
      <c r="K263" s="426">
        <f t="shared" si="4"/>
        <v>29342232</v>
      </c>
      <c r="L263" s="58"/>
    </row>
    <row r="264" spans="1:12">
      <c r="A264" s="55"/>
      <c r="B264" s="57"/>
      <c r="C264" s="135"/>
      <c r="D264" s="132"/>
      <c r="E264" s="107"/>
      <c r="F264" s="107"/>
      <c r="G264" s="108" t="s">
        <v>257</v>
      </c>
      <c r="H264" s="109"/>
      <c r="I264" s="125"/>
      <c r="J264" s="110"/>
      <c r="K264" s="426"/>
      <c r="L264" s="58"/>
    </row>
    <row r="265" spans="1:12">
      <c r="A265" s="55"/>
      <c r="B265" s="57"/>
      <c r="C265" s="135"/>
      <c r="D265" s="132"/>
      <c r="E265" s="107"/>
      <c r="F265" s="107"/>
      <c r="G265" s="108" t="s">
        <v>245</v>
      </c>
      <c r="H265" s="109"/>
      <c r="I265" s="125"/>
      <c r="J265" s="110"/>
      <c r="K265" s="426"/>
      <c r="L265" s="58"/>
    </row>
    <row r="266" spans="1:12">
      <c r="A266" s="55"/>
      <c r="B266" s="57"/>
      <c r="C266" s="134">
        <v>4262</v>
      </c>
      <c r="D266" s="131">
        <v>9.055999999999969</v>
      </c>
      <c r="E266" s="121"/>
      <c r="F266" s="121"/>
      <c r="G266" s="108" t="s">
        <v>82</v>
      </c>
      <c r="H266" s="109" t="s">
        <v>1</v>
      </c>
      <c r="I266" s="125">
        <v>1041</v>
      </c>
      <c r="J266" s="110">
        <v>5977</v>
      </c>
      <c r="K266" s="426">
        <f t="shared" si="4"/>
        <v>6222057</v>
      </c>
      <c r="L266" s="58"/>
    </row>
    <row r="267" spans="1:12" ht="31.5">
      <c r="A267" s="55"/>
      <c r="B267" s="57"/>
      <c r="C267" s="135">
        <v>5891</v>
      </c>
      <c r="D267" s="132">
        <v>9.0569999999999684</v>
      </c>
      <c r="E267" s="107"/>
      <c r="F267" s="107"/>
      <c r="G267" s="108" t="s">
        <v>112</v>
      </c>
      <c r="H267" s="109" t="s">
        <v>1</v>
      </c>
      <c r="I267" s="125">
        <v>84</v>
      </c>
      <c r="J267" s="110">
        <v>4623</v>
      </c>
      <c r="K267" s="426">
        <f t="shared" si="4"/>
        <v>388332</v>
      </c>
      <c r="L267" s="58"/>
    </row>
    <row r="268" spans="1:12">
      <c r="A268" s="55"/>
      <c r="B268" s="57"/>
      <c r="C268" s="135">
        <v>7116</v>
      </c>
      <c r="D268" s="132">
        <v>9.0579999999999679</v>
      </c>
      <c r="E268" s="107"/>
      <c r="F268" s="107"/>
      <c r="G268" s="108" t="s">
        <v>152</v>
      </c>
      <c r="H268" s="109" t="s">
        <v>4</v>
      </c>
      <c r="I268" s="125">
        <v>1115</v>
      </c>
      <c r="J268" s="110">
        <v>71884</v>
      </c>
      <c r="K268" s="426">
        <f t="shared" si="4"/>
        <v>80150660</v>
      </c>
      <c r="L268" s="58"/>
    </row>
    <row r="269" spans="1:12" ht="31.5">
      <c r="A269" s="55"/>
      <c r="B269" s="57"/>
      <c r="C269" s="135">
        <v>4848</v>
      </c>
      <c r="D269" s="132">
        <v>9.0589999999999673</v>
      </c>
      <c r="E269" s="107"/>
      <c r="F269" s="107"/>
      <c r="G269" s="108" t="s">
        <v>94</v>
      </c>
      <c r="H269" s="109" t="s">
        <v>2</v>
      </c>
      <c r="I269" s="125">
        <v>357</v>
      </c>
      <c r="J269" s="110">
        <v>9310</v>
      </c>
      <c r="K269" s="426">
        <f t="shared" si="4"/>
        <v>3323670</v>
      </c>
      <c r="L269" s="58"/>
    </row>
    <row r="270" spans="1:12" ht="31.5">
      <c r="A270" s="55"/>
      <c r="B270" s="57"/>
      <c r="C270" s="135">
        <v>4850</v>
      </c>
      <c r="D270" s="132">
        <v>9.0599999999999667</v>
      </c>
      <c r="E270" s="107"/>
      <c r="F270" s="107"/>
      <c r="G270" s="108" t="s">
        <v>49</v>
      </c>
      <c r="H270" s="109" t="s">
        <v>1</v>
      </c>
      <c r="I270" s="125">
        <v>12</v>
      </c>
      <c r="J270" s="110">
        <v>297650</v>
      </c>
      <c r="K270" s="426">
        <f t="shared" si="4"/>
        <v>3571800</v>
      </c>
      <c r="L270" s="58"/>
    </row>
    <row r="271" spans="1:12" ht="31.5">
      <c r="A271" s="55"/>
      <c r="B271" s="57"/>
      <c r="C271" s="135">
        <v>4792</v>
      </c>
      <c r="D271" s="132">
        <v>9.0609999999999662</v>
      </c>
      <c r="E271" s="107"/>
      <c r="F271" s="107"/>
      <c r="G271" s="108" t="s">
        <v>43</v>
      </c>
      <c r="H271" s="109" t="s">
        <v>1</v>
      </c>
      <c r="I271" s="125">
        <v>780</v>
      </c>
      <c r="J271" s="110">
        <v>97881</v>
      </c>
      <c r="K271" s="426">
        <f t="shared" si="4"/>
        <v>76347180</v>
      </c>
      <c r="L271" s="58"/>
    </row>
    <row r="272" spans="1:12" ht="47.25">
      <c r="A272" s="55"/>
      <c r="B272" s="57"/>
      <c r="C272" s="135">
        <v>4837</v>
      </c>
      <c r="D272" s="132">
        <v>9.0619999999999656</v>
      </c>
      <c r="E272" s="107"/>
      <c r="F272" s="107"/>
      <c r="G272" s="108" t="s">
        <v>91</v>
      </c>
      <c r="H272" s="109" t="s">
        <v>1</v>
      </c>
      <c r="I272" s="125">
        <v>11</v>
      </c>
      <c r="J272" s="110">
        <v>201642</v>
      </c>
      <c r="K272" s="426">
        <f t="shared" ref="K272:K309" si="5">+J272*I272</f>
        <v>2218062</v>
      </c>
      <c r="L272" s="58"/>
    </row>
    <row r="273" spans="1:12" ht="31.5">
      <c r="A273" s="55"/>
      <c r="B273" s="57"/>
      <c r="C273" s="135">
        <v>4613</v>
      </c>
      <c r="D273" s="132">
        <v>9.0629999999999651</v>
      </c>
      <c r="E273" s="107"/>
      <c r="F273" s="107"/>
      <c r="G273" s="108" t="s">
        <v>44</v>
      </c>
      <c r="H273" s="109" t="s">
        <v>1</v>
      </c>
      <c r="I273" s="125">
        <v>1479</v>
      </c>
      <c r="J273" s="110">
        <v>58797</v>
      </c>
      <c r="K273" s="426">
        <f t="shared" si="5"/>
        <v>86960763</v>
      </c>
      <c r="L273" s="58"/>
    </row>
    <row r="274" spans="1:12">
      <c r="A274" s="55"/>
      <c r="B274" s="57"/>
      <c r="C274" s="135"/>
      <c r="D274" s="132"/>
      <c r="E274" s="107"/>
      <c r="F274" s="107"/>
      <c r="G274" s="108" t="s">
        <v>252</v>
      </c>
      <c r="H274" s="109"/>
      <c r="I274" s="125"/>
      <c r="J274" s="110"/>
      <c r="K274" s="426"/>
      <c r="L274" s="58"/>
    </row>
    <row r="275" spans="1:12" ht="31.5">
      <c r="A275" s="55"/>
      <c r="B275" s="57"/>
      <c r="C275" s="135">
        <v>3473</v>
      </c>
      <c r="D275" s="132">
        <v>9.0639999999999645</v>
      </c>
      <c r="E275" s="107"/>
      <c r="F275" s="107"/>
      <c r="G275" s="108" t="s">
        <v>27</v>
      </c>
      <c r="H275" s="109" t="s">
        <v>5</v>
      </c>
      <c r="I275" s="125">
        <v>62</v>
      </c>
      <c r="J275" s="110">
        <v>728561</v>
      </c>
      <c r="K275" s="426">
        <f t="shared" si="5"/>
        <v>45170782</v>
      </c>
      <c r="L275" s="58"/>
    </row>
    <row r="276" spans="1:12" ht="31.5">
      <c r="A276" s="55"/>
      <c r="B276" s="57"/>
      <c r="C276" s="135">
        <v>3471</v>
      </c>
      <c r="D276" s="132">
        <v>9.064999999999964</v>
      </c>
      <c r="E276" s="107"/>
      <c r="F276" s="107"/>
      <c r="G276" s="108" t="s">
        <v>72</v>
      </c>
      <c r="H276" s="109" t="s">
        <v>2</v>
      </c>
      <c r="I276" s="125">
        <v>6</v>
      </c>
      <c r="J276" s="110">
        <v>590008</v>
      </c>
      <c r="K276" s="426">
        <f t="shared" si="5"/>
        <v>3540048</v>
      </c>
      <c r="L276" s="58"/>
    </row>
    <row r="277" spans="1:12" ht="31.5">
      <c r="A277" s="55"/>
      <c r="B277" s="57"/>
      <c r="C277" s="135">
        <v>3470</v>
      </c>
      <c r="D277" s="132">
        <v>9.0659999999999634</v>
      </c>
      <c r="E277" s="107"/>
      <c r="F277" s="107"/>
      <c r="G277" s="108" t="s">
        <v>26</v>
      </c>
      <c r="H277" s="109" t="s">
        <v>2</v>
      </c>
      <c r="I277" s="125">
        <v>15</v>
      </c>
      <c r="J277" s="110">
        <v>856781</v>
      </c>
      <c r="K277" s="426">
        <f t="shared" si="5"/>
        <v>12851715</v>
      </c>
      <c r="L277" s="58"/>
    </row>
    <row r="278" spans="1:12" ht="31.5">
      <c r="A278" s="55"/>
      <c r="B278" s="57"/>
      <c r="C278" s="135">
        <v>3881</v>
      </c>
      <c r="D278" s="132">
        <v>9.0669999999999629</v>
      </c>
      <c r="E278" s="107"/>
      <c r="F278" s="107"/>
      <c r="G278" s="108" t="s">
        <v>75</v>
      </c>
      <c r="H278" s="109" t="s">
        <v>5</v>
      </c>
      <c r="I278" s="125">
        <v>64</v>
      </c>
      <c r="J278" s="110">
        <v>412500</v>
      </c>
      <c r="K278" s="426">
        <f t="shared" si="5"/>
        <v>26400000</v>
      </c>
      <c r="L278" s="58"/>
    </row>
    <row r="279" spans="1:12" ht="31.5">
      <c r="A279" s="55"/>
      <c r="B279" s="57"/>
      <c r="C279" s="135">
        <v>3880</v>
      </c>
      <c r="D279" s="132">
        <v>9.0679999999999623</v>
      </c>
      <c r="E279" s="107"/>
      <c r="F279" s="107"/>
      <c r="G279" s="108" t="s">
        <v>74</v>
      </c>
      <c r="H279" s="109" t="s">
        <v>5</v>
      </c>
      <c r="I279" s="125">
        <v>26</v>
      </c>
      <c r="J279" s="110">
        <v>600354</v>
      </c>
      <c r="K279" s="426">
        <f t="shared" si="5"/>
        <v>15609204</v>
      </c>
      <c r="L279" s="58"/>
    </row>
    <row r="280" spans="1:12" ht="31.5">
      <c r="A280" s="55"/>
      <c r="B280" s="57"/>
      <c r="C280" s="135">
        <v>3716</v>
      </c>
      <c r="D280" s="132">
        <v>9.0689999999999618</v>
      </c>
      <c r="E280" s="107"/>
      <c r="F280" s="107"/>
      <c r="G280" s="108" t="s">
        <v>31</v>
      </c>
      <c r="H280" s="109" t="s">
        <v>5</v>
      </c>
      <c r="I280" s="125">
        <v>121</v>
      </c>
      <c r="J280" s="110">
        <v>1346037</v>
      </c>
      <c r="K280" s="426">
        <f t="shared" si="5"/>
        <v>162870477</v>
      </c>
      <c r="L280" s="58"/>
    </row>
    <row r="281" spans="1:12" ht="31.5">
      <c r="A281" s="55"/>
      <c r="B281" s="57"/>
      <c r="C281" s="134">
        <v>6185</v>
      </c>
      <c r="D281" s="131">
        <v>9.0699999999999612</v>
      </c>
      <c r="E281" s="121"/>
      <c r="F281" s="121"/>
      <c r="G281" s="108" t="s">
        <v>40</v>
      </c>
      <c r="H281" s="109" t="s">
        <v>5</v>
      </c>
      <c r="I281" s="125">
        <v>2</v>
      </c>
      <c r="J281" s="110">
        <v>829121</v>
      </c>
      <c r="K281" s="426">
        <f t="shared" si="5"/>
        <v>1658242</v>
      </c>
      <c r="L281" s="58"/>
    </row>
    <row r="282" spans="1:12" ht="31.5">
      <c r="A282" s="55"/>
      <c r="B282" s="57"/>
      <c r="C282" s="135">
        <v>4252</v>
      </c>
      <c r="D282" s="132">
        <v>9.0709999999999607</v>
      </c>
      <c r="E282" s="107"/>
      <c r="F282" s="107"/>
      <c r="G282" s="108" t="s">
        <v>81</v>
      </c>
      <c r="H282" s="109" t="s">
        <v>5</v>
      </c>
      <c r="I282" s="125">
        <v>72</v>
      </c>
      <c r="J282" s="110">
        <v>2486721</v>
      </c>
      <c r="K282" s="426">
        <f t="shared" si="5"/>
        <v>179043912</v>
      </c>
      <c r="L282" s="58"/>
    </row>
    <row r="283" spans="1:12">
      <c r="A283" s="55"/>
      <c r="B283" s="57"/>
      <c r="C283" s="135">
        <v>3202</v>
      </c>
      <c r="D283" s="132">
        <v>9.0719999999999601</v>
      </c>
      <c r="E283" s="107"/>
      <c r="F283" s="107"/>
      <c r="G283" s="108" t="s">
        <v>218</v>
      </c>
      <c r="H283" s="109" t="s">
        <v>1</v>
      </c>
      <c r="I283" s="125">
        <v>12</v>
      </c>
      <c r="J283" s="110">
        <v>627845</v>
      </c>
      <c r="K283" s="426">
        <f t="shared" si="5"/>
        <v>7534140</v>
      </c>
      <c r="L283" s="58"/>
    </row>
    <row r="284" spans="1:12">
      <c r="A284" s="55"/>
      <c r="B284" s="57"/>
      <c r="C284" s="135">
        <v>6828</v>
      </c>
      <c r="D284" s="132">
        <v>9.0729999999999595</v>
      </c>
      <c r="E284" s="107"/>
      <c r="F284" s="107"/>
      <c r="G284" s="108" t="s">
        <v>369</v>
      </c>
      <c r="H284" s="109" t="s">
        <v>5</v>
      </c>
      <c r="I284" s="125">
        <v>8</v>
      </c>
      <c r="J284" s="110">
        <v>9563262</v>
      </c>
      <c r="K284" s="426">
        <f t="shared" si="5"/>
        <v>76506096</v>
      </c>
      <c r="L284" s="58"/>
    </row>
    <row r="285" spans="1:12" ht="31.5">
      <c r="A285" s="55"/>
      <c r="B285" s="57"/>
      <c r="C285" s="135">
        <v>3722</v>
      </c>
      <c r="D285" s="132">
        <v>9.073999999999959</v>
      </c>
      <c r="E285" s="107"/>
      <c r="F285" s="107"/>
      <c r="G285" s="108" t="s">
        <v>32</v>
      </c>
      <c r="H285" s="109" t="s">
        <v>5</v>
      </c>
      <c r="I285" s="125">
        <v>65</v>
      </c>
      <c r="J285" s="110">
        <v>123817</v>
      </c>
      <c r="K285" s="426">
        <f t="shared" si="5"/>
        <v>8048105</v>
      </c>
      <c r="L285" s="58"/>
    </row>
    <row r="286" spans="1:12" ht="31.5">
      <c r="A286" s="55"/>
      <c r="B286" s="57"/>
      <c r="C286" s="134">
        <v>3919</v>
      </c>
      <c r="D286" s="131">
        <v>9.0749999999999584</v>
      </c>
      <c r="E286" s="121"/>
      <c r="F286" s="121"/>
      <c r="G286" s="122" t="s">
        <v>76</v>
      </c>
      <c r="H286" s="123" t="s">
        <v>2</v>
      </c>
      <c r="I286" s="124">
        <v>29</v>
      </c>
      <c r="J286" s="124">
        <v>585262</v>
      </c>
      <c r="K286" s="426">
        <f t="shared" si="5"/>
        <v>16972598</v>
      </c>
      <c r="L286" s="58"/>
    </row>
    <row r="287" spans="1:12">
      <c r="A287" s="55"/>
      <c r="B287" s="57"/>
      <c r="C287" s="135">
        <v>3066</v>
      </c>
      <c r="D287" s="132">
        <v>9.0759999999999579</v>
      </c>
      <c r="E287" s="107"/>
      <c r="F287" s="107"/>
      <c r="G287" s="108" t="s">
        <v>15</v>
      </c>
      <c r="H287" s="109" t="s">
        <v>2</v>
      </c>
      <c r="I287" s="125">
        <v>16</v>
      </c>
      <c r="J287" s="110">
        <v>125263</v>
      </c>
      <c r="K287" s="426">
        <f t="shared" si="5"/>
        <v>2004208</v>
      </c>
      <c r="L287" s="58"/>
    </row>
    <row r="288" spans="1:12">
      <c r="A288" s="55"/>
      <c r="B288" s="57"/>
      <c r="C288" s="135">
        <v>3067</v>
      </c>
      <c r="D288" s="132">
        <v>9.0769999999999573</v>
      </c>
      <c r="E288" s="107"/>
      <c r="F288" s="107"/>
      <c r="G288" s="108" t="s">
        <v>60</v>
      </c>
      <c r="H288" s="109" t="s">
        <v>2</v>
      </c>
      <c r="I288" s="125">
        <v>14</v>
      </c>
      <c r="J288" s="110">
        <v>148073</v>
      </c>
      <c r="K288" s="426">
        <f t="shared" si="5"/>
        <v>2073022</v>
      </c>
      <c r="L288" s="58"/>
    </row>
    <row r="289" spans="1:12">
      <c r="A289" s="55"/>
      <c r="B289" s="57"/>
      <c r="C289" s="135">
        <v>3070</v>
      </c>
      <c r="D289" s="132">
        <v>9.0779999999999568</v>
      </c>
      <c r="E289" s="107"/>
      <c r="F289" s="107"/>
      <c r="G289" s="108" t="s">
        <v>62</v>
      </c>
      <c r="H289" s="109" t="s">
        <v>2</v>
      </c>
      <c r="I289" s="125">
        <v>30</v>
      </c>
      <c r="J289" s="110">
        <v>303093</v>
      </c>
      <c r="K289" s="426">
        <f t="shared" si="5"/>
        <v>9092790</v>
      </c>
      <c r="L289" s="58"/>
    </row>
    <row r="290" spans="1:12">
      <c r="A290" s="55"/>
      <c r="B290" s="57"/>
      <c r="C290" s="135">
        <v>3947</v>
      </c>
      <c r="D290" s="132">
        <v>9.0789999999999562</v>
      </c>
      <c r="E290" s="107"/>
      <c r="F290" s="107"/>
      <c r="G290" s="108" t="s">
        <v>375</v>
      </c>
      <c r="H290" s="109" t="s">
        <v>2</v>
      </c>
      <c r="I290" s="125">
        <v>43</v>
      </c>
      <c r="J290" s="110">
        <v>1095574</v>
      </c>
      <c r="K290" s="426">
        <f t="shared" si="5"/>
        <v>47109682</v>
      </c>
      <c r="L290" s="58"/>
    </row>
    <row r="291" spans="1:12">
      <c r="A291" s="55"/>
      <c r="B291" s="57"/>
      <c r="C291" s="135">
        <v>3948</v>
      </c>
      <c r="D291" s="132">
        <v>9.0799999999999557</v>
      </c>
      <c r="E291" s="107"/>
      <c r="F291" s="107"/>
      <c r="G291" s="108" t="s">
        <v>376</v>
      </c>
      <c r="H291" s="109" t="s">
        <v>2</v>
      </c>
      <c r="I291" s="125">
        <v>27</v>
      </c>
      <c r="J291" s="110">
        <v>1345320</v>
      </c>
      <c r="K291" s="426">
        <f t="shared" si="5"/>
        <v>36323640</v>
      </c>
      <c r="L291" s="58"/>
    </row>
    <row r="292" spans="1:12">
      <c r="A292" s="55"/>
      <c r="B292" s="57"/>
      <c r="C292" s="135">
        <v>3949</v>
      </c>
      <c r="D292" s="132">
        <v>9.0809999999999551</v>
      </c>
      <c r="E292" s="107"/>
      <c r="F292" s="107"/>
      <c r="G292" s="108" t="s">
        <v>413</v>
      </c>
      <c r="H292" s="109" t="s">
        <v>2</v>
      </c>
      <c r="I292" s="125">
        <v>137</v>
      </c>
      <c r="J292" s="110">
        <v>1531446</v>
      </c>
      <c r="K292" s="426">
        <f t="shared" si="5"/>
        <v>209808102</v>
      </c>
      <c r="L292" s="58"/>
    </row>
    <row r="293" spans="1:12">
      <c r="A293" s="55"/>
      <c r="B293" s="57"/>
      <c r="C293" s="135">
        <v>3965</v>
      </c>
      <c r="D293" s="132">
        <v>9.0819999999999546</v>
      </c>
      <c r="E293" s="107"/>
      <c r="F293" s="107"/>
      <c r="G293" s="108" t="s">
        <v>378</v>
      </c>
      <c r="H293" s="109" t="s">
        <v>2</v>
      </c>
      <c r="I293" s="125">
        <v>20</v>
      </c>
      <c r="J293" s="110">
        <v>1559973</v>
      </c>
      <c r="K293" s="426">
        <f t="shared" si="5"/>
        <v>31199460</v>
      </c>
      <c r="L293" s="58"/>
    </row>
    <row r="294" spans="1:12">
      <c r="A294" s="55"/>
      <c r="B294" s="57"/>
      <c r="C294" s="135">
        <v>4862</v>
      </c>
      <c r="D294" s="132">
        <v>9.082999999999954</v>
      </c>
      <c r="E294" s="107"/>
      <c r="F294" s="107"/>
      <c r="G294" s="108" t="s">
        <v>95</v>
      </c>
      <c r="H294" s="109" t="s">
        <v>2</v>
      </c>
      <c r="I294" s="125">
        <v>15</v>
      </c>
      <c r="J294" s="110">
        <v>972228</v>
      </c>
      <c r="K294" s="426">
        <f t="shared" si="5"/>
        <v>14583420</v>
      </c>
      <c r="L294" s="58"/>
    </row>
    <row r="295" spans="1:12" ht="31.5">
      <c r="A295" s="55"/>
      <c r="B295" s="57"/>
      <c r="C295" s="135">
        <v>6620</v>
      </c>
      <c r="D295" s="132">
        <v>9.0839999999999534</v>
      </c>
      <c r="E295" s="107"/>
      <c r="F295" s="107"/>
      <c r="G295" s="108" t="s">
        <v>124</v>
      </c>
      <c r="H295" s="109" t="s">
        <v>2</v>
      </c>
      <c r="I295" s="125">
        <v>159</v>
      </c>
      <c r="J295" s="110">
        <v>91586</v>
      </c>
      <c r="K295" s="426">
        <f t="shared" si="5"/>
        <v>14562174</v>
      </c>
      <c r="L295" s="58"/>
    </row>
    <row r="296" spans="1:12">
      <c r="A296" s="55"/>
      <c r="B296" s="57"/>
      <c r="C296" s="135">
        <v>3708</v>
      </c>
      <c r="D296" s="132">
        <v>9.0849999999999529</v>
      </c>
      <c r="E296" s="107"/>
      <c r="F296" s="107"/>
      <c r="G296" s="108" t="s">
        <v>30</v>
      </c>
      <c r="H296" s="109" t="s">
        <v>3</v>
      </c>
      <c r="I296" s="125">
        <v>2159</v>
      </c>
      <c r="J296" s="110">
        <v>4338</v>
      </c>
      <c r="K296" s="426">
        <f t="shared" si="5"/>
        <v>9365742</v>
      </c>
      <c r="L296" s="58"/>
    </row>
    <row r="297" spans="1:12" ht="31.5">
      <c r="A297" s="55"/>
      <c r="B297" s="57"/>
      <c r="C297" s="135">
        <v>5271</v>
      </c>
      <c r="D297" s="132">
        <v>9.0859999999999523</v>
      </c>
      <c r="E297" s="107"/>
      <c r="F297" s="107"/>
      <c r="G297" s="108" t="s">
        <v>104</v>
      </c>
      <c r="H297" s="109" t="s">
        <v>1</v>
      </c>
      <c r="I297" s="125">
        <v>104</v>
      </c>
      <c r="J297" s="110">
        <v>563679</v>
      </c>
      <c r="K297" s="426">
        <f t="shared" si="5"/>
        <v>58622616</v>
      </c>
      <c r="L297" s="58"/>
    </row>
    <row r="298" spans="1:12" ht="47.25">
      <c r="A298" s="55"/>
      <c r="B298" s="57"/>
      <c r="C298" s="135">
        <v>4986</v>
      </c>
      <c r="D298" s="132">
        <v>9.0869999999999518</v>
      </c>
      <c r="E298" s="107"/>
      <c r="F298" s="107"/>
      <c r="G298" s="108" t="s">
        <v>222</v>
      </c>
      <c r="H298" s="109" t="s">
        <v>1</v>
      </c>
      <c r="I298" s="125">
        <v>134</v>
      </c>
      <c r="J298" s="110">
        <v>868136</v>
      </c>
      <c r="K298" s="426">
        <f t="shared" si="5"/>
        <v>116330224</v>
      </c>
      <c r="L298" s="58"/>
    </row>
    <row r="299" spans="1:12">
      <c r="A299" s="55"/>
      <c r="B299" s="57"/>
      <c r="C299" s="134">
        <v>3708</v>
      </c>
      <c r="D299" s="131">
        <v>9.0879999999999512</v>
      </c>
      <c r="E299" s="121"/>
      <c r="F299" s="121"/>
      <c r="G299" s="108" t="s">
        <v>30</v>
      </c>
      <c r="H299" s="109" t="s">
        <v>3</v>
      </c>
      <c r="I299" s="125">
        <v>12686</v>
      </c>
      <c r="J299" s="110">
        <v>4338</v>
      </c>
      <c r="K299" s="426">
        <f t="shared" si="5"/>
        <v>55031868</v>
      </c>
      <c r="L299" s="58"/>
    </row>
    <row r="300" spans="1:12">
      <c r="A300" s="55"/>
      <c r="B300" s="57"/>
      <c r="C300" s="135">
        <v>7281</v>
      </c>
      <c r="D300" s="132">
        <v>9.0889999999999507</v>
      </c>
      <c r="E300" s="107"/>
      <c r="F300" s="107"/>
      <c r="G300" s="108" t="s">
        <v>157</v>
      </c>
      <c r="H300" s="109" t="s">
        <v>5</v>
      </c>
      <c r="I300" s="125">
        <v>12</v>
      </c>
      <c r="J300" s="110">
        <v>533938</v>
      </c>
      <c r="K300" s="426">
        <f t="shared" si="5"/>
        <v>6407256</v>
      </c>
      <c r="L300" s="58"/>
    </row>
    <row r="301" spans="1:12">
      <c r="A301" s="55"/>
      <c r="B301" s="57"/>
      <c r="C301" s="135"/>
      <c r="D301" s="132"/>
      <c r="E301" s="107"/>
      <c r="F301" s="107"/>
      <c r="G301" s="108" t="s">
        <v>245</v>
      </c>
      <c r="H301" s="109"/>
      <c r="I301" s="125"/>
      <c r="J301" s="110"/>
      <c r="K301" s="426"/>
      <c r="L301" s="58"/>
    </row>
    <row r="302" spans="1:12">
      <c r="A302" s="55"/>
      <c r="B302" s="57"/>
      <c r="C302" s="135">
        <v>4262</v>
      </c>
      <c r="D302" s="132">
        <v>9.0899999999999501</v>
      </c>
      <c r="E302" s="107"/>
      <c r="F302" s="107"/>
      <c r="G302" s="108" t="s">
        <v>82</v>
      </c>
      <c r="H302" s="109" t="s">
        <v>1</v>
      </c>
      <c r="I302" s="125">
        <v>269</v>
      </c>
      <c r="J302" s="110">
        <v>5977</v>
      </c>
      <c r="K302" s="426">
        <f t="shared" si="5"/>
        <v>1607813</v>
      </c>
      <c r="L302" s="58"/>
    </row>
    <row r="303" spans="1:12" ht="47.25">
      <c r="A303" s="55"/>
      <c r="B303" s="57"/>
      <c r="C303" s="135">
        <v>4837</v>
      </c>
      <c r="D303" s="132">
        <v>9.0909999999999496</v>
      </c>
      <c r="E303" s="107"/>
      <c r="F303" s="107"/>
      <c r="G303" s="108" t="s">
        <v>91</v>
      </c>
      <c r="H303" s="109" t="s">
        <v>1</v>
      </c>
      <c r="I303" s="125">
        <v>73</v>
      </c>
      <c r="J303" s="110">
        <v>201642</v>
      </c>
      <c r="K303" s="426">
        <f t="shared" si="5"/>
        <v>14719866</v>
      </c>
      <c r="L303" s="58"/>
    </row>
    <row r="304" spans="1:12" ht="31.5">
      <c r="A304" s="55"/>
      <c r="B304" s="57"/>
      <c r="C304" s="135">
        <v>4908</v>
      </c>
      <c r="D304" s="132">
        <v>9.091999999999949</v>
      </c>
      <c r="E304" s="107"/>
      <c r="F304" s="107"/>
      <c r="G304" s="108" t="s">
        <v>98</v>
      </c>
      <c r="H304" s="109" t="s">
        <v>1</v>
      </c>
      <c r="I304" s="125">
        <v>147</v>
      </c>
      <c r="J304" s="110">
        <v>101207</v>
      </c>
      <c r="K304" s="426">
        <f t="shared" si="5"/>
        <v>14877429</v>
      </c>
      <c r="L304" s="58"/>
    </row>
    <row r="305" spans="1:12" ht="31.5">
      <c r="A305" s="55"/>
      <c r="B305" s="57"/>
      <c r="C305" s="135">
        <v>4613</v>
      </c>
      <c r="D305" s="132">
        <v>9.0929999999999485</v>
      </c>
      <c r="E305" s="107"/>
      <c r="F305" s="107"/>
      <c r="G305" s="108" t="s">
        <v>44</v>
      </c>
      <c r="H305" s="109" t="s">
        <v>1</v>
      </c>
      <c r="I305" s="125">
        <v>269</v>
      </c>
      <c r="J305" s="110">
        <v>58797</v>
      </c>
      <c r="K305" s="426">
        <f t="shared" si="5"/>
        <v>15816393</v>
      </c>
      <c r="L305" s="58"/>
    </row>
    <row r="306" spans="1:12">
      <c r="A306" s="55"/>
      <c r="B306" s="57"/>
      <c r="C306" s="135"/>
      <c r="D306" s="132"/>
      <c r="E306" s="107"/>
      <c r="F306" s="107"/>
      <c r="G306" s="108" t="s">
        <v>258</v>
      </c>
      <c r="H306" s="109"/>
      <c r="I306" s="125"/>
      <c r="J306" s="110"/>
      <c r="K306" s="426"/>
      <c r="L306" s="58"/>
    </row>
    <row r="307" spans="1:12" ht="31.5">
      <c r="A307" s="55"/>
      <c r="B307" s="57"/>
      <c r="C307" s="135">
        <v>3041</v>
      </c>
      <c r="D307" s="132">
        <v>9.0939999999999479</v>
      </c>
      <c r="E307" s="107"/>
      <c r="F307" s="107"/>
      <c r="G307" s="108" t="s">
        <v>56</v>
      </c>
      <c r="H307" s="109" t="s">
        <v>2</v>
      </c>
      <c r="I307" s="125">
        <v>230</v>
      </c>
      <c r="J307" s="110">
        <v>27960</v>
      </c>
      <c r="K307" s="426">
        <f t="shared" si="5"/>
        <v>6430800</v>
      </c>
      <c r="L307" s="58"/>
    </row>
    <row r="308" spans="1:12" ht="31.5">
      <c r="A308" s="55"/>
      <c r="B308" s="57"/>
      <c r="C308" s="135">
        <v>3042</v>
      </c>
      <c r="D308" s="132">
        <v>9.0949999999999473</v>
      </c>
      <c r="E308" s="107"/>
      <c r="F308" s="107"/>
      <c r="G308" s="108" t="s">
        <v>57</v>
      </c>
      <c r="H308" s="109" t="s">
        <v>2</v>
      </c>
      <c r="I308" s="125">
        <v>187</v>
      </c>
      <c r="J308" s="110">
        <v>48169</v>
      </c>
      <c r="K308" s="426">
        <f t="shared" si="5"/>
        <v>9007603</v>
      </c>
      <c r="L308" s="58"/>
    </row>
    <row r="309" spans="1:12" ht="31.5">
      <c r="A309" s="55"/>
      <c r="B309" s="57"/>
      <c r="C309" s="135">
        <v>5015</v>
      </c>
      <c r="D309" s="132">
        <v>9.0959999999999468</v>
      </c>
      <c r="E309" s="107"/>
      <c r="F309" s="107"/>
      <c r="G309" s="108" t="s">
        <v>99</v>
      </c>
      <c r="H309" s="109" t="s">
        <v>5</v>
      </c>
      <c r="I309" s="125">
        <v>22</v>
      </c>
      <c r="J309" s="110">
        <v>506544</v>
      </c>
      <c r="K309" s="426">
        <f t="shared" si="5"/>
        <v>11143968</v>
      </c>
      <c r="L309" s="58"/>
    </row>
    <row r="310" spans="1:12" ht="17.25" thickBot="1">
      <c r="A310" s="55"/>
      <c r="B310" s="57"/>
      <c r="C310" s="142" t="s">
        <v>9</v>
      </c>
      <c r="D310" s="143"/>
      <c r="E310" s="144"/>
      <c r="F310" s="144"/>
      <c r="G310" s="145"/>
      <c r="H310" s="144"/>
      <c r="I310" s="146"/>
      <c r="J310" s="147"/>
      <c r="K310" s="427">
        <f>+SUM(K207:K309)</f>
        <v>10069804273</v>
      </c>
      <c r="L310" s="58"/>
    </row>
    <row r="311" spans="1:12">
      <c r="A311" s="55"/>
      <c r="B311" s="57"/>
      <c r="C311" s="136"/>
      <c r="D311" s="104">
        <v>10</v>
      </c>
      <c r="E311" s="126"/>
      <c r="F311" s="126"/>
      <c r="G311" s="127" t="s">
        <v>259</v>
      </c>
      <c r="H311" s="128"/>
      <c r="I311" s="129"/>
      <c r="J311" s="129"/>
      <c r="K311" s="424"/>
      <c r="L311" s="58"/>
    </row>
    <row r="312" spans="1:12">
      <c r="A312" s="55"/>
      <c r="B312" s="57"/>
      <c r="C312" s="134"/>
      <c r="D312" s="131"/>
      <c r="E312" s="121"/>
      <c r="F312" s="121"/>
      <c r="G312" s="122" t="s">
        <v>260</v>
      </c>
      <c r="H312" s="123"/>
      <c r="I312" s="124"/>
      <c r="J312" s="124"/>
      <c r="K312" s="425"/>
      <c r="L312" s="58"/>
    </row>
    <row r="313" spans="1:12">
      <c r="A313" s="55"/>
      <c r="B313" s="57"/>
      <c r="C313" s="134"/>
      <c r="D313" s="131"/>
      <c r="E313" s="121"/>
      <c r="F313" s="121"/>
      <c r="G313" s="122" t="s">
        <v>261</v>
      </c>
      <c r="H313" s="123"/>
      <c r="I313" s="124"/>
      <c r="J313" s="124"/>
      <c r="K313" s="425"/>
      <c r="L313" s="58"/>
    </row>
    <row r="314" spans="1:12">
      <c r="A314" s="55"/>
      <c r="B314" s="57"/>
      <c r="C314" s="134"/>
      <c r="D314" s="131"/>
      <c r="E314" s="121"/>
      <c r="F314" s="121"/>
      <c r="G314" s="122" t="s">
        <v>245</v>
      </c>
      <c r="H314" s="123"/>
      <c r="I314" s="124"/>
      <c r="J314" s="124"/>
      <c r="K314" s="425"/>
      <c r="L314" s="58"/>
    </row>
    <row r="315" spans="1:12">
      <c r="A315" s="55"/>
      <c r="B315" s="57"/>
      <c r="C315" s="135">
        <v>4262</v>
      </c>
      <c r="D315" s="132">
        <v>10.000999999999999</v>
      </c>
      <c r="E315" s="107"/>
      <c r="F315" s="107"/>
      <c r="G315" s="108" t="s">
        <v>82</v>
      </c>
      <c r="H315" s="109" t="s">
        <v>1</v>
      </c>
      <c r="I315" s="125">
        <v>2314</v>
      </c>
      <c r="J315" s="110">
        <v>5977</v>
      </c>
      <c r="K315" s="426">
        <f t="shared" ref="K315:K375" si="6">+J315*I315</f>
        <v>13830778</v>
      </c>
      <c r="L315" s="58"/>
    </row>
    <row r="316" spans="1:12" ht="31.5">
      <c r="A316" s="55"/>
      <c r="B316" s="57"/>
      <c r="C316" s="135">
        <v>4792</v>
      </c>
      <c r="D316" s="132">
        <v>10.001999999999999</v>
      </c>
      <c r="E316" s="107"/>
      <c r="F316" s="107"/>
      <c r="G316" s="108" t="s">
        <v>43</v>
      </c>
      <c r="H316" s="109" t="s">
        <v>1</v>
      </c>
      <c r="I316" s="125">
        <v>1459</v>
      </c>
      <c r="J316" s="110">
        <v>97881</v>
      </c>
      <c r="K316" s="426">
        <f t="shared" si="6"/>
        <v>142808379</v>
      </c>
      <c r="L316" s="58"/>
    </row>
    <row r="317" spans="1:12" ht="31.5">
      <c r="A317" s="55"/>
      <c r="B317" s="57"/>
      <c r="C317" s="135">
        <v>3024</v>
      </c>
      <c r="D317" s="132">
        <v>10.002999999999998</v>
      </c>
      <c r="E317" s="107"/>
      <c r="F317" s="107"/>
      <c r="G317" s="108" t="s">
        <v>12</v>
      </c>
      <c r="H317" s="109" t="s">
        <v>1</v>
      </c>
      <c r="I317" s="125">
        <v>512</v>
      </c>
      <c r="J317" s="110">
        <v>126767</v>
      </c>
      <c r="K317" s="426">
        <f t="shared" si="6"/>
        <v>64904704</v>
      </c>
      <c r="L317" s="58"/>
    </row>
    <row r="318" spans="1:12" ht="31.5">
      <c r="A318" s="55"/>
      <c r="B318" s="57"/>
      <c r="C318" s="135">
        <v>4613</v>
      </c>
      <c r="D318" s="132">
        <v>10.003999999999998</v>
      </c>
      <c r="E318" s="107"/>
      <c r="F318" s="107"/>
      <c r="G318" s="108" t="s">
        <v>44</v>
      </c>
      <c r="H318" s="109" t="s">
        <v>1</v>
      </c>
      <c r="I318" s="125">
        <v>2187</v>
      </c>
      <c r="J318" s="110">
        <v>58797</v>
      </c>
      <c r="K318" s="426">
        <f t="shared" si="6"/>
        <v>128589039</v>
      </c>
      <c r="L318" s="58"/>
    </row>
    <row r="319" spans="1:12">
      <c r="A319" s="55"/>
      <c r="B319" s="57"/>
      <c r="C319" s="134"/>
      <c r="D319" s="131"/>
      <c r="E319" s="121"/>
      <c r="F319" s="121"/>
      <c r="G319" s="122" t="s">
        <v>252</v>
      </c>
      <c r="H319" s="123"/>
      <c r="I319" s="124"/>
      <c r="J319" s="124"/>
      <c r="K319" s="426">
        <f t="shared" si="6"/>
        <v>0</v>
      </c>
      <c r="L319" s="58"/>
    </row>
    <row r="320" spans="1:12">
      <c r="A320" s="55"/>
      <c r="B320" s="57"/>
      <c r="C320" s="135">
        <v>3225</v>
      </c>
      <c r="D320" s="132">
        <v>10.004999999999997</v>
      </c>
      <c r="E320" s="107"/>
      <c r="F320" s="107"/>
      <c r="G320" s="108" t="s">
        <v>18</v>
      </c>
      <c r="H320" s="109" t="s">
        <v>2</v>
      </c>
      <c r="I320" s="125">
        <v>8</v>
      </c>
      <c r="J320" s="110">
        <v>35628</v>
      </c>
      <c r="K320" s="426">
        <f t="shared" si="6"/>
        <v>285024</v>
      </c>
      <c r="L320" s="58"/>
    </row>
    <row r="321" spans="1:12">
      <c r="A321" s="55"/>
      <c r="B321" s="57"/>
      <c r="C321" s="135">
        <v>3226</v>
      </c>
      <c r="D321" s="132">
        <v>10.005999999999997</v>
      </c>
      <c r="E321" s="107"/>
      <c r="F321" s="107"/>
      <c r="G321" s="108" t="s">
        <v>19</v>
      </c>
      <c r="H321" s="109" t="s">
        <v>2</v>
      </c>
      <c r="I321" s="125">
        <v>89</v>
      </c>
      <c r="J321" s="110">
        <v>56938</v>
      </c>
      <c r="K321" s="426">
        <f t="shared" si="6"/>
        <v>5067482</v>
      </c>
      <c r="L321" s="58"/>
    </row>
    <row r="322" spans="1:12">
      <c r="A322" s="55"/>
      <c r="B322" s="57"/>
      <c r="C322" s="135">
        <v>3227</v>
      </c>
      <c r="D322" s="132">
        <v>10.006999999999996</v>
      </c>
      <c r="E322" s="107"/>
      <c r="F322" s="107"/>
      <c r="G322" s="108" t="s">
        <v>20</v>
      </c>
      <c r="H322" s="109" t="s">
        <v>2</v>
      </c>
      <c r="I322" s="125">
        <v>2488</v>
      </c>
      <c r="J322" s="110">
        <v>119916</v>
      </c>
      <c r="K322" s="426">
        <f t="shared" si="6"/>
        <v>298351008</v>
      </c>
      <c r="L322" s="58"/>
    </row>
    <row r="323" spans="1:12">
      <c r="A323" s="55"/>
      <c r="B323" s="57"/>
      <c r="C323" s="135">
        <v>3228</v>
      </c>
      <c r="D323" s="132">
        <v>10.007999999999996</v>
      </c>
      <c r="E323" s="107"/>
      <c r="F323" s="107"/>
      <c r="G323" s="108" t="s">
        <v>379</v>
      </c>
      <c r="H323" s="109" t="s">
        <v>2</v>
      </c>
      <c r="I323" s="125">
        <v>20</v>
      </c>
      <c r="J323" s="110">
        <v>198617</v>
      </c>
      <c r="K323" s="426">
        <f t="shared" si="6"/>
        <v>3972340</v>
      </c>
      <c r="L323" s="58"/>
    </row>
    <row r="324" spans="1:12">
      <c r="A324" s="55"/>
      <c r="B324" s="57"/>
      <c r="C324" s="135">
        <v>3230</v>
      </c>
      <c r="D324" s="132">
        <v>10.008999999999995</v>
      </c>
      <c r="E324" s="107"/>
      <c r="F324" s="107"/>
      <c r="G324" s="108" t="s">
        <v>21</v>
      </c>
      <c r="H324" s="109" t="s">
        <v>2</v>
      </c>
      <c r="I324" s="125">
        <v>1027</v>
      </c>
      <c r="J324" s="110">
        <v>425048</v>
      </c>
      <c r="K324" s="426">
        <f t="shared" si="6"/>
        <v>436524296</v>
      </c>
      <c r="L324" s="58"/>
    </row>
    <row r="325" spans="1:12" ht="31.5">
      <c r="A325" s="55"/>
      <c r="B325" s="57"/>
      <c r="C325" s="135">
        <v>5021</v>
      </c>
      <c r="D325" s="132">
        <v>10.009999999999994</v>
      </c>
      <c r="E325" s="107"/>
      <c r="F325" s="107"/>
      <c r="G325" s="108" t="s">
        <v>100</v>
      </c>
      <c r="H325" s="109" t="s">
        <v>2</v>
      </c>
      <c r="I325" s="125">
        <v>67</v>
      </c>
      <c r="J325" s="110">
        <v>660426</v>
      </c>
      <c r="K325" s="426">
        <f t="shared" si="6"/>
        <v>44248542</v>
      </c>
      <c r="L325" s="58"/>
    </row>
    <row r="326" spans="1:12" ht="47.25">
      <c r="A326" s="55"/>
      <c r="B326" s="57"/>
      <c r="C326" s="135">
        <v>6766</v>
      </c>
      <c r="D326" s="132">
        <v>10.010999999999994</v>
      </c>
      <c r="E326" s="107"/>
      <c r="F326" s="107"/>
      <c r="G326" s="108" t="s">
        <v>224</v>
      </c>
      <c r="H326" s="109" t="s">
        <v>1</v>
      </c>
      <c r="I326" s="125">
        <v>473</v>
      </c>
      <c r="J326" s="110">
        <v>688220</v>
      </c>
      <c r="K326" s="426">
        <f t="shared" si="6"/>
        <v>325528060</v>
      </c>
      <c r="L326" s="58"/>
    </row>
    <row r="327" spans="1:12">
      <c r="A327" s="55"/>
      <c r="B327" s="57"/>
      <c r="C327" s="135">
        <v>3708</v>
      </c>
      <c r="D327" s="132">
        <v>10.011999999999993</v>
      </c>
      <c r="E327" s="107"/>
      <c r="F327" s="107"/>
      <c r="G327" s="108" t="s">
        <v>30</v>
      </c>
      <c r="H327" s="109" t="s">
        <v>3</v>
      </c>
      <c r="I327" s="125">
        <v>72116</v>
      </c>
      <c r="J327" s="110">
        <v>4338</v>
      </c>
      <c r="K327" s="426">
        <f t="shared" si="6"/>
        <v>312839208</v>
      </c>
      <c r="L327" s="58"/>
    </row>
    <row r="328" spans="1:12" ht="31.5">
      <c r="A328" s="55"/>
      <c r="B328" s="57"/>
      <c r="C328" s="135">
        <v>4809</v>
      </c>
      <c r="D328" s="132">
        <v>10.012999999999993</v>
      </c>
      <c r="E328" s="107"/>
      <c r="F328" s="107"/>
      <c r="G328" s="108" t="s">
        <v>415</v>
      </c>
      <c r="H328" s="109" t="s">
        <v>2</v>
      </c>
      <c r="I328" s="125">
        <v>135</v>
      </c>
      <c r="J328" s="110">
        <v>318558</v>
      </c>
      <c r="K328" s="426">
        <f t="shared" si="6"/>
        <v>43005330</v>
      </c>
      <c r="L328" s="58"/>
    </row>
    <row r="329" spans="1:12" ht="31.5">
      <c r="A329" s="55"/>
      <c r="B329" s="57"/>
      <c r="C329" s="135">
        <v>6135</v>
      </c>
      <c r="D329" s="132">
        <v>10.013999999999992</v>
      </c>
      <c r="E329" s="107"/>
      <c r="F329" s="107"/>
      <c r="G329" s="108" t="s">
        <v>223</v>
      </c>
      <c r="H329" s="109" t="s">
        <v>1</v>
      </c>
      <c r="I329" s="125">
        <v>59</v>
      </c>
      <c r="J329" s="110">
        <v>1038879</v>
      </c>
      <c r="K329" s="426">
        <f t="shared" si="6"/>
        <v>61293861</v>
      </c>
      <c r="L329" s="58"/>
    </row>
    <row r="330" spans="1:12" ht="31.5">
      <c r="A330" s="55"/>
      <c r="B330" s="57"/>
      <c r="C330" s="135">
        <v>7283</v>
      </c>
      <c r="D330" s="132">
        <v>10.014999999999992</v>
      </c>
      <c r="E330" s="107"/>
      <c r="F330" s="107"/>
      <c r="G330" s="108" t="s">
        <v>158</v>
      </c>
      <c r="H330" s="109" t="s">
        <v>54</v>
      </c>
      <c r="I330" s="125">
        <v>160</v>
      </c>
      <c r="J330" s="110">
        <v>98935</v>
      </c>
      <c r="K330" s="426">
        <f t="shared" si="6"/>
        <v>15829600</v>
      </c>
      <c r="L330" s="58"/>
    </row>
    <row r="331" spans="1:12" ht="31.5">
      <c r="A331" s="55"/>
      <c r="B331" s="57"/>
      <c r="C331" s="135">
        <v>7439</v>
      </c>
      <c r="D331" s="132">
        <v>10.015999999999991</v>
      </c>
      <c r="E331" s="107"/>
      <c r="F331" s="107"/>
      <c r="G331" s="108" t="s">
        <v>161</v>
      </c>
      <c r="H331" s="109" t="s">
        <v>5</v>
      </c>
      <c r="I331" s="125">
        <v>32</v>
      </c>
      <c r="J331" s="110">
        <v>260071</v>
      </c>
      <c r="K331" s="426">
        <f t="shared" si="6"/>
        <v>8322272</v>
      </c>
      <c r="L331" s="58"/>
    </row>
    <row r="332" spans="1:12">
      <c r="A332" s="55"/>
      <c r="B332" s="57"/>
      <c r="C332" s="135">
        <v>4386</v>
      </c>
      <c r="D332" s="132">
        <v>10.016999999999991</v>
      </c>
      <c r="E332" s="107"/>
      <c r="F332" s="107"/>
      <c r="G332" s="108" t="s">
        <v>416</v>
      </c>
      <c r="H332" s="109" t="s">
        <v>5</v>
      </c>
      <c r="I332" s="125">
        <v>18</v>
      </c>
      <c r="J332" s="110">
        <v>333010</v>
      </c>
      <c r="K332" s="426">
        <f t="shared" si="6"/>
        <v>5994180</v>
      </c>
      <c r="L332" s="58"/>
    </row>
    <row r="333" spans="1:12" ht="31.5">
      <c r="A333" s="55"/>
      <c r="B333" s="57"/>
      <c r="C333" s="135">
        <v>5996</v>
      </c>
      <c r="D333" s="132">
        <v>10.01799999999999</v>
      </c>
      <c r="E333" s="107"/>
      <c r="F333" s="107"/>
      <c r="G333" s="108" t="s">
        <v>113</v>
      </c>
      <c r="H333" s="109" t="s">
        <v>2</v>
      </c>
      <c r="I333" s="125">
        <v>160</v>
      </c>
      <c r="J333" s="110">
        <v>36658</v>
      </c>
      <c r="K333" s="426">
        <f t="shared" si="6"/>
        <v>5865280</v>
      </c>
      <c r="L333" s="58"/>
    </row>
    <row r="334" spans="1:12">
      <c r="A334" s="55"/>
      <c r="B334" s="57"/>
      <c r="C334" s="135">
        <v>4389</v>
      </c>
      <c r="D334" s="132">
        <v>10.018999999999989</v>
      </c>
      <c r="E334" s="107"/>
      <c r="F334" s="107"/>
      <c r="G334" s="108" t="s">
        <v>84</v>
      </c>
      <c r="H334" s="109" t="s">
        <v>5</v>
      </c>
      <c r="I334" s="125">
        <v>5</v>
      </c>
      <c r="J334" s="110">
        <v>949483</v>
      </c>
      <c r="K334" s="426">
        <f t="shared" si="6"/>
        <v>4747415</v>
      </c>
      <c r="L334" s="58"/>
    </row>
    <row r="335" spans="1:12">
      <c r="A335" s="55"/>
      <c r="B335" s="57"/>
      <c r="C335" s="135">
        <v>6639</v>
      </c>
      <c r="D335" s="132">
        <v>10.019999999999989</v>
      </c>
      <c r="E335" s="107"/>
      <c r="F335" s="107"/>
      <c r="G335" s="108" t="s">
        <v>126</v>
      </c>
      <c r="H335" s="109" t="s">
        <v>5</v>
      </c>
      <c r="I335" s="125">
        <v>7</v>
      </c>
      <c r="J335" s="110">
        <v>549649</v>
      </c>
      <c r="K335" s="426">
        <f t="shared" si="6"/>
        <v>3847543</v>
      </c>
      <c r="L335" s="58"/>
    </row>
    <row r="336" spans="1:12">
      <c r="A336" s="55"/>
      <c r="B336" s="57"/>
      <c r="C336" s="135">
        <v>6606</v>
      </c>
      <c r="D336" s="132">
        <v>10.020999999999988</v>
      </c>
      <c r="E336" s="107"/>
      <c r="F336" s="107"/>
      <c r="G336" s="108" t="s">
        <v>123</v>
      </c>
      <c r="H336" s="109" t="s">
        <v>5</v>
      </c>
      <c r="I336" s="125">
        <v>12</v>
      </c>
      <c r="J336" s="110">
        <v>685335</v>
      </c>
      <c r="K336" s="426">
        <f t="shared" si="6"/>
        <v>8224020</v>
      </c>
      <c r="L336" s="58"/>
    </row>
    <row r="337" spans="1:12" ht="31.5">
      <c r="A337" s="55"/>
      <c r="B337" s="57"/>
      <c r="C337" s="135">
        <v>7511</v>
      </c>
      <c r="D337" s="132">
        <v>10.021999999999988</v>
      </c>
      <c r="E337" s="107"/>
      <c r="F337" s="107"/>
      <c r="G337" s="108" t="s">
        <v>164</v>
      </c>
      <c r="H337" s="109" t="s">
        <v>3</v>
      </c>
      <c r="I337" s="125">
        <v>446</v>
      </c>
      <c r="J337" s="110">
        <v>11276</v>
      </c>
      <c r="K337" s="426">
        <f t="shared" si="6"/>
        <v>5029096</v>
      </c>
      <c r="L337" s="58"/>
    </row>
    <row r="338" spans="1:12">
      <c r="A338" s="55"/>
      <c r="B338" s="57"/>
      <c r="C338" s="135">
        <v>8416</v>
      </c>
      <c r="D338" s="132">
        <v>10.022999999999987</v>
      </c>
      <c r="E338" s="107"/>
      <c r="F338" s="107"/>
      <c r="G338" s="108" t="s">
        <v>380</v>
      </c>
      <c r="H338" s="109" t="s">
        <v>5</v>
      </c>
      <c r="I338" s="125">
        <v>1</v>
      </c>
      <c r="J338" s="110">
        <v>904512</v>
      </c>
      <c r="K338" s="426">
        <f t="shared" si="6"/>
        <v>904512</v>
      </c>
      <c r="L338" s="58"/>
    </row>
    <row r="339" spans="1:12">
      <c r="A339" s="55"/>
      <c r="B339" s="57"/>
      <c r="C339" s="135">
        <v>6604</v>
      </c>
      <c r="D339" s="132">
        <v>10.023999999999987</v>
      </c>
      <c r="E339" s="107"/>
      <c r="F339" s="107"/>
      <c r="G339" s="108" t="s">
        <v>381</v>
      </c>
      <c r="H339" s="109" t="s">
        <v>5</v>
      </c>
      <c r="I339" s="125">
        <v>3</v>
      </c>
      <c r="J339" s="110">
        <v>2729827</v>
      </c>
      <c r="K339" s="426">
        <f t="shared" si="6"/>
        <v>8189481</v>
      </c>
      <c r="L339" s="58"/>
    </row>
    <row r="340" spans="1:12">
      <c r="A340" s="55"/>
      <c r="B340" s="57"/>
      <c r="C340" s="135">
        <v>6603</v>
      </c>
      <c r="D340" s="132">
        <v>10.024999999999986</v>
      </c>
      <c r="E340" s="107"/>
      <c r="F340" s="107"/>
      <c r="G340" s="108" t="s">
        <v>382</v>
      </c>
      <c r="H340" s="109" t="s">
        <v>5</v>
      </c>
      <c r="I340" s="125">
        <v>2</v>
      </c>
      <c r="J340" s="110">
        <v>2985447</v>
      </c>
      <c r="K340" s="426">
        <f t="shared" si="6"/>
        <v>5970894</v>
      </c>
      <c r="L340" s="58"/>
    </row>
    <row r="341" spans="1:12" ht="31.5">
      <c r="A341" s="55"/>
      <c r="B341" s="57"/>
      <c r="C341" s="135">
        <v>3442</v>
      </c>
      <c r="D341" s="132">
        <v>10.025999999999986</v>
      </c>
      <c r="E341" s="107"/>
      <c r="F341" s="107"/>
      <c r="G341" s="108" t="s">
        <v>219</v>
      </c>
      <c r="H341" s="109" t="s">
        <v>1</v>
      </c>
      <c r="I341" s="125">
        <v>599</v>
      </c>
      <c r="J341" s="110">
        <v>559722</v>
      </c>
      <c r="K341" s="426">
        <f t="shared" si="6"/>
        <v>335273478</v>
      </c>
      <c r="L341" s="58"/>
    </row>
    <row r="342" spans="1:12">
      <c r="A342" s="55"/>
      <c r="B342" s="57"/>
      <c r="C342" s="135">
        <v>4406</v>
      </c>
      <c r="D342" s="132">
        <v>10.026999999999985</v>
      </c>
      <c r="E342" s="107"/>
      <c r="F342" s="107"/>
      <c r="G342" s="108" t="s">
        <v>86</v>
      </c>
      <c r="H342" s="109" t="s">
        <v>5</v>
      </c>
      <c r="I342" s="125">
        <v>19</v>
      </c>
      <c r="J342" s="110">
        <v>468247</v>
      </c>
      <c r="K342" s="426">
        <f t="shared" si="6"/>
        <v>8896693</v>
      </c>
      <c r="L342" s="58"/>
    </row>
    <row r="343" spans="1:12">
      <c r="A343" s="55"/>
      <c r="B343" s="57"/>
      <c r="C343" s="135">
        <v>4407</v>
      </c>
      <c r="D343" s="132">
        <v>10.027999999999984</v>
      </c>
      <c r="E343" s="107"/>
      <c r="F343" s="107"/>
      <c r="G343" s="108" t="s">
        <v>87</v>
      </c>
      <c r="H343" s="109" t="s">
        <v>5</v>
      </c>
      <c r="I343" s="125">
        <v>1</v>
      </c>
      <c r="J343" s="110">
        <v>245450</v>
      </c>
      <c r="K343" s="426">
        <f t="shared" si="6"/>
        <v>245450</v>
      </c>
      <c r="L343" s="58"/>
    </row>
    <row r="344" spans="1:12">
      <c r="A344" s="55"/>
      <c r="B344" s="57"/>
      <c r="C344" s="135">
        <v>6954</v>
      </c>
      <c r="D344" s="132">
        <v>10.028999999999984</v>
      </c>
      <c r="E344" s="107"/>
      <c r="F344" s="107"/>
      <c r="G344" s="108" t="s">
        <v>148</v>
      </c>
      <c r="H344" s="109" t="s">
        <v>5</v>
      </c>
      <c r="I344" s="125">
        <v>8</v>
      </c>
      <c r="J344" s="110">
        <v>1817706</v>
      </c>
      <c r="K344" s="426">
        <f t="shared" si="6"/>
        <v>14541648</v>
      </c>
      <c r="L344" s="58"/>
    </row>
    <row r="345" spans="1:12" ht="31.5">
      <c r="A345" s="55"/>
      <c r="B345" s="57"/>
      <c r="C345" s="135">
        <v>6942</v>
      </c>
      <c r="D345" s="132">
        <v>10.029999999999983</v>
      </c>
      <c r="E345" s="107"/>
      <c r="F345" s="107"/>
      <c r="G345" s="108" t="s">
        <v>147</v>
      </c>
      <c r="H345" s="109" t="s">
        <v>5</v>
      </c>
      <c r="I345" s="125">
        <v>2</v>
      </c>
      <c r="J345" s="110">
        <v>226213</v>
      </c>
      <c r="K345" s="426">
        <f t="shared" si="6"/>
        <v>452426</v>
      </c>
      <c r="L345" s="58"/>
    </row>
    <row r="346" spans="1:12" ht="31.5">
      <c r="A346" s="55"/>
      <c r="B346" s="57"/>
      <c r="C346" s="135">
        <v>6632</v>
      </c>
      <c r="D346" s="132">
        <v>10.030999999999983</v>
      </c>
      <c r="E346" s="107"/>
      <c r="F346" s="107"/>
      <c r="G346" s="108" t="s">
        <v>125</v>
      </c>
      <c r="H346" s="109" t="s">
        <v>5</v>
      </c>
      <c r="I346" s="125">
        <v>51</v>
      </c>
      <c r="J346" s="110">
        <v>447070</v>
      </c>
      <c r="K346" s="426">
        <f t="shared" si="6"/>
        <v>22800570</v>
      </c>
      <c r="L346" s="58"/>
    </row>
    <row r="347" spans="1:12" ht="31.5">
      <c r="A347" s="55"/>
      <c r="B347" s="57"/>
      <c r="C347" s="135">
        <v>6724</v>
      </c>
      <c r="D347" s="132">
        <v>10.031999999999982</v>
      </c>
      <c r="E347" s="107"/>
      <c r="F347" s="107"/>
      <c r="G347" s="108" t="s">
        <v>383</v>
      </c>
      <c r="H347" s="109" t="s">
        <v>5</v>
      </c>
      <c r="I347" s="125">
        <v>2</v>
      </c>
      <c r="J347" s="110">
        <v>694870</v>
      </c>
      <c r="K347" s="426">
        <f t="shared" si="6"/>
        <v>1389740</v>
      </c>
      <c r="L347" s="58"/>
    </row>
    <row r="348" spans="1:12" ht="31.5">
      <c r="A348" s="55"/>
      <c r="B348" s="57"/>
      <c r="C348" s="135">
        <v>6922</v>
      </c>
      <c r="D348" s="132">
        <v>10.032999999999982</v>
      </c>
      <c r="E348" s="107"/>
      <c r="F348" s="107"/>
      <c r="G348" s="108" t="s">
        <v>384</v>
      </c>
      <c r="H348" s="109" t="s">
        <v>5</v>
      </c>
      <c r="I348" s="125">
        <v>6</v>
      </c>
      <c r="J348" s="110">
        <v>2038590</v>
      </c>
      <c r="K348" s="426">
        <f t="shared" si="6"/>
        <v>12231540</v>
      </c>
      <c r="L348" s="58"/>
    </row>
    <row r="349" spans="1:12" ht="31.5">
      <c r="A349" s="55"/>
      <c r="B349" s="57"/>
      <c r="C349" s="135">
        <v>6938</v>
      </c>
      <c r="D349" s="132">
        <v>10.033999999999981</v>
      </c>
      <c r="E349" s="107"/>
      <c r="F349" s="107"/>
      <c r="G349" s="108" t="s">
        <v>145</v>
      </c>
      <c r="H349" s="109" t="s">
        <v>5</v>
      </c>
      <c r="I349" s="125">
        <v>4</v>
      </c>
      <c r="J349" s="110">
        <v>226213</v>
      </c>
      <c r="K349" s="426">
        <f t="shared" si="6"/>
        <v>904852</v>
      </c>
      <c r="L349" s="58"/>
    </row>
    <row r="350" spans="1:12" ht="31.5">
      <c r="A350" s="55"/>
      <c r="B350" s="57"/>
      <c r="C350" s="135">
        <v>6918</v>
      </c>
      <c r="D350" s="132">
        <v>10.034999999999981</v>
      </c>
      <c r="E350" s="107"/>
      <c r="F350" s="107"/>
      <c r="G350" s="108" t="s">
        <v>142</v>
      </c>
      <c r="H350" s="109" t="s">
        <v>5</v>
      </c>
      <c r="I350" s="125">
        <v>20</v>
      </c>
      <c r="J350" s="110">
        <v>489764</v>
      </c>
      <c r="K350" s="426">
        <f t="shared" si="6"/>
        <v>9795280</v>
      </c>
      <c r="L350" s="58"/>
    </row>
    <row r="351" spans="1:12" ht="31.5">
      <c r="A351" s="55"/>
      <c r="B351" s="57"/>
      <c r="C351" s="135">
        <v>6928</v>
      </c>
      <c r="D351" s="132">
        <v>10.03599999999998</v>
      </c>
      <c r="E351" s="107"/>
      <c r="F351" s="107"/>
      <c r="G351" s="108" t="s">
        <v>143</v>
      </c>
      <c r="H351" s="109" t="s">
        <v>5</v>
      </c>
      <c r="I351" s="125">
        <v>1</v>
      </c>
      <c r="J351" s="110">
        <v>311411</v>
      </c>
      <c r="K351" s="426">
        <f t="shared" si="6"/>
        <v>311411</v>
      </c>
      <c r="L351" s="58"/>
    </row>
    <row r="352" spans="1:12" ht="31.5">
      <c r="A352" s="55"/>
      <c r="B352" s="57"/>
      <c r="C352" s="134">
        <v>6940</v>
      </c>
      <c r="D352" s="131">
        <v>10.036999999999979</v>
      </c>
      <c r="E352" s="121"/>
      <c r="F352" s="121"/>
      <c r="G352" s="108" t="s">
        <v>146</v>
      </c>
      <c r="H352" s="109" t="s">
        <v>5</v>
      </c>
      <c r="I352" s="125">
        <v>6</v>
      </c>
      <c r="J352" s="110">
        <v>567004</v>
      </c>
      <c r="K352" s="426">
        <f t="shared" si="6"/>
        <v>3402024</v>
      </c>
      <c r="L352" s="58"/>
    </row>
    <row r="353" spans="1:12">
      <c r="A353" s="55"/>
      <c r="B353" s="57"/>
      <c r="C353" s="134">
        <v>6751</v>
      </c>
      <c r="D353" s="131">
        <v>10.037999999999979</v>
      </c>
      <c r="E353" s="121"/>
      <c r="F353" s="121"/>
      <c r="G353" s="108" t="s">
        <v>133</v>
      </c>
      <c r="H353" s="109" t="s">
        <v>5</v>
      </c>
      <c r="I353" s="125">
        <v>1</v>
      </c>
      <c r="J353" s="110">
        <v>438066</v>
      </c>
      <c r="K353" s="426">
        <f t="shared" si="6"/>
        <v>438066</v>
      </c>
      <c r="L353" s="58"/>
    </row>
    <row r="354" spans="1:12" ht="31.5">
      <c r="A354" s="55"/>
      <c r="B354" s="57"/>
      <c r="C354" s="134">
        <v>6816</v>
      </c>
      <c r="D354" s="131">
        <v>10.038999999999978</v>
      </c>
      <c r="E354" s="121"/>
      <c r="F354" s="121"/>
      <c r="G354" s="108" t="s">
        <v>136</v>
      </c>
      <c r="H354" s="109" t="s">
        <v>5</v>
      </c>
      <c r="I354" s="125">
        <v>10</v>
      </c>
      <c r="J354" s="110">
        <v>1834884</v>
      </c>
      <c r="K354" s="426">
        <f t="shared" si="6"/>
        <v>18348840</v>
      </c>
      <c r="L354" s="58"/>
    </row>
    <row r="355" spans="1:12" ht="31.5">
      <c r="A355" s="55"/>
      <c r="B355" s="57"/>
      <c r="C355" s="135">
        <v>7172</v>
      </c>
      <c r="D355" s="132">
        <v>10.039999999999978</v>
      </c>
      <c r="E355" s="107"/>
      <c r="F355" s="107"/>
      <c r="G355" s="108" t="s">
        <v>387</v>
      </c>
      <c r="H355" s="109" t="s">
        <v>5</v>
      </c>
      <c r="I355" s="125">
        <v>2</v>
      </c>
      <c r="J355" s="110">
        <v>2641238</v>
      </c>
      <c r="K355" s="426">
        <f t="shared" si="6"/>
        <v>5282476</v>
      </c>
      <c r="L355" s="58"/>
    </row>
    <row r="356" spans="1:12" ht="31.5">
      <c r="A356" s="55"/>
      <c r="B356" s="57"/>
      <c r="C356" s="135">
        <v>7176</v>
      </c>
      <c r="D356" s="132">
        <v>10.040999999999977</v>
      </c>
      <c r="E356" s="107"/>
      <c r="F356" s="107"/>
      <c r="G356" s="108" t="s">
        <v>388</v>
      </c>
      <c r="H356" s="109" t="s">
        <v>5</v>
      </c>
      <c r="I356" s="125">
        <v>3</v>
      </c>
      <c r="J356" s="110">
        <v>6049151</v>
      </c>
      <c r="K356" s="426">
        <f t="shared" si="6"/>
        <v>18147453</v>
      </c>
      <c r="L356" s="58"/>
    </row>
    <row r="357" spans="1:12" ht="31.5">
      <c r="A357" s="55"/>
      <c r="B357" s="57"/>
      <c r="C357" s="135">
        <v>6830</v>
      </c>
      <c r="D357" s="132">
        <v>10.041999999999977</v>
      </c>
      <c r="E357" s="107"/>
      <c r="F357" s="107"/>
      <c r="G357" s="108" t="s">
        <v>137</v>
      </c>
      <c r="H357" s="109" t="s">
        <v>5</v>
      </c>
      <c r="I357" s="125">
        <v>8</v>
      </c>
      <c r="J357" s="110">
        <v>989267</v>
      </c>
      <c r="K357" s="426">
        <f t="shared" si="6"/>
        <v>7914136</v>
      </c>
      <c r="L357" s="58"/>
    </row>
    <row r="358" spans="1:12" ht="47.25">
      <c r="A358" s="55"/>
      <c r="B358" s="57"/>
      <c r="C358" s="135">
        <v>6623</v>
      </c>
      <c r="D358" s="132">
        <v>10.042999999999976</v>
      </c>
      <c r="E358" s="107"/>
      <c r="F358" s="107"/>
      <c r="G358" s="108" t="s">
        <v>417</v>
      </c>
      <c r="H358" s="109" t="s">
        <v>5</v>
      </c>
      <c r="I358" s="125">
        <v>10</v>
      </c>
      <c r="J358" s="110">
        <v>2224916</v>
      </c>
      <c r="K358" s="426">
        <f t="shared" si="6"/>
        <v>22249160</v>
      </c>
      <c r="L358" s="58"/>
    </row>
    <row r="359" spans="1:12" ht="31.5">
      <c r="A359" s="55"/>
      <c r="B359" s="57"/>
      <c r="C359" s="134">
        <v>7455</v>
      </c>
      <c r="D359" s="131">
        <v>10.043999999999976</v>
      </c>
      <c r="E359" s="121"/>
      <c r="F359" s="121"/>
      <c r="G359" s="108" t="s">
        <v>162</v>
      </c>
      <c r="H359" s="109" t="s">
        <v>5</v>
      </c>
      <c r="I359" s="125">
        <v>6</v>
      </c>
      <c r="J359" s="110">
        <v>1490926</v>
      </c>
      <c r="K359" s="426">
        <f t="shared" si="6"/>
        <v>8945556</v>
      </c>
      <c r="L359" s="58"/>
    </row>
    <row r="360" spans="1:12" ht="31.5">
      <c r="A360" s="55"/>
      <c r="B360" s="57"/>
      <c r="C360" s="135">
        <v>3331</v>
      </c>
      <c r="D360" s="132">
        <v>10.044999999999975</v>
      </c>
      <c r="E360" s="107"/>
      <c r="F360" s="107"/>
      <c r="G360" s="108" t="s">
        <v>65</v>
      </c>
      <c r="H360" s="109" t="s">
        <v>5</v>
      </c>
      <c r="I360" s="125">
        <v>13</v>
      </c>
      <c r="J360" s="110">
        <v>6508945</v>
      </c>
      <c r="K360" s="426">
        <f t="shared" si="6"/>
        <v>84616285</v>
      </c>
      <c r="L360" s="58"/>
    </row>
    <row r="361" spans="1:12">
      <c r="A361" s="55"/>
      <c r="B361" s="57"/>
      <c r="C361" s="135">
        <v>4872</v>
      </c>
      <c r="D361" s="132">
        <v>10.045999999999975</v>
      </c>
      <c r="E361" s="107"/>
      <c r="F361" s="107"/>
      <c r="G361" s="108" t="s">
        <v>195</v>
      </c>
      <c r="H361" s="109" t="s">
        <v>5</v>
      </c>
      <c r="I361" s="125">
        <v>1</v>
      </c>
      <c r="J361" s="110">
        <v>195946</v>
      </c>
      <c r="K361" s="426">
        <f t="shared" si="6"/>
        <v>195946</v>
      </c>
      <c r="L361" s="58"/>
    </row>
    <row r="362" spans="1:12">
      <c r="A362" s="55"/>
      <c r="B362" s="57"/>
      <c r="C362" s="135">
        <v>4873</v>
      </c>
      <c r="D362" s="132">
        <v>10.046999999999974</v>
      </c>
      <c r="E362" s="107"/>
      <c r="F362" s="107"/>
      <c r="G362" s="108" t="s">
        <v>389</v>
      </c>
      <c r="H362" s="109" t="s">
        <v>5</v>
      </c>
      <c r="I362" s="125">
        <v>1</v>
      </c>
      <c r="J362" s="110">
        <v>563446</v>
      </c>
      <c r="K362" s="426">
        <f t="shared" si="6"/>
        <v>563446</v>
      </c>
      <c r="L362" s="58"/>
    </row>
    <row r="363" spans="1:12" ht="31.5">
      <c r="A363" s="55"/>
      <c r="B363" s="57"/>
      <c r="C363" s="135">
        <v>8425</v>
      </c>
      <c r="D363" s="132">
        <v>10.047999999999973</v>
      </c>
      <c r="E363" s="107"/>
      <c r="F363" s="107"/>
      <c r="G363" s="108" t="s">
        <v>418</v>
      </c>
      <c r="H363" s="109" t="s">
        <v>5</v>
      </c>
      <c r="I363" s="125">
        <v>16</v>
      </c>
      <c r="J363" s="110">
        <v>130829</v>
      </c>
      <c r="K363" s="426">
        <f t="shared" si="6"/>
        <v>2093264</v>
      </c>
      <c r="L363" s="58"/>
    </row>
    <row r="364" spans="1:12" ht="31.5">
      <c r="A364" s="55"/>
      <c r="B364" s="57"/>
      <c r="C364" s="135">
        <v>8427</v>
      </c>
      <c r="D364" s="132">
        <v>10.048999999999973</v>
      </c>
      <c r="E364" s="107"/>
      <c r="F364" s="107"/>
      <c r="G364" s="108" t="s">
        <v>390</v>
      </c>
      <c r="H364" s="109" t="s">
        <v>5</v>
      </c>
      <c r="I364" s="125">
        <v>48</v>
      </c>
      <c r="J364" s="110">
        <v>596012</v>
      </c>
      <c r="K364" s="426">
        <f t="shared" si="6"/>
        <v>28608576</v>
      </c>
      <c r="L364" s="58"/>
    </row>
    <row r="365" spans="1:12" ht="31.5">
      <c r="A365" s="55"/>
      <c r="B365" s="57"/>
      <c r="C365" s="135">
        <v>4839</v>
      </c>
      <c r="D365" s="132">
        <v>10.049999999999972</v>
      </c>
      <c r="E365" s="107"/>
      <c r="F365" s="107"/>
      <c r="G365" s="108" t="s">
        <v>45</v>
      </c>
      <c r="H365" s="109" t="s">
        <v>5</v>
      </c>
      <c r="I365" s="125">
        <v>18</v>
      </c>
      <c r="J365" s="110">
        <v>533127</v>
      </c>
      <c r="K365" s="426">
        <f t="shared" si="6"/>
        <v>9596286</v>
      </c>
      <c r="L365" s="58"/>
    </row>
    <row r="366" spans="1:12" ht="31.5">
      <c r="A366" s="55"/>
      <c r="B366" s="57"/>
      <c r="C366" s="135">
        <v>4844</v>
      </c>
      <c r="D366" s="132">
        <v>10.050999999999972</v>
      </c>
      <c r="E366" s="107"/>
      <c r="F366" s="107"/>
      <c r="G366" s="108" t="s">
        <v>93</v>
      </c>
      <c r="H366" s="109" t="s">
        <v>5</v>
      </c>
      <c r="I366" s="125">
        <v>5</v>
      </c>
      <c r="J366" s="110">
        <v>2741193</v>
      </c>
      <c r="K366" s="426">
        <f t="shared" si="6"/>
        <v>13705965</v>
      </c>
      <c r="L366" s="58"/>
    </row>
    <row r="367" spans="1:12" ht="31.5">
      <c r="A367" s="55"/>
      <c r="B367" s="57"/>
      <c r="C367" s="135">
        <v>4840</v>
      </c>
      <c r="D367" s="132">
        <v>10.051999999999971</v>
      </c>
      <c r="E367" s="107"/>
      <c r="F367" s="107"/>
      <c r="G367" s="108" t="s">
        <v>46</v>
      </c>
      <c r="H367" s="109" t="s">
        <v>5</v>
      </c>
      <c r="I367" s="125">
        <v>5</v>
      </c>
      <c r="J367" s="110">
        <v>141068</v>
      </c>
      <c r="K367" s="426">
        <f t="shared" si="6"/>
        <v>705340</v>
      </c>
      <c r="L367" s="58"/>
    </row>
    <row r="368" spans="1:12" ht="31.5">
      <c r="A368" s="55"/>
      <c r="B368" s="57"/>
      <c r="C368" s="135">
        <v>4841</v>
      </c>
      <c r="D368" s="132">
        <v>10.052999999999971</v>
      </c>
      <c r="E368" s="107"/>
      <c r="F368" s="107"/>
      <c r="G368" s="108" t="s">
        <v>92</v>
      </c>
      <c r="H368" s="109" t="s">
        <v>5</v>
      </c>
      <c r="I368" s="125">
        <v>3</v>
      </c>
      <c r="J368" s="110">
        <v>232035</v>
      </c>
      <c r="K368" s="426">
        <f t="shared" si="6"/>
        <v>696105</v>
      </c>
      <c r="L368" s="58"/>
    </row>
    <row r="369" spans="1:12" ht="63">
      <c r="A369" s="55"/>
      <c r="B369" s="57"/>
      <c r="C369" s="135">
        <v>4972</v>
      </c>
      <c r="D369" s="132">
        <v>10.05399999999997</v>
      </c>
      <c r="E369" s="107"/>
      <c r="F369" s="107"/>
      <c r="G369" s="108" t="s">
        <v>419</v>
      </c>
      <c r="H369" s="109" t="s">
        <v>5</v>
      </c>
      <c r="I369" s="125">
        <v>1</v>
      </c>
      <c r="J369" s="110">
        <v>1066024</v>
      </c>
      <c r="K369" s="426">
        <f t="shared" si="6"/>
        <v>1066024</v>
      </c>
      <c r="L369" s="58"/>
    </row>
    <row r="370" spans="1:12" ht="31.5">
      <c r="A370" s="55"/>
      <c r="B370" s="57"/>
      <c r="C370" s="135">
        <v>4845</v>
      </c>
      <c r="D370" s="132">
        <v>10.05499999999997</v>
      </c>
      <c r="E370" s="107"/>
      <c r="F370" s="107"/>
      <c r="G370" s="108" t="s">
        <v>391</v>
      </c>
      <c r="H370" s="109" t="s">
        <v>5</v>
      </c>
      <c r="I370" s="125">
        <v>2</v>
      </c>
      <c r="J370" s="110">
        <v>967893</v>
      </c>
      <c r="K370" s="426">
        <f t="shared" si="6"/>
        <v>1935786</v>
      </c>
      <c r="L370" s="58"/>
    </row>
    <row r="371" spans="1:12" ht="31.5">
      <c r="A371" s="55"/>
      <c r="B371" s="57"/>
      <c r="C371" s="135">
        <v>8423</v>
      </c>
      <c r="D371" s="132">
        <v>10.055999999999969</v>
      </c>
      <c r="E371" s="107"/>
      <c r="F371" s="107"/>
      <c r="G371" s="108" t="s">
        <v>268</v>
      </c>
      <c r="H371" s="109" t="s">
        <v>5</v>
      </c>
      <c r="I371" s="125">
        <v>1</v>
      </c>
      <c r="J371" s="110">
        <v>967707</v>
      </c>
      <c r="K371" s="426">
        <f t="shared" si="6"/>
        <v>967707</v>
      </c>
      <c r="L371" s="58"/>
    </row>
    <row r="372" spans="1:12" ht="31.5">
      <c r="A372" s="55"/>
      <c r="B372" s="57"/>
      <c r="C372" s="135">
        <v>7659</v>
      </c>
      <c r="D372" s="132">
        <v>10.056999999999968</v>
      </c>
      <c r="E372" s="107"/>
      <c r="F372" s="107"/>
      <c r="G372" s="108" t="s">
        <v>392</v>
      </c>
      <c r="H372" s="109" t="s">
        <v>5</v>
      </c>
      <c r="I372" s="125">
        <v>2</v>
      </c>
      <c r="J372" s="110">
        <v>6861217</v>
      </c>
      <c r="K372" s="426">
        <f t="shared" si="6"/>
        <v>13722434</v>
      </c>
      <c r="L372" s="58"/>
    </row>
    <row r="373" spans="1:12">
      <c r="A373" s="55"/>
      <c r="B373" s="57"/>
      <c r="C373" s="135">
        <v>6847</v>
      </c>
      <c r="D373" s="132">
        <v>10.057999999999968</v>
      </c>
      <c r="E373" s="107"/>
      <c r="F373" s="107"/>
      <c r="G373" s="108" t="s">
        <v>420</v>
      </c>
      <c r="H373" s="109" t="s">
        <v>5</v>
      </c>
      <c r="I373" s="125">
        <v>8</v>
      </c>
      <c r="J373" s="110">
        <v>873014</v>
      </c>
      <c r="K373" s="426">
        <f t="shared" si="6"/>
        <v>6984112</v>
      </c>
      <c r="L373" s="58"/>
    </row>
    <row r="374" spans="1:12">
      <c r="A374" s="55"/>
      <c r="B374" s="57"/>
      <c r="C374" s="135">
        <v>7480</v>
      </c>
      <c r="D374" s="132">
        <v>10.058999999999967</v>
      </c>
      <c r="E374" s="107"/>
      <c r="F374" s="107"/>
      <c r="G374" s="108" t="s">
        <v>163</v>
      </c>
      <c r="H374" s="109" t="s">
        <v>5</v>
      </c>
      <c r="I374" s="125">
        <v>2</v>
      </c>
      <c r="J374" s="110">
        <v>1990824</v>
      </c>
      <c r="K374" s="426">
        <f t="shared" si="6"/>
        <v>3981648</v>
      </c>
      <c r="L374" s="58"/>
    </row>
    <row r="375" spans="1:12" ht="31.5">
      <c r="A375" s="55"/>
      <c r="B375" s="57"/>
      <c r="C375" s="135">
        <v>4978</v>
      </c>
      <c r="D375" s="132">
        <v>10.059999999999967</v>
      </c>
      <c r="E375" s="107"/>
      <c r="F375" s="107"/>
      <c r="G375" s="108" t="s">
        <v>51</v>
      </c>
      <c r="H375" s="109" t="s">
        <v>5</v>
      </c>
      <c r="I375" s="125">
        <v>23</v>
      </c>
      <c r="J375" s="110">
        <v>627122</v>
      </c>
      <c r="K375" s="426">
        <f t="shared" si="6"/>
        <v>14423806</v>
      </c>
      <c r="L375" s="58"/>
    </row>
    <row r="376" spans="1:12">
      <c r="A376" s="55"/>
      <c r="B376" s="57"/>
      <c r="C376" s="135"/>
      <c r="D376" s="132"/>
      <c r="E376" s="107"/>
      <c r="F376" s="107"/>
      <c r="G376" s="108" t="s">
        <v>262</v>
      </c>
      <c r="H376" s="109"/>
      <c r="I376" s="125"/>
      <c r="J376" s="110"/>
      <c r="K376" s="426"/>
      <c r="L376" s="58"/>
    </row>
    <row r="377" spans="1:12">
      <c r="A377" s="55"/>
      <c r="B377" s="57"/>
      <c r="C377" s="135"/>
      <c r="D377" s="132"/>
      <c r="E377" s="107"/>
      <c r="F377" s="107"/>
      <c r="G377" s="108" t="s">
        <v>261</v>
      </c>
      <c r="H377" s="109"/>
      <c r="I377" s="125"/>
      <c r="J377" s="110"/>
      <c r="K377" s="426"/>
      <c r="L377" s="58"/>
    </row>
    <row r="378" spans="1:12">
      <c r="A378" s="55"/>
      <c r="B378" s="57"/>
      <c r="C378" s="135"/>
      <c r="D378" s="132"/>
      <c r="E378" s="107"/>
      <c r="F378" s="107"/>
      <c r="G378" s="108" t="s">
        <v>245</v>
      </c>
      <c r="H378" s="109"/>
      <c r="I378" s="125"/>
      <c r="J378" s="110"/>
      <c r="K378" s="426"/>
      <c r="L378" s="58"/>
    </row>
    <row r="379" spans="1:12">
      <c r="A379" s="55"/>
      <c r="B379" s="57"/>
      <c r="C379" s="135">
        <v>4262</v>
      </c>
      <c r="D379" s="132">
        <v>10.060999999999966</v>
      </c>
      <c r="E379" s="107"/>
      <c r="F379" s="107"/>
      <c r="G379" s="108" t="s">
        <v>82</v>
      </c>
      <c r="H379" s="109" t="s">
        <v>1</v>
      </c>
      <c r="I379" s="125">
        <v>103</v>
      </c>
      <c r="J379" s="110">
        <v>5977</v>
      </c>
      <c r="K379" s="426">
        <f t="shared" ref="K379:K431" si="7">+J379*I379</f>
        <v>615631</v>
      </c>
      <c r="L379" s="58"/>
    </row>
    <row r="380" spans="1:12" ht="31.5">
      <c r="A380" s="55"/>
      <c r="B380" s="57"/>
      <c r="C380" s="135">
        <v>3024</v>
      </c>
      <c r="D380" s="132">
        <v>10.061999999999966</v>
      </c>
      <c r="E380" s="107"/>
      <c r="F380" s="107"/>
      <c r="G380" s="108" t="s">
        <v>12</v>
      </c>
      <c r="H380" s="109" t="s">
        <v>1</v>
      </c>
      <c r="I380" s="125">
        <v>34</v>
      </c>
      <c r="J380" s="110">
        <v>126767</v>
      </c>
      <c r="K380" s="426">
        <f t="shared" si="7"/>
        <v>4310078</v>
      </c>
      <c r="L380" s="58"/>
    </row>
    <row r="381" spans="1:12" ht="31.5">
      <c r="A381" s="55"/>
      <c r="B381" s="57"/>
      <c r="C381" s="135">
        <v>4792</v>
      </c>
      <c r="D381" s="132">
        <v>10.062999999999965</v>
      </c>
      <c r="E381" s="107"/>
      <c r="F381" s="107"/>
      <c r="G381" s="108" t="s">
        <v>43</v>
      </c>
      <c r="H381" s="109" t="s">
        <v>1</v>
      </c>
      <c r="I381" s="125">
        <v>71</v>
      </c>
      <c r="J381" s="110">
        <v>97881</v>
      </c>
      <c r="K381" s="426">
        <f t="shared" si="7"/>
        <v>6949551</v>
      </c>
      <c r="L381" s="58"/>
    </row>
    <row r="382" spans="1:12" ht="31.5">
      <c r="A382" s="55"/>
      <c r="B382" s="57"/>
      <c r="C382" s="135">
        <v>4613</v>
      </c>
      <c r="D382" s="132">
        <v>10.063999999999965</v>
      </c>
      <c r="E382" s="107"/>
      <c r="F382" s="107"/>
      <c r="G382" s="108" t="s">
        <v>44</v>
      </c>
      <c r="H382" s="109" t="s">
        <v>1</v>
      </c>
      <c r="I382" s="125">
        <v>134</v>
      </c>
      <c r="J382" s="110">
        <v>58797</v>
      </c>
      <c r="K382" s="426">
        <f t="shared" si="7"/>
        <v>7878798</v>
      </c>
      <c r="L382" s="58"/>
    </row>
    <row r="383" spans="1:12">
      <c r="A383" s="55"/>
      <c r="B383" s="57"/>
      <c r="C383" s="135"/>
      <c r="D383" s="132"/>
      <c r="E383" s="107"/>
      <c r="F383" s="107"/>
      <c r="G383" s="108" t="s">
        <v>252</v>
      </c>
      <c r="H383" s="109"/>
      <c r="I383" s="125"/>
      <c r="J383" s="110"/>
      <c r="K383" s="426"/>
      <c r="L383" s="58"/>
    </row>
    <row r="384" spans="1:12">
      <c r="A384" s="55"/>
      <c r="B384" s="57"/>
      <c r="C384" s="135">
        <v>3225</v>
      </c>
      <c r="D384" s="132">
        <v>10.064999999999964</v>
      </c>
      <c r="E384" s="107"/>
      <c r="F384" s="107"/>
      <c r="G384" s="108" t="s">
        <v>18</v>
      </c>
      <c r="H384" s="109" t="s">
        <v>2</v>
      </c>
      <c r="I384" s="125">
        <v>27</v>
      </c>
      <c r="J384" s="110">
        <v>35628</v>
      </c>
      <c r="K384" s="426">
        <f t="shared" si="7"/>
        <v>961956</v>
      </c>
      <c r="L384" s="58"/>
    </row>
    <row r="385" spans="1:12">
      <c r="A385" s="55"/>
      <c r="B385" s="57"/>
      <c r="C385" s="135">
        <v>3226</v>
      </c>
      <c r="D385" s="132">
        <v>10.065999999999963</v>
      </c>
      <c r="E385" s="107"/>
      <c r="F385" s="107"/>
      <c r="G385" s="108" t="s">
        <v>19</v>
      </c>
      <c r="H385" s="109" t="s">
        <v>2</v>
      </c>
      <c r="I385" s="125">
        <v>310</v>
      </c>
      <c r="J385" s="110">
        <v>56938</v>
      </c>
      <c r="K385" s="426">
        <f t="shared" si="7"/>
        <v>17650780</v>
      </c>
      <c r="L385" s="58"/>
    </row>
    <row r="386" spans="1:12">
      <c r="A386" s="55"/>
      <c r="B386" s="57"/>
      <c r="C386" s="135">
        <v>3227</v>
      </c>
      <c r="D386" s="132">
        <v>10.066999999999963</v>
      </c>
      <c r="E386" s="107"/>
      <c r="F386" s="107"/>
      <c r="G386" s="108" t="s">
        <v>20</v>
      </c>
      <c r="H386" s="109" t="s">
        <v>2</v>
      </c>
      <c r="I386" s="125">
        <v>187</v>
      </c>
      <c r="J386" s="110">
        <v>119916</v>
      </c>
      <c r="K386" s="426">
        <f t="shared" si="7"/>
        <v>22424292</v>
      </c>
      <c r="L386" s="58"/>
    </row>
    <row r="387" spans="1:12">
      <c r="A387" s="55"/>
      <c r="B387" s="57"/>
      <c r="C387" s="134">
        <v>3230</v>
      </c>
      <c r="D387" s="131">
        <v>10.067999999999962</v>
      </c>
      <c r="E387" s="121"/>
      <c r="F387" s="121"/>
      <c r="G387" s="108" t="s">
        <v>21</v>
      </c>
      <c r="H387" s="109" t="s">
        <v>2</v>
      </c>
      <c r="I387" s="125">
        <v>291</v>
      </c>
      <c r="J387" s="110">
        <v>425048</v>
      </c>
      <c r="K387" s="426">
        <f t="shared" si="7"/>
        <v>123688968</v>
      </c>
      <c r="L387" s="58"/>
    </row>
    <row r="388" spans="1:12" ht="47.25">
      <c r="A388" s="55"/>
      <c r="B388" s="57"/>
      <c r="C388" s="134">
        <v>6766</v>
      </c>
      <c r="D388" s="131">
        <v>10.068999999999962</v>
      </c>
      <c r="E388" s="121"/>
      <c r="F388" s="121"/>
      <c r="G388" s="108" t="s">
        <v>224</v>
      </c>
      <c r="H388" s="109" t="s">
        <v>1</v>
      </c>
      <c r="I388" s="125">
        <v>347</v>
      </c>
      <c r="J388" s="110">
        <v>688220</v>
      </c>
      <c r="K388" s="426">
        <f t="shared" si="7"/>
        <v>238812340</v>
      </c>
      <c r="L388" s="58"/>
    </row>
    <row r="389" spans="1:12">
      <c r="A389" s="55"/>
      <c r="B389" s="57"/>
      <c r="C389" s="135">
        <v>6639</v>
      </c>
      <c r="D389" s="132">
        <v>10.069999999999961</v>
      </c>
      <c r="E389" s="107"/>
      <c r="F389" s="107"/>
      <c r="G389" s="108" t="s">
        <v>126</v>
      </c>
      <c r="H389" s="109" t="s">
        <v>5</v>
      </c>
      <c r="I389" s="125">
        <v>19</v>
      </c>
      <c r="J389" s="110">
        <v>549649</v>
      </c>
      <c r="K389" s="426">
        <f t="shared" si="7"/>
        <v>10443331</v>
      </c>
      <c r="L389" s="58"/>
    </row>
    <row r="390" spans="1:12">
      <c r="A390" s="55"/>
      <c r="B390" s="57"/>
      <c r="C390" s="135">
        <v>6606</v>
      </c>
      <c r="D390" s="132">
        <v>10.070999999999961</v>
      </c>
      <c r="E390" s="107"/>
      <c r="F390" s="107"/>
      <c r="G390" s="108" t="s">
        <v>123</v>
      </c>
      <c r="H390" s="109" t="s">
        <v>5</v>
      </c>
      <c r="I390" s="125">
        <v>5</v>
      </c>
      <c r="J390" s="110">
        <v>685335</v>
      </c>
      <c r="K390" s="426">
        <f t="shared" si="7"/>
        <v>3426675</v>
      </c>
      <c r="L390" s="58"/>
    </row>
    <row r="391" spans="1:12">
      <c r="A391" s="55"/>
      <c r="B391" s="57"/>
      <c r="C391" s="135">
        <v>6604</v>
      </c>
      <c r="D391" s="132">
        <v>10.07199999999996</v>
      </c>
      <c r="E391" s="107"/>
      <c r="F391" s="107"/>
      <c r="G391" s="108" t="s">
        <v>381</v>
      </c>
      <c r="H391" s="109" t="s">
        <v>5</v>
      </c>
      <c r="I391" s="125">
        <v>9</v>
      </c>
      <c r="J391" s="110">
        <v>2729827</v>
      </c>
      <c r="K391" s="426">
        <f t="shared" si="7"/>
        <v>24568443</v>
      </c>
      <c r="L391" s="58"/>
    </row>
    <row r="392" spans="1:12">
      <c r="A392" s="55"/>
      <c r="B392" s="57"/>
      <c r="C392" s="135">
        <v>4407</v>
      </c>
      <c r="D392" s="132">
        <v>10.07299999999996</v>
      </c>
      <c r="E392" s="107"/>
      <c r="F392" s="107"/>
      <c r="G392" s="108" t="s">
        <v>87</v>
      </c>
      <c r="H392" s="109" t="s">
        <v>5</v>
      </c>
      <c r="I392" s="125">
        <v>18</v>
      </c>
      <c r="J392" s="110">
        <v>245450</v>
      </c>
      <c r="K392" s="426">
        <f t="shared" si="7"/>
        <v>4418100</v>
      </c>
      <c r="L392" s="58"/>
    </row>
    <row r="393" spans="1:12">
      <c r="A393" s="55"/>
      <c r="B393" s="57"/>
      <c r="C393" s="134">
        <v>4406</v>
      </c>
      <c r="D393" s="131">
        <v>10.073999999999959</v>
      </c>
      <c r="E393" s="121"/>
      <c r="F393" s="121"/>
      <c r="G393" s="122" t="s">
        <v>86</v>
      </c>
      <c r="H393" s="123" t="s">
        <v>5</v>
      </c>
      <c r="I393" s="124">
        <v>10</v>
      </c>
      <c r="J393" s="124">
        <v>468247</v>
      </c>
      <c r="K393" s="426">
        <f t="shared" si="7"/>
        <v>4682470</v>
      </c>
      <c r="L393" s="58"/>
    </row>
    <row r="394" spans="1:12">
      <c r="A394" s="55"/>
      <c r="B394" s="57"/>
      <c r="C394" s="135">
        <v>6954</v>
      </c>
      <c r="D394" s="132">
        <v>10.074999999999958</v>
      </c>
      <c r="E394" s="107"/>
      <c r="F394" s="107"/>
      <c r="G394" s="108" t="s">
        <v>148</v>
      </c>
      <c r="H394" s="109" t="s">
        <v>5</v>
      </c>
      <c r="I394" s="125">
        <v>2</v>
      </c>
      <c r="J394" s="110">
        <v>1817706</v>
      </c>
      <c r="K394" s="426">
        <f t="shared" si="7"/>
        <v>3635412</v>
      </c>
      <c r="L394" s="58"/>
    </row>
    <row r="395" spans="1:12" ht="31.5">
      <c r="A395" s="55"/>
      <c r="B395" s="57"/>
      <c r="C395" s="135">
        <v>6942</v>
      </c>
      <c r="D395" s="132">
        <v>10.075999999999958</v>
      </c>
      <c r="E395" s="107"/>
      <c r="F395" s="107"/>
      <c r="G395" s="108" t="s">
        <v>147</v>
      </c>
      <c r="H395" s="109" t="s">
        <v>5</v>
      </c>
      <c r="I395" s="125">
        <v>16</v>
      </c>
      <c r="J395" s="110">
        <v>226213</v>
      </c>
      <c r="K395" s="426">
        <f t="shared" si="7"/>
        <v>3619408</v>
      </c>
      <c r="L395" s="58"/>
    </row>
    <row r="396" spans="1:12" ht="31.5">
      <c r="A396" s="55"/>
      <c r="B396" s="57"/>
      <c r="C396" s="135">
        <v>6632</v>
      </c>
      <c r="D396" s="132">
        <v>10.076999999999957</v>
      </c>
      <c r="E396" s="107"/>
      <c r="F396" s="107"/>
      <c r="G396" s="108" t="s">
        <v>125</v>
      </c>
      <c r="H396" s="109" t="s">
        <v>5</v>
      </c>
      <c r="I396" s="125">
        <v>17</v>
      </c>
      <c r="J396" s="110">
        <v>447070</v>
      </c>
      <c r="K396" s="426">
        <f t="shared" si="7"/>
        <v>7600190</v>
      </c>
      <c r="L396" s="58"/>
    </row>
    <row r="397" spans="1:12" ht="31.5">
      <c r="A397" s="55"/>
      <c r="B397" s="57"/>
      <c r="C397" s="135">
        <v>6938</v>
      </c>
      <c r="D397" s="132">
        <v>10.077999999999957</v>
      </c>
      <c r="E397" s="107"/>
      <c r="F397" s="107"/>
      <c r="G397" s="108" t="s">
        <v>145</v>
      </c>
      <c r="H397" s="109" t="s">
        <v>5</v>
      </c>
      <c r="I397" s="125">
        <v>19</v>
      </c>
      <c r="J397" s="110">
        <v>226213</v>
      </c>
      <c r="K397" s="426">
        <f t="shared" si="7"/>
        <v>4298047</v>
      </c>
      <c r="L397" s="58"/>
    </row>
    <row r="398" spans="1:12" ht="31.5">
      <c r="A398" s="55"/>
      <c r="B398" s="57"/>
      <c r="C398" s="135">
        <v>6918</v>
      </c>
      <c r="D398" s="132">
        <v>10.078999999999956</v>
      </c>
      <c r="E398" s="107"/>
      <c r="F398" s="107"/>
      <c r="G398" s="108" t="s">
        <v>142</v>
      </c>
      <c r="H398" s="109" t="s">
        <v>5</v>
      </c>
      <c r="I398" s="125">
        <v>1</v>
      </c>
      <c r="J398" s="110">
        <v>489764</v>
      </c>
      <c r="K398" s="426">
        <f t="shared" si="7"/>
        <v>489764</v>
      </c>
      <c r="L398" s="58"/>
    </row>
    <row r="399" spans="1:12" ht="31.5">
      <c r="A399" s="55"/>
      <c r="B399" s="57"/>
      <c r="C399" s="135">
        <v>6940</v>
      </c>
      <c r="D399" s="132">
        <v>10.079999999999956</v>
      </c>
      <c r="E399" s="107"/>
      <c r="F399" s="107"/>
      <c r="G399" s="108" t="s">
        <v>146</v>
      </c>
      <c r="H399" s="109" t="s">
        <v>5</v>
      </c>
      <c r="I399" s="125">
        <v>14</v>
      </c>
      <c r="J399" s="110">
        <v>567004</v>
      </c>
      <c r="K399" s="426">
        <f t="shared" si="7"/>
        <v>7938056</v>
      </c>
      <c r="L399" s="58"/>
    </row>
    <row r="400" spans="1:12">
      <c r="A400" s="55"/>
      <c r="B400" s="57"/>
      <c r="C400" s="135">
        <v>6722</v>
      </c>
      <c r="D400" s="132">
        <v>10.080999999999955</v>
      </c>
      <c r="E400" s="107"/>
      <c r="F400" s="107"/>
      <c r="G400" s="108" t="s">
        <v>386</v>
      </c>
      <c r="H400" s="109" t="s">
        <v>5</v>
      </c>
      <c r="I400" s="125">
        <v>1</v>
      </c>
      <c r="J400" s="110">
        <v>217183</v>
      </c>
      <c r="K400" s="426">
        <f t="shared" si="7"/>
        <v>217183</v>
      </c>
      <c r="L400" s="58"/>
    </row>
    <row r="401" spans="1:12">
      <c r="A401" s="55"/>
      <c r="B401" s="57"/>
      <c r="C401" s="135">
        <v>6751</v>
      </c>
      <c r="D401" s="132">
        <v>10.081999999999955</v>
      </c>
      <c r="E401" s="107"/>
      <c r="F401" s="107"/>
      <c r="G401" s="108" t="s">
        <v>133</v>
      </c>
      <c r="H401" s="109" t="s">
        <v>5</v>
      </c>
      <c r="I401" s="125">
        <v>2</v>
      </c>
      <c r="J401" s="110">
        <v>438066</v>
      </c>
      <c r="K401" s="426">
        <f t="shared" si="7"/>
        <v>876132</v>
      </c>
      <c r="L401" s="58"/>
    </row>
    <row r="402" spans="1:12" ht="31.5">
      <c r="A402" s="55"/>
      <c r="B402" s="57"/>
      <c r="C402" s="135">
        <v>6735</v>
      </c>
      <c r="D402" s="132">
        <v>10.082999999999954</v>
      </c>
      <c r="E402" s="107"/>
      <c r="F402" s="107"/>
      <c r="G402" s="108" t="s">
        <v>385</v>
      </c>
      <c r="H402" s="109" t="s">
        <v>5</v>
      </c>
      <c r="I402" s="125">
        <v>2</v>
      </c>
      <c r="J402" s="110">
        <v>890510</v>
      </c>
      <c r="K402" s="426">
        <f t="shared" si="7"/>
        <v>1781020</v>
      </c>
      <c r="L402" s="58"/>
    </row>
    <row r="403" spans="1:12" ht="31.5">
      <c r="A403" s="55"/>
      <c r="B403" s="57"/>
      <c r="C403" s="135">
        <v>6830</v>
      </c>
      <c r="D403" s="132">
        <v>10.083999999999953</v>
      </c>
      <c r="E403" s="107"/>
      <c r="F403" s="107"/>
      <c r="G403" s="108" t="s">
        <v>137</v>
      </c>
      <c r="H403" s="109" t="s">
        <v>5</v>
      </c>
      <c r="I403" s="125">
        <v>14</v>
      </c>
      <c r="J403" s="110">
        <v>989267</v>
      </c>
      <c r="K403" s="426">
        <f t="shared" si="7"/>
        <v>13849738</v>
      </c>
      <c r="L403" s="58"/>
    </row>
    <row r="404" spans="1:12" ht="31.5">
      <c r="A404" s="55"/>
      <c r="B404" s="57"/>
      <c r="C404" s="135">
        <v>6816</v>
      </c>
      <c r="D404" s="132">
        <v>10.084999999999953</v>
      </c>
      <c r="E404" s="107"/>
      <c r="F404" s="107"/>
      <c r="G404" s="108" t="s">
        <v>136</v>
      </c>
      <c r="H404" s="109" t="s">
        <v>5</v>
      </c>
      <c r="I404" s="125">
        <v>20</v>
      </c>
      <c r="J404" s="110">
        <v>1834884</v>
      </c>
      <c r="K404" s="426">
        <f t="shared" si="7"/>
        <v>36697680</v>
      </c>
      <c r="L404" s="58"/>
    </row>
    <row r="405" spans="1:12" ht="31.5">
      <c r="A405" s="55"/>
      <c r="B405" s="57"/>
      <c r="C405" s="135">
        <v>3331</v>
      </c>
      <c r="D405" s="132">
        <v>10.085999999999952</v>
      </c>
      <c r="E405" s="107"/>
      <c r="F405" s="107"/>
      <c r="G405" s="108" t="s">
        <v>65</v>
      </c>
      <c r="H405" s="109" t="s">
        <v>5</v>
      </c>
      <c r="I405" s="125">
        <v>13</v>
      </c>
      <c r="J405" s="110">
        <v>6508945</v>
      </c>
      <c r="K405" s="426">
        <f t="shared" si="7"/>
        <v>84616285</v>
      </c>
      <c r="L405" s="58"/>
    </row>
    <row r="406" spans="1:12" ht="31.5">
      <c r="A406" s="55"/>
      <c r="B406" s="57"/>
      <c r="C406" s="135">
        <v>4978</v>
      </c>
      <c r="D406" s="132">
        <v>10.086999999999952</v>
      </c>
      <c r="E406" s="107"/>
      <c r="F406" s="107"/>
      <c r="G406" s="108" t="s">
        <v>51</v>
      </c>
      <c r="H406" s="109" t="s">
        <v>5</v>
      </c>
      <c r="I406" s="125">
        <v>34</v>
      </c>
      <c r="J406" s="110">
        <v>627122</v>
      </c>
      <c r="K406" s="426">
        <f t="shared" si="7"/>
        <v>21322148</v>
      </c>
      <c r="L406" s="58"/>
    </row>
    <row r="407" spans="1:12">
      <c r="A407" s="55"/>
      <c r="B407" s="57"/>
      <c r="C407" s="135">
        <v>3708</v>
      </c>
      <c r="D407" s="132">
        <v>10.087999999999951</v>
      </c>
      <c r="E407" s="107"/>
      <c r="F407" s="107"/>
      <c r="G407" s="108" t="s">
        <v>30</v>
      </c>
      <c r="H407" s="109" t="s">
        <v>3</v>
      </c>
      <c r="I407" s="125">
        <v>44249</v>
      </c>
      <c r="J407" s="110">
        <v>4338</v>
      </c>
      <c r="K407" s="426">
        <f t="shared" si="7"/>
        <v>191952162</v>
      </c>
      <c r="L407" s="58"/>
    </row>
    <row r="408" spans="1:12">
      <c r="A408" s="55"/>
      <c r="B408" s="57"/>
      <c r="C408" s="135">
        <v>4872</v>
      </c>
      <c r="D408" s="132">
        <v>10.088999999999951</v>
      </c>
      <c r="E408" s="107"/>
      <c r="F408" s="107"/>
      <c r="G408" s="108" t="s">
        <v>195</v>
      </c>
      <c r="H408" s="109" t="s">
        <v>5</v>
      </c>
      <c r="I408" s="125">
        <v>26</v>
      </c>
      <c r="J408" s="110">
        <v>195946</v>
      </c>
      <c r="K408" s="426">
        <f t="shared" si="7"/>
        <v>5094596</v>
      </c>
      <c r="L408" s="58"/>
    </row>
    <row r="409" spans="1:12">
      <c r="A409" s="55"/>
      <c r="B409" s="57"/>
      <c r="C409" s="135">
        <v>5750</v>
      </c>
      <c r="D409" s="132">
        <v>10.08999999999995</v>
      </c>
      <c r="E409" s="107"/>
      <c r="F409" s="107"/>
      <c r="G409" s="108" t="s">
        <v>393</v>
      </c>
      <c r="H409" s="109" t="s">
        <v>5</v>
      </c>
      <c r="I409" s="125">
        <v>1</v>
      </c>
      <c r="J409" s="110">
        <v>389350</v>
      </c>
      <c r="K409" s="426">
        <f t="shared" si="7"/>
        <v>389350</v>
      </c>
      <c r="L409" s="58"/>
    </row>
    <row r="410" spans="1:12" ht="31.5">
      <c r="A410" s="55"/>
      <c r="B410" s="57"/>
      <c r="C410" s="135">
        <v>4843</v>
      </c>
      <c r="D410" s="132">
        <v>10.09099999999995</v>
      </c>
      <c r="E410" s="107"/>
      <c r="F410" s="107"/>
      <c r="G410" s="108" t="s">
        <v>47</v>
      </c>
      <c r="H410" s="109" t="s">
        <v>5</v>
      </c>
      <c r="I410" s="125">
        <v>4</v>
      </c>
      <c r="J410" s="110">
        <v>260538</v>
      </c>
      <c r="K410" s="426">
        <f t="shared" si="7"/>
        <v>1042152</v>
      </c>
      <c r="L410" s="58"/>
    </row>
    <row r="411" spans="1:12" ht="31.5">
      <c r="A411" s="55"/>
      <c r="B411" s="57"/>
      <c r="C411" s="135">
        <v>3442</v>
      </c>
      <c r="D411" s="132">
        <v>10.091999999999949</v>
      </c>
      <c r="E411" s="107"/>
      <c r="F411" s="107"/>
      <c r="G411" s="108" t="s">
        <v>219</v>
      </c>
      <c r="H411" s="109" t="s">
        <v>1</v>
      </c>
      <c r="I411" s="125">
        <v>503</v>
      </c>
      <c r="J411" s="110">
        <v>559722</v>
      </c>
      <c r="K411" s="426">
        <f t="shared" si="7"/>
        <v>281540166</v>
      </c>
      <c r="L411" s="58"/>
    </row>
    <row r="412" spans="1:12" ht="31.5">
      <c r="A412" s="55"/>
      <c r="B412" s="57"/>
      <c r="C412" s="135">
        <v>4841</v>
      </c>
      <c r="D412" s="132">
        <v>10.092999999999948</v>
      </c>
      <c r="E412" s="107"/>
      <c r="F412" s="107"/>
      <c r="G412" s="108" t="s">
        <v>92</v>
      </c>
      <c r="H412" s="109" t="s">
        <v>5</v>
      </c>
      <c r="I412" s="125">
        <v>2</v>
      </c>
      <c r="J412" s="110">
        <v>232035</v>
      </c>
      <c r="K412" s="426">
        <f t="shared" si="7"/>
        <v>464070</v>
      </c>
      <c r="L412" s="58"/>
    </row>
    <row r="413" spans="1:12" ht="31.5">
      <c r="A413" s="55"/>
      <c r="B413" s="57"/>
      <c r="C413" s="135">
        <v>4840</v>
      </c>
      <c r="D413" s="132">
        <v>10.093999999999948</v>
      </c>
      <c r="E413" s="107"/>
      <c r="F413" s="107"/>
      <c r="G413" s="108" t="s">
        <v>46</v>
      </c>
      <c r="H413" s="109" t="s">
        <v>5</v>
      </c>
      <c r="I413" s="125">
        <v>18</v>
      </c>
      <c r="J413" s="110">
        <v>141068</v>
      </c>
      <c r="K413" s="426">
        <f t="shared" si="7"/>
        <v>2539224</v>
      </c>
      <c r="L413" s="58"/>
    </row>
    <row r="414" spans="1:12" ht="31.5">
      <c r="A414" s="55"/>
      <c r="B414" s="57"/>
      <c r="C414" s="135">
        <v>4839</v>
      </c>
      <c r="D414" s="132">
        <v>10.094999999999947</v>
      </c>
      <c r="E414" s="107"/>
      <c r="F414" s="107"/>
      <c r="G414" s="108" t="s">
        <v>45</v>
      </c>
      <c r="H414" s="109" t="s">
        <v>5</v>
      </c>
      <c r="I414" s="125">
        <v>1</v>
      </c>
      <c r="J414" s="110">
        <v>533127</v>
      </c>
      <c r="K414" s="426">
        <f t="shared" si="7"/>
        <v>533127</v>
      </c>
      <c r="L414" s="58"/>
    </row>
    <row r="415" spans="1:12" ht="31.5">
      <c r="A415" s="55"/>
      <c r="B415" s="57"/>
      <c r="C415" s="135">
        <v>8422</v>
      </c>
      <c r="D415" s="132">
        <v>10.095999999999947</v>
      </c>
      <c r="E415" s="107"/>
      <c r="F415" s="107"/>
      <c r="G415" s="108" t="s">
        <v>267</v>
      </c>
      <c r="H415" s="109" t="s">
        <v>5</v>
      </c>
      <c r="I415" s="125">
        <v>1</v>
      </c>
      <c r="J415" s="110">
        <v>554812</v>
      </c>
      <c r="K415" s="426">
        <f t="shared" si="7"/>
        <v>554812</v>
      </c>
      <c r="L415" s="58"/>
    </row>
    <row r="416" spans="1:12" ht="31.5">
      <c r="A416" s="55"/>
      <c r="B416" s="57"/>
      <c r="C416" s="135">
        <v>8423</v>
      </c>
      <c r="D416" s="132">
        <v>10.096999999999946</v>
      </c>
      <c r="E416" s="107"/>
      <c r="F416" s="107"/>
      <c r="G416" s="108" t="s">
        <v>268</v>
      </c>
      <c r="H416" s="109" t="s">
        <v>5</v>
      </c>
      <c r="I416" s="125">
        <v>11</v>
      </c>
      <c r="J416" s="110">
        <v>967707</v>
      </c>
      <c r="K416" s="426">
        <f t="shared" si="7"/>
        <v>10644777</v>
      </c>
      <c r="L416" s="58"/>
    </row>
    <row r="417" spans="1:12">
      <c r="A417" s="55"/>
      <c r="B417" s="57"/>
      <c r="C417" s="135">
        <v>4386</v>
      </c>
      <c r="D417" s="132">
        <v>10.097999999999946</v>
      </c>
      <c r="E417" s="107"/>
      <c r="F417" s="107"/>
      <c r="G417" s="108" t="s">
        <v>416</v>
      </c>
      <c r="H417" s="109" t="s">
        <v>5</v>
      </c>
      <c r="I417" s="125">
        <v>8</v>
      </c>
      <c r="J417" s="110">
        <v>333010</v>
      </c>
      <c r="K417" s="426">
        <f t="shared" si="7"/>
        <v>2664080</v>
      </c>
      <c r="L417" s="58"/>
    </row>
    <row r="418" spans="1:12">
      <c r="A418" s="55"/>
      <c r="B418" s="57"/>
      <c r="C418" s="135">
        <v>4389</v>
      </c>
      <c r="D418" s="132">
        <v>10.098999999999945</v>
      </c>
      <c r="E418" s="107"/>
      <c r="F418" s="107"/>
      <c r="G418" s="108" t="s">
        <v>84</v>
      </c>
      <c r="H418" s="109" t="s">
        <v>5</v>
      </c>
      <c r="I418" s="125">
        <v>8</v>
      </c>
      <c r="J418" s="110">
        <v>949483</v>
      </c>
      <c r="K418" s="426">
        <f t="shared" si="7"/>
        <v>7595864</v>
      </c>
      <c r="L418" s="58"/>
    </row>
    <row r="419" spans="1:12">
      <c r="A419" s="55"/>
      <c r="B419" s="57"/>
      <c r="C419" s="135"/>
      <c r="D419" s="132"/>
      <c r="E419" s="107"/>
      <c r="F419" s="107"/>
      <c r="G419" s="108" t="s">
        <v>263</v>
      </c>
      <c r="H419" s="109"/>
      <c r="I419" s="125"/>
      <c r="J419" s="110"/>
      <c r="K419" s="426"/>
      <c r="L419" s="58"/>
    </row>
    <row r="420" spans="1:12" ht="31.5">
      <c r="A420" s="55"/>
      <c r="B420" s="57"/>
      <c r="C420" s="135">
        <v>5472</v>
      </c>
      <c r="D420" s="132">
        <v>10.099999999999945</v>
      </c>
      <c r="E420" s="107"/>
      <c r="F420" s="107"/>
      <c r="G420" s="108" t="s">
        <v>106</v>
      </c>
      <c r="H420" s="109" t="s">
        <v>2</v>
      </c>
      <c r="I420" s="125">
        <v>131</v>
      </c>
      <c r="J420" s="110">
        <v>7010</v>
      </c>
      <c r="K420" s="426">
        <f t="shared" si="7"/>
        <v>918310</v>
      </c>
      <c r="L420" s="58"/>
    </row>
    <row r="421" spans="1:12">
      <c r="A421" s="55"/>
      <c r="B421" s="57"/>
      <c r="C421" s="135">
        <v>6968</v>
      </c>
      <c r="D421" s="132">
        <v>10.100999999999944</v>
      </c>
      <c r="E421" s="107"/>
      <c r="F421" s="107"/>
      <c r="G421" s="108" t="s">
        <v>149</v>
      </c>
      <c r="H421" s="109" t="s">
        <v>2</v>
      </c>
      <c r="I421" s="125">
        <v>73</v>
      </c>
      <c r="J421" s="110">
        <v>7768</v>
      </c>
      <c r="K421" s="426">
        <f t="shared" si="7"/>
        <v>567064</v>
      </c>
      <c r="L421" s="58"/>
    </row>
    <row r="422" spans="1:12">
      <c r="A422" s="55"/>
      <c r="B422" s="57"/>
      <c r="C422" s="135">
        <v>7236</v>
      </c>
      <c r="D422" s="132">
        <v>10.101999999999943</v>
      </c>
      <c r="E422" s="107"/>
      <c r="F422" s="107"/>
      <c r="G422" s="108" t="s">
        <v>156</v>
      </c>
      <c r="H422" s="109" t="s">
        <v>2</v>
      </c>
      <c r="I422" s="125">
        <v>42</v>
      </c>
      <c r="J422" s="110">
        <v>115638</v>
      </c>
      <c r="K422" s="426">
        <f t="shared" si="7"/>
        <v>4856796</v>
      </c>
      <c r="L422" s="58"/>
    </row>
    <row r="423" spans="1:12">
      <c r="A423" s="55"/>
      <c r="B423" s="57"/>
      <c r="C423" s="135">
        <v>6544</v>
      </c>
      <c r="D423" s="132">
        <v>10.102999999999943</v>
      </c>
      <c r="E423" s="107"/>
      <c r="F423" s="107"/>
      <c r="G423" s="108" t="s">
        <v>117</v>
      </c>
      <c r="H423" s="109" t="s">
        <v>5</v>
      </c>
      <c r="I423" s="125">
        <v>10</v>
      </c>
      <c r="J423" s="110">
        <v>5965</v>
      </c>
      <c r="K423" s="426">
        <f t="shared" si="7"/>
        <v>59650</v>
      </c>
      <c r="L423" s="58"/>
    </row>
    <row r="424" spans="1:12">
      <c r="A424" s="55"/>
      <c r="B424" s="57"/>
      <c r="C424" s="135">
        <v>6692</v>
      </c>
      <c r="D424" s="132">
        <v>10.103999999999942</v>
      </c>
      <c r="E424" s="107"/>
      <c r="F424" s="107"/>
      <c r="G424" s="108" t="s">
        <v>132</v>
      </c>
      <c r="H424" s="109" t="s">
        <v>5</v>
      </c>
      <c r="I424" s="125">
        <v>18</v>
      </c>
      <c r="J424" s="110">
        <v>5543</v>
      </c>
      <c r="K424" s="426">
        <f t="shared" si="7"/>
        <v>99774</v>
      </c>
      <c r="L424" s="58"/>
    </row>
    <row r="425" spans="1:12">
      <c r="A425" s="55"/>
      <c r="B425" s="57"/>
      <c r="C425" s="135">
        <v>6933</v>
      </c>
      <c r="D425" s="132">
        <v>10.104999999999942</v>
      </c>
      <c r="E425" s="107"/>
      <c r="F425" s="107"/>
      <c r="G425" s="108" t="s">
        <v>144</v>
      </c>
      <c r="H425" s="109" t="s">
        <v>5</v>
      </c>
      <c r="I425" s="125">
        <v>2</v>
      </c>
      <c r="J425" s="110">
        <v>13177</v>
      </c>
      <c r="K425" s="426">
        <f t="shared" si="7"/>
        <v>26354</v>
      </c>
      <c r="L425" s="58"/>
    </row>
    <row r="426" spans="1:12">
      <c r="A426" s="55"/>
      <c r="B426" s="57"/>
      <c r="C426" s="134">
        <v>5094</v>
      </c>
      <c r="D426" s="131">
        <v>10.105999999999941</v>
      </c>
      <c r="E426" s="121"/>
      <c r="F426" s="121"/>
      <c r="G426" s="108" t="s">
        <v>102</v>
      </c>
      <c r="H426" s="109" t="s">
        <v>5</v>
      </c>
      <c r="I426" s="125">
        <v>4</v>
      </c>
      <c r="J426" s="110">
        <v>4204</v>
      </c>
      <c r="K426" s="426">
        <f t="shared" si="7"/>
        <v>16816</v>
      </c>
      <c r="L426" s="58"/>
    </row>
    <row r="427" spans="1:12">
      <c r="A427" s="55"/>
      <c r="B427" s="57"/>
      <c r="C427" s="134">
        <v>3687</v>
      </c>
      <c r="D427" s="131">
        <v>10.106999999999941</v>
      </c>
      <c r="E427" s="121"/>
      <c r="F427" s="121"/>
      <c r="G427" s="108" t="s">
        <v>29</v>
      </c>
      <c r="H427" s="109" t="s">
        <v>5</v>
      </c>
      <c r="I427" s="125">
        <v>10</v>
      </c>
      <c r="J427" s="110">
        <v>227734</v>
      </c>
      <c r="K427" s="426">
        <f t="shared" si="7"/>
        <v>2277340</v>
      </c>
      <c r="L427" s="58"/>
    </row>
    <row r="428" spans="1:12" ht="31.5">
      <c r="A428" s="55"/>
      <c r="B428" s="57"/>
      <c r="C428" s="134">
        <v>5095</v>
      </c>
      <c r="D428" s="131">
        <v>10.10799999999994</v>
      </c>
      <c r="E428" s="121"/>
      <c r="F428" s="121"/>
      <c r="G428" s="108" t="s">
        <v>103</v>
      </c>
      <c r="H428" s="109" t="s">
        <v>5</v>
      </c>
      <c r="I428" s="125">
        <v>4</v>
      </c>
      <c r="J428" s="110">
        <v>31555</v>
      </c>
      <c r="K428" s="426">
        <f t="shared" si="7"/>
        <v>126220</v>
      </c>
      <c r="L428" s="58"/>
    </row>
    <row r="429" spans="1:12">
      <c r="A429" s="55"/>
      <c r="B429" s="57"/>
      <c r="C429" s="135">
        <v>7014</v>
      </c>
      <c r="D429" s="132">
        <v>10.10899999999994</v>
      </c>
      <c r="E429" s="107"/>
      <c r="F429" s="107"/>
      <c r="G429" s="108" t="s">
        <v>151</v>
      </c>
      <c r="H429" s="109" t="s">
        <v>5</v>
      </c>
      <c r="I429" s="125">
        <v>10</v>
      </c>
      <c r="J429" s="110">
        <v>240450</v>
      </c>
      <c r="K429" s="426">
        <f t="shared" si="7"/>
        <v>2404500</v>
      </c>
      <c r="L429" s="58"/>
    </row>
    <row r="430" spans="1:12" ht="47.25">
      <c r="A430" s="55"/>
      <c r="B430" s="57"/>
      <c r="C430" s="135">
        <v>5187</v>
      </c>
      <c r="D430" s="132">
        <v>10.109999999999939</v>
      </c>
      <c r="E430" s="107"/>
      <c r="F430" s="107"/>
      <c r="G430" s="108" t="s">
        <v>196</v>
      </c>
      <c r="H430" s="109" t="s">
        <v>5</v>
      </c>
      <c r="I430" s="125">
        <v>10</v>
      </c>
      <c r="J430" s="110">
        <v>386556</v>
      </c>
      <c r="K430" s="426">
        <f t="shared" si="7"/>
        <v>3865560</v>
      </c>
      <c r="L430" s="58"/>
    </row>
    <row r="431" spans="1:12">
      <c r="A431" s="55"/>
      <c r="B431" s="57"/>
      <c r="C431" s="135">
        <v>6857</v>
      </c>
      <c r="D431" s="132">
        <v>10.110999999999938</v>
      </c>
      <c r="E431" s="107"/>
      <c r="F431" s="107"/>
      <c r="G431" s="108" t="s">
        <v>139</v>
      </c>
      <c r="H431" s="109" t="s">
        <v>5</v>
      </c>
      <c r="I431" s="125">
        <v>4</v>
      </c>
      <c r="J431" s="110">
        <v>57614</v>
      </c>
      <c r="K431" s="426">
        <f t="shared" si="7"/>
        <v>230456</v>
      </c>
      <c r="L431" s="58"/>
    </row>
    <row r="432" spans="1:12" ht="17.25" thickBot="1">
      <c r="A432" s="55"/>
      <c r="B432" s="57"/>
      <c r="C432" s="137" t="s">
        <v>9</v>
      </c>
      <c r="D432" s="138"/>
      <c r="E432" s="139"/>
      <c r="F432" s="139"/>
      <c r="G432" s="140"/>
      <c r="H432" s="139"/>
      <c r="I432" s="111"/>
      <c r="J432" s="141"/>
      <c r="K432" s="429">
        <f>+SUM(K312:K431)</f>
        <v>3807841569</v>
      </c>
      <c r="L432" s="58"/>
    </row>
    <row r="433" spans="1:12">
      <c r="A433" s="55"/>
      <c r="B433" s="57"/>
      <c r="C433" s="136"/>
      <c r="D433" s="104">
        <v>11</v>
      </c>
      <c r="E433" s="126"/>
      <c r="F433" s="126"/>
      <c r="G433" s="127" t="s">
        <v>264</v>
      </c>
      <c r="H433" s="128"/>
      <c r="I433" s="129"/>
      <c r="J433" s="129"/>
      <c r="K433" s="424"/>
      <c r="L433" s="58"/>
    </row>
    <row r="434" spans="1:12">
      <c r="A434" s="55"/>
      <c r="B434" s="57"/>
      <c r="C434" s="134"/>
      <c r="D434" s="131"/>
      <c r="E434" s="121"/>
      <c r="F434" s="121"/>
      <c r="G434" s="122" t="s">
        <v>265</v>
      </c>
      <c r="H434" s="123"/>
      <c r="I434" s="124"/>
      <c r="J434" s="124"/>
      <c r="K434" s="425"/>
      <c r="L434" s="58"/>
    </row>
    <row r="435" spans="1:12" ht="31.5">
      <c r="A435" s="55"/>
      <c r="B435" s="57"/>
      <c r="C435" s="135">
        <v>4390</v>
      </c>
      <c r="D435" s="132">
        <v>11.000999999999999</v>
      </c>
      <c r="E435" s="107"/>
      <c r="F435" s="107"/>
      <c r="G435" s="108" t="s">
        <v>85</v>
      </c>
      <c r="H435" s="109" t="s">
        <v>1</v>
      </c>
      <c r="I435" s="125">
        <v>35</v>
      </c>
      <c r="J435" s="110">
        <v>96446</v>
      </c>
      <c r="K435" s="426">
        <f t="shared" ref="K435:K438" si="8">+J435*I435</f>
        <v>3375610</v>
      </c>
      <c r="L435" s="58"/>
    </row>
    <row r="436" spans="1:12" ht="31.5">
      <c r="A436" s="55"/>
      <c r="B436" s="57"/>
      <c r="C436" s="135">
        <v>4792</v>
      </c>
      <c r="D436" s="132">
        <v>11.001999999999999</v>
      </c>
      <c r="E436" s="107"/>
      <c r="F436" s="107"/>
      <c r="G436" s="108" t="s">
        <v>43</v>
      </c>
      <c r="H436" s="109" t="s">
        <v>1</v>
      </c>
      <c r="I436" s="125">
        <v>12</v>
      </c>
      <c r="J436" s="110">
        <v>97881</v>
      </c>
      <c r="K436" s="426">
        <f t="shared" si="8"/>
        <v>1174572</v>
      </c>
      <c r="L436" s="58"/>
    </row>
    <row r="437" spans="1:12" ht="31.5">
      <c r="A437" s="55"/>
      <c r="B437" s="57"/>
      <c r="C437" s="135">
        <v>3024</v>
      </c>
      <c r="D437" s="132">
        <v>11.002999999999998</v>
      </c>
      <c r="E437" s="107"/>
      <c r="F437" s="107"/>
      <c r="G437" s="108" t="s">
        <v>12</v>
      </c>
      <c r="H437" s="109" t="s">
        <v>1</v>
      </c>
      <c r="I437" s="125">
        <v>22</v>
      </c>
      <c r="J437" s="110">
        <v>126767</v>
      </c>
      <c r="K437" s="426">
        <f t="shared" si="8"/>
        <v>2788874</v>
      </c>
      <c r="L437" s="58"/>
    </row>
    <row r="438" spans="1:12" ht="31.5">
      <c r="A438" s="55"/>
      <c r="B438" s="57"/>
      <c r="C438" s="135">
        <v>4613</v>
      </c>
      <c r="D438" s="132">
        <v>11.003999999999998</v>
      </c>
      <c r="E438" s="107"/>
      <c r="F438" s="107"/>
      <c r="G438" s="108" t="s">
        <v>44</v>
      </c>
      <c r="H438" s="109" t="s">
        <v>1</v>
      </c>
      <c r="I438" s="125">
        <v>22</v>
      </c>
      <c r="J438" s="110">
        <v>58797</v>
      </c>
      <c r="K438" s="426">
        <f t="shared" si="8"/>
        <v>1293534</v>
      </c>
      <c r="L438" s="58"/>
    </row>
    <row r="439" spans="1:12" ht="17.25" thickBot="1">
      <c r="A439" s="55"/>
      <c r="B439" s="57"/>
      <c r="C439" s="137" t="s">
        <v>9</v>
      </c>
      <c r="D439" s="138"/>
      <c r="E439" s="139"/>
      <c r="F439" s="139"/>
      <c r="G439" s="140"/>
      <c r="H439" s="139"/>
      <c r="I439" s="111"/>
      <c r="J439" s="141"/>
      <c r="K439" s="429">
        <f>+SUM(K435:K438)</f>
        <v>8632590</v>
      </c>
      <c r="L439" s="58"/>
    </row>
    <row r="440" spans="1:12" ht="153.75" customHeight="1" thickBot="1">
      <c r="A440" s="55"/>
      <c r="B440" s="57"/>
      <c r="C440" s="154"/>
      <c r="D440" s="155" t="s">
        <v>197</v>
      </c>
      <c r="E440" s="156"/>
      <c r="F440" s="156"/>
      <c r="G440" s="156"/>
      <c r="H440" s="156"/>
      <c r="I440" s="156"/>
      <c r="J440" s="157"/>
      <c r="K440" s="430">
        <f>K439+K432+K310+K204+K127</f>
        <v>23059710204</v>
      </c>
      <c r="L440" s="77"/>
    </row>
    <row r="441" spans="1:12">
      <c r="A441" s="55"/>
      <c r="B441" s="57"/>
      <c r="C441" s="136" t="s">
        <v>244</v>
      </c>
      <c r="D441" s="104">
        <v>12</v>
      </c>
      <c r="E441" s="126"/>
      <c r="F441" s="126"/>
      <c r="G441" s="127" t="s">
        <v>266</v>
      </c>
      <c r="H441" s="128"/>
      <c r="I441" s="129"/>
      <c r="J441" s="129"/>
      <c r="K441" s="424"/>
      <c r="L441" s="58"/>
    </row>
    <row r="442" spans="1:12" ht="47.25">
      <c r="A442" s="55"/>
      <c r="B442" s="57"/>
      <c r="C442" s="135">
        <v>4542</v>
      </c>
      <c r="D442" s="132">
        <v>12.000999999999999</v>
      </c>
      <c r="E442" s="107"/>
      <c r="F442" s="107"/>
      <c r="G442" s="108" t="s">
        <v>89</v>
      </c>
      <c r="H442" s="109" t="s">
        <v>1</v>
      </c>
      <c r="I442" s="125">
        <v>1067</v>
      </c>
      <c r="J442" s="110">
        <v>1328930</v>
      </c>
      <c r="K442" s="426">
        <f t="shared" ref="K442:K444" si="9">+J442*I442</f>
        <v>1417968310</v>
      </c>
      <c r="L442" s="58"/>
    </row>
    <row r="443" spans="1:12" ht="47.25">
      <c r="A443" s="55"/>
      <c r="B443" s="57"/>
      <c r="C443" s="135">
        <v>4506</v>
      </c>
      <c r="D443" s="132">
        <v>12.001999999999999</v>
      </c>
      <c r="E443" s="107"/>
      <c r="F443" s="107"/>
      <c r="G443" s="108" t="s">
        <v>88</v>
      </c>
      <c r="H443" s="109" t="s">
        <v>4</v>
      </c>
      <c r="I443" s="125">
        <v>157</v>
      </c>
      <c r="J443" s="110">
        <v>210803</v>
      </c>
      <c r="K443" s="426">
        <f t="shared" si="9"/>
        <v>33096071</v>
      </c>
      <c r="L443" s="58"/>
    </row>
    <row r="444" spans="1:12" ht="47.25">
      <c r="A444" s="55"/>
      <c r="B444" s="57"/>
      <c r="C444" s="135">
        <v>4203</v>
      </c>
      <c r="D444" s="132">
        <v>12.002999999999998</v>
      </c>
      <c r="E444" s="107"/>
      <c r="F444" s="107"/>
      <c r="G444" s="108" t="s">
        <v>80</v>
      </c>
      <c r="H444" s="109" t="s">
        <v>1</v>
      </c>
      <c r="I444" s="125">
        <v>571</v>
      </c>
      <c r="J444" s="110">
        <v>1092919</v>
      </c>
      <c r="K444" s="426">
        <f t="shared" si="9"/>
        <v>624056749</v>
      </c>
      <c r="L444" s="58"/>
    </row>
    <row r="445" spans="1:12" ht="17.25" thickBot="1">
      <c r="A445" s="55"/>
      <c r="B445" s="57"/>
      <c r="C445" s="137" t="s">
        <v>9</v>
      </c>
      <c r="D445" s="138"/>
      <c r="E445" s="139"/>
      <c r="F445" s="139"/>
      <c r="G445" s="140"/>
      <c r="H445" s="139"/>
      <c r="I445" s="111"/>
      <c r="J445" s="141"/>
      <c r="K445" s="429">
        <f>+SUM(K442:K444)</f>
        <v>2075121130</v>
      </c>
      <c r="L445" s="58"/>
    </row>
    <row r="446" spans="1:12" ht="153.75" customHeight="1" thickBot="1">
      <c r="A446" s="55"/>
      <c r="B446" s="57"/>
      <c r="C446" s="154"/>
      <c r="D446" s="155" t="s">
        <v>270</v>
      </c>
      <c r="E446" s="156"/>
      <c r="F446" s="156"/>
      <c r="G446" s="156"/>
      <c r="H446" s="156"/>
      <c r="I446" s="156"/>
      <c r="J446" s="157"/>
      <c r="K446" s="430">
        <f>+K445</f>
        <v>2075121130</v>
      </c>
      <c r="L446" s="77"/>
    </row>
    <row r="447" spans="1:12">
      <c r="A447" s="55"/>
      <c r="B447" s="57"/>
      <c r="C447" s="136" t="s">
        <v>244</v>
      </c>
      <c r="D447" s="104">
        <v>13</v>
      </c>
      <c r="E447" s="126"/>
      <c r="F447" s="126"/>
      <c r="G447" s="127" t="s">
        <v>271</v>
      </c>
      <c r="H447" s="128"/>
      <c r="I447" s="129"/>
      <c r="J447" s="129"/>
      <c r="K447" s="424"/>
      <c r="L447" s="58"/>
    </row>
    <row r="448" spans="1:12">
      <c r="A448" s="55"/>
      <c r="B448" s="57"/>
      <c r="C448" s="134"/>
      <c r="D448" s="131"/>
      <c r="E448" s="121"/>
      <c r="F448" s="121"/>
      <c r="G448" s="122" t="s">
        <v>272</v>
      </c>
      <c r="H448" s="123"/>
      <c r="I448" s="124"/>
      <c r="J448" s="124"/>
      <c r="K448" s="425"/>
      <c r="L448" s="58"/>
    </row>
    <row r="449" spans="1:19">
      <c r="A449" s="55"/>
      <c r="B449" s="57"/>
      <c r="C449" s="135">
        <v>7758</v>
      </c>
      <c r="D449" s="132">
        <v>13.000999999999999</v>
      </c>
      <c r="E449" s="107"/>
      <c r="F449" s="107"/>
      <c r="G449" s="108" t="s">
        <v>169</v>
      </c>
      <c r="H449" s="109" t="s">
        <v>7</v>
      </c>
      <c r="I449" s="125">
        <v>1</v>
      </c>
      <c r="J449" s="110">
        <v>2114169</v>
      </c>
      <c r="K449" s="426">
        <f t="shared" ref="K449:K455" si="10">+J449*I449</f>
        <v>2114169</v>
      </c>
      <c r="L449" s="58"/>
    </row>
    <row r="450" spans="1:19" ht="47.25">
      <c r="A450" s="55"/>
      <c r="B450" s="57"/>
      <c r="C450" s="135">
        <v>7762</v>
      </c>
      <c r="D450" s="132">
        <v>13.001999999999999</v>
      </c>
      <c r="E450" s="107"/>
      <c r="F450" s="107"/>
      <c r="G450" s="108" t="s">
        <v>171</v>
      </c>
      <c r="H450" s="109" t="s">
        <v>7</v>
      </c>
      <c r="I450" s="125">
        <v>1</v>
      </c>
      <c r="J450" s="110">
        <v>19933662</v>
      </c>
      <c r="K450" s="426">
        <f t="shared" si="10"/>
        <v>19933662</v>
      </c>
      <c r="L450" s="58"/>
    </row>
    <row r="451" spans="1:19" ht="47.25">
      <c r="A451" s="55"/>
      <c r="B451" s="57"/>
      <c r="C451" s="135">
        <v>7759</v>
      </c>
      <c r="D451" s="132">
        <v>13.002999999999998</v>
      </c>
      <c r="E451" s="107"/>
      <c r="F451" s="107"/>
      <c r="G451" s="108" t="s">
        <v>172</v>
      </c>
      <c r="H451" s="109" t="s">
        <v>7</v>
      </c>
      <c r="I451" s="125">
        <v>1</v>
      </c>
      <c r="J451" s="110">
        <v>20202548</v>
      </c>
      <c r="K451" s="426">
        <f t="shared" si="10"/>
        <v>20202548</v>
      </c>
      <c r="L451" s="58"/>
    </row>
    <row r="452" spans="1:19" ht="31.5">
      <c r="A452" s="55"/>
      <c r="B452" s="57"/>
      <c r="C452" s="135">
        <v>7760</v>
      </c>
      <c r="D452" s="132">
        <v>13.003999999999998</v>
      </c>
      <c r="E452" s="107"/>
      <c r="F452" s="107"/>
      <c r="G452" s="108" t="s">
        <v>170</v>
      </c>
      <c r="H452" s="109" t="s">
        <v>7</v>
      </c>
      <c r="I452" s="125">
        <v>1</v>
      </c>
      <c r="J452" s="110">
        <v>847245</v>
      </c>
      <c r="K452" s="426">
        <f t="shared" si="10"/>
        <v>847245</v>
      </c>
      <c r="L452" s="58"/>
    </row>
    <row r="453" spans="1:19" ht="47.25">
      <c r="A453" s="55"/>
      <c r="B453" s="57"/>
      <c r="C453" s="135">
        <v>8095</v>
      </c>
      <c r="D453" s="132">
        <v>13.004999999999997</v>
      </c>
      <c r="E453" s="107"/>
      <c r="F453" s="107"/>
      <c r="G453" s="108" t="s">
        <v>238</v>
      </c>
      <c r="H453" s="109" t="s">
        <v>5</v>
      </c>
      <c r="I453" s="125">
        <v>1</v>
      </c>
      <c r="J453" s="110">
        <v>1723579</v>
      </c>
      <c r="K453" s="426">
        <f t="shared" si="10"/>
        <v>1723579</v>
      </c>
      <c r="L453" s="58"/>
    </row>
    <row r="454" spans="1:19" ht="78.75">
      <c r="A454" s="55"/>
      <c r="B454" s="57"/>
      <c r="C454" s="135">
        <v>8096</v>
      </c>
      <c r="D454" s="132">
        <v>13.005999999999997</v>
      </c>
      <c r="E454" s="107"/>
      <c r="F454" s="107"/>
      <c r="G454" s="108" t="s">
        <v>239</v>
      </c>
      <c r="H454" s="109" t="s">
        <v>5</v>
      </c>
      <c r="I454" s="125">
        <v>1</v>
      </c>
      <c r="J454" s="110">
        <v>2969859</v>
      </c>
      <c r="K454" s="426">
        <f t="shared" si="10"/>
        <v>2969859</v>
      </c>
      <c r="L454" s="58"/>
    </row>
    <row r="455" spans="1:19" ht="78.75">
      <c r="A455" s="55"/>
      <c r="B455" s="57"/>
      <c r="C455" s="135">
        <v>8097</v>
      </c>
      <c r="D455" s="132">
        <v>13.006999999999996</v>
      </c>
      <c r="E455" s="107"/>
      <c r="F455" s="107"/>
      <c r="G455" s="108" t="s">
        <v>394</v>
      </c>
      <c r="H455" s="109" t="s">
        <v>5</v>
      </c>
      <c r="I455" s="125">
        <v>1</v>
      </c>
      <c r="J455" s="110">
        <v>662650</v>
      </c>
      <c r="K455" s="426">
        <f t="shared" si="10"/>
        <v>662650</v>
      </c>
      <c r="L455" s="58"/>
    </row>
    <row r="456" spans="1:19" ht="17.25" thickBot="1">
      <c r="A456" s="55"/>
      <c r="B456" s="57"/>
      <c r="C456" s="137" t="s">
        <v>9</v>
      </c>
      <c r="D456" s="138"/>
      <c r="E456" s="139"/>
      <c r="F456" s="139"/>
      <c r="G456" s="140"/>
      <c r="H456" s="139"/>
      <c r="I456" s="111"/>
      <c r="J456" s="141"/>
      <c r="K456" s="429">
        <f>+SUM(K449:K455)</f>
        <v>48453712</v>
      </c>
      <c r="L456" s="58"/>
    </row>
    <row r="457" spans="1:19" ht="153.75" customHeight="1" thickBot="1">
      <c r="A457" s="55"/>
      <c r="B457" s="57"/>
      <c r="C457" s="154"/>
      <c r="D457" s="155" t="s">
        <v>273</v>
      </c>
      <c r="E457" s="156"/>
      <c r="F457" s="156"/>
      <c r="G457" s="156"/>
      <c r="H457" s="156"/>
      <c r="I457" s="156"/>
      <c r="J457" s="157"/>
      <c r="K457" s="430">
        <f>+K456</f>
        <v>48453712</v>
      </c>
      <c r="L457" s="77"/>
    </row>
    <row r="458" spans="1:19">
      <c r="A458" s="55"/>
      <c r="B458" s="57"/>
      <c r="C458" s="89"/>
      <c r="D458" s="94"/>
      <c r="E458" s="89"/>
      <c r="F458" s="89"/>
      <c r="G458" s="91"/>
      <c r="H458" s="90"/>
      <c r="I458" s="92"/>
      <c r="J458" s="92"/>
      <c r="K458" s="431"/>
      <c r="L458" s="58"/>
    </row>
    <row r="459" spans="1:19" ht="17.25" thickBot="1">
      <c r="A459" s="55"/>
      <c r="B459" s="57"/>
      <c r="C459" s="89"/>
      <c r="D459" s="94"/>
      <c r="E459" s="89"/>
      <c r="F459" s="89"/>
      <c r="G459" s="91"/>
      <c r="H459" s="90"/>
      <c r="I459" s="92"/>
      <c r="J459" s="92"/>
      <c r="K459" s="431"/>
      <c r="L459" s="58"/>
    </row>
    <row r="460" spans="1:19" ht="29.25" customHeight="1" thickBot="1">
      <c r="A460" s="55"/>
      <c r="B460" s="57"/>
      <c r="C460" s="512" t="s">
        <v>198</v>
      </c>
      <c r="D460" s="507"/>
      <c r="E460" s="507"/>
      <c r="F460" s="507"/>
      <c r="G460" s="507"/>
      <c r="H460" s="507"/>
      <c r="I460" s="507"/>
      <c r="J460" s="508"/>
      <c r="K460" s="430">
        <v>61978247983</v>
      </c>
      <c r="L460" s="58"/>
    </row>
    <row r="461" spans="1:19">
      <c r="A461" s="55"/>
      <c r="B461" s="57"/>
      <c r="C461" s="89"/>
      <c r="D461" s="94"/>
      <c r="E461" s="89"/>
      <c r="F461" s="89"/>
      <c r="G461" s="91"/>
      <c r="H461" s="90"/>
      <c r="I461" s="92"/>
      <c r="J461" s="92"/>
      <c r="K461" s="431"/>
      <c r="L461" s="58"/>
    </row>
    <row r="462" spans="1:19" ht="17.25" thickBot="1">
      <c r="A462" s="55"/>
      <c r="B462" s="57"/>
      <c r="C462" s="89"/>
      <c r="D462" s="94"/>
      <c r="E462" s="89"/>
      <c r="F462" s="89"/>
      <c r="G462" s="91"/>
      <c r="H462" s="90"/>
      <c r="I462" s="92"/>
      <c r="J462" s="92"/>
      <c r="K462" s="431"/>
      <c r="L462" s="58"/>
    </row>
    <row r="463" spans="1:19" s="59" customFormat="1" ht="21" thickBot="1">
      <c r="A463" s="55"/>
      <c r="B463" s="57"/>
      <c r="C463" s="512" t="s">
        <v>217</v>
      </c>
      <c r="D463" s="507"/>
      <c r="E463" s="507"/>
      <c r="F463" s="507"/>
      <c r="G463" s="507"/>
      <c r="H463" s="507"/>
      <c r="I463" s="507"/>
      <c r="J463" s="508"/>
      <c r="K463" s="430">
        <f>+K460+K457+K446+K440</f>
        <v>87161533029</v>
      </c>
      <c r="L463" s="58"/>
      <c r="M463" s="68"/>
      <c r="N463" s="68"/>
      <c r="O463" s="68"/>
      <c r="P463" s="68"/>
      <c r="Q463" s="68"/>
      <c r="R463" s="68"/>
      <c r="S463" s="68"/>
    </row>
    <row r="464" spans="1:19" s="59" customFormat="1" thickBot="1">
      <c r="A464" s="55"/>
      <c r="B464" s="57"/>
      <c r="C464" s="89"/>
      <c r="D464" s="94"/>
      <c r="E464" s="89"/>
      <c r="F464" s="89"/>
      <c r="G464" s="91"/>
      <c r="H464" s="90"/>
      <c r="I464" s="92"/>
      <c r="J464" s="92"/>
      <c r="K464" s="431"/>
      <c r="L464" s="58"/>
      <c r="M464" s="68"/>
      <c r="N464" s="68"/>
      <c r="O464" s="68"/>
      <c r="P464" s="68"/>
      <c r="Q464" s="68"/>
      <c r="R464" s="68"/>
      <c r="S464" s="68"/>
    </row>
    <row r="465" spans="1:19" s="59" customFormat="1" ht="15.75">
      <c r="A465" s="55"/>
      <c r="B465" s="57"/>
      <c r="C465" s="513" t="s">
        <v>177</v>
      </c>
      <c r="D465" s="514"/>
      <c r="E465" s="514"/>
      <c r="F465" s="514"/>
      <c r="G465" s="514"/>
      <c r="H465" s="514"/>
      <c r="I465" s="514"/>
      <c r="J465" s="515"/>
      <c r="K465" s="478">
        <v>462090628</v>
      </c>
      <c r="L465" s="58"/>
      <c r="M465" s="68"/>
      <c r="N465" s="68"/>
      <c r="O465" s="68"/>
      <c r="P465" s="68"/>
      <c r="Q465" s="68"/>
      <c r="R465" s="68"/>
      <c r="S465" s="68"/>
    </row>
    <row r="466" spans="1:19" s="59" customFormat="1" thickBot="1">
      <c r="A466" s="55"/>
      <c r="B466" s="57"/>
      <c r="C466" s="519" t="s">
        <v>178</v>
      </c>
      <c r="D466" s="520"/>
      <c r="E466" s="520"/>
      <c r="F466" s="520"/>
      <c r="G466" s="520"/>
      <c r="H466" s="520"/>
      <c r="I466" s="520"/>
      <c r="J466" s="521"/>
      <c r="K466" s="479">
        <v>85724509</v>
      </c>
      <c r="L466" s="58"/>
      <c r="M466" s="68"/>
      <c r="N466" s="68"/>
      <c r="O466" s="68"/>
      <c r="P466" s="68"/>
      <c r="Q466" s="68"/>
      <c r="R466" s="68"/>
      <c r="S466" s="68"/>
    </row>
    <row r="467" spans="1:19" s="59" customFormat="1" thickBot="1">
      <c r="A467" s="55"/>
      <c r="B467" s="57"/>
      <c r="C467" s="512" t="s">
        <v>236</v>
      </c>
      <c r="D467" s="507"/>
      <c r="E467" s="507"/>
      <c r="F467" s="507"/>
      <c r="G467" s="507" t="e">
        <v>#REF!</v>
      </c>
      <c r="H467" s="507"/>
      <c r="I467" s="507"/>
      <c r="J467" s="508"/>
      <c r="K467" s="432">
        <f>+K465+K466</f>
        <v>547815137</v>
      </c>
      <c r="L467" s="58"/>
      <c r="M467" s="68"/>
      <c r="N467" s="68"/>
      <c r="O467" s="68"/>
      <c r="P467" s="68"/>
      <c r="Q467" s="68"/>
      <c r="R467" s="68"/>
      <c r="S467" s="68"/>
    </row>
    <row r="468" spans="1:19" s="59" customFormat="1" thickBot="1">
      <c r="A468" s="55"/>
      <c r="B468" s="57"/>
      <c r="C468" s="89"/>
      <c r="D468" s="94"/>
      <c r="E468" s="89"/>
      <c r="F468" s="89"/>
      <c r="G468" s="91"/>
      <c r="H468" s="90"/>
      <c r="I468" s="92"/>
      <c r="J468" s="92"/>
      <c r="K468" s="431"/>
      <c r="L468" s="58"/>
      <c r="M468" s="68"/>
      <c r="N468" s="68"/>
      <c r="O468" s="68"/>
      <c r="P468" s="68"/>
      <c r="Q468" s="68"/>
      <c r="R468" s="68"/>
      <c r="S468" s="68"/>
    </row>
    <row r="469" spans="1:19" s="59" customFormat="1" ht="15.75">
      <c r="A469" s="55"/>
      <c r="B469" s="57"/>
      <c r="C469" s="513" t="s">
        <v>226</v>
      </c>
      <c r="D469" s="514"/>
      <c r="E469" s="514"/>
      <c r="F469" s="514"/>
      <c r="G469" s="514"/>
      <c r="H469" s="514"/>
      <c r="I469" s="514"/>
      <c r="J469" s="515"/>
      <c r="K469" s="478">
        <v>133343235</v>
      </c>
      <c r="L469" s="58"/>
      <c r="M469" s="68"/>
      <c r="N469" s="68"/>
      <c r="O469" s="68"/>
      <c r="P469" s="68"/>
      <c r="Q469" s="68"/>
      <c r="R469" s="68"/>
      <c r="S469" s="68"/>
    </row>
    <row r="470" spans="1:19" s="59" customFormat="1" ht="15.75">
      <c r="A470" s="55"/>
      <c r="B470" s="57"/>
      <c r="C470" s="516" t="s">
        <v>227</v>
      </c>
      <c r="D470" s="517"/>
      <c r="E470" s="517"/>
      <c r="F470" s="517"/>
      <c r="G470" s="517"/>
      <c r="H470" s="517"/>
      <c r="I470" s="517"/>
      <c r="J470" s="518"/>
      <c r="K470" s="479">
        <v>3356368323</v>
      </c>
      <c r="L470" s="58"/>
      <c r="M470" s="68"/>
      <c r="N470" s="68"/>
      <c r="O470" s="68"/>
      <c r="P470" s="68"/>
      <c r="Q470" s="68"/>
      <c r="R470" s="68"/>
      <c r="S470" s="68"/>
    </row>
    <row r="471" spans="1:19" s="59" customFormat="1" thickBot="1">
      <c r="A471" s="55"/>
      <c r="B471" s="57"/>
      <c r="C471" s="519" t="s">
        <v>228</v>
      </c>
      <c r="D471" s="520"/>
      <c r="E471" s="520"/>
      <c r="F471" s="520"/>
      <c r="G471" s="520"/>
      <c r="H471" s="520"/>
      <c r="I471" s="520"/>
      <c r="J471" s="521"/>
      <c r="K471" s="480">
        <v>499705372</v>
      </c>
      <c r="L471" s="58"/>
      <c r="M471" s="68"/>
      <c r="N471" s="68"/>
      <c r="O471" s="68"/>
      <c r="P471" s="68"/>
      <c r="Q471" s="68"/>
      <c r="R471" s="68"/>
      <c r="S471" s="68"/>
    </row>
    <row r="472" spans="1:19" s="59" customFormat="1" thickBot="1">
      <c r="A472" s="55"/>
      <c r="B472" s="57"/>
      <c r="C472" s="512" t="s">
        <v>179</v>
      </c>
      <c r="D472" s="507"/>
      <c r="E472" s="507"/>
      <c r="F472" s="507"/>
      <c r="G472" s="507"/>
      <c r="H472" s="507"/>
      <c r="I472" s="507"/>
      <c r="J472" s="508"/>
      <c r="K472" s="432">
        <f>+K469+K470+K471</f>
        <v>3989416930</v>
      </c>
      <c r="L472" s="58"/>
      <c r="M472" s="68"/>
      <c r="N472" s="68"/>
      <c r="O472" s="68"/>
      <c r="P472" s="68"/>
      <c r="Q472" s="68"/>
      <c r="R472" s="68"/>
      <c r="S472" s="68"/>
    </row>
    <row r="473" spans="1:19" s="59" customFormat="1" thickBot="1">
      <c r="A473" s="55"/>
      <c r="B473" s="57"/>
      <c r="C473" s="89"/>
      <c r="D473" s="94"/>
      <c r="E473" s="89"/>
      <c r="F473" s="89"/>
      <c r="G473" s="91"/>
      <c r="H473" s="90"/>
      <c r="I473" s="92"/>
      <c r="J473" s="92"/>
      <c r="K473" s="431"/>
      <c r="L473" s="58"/>
      <c r="M473" s="68"/>
      <c r="N473" s="68"/>
      <c r="O473" s="68"/>
      <c r="P473" s="68"/>
      <c r="Q473" s="68"/>
      <c r="R473" s="68"/>
      <c r="S473" s="68"/>
    </row>
    <row r="474" spans="1:19" s="59" customFormat="1" ht="15.75">
      <c r="A474" s="55"/>
      <c r="B474" s="57"/>
      <c r="C474" s="513" t="s">
        <v>229</v>
      </c>
      <c r="D474" s="514"/>
      <c r="E474" s="514"/>
      <c r="F474" s="514"/>
      <c r="G474" s="514"/>
      <c r="H474" s="514"/>
      <c r="I474" s="514"/>
      <c r="J474" s="515"/>
      <c r="K474" s="478">
        <v>336544277</v>
      </c>
      <c r="L474" s="58"/>
      <c r="M474" s="68"/>
      <c r="N474" s="68"/>
      <c r="O474" s="68"/>
      <c r="P474" s="68"/>
      <c r="Q474" s="68"/>
      <c r="R474" s="68"/>
      <c r="S474" s="68"/>
    </row>
    <row r="475" spans="1:19" s="59" customFormat="1" ht="15.75">
      <c r="A475" s="55"/>
      <c r="B475" s="57"/>
      <c r="C475" s="516" t="s">
        <v>230</v>
      </c>
      <c r="D475" s="517"/>
      <c r="E475" s="517"/>
      <c r="F475" s="517"/>
      <c r="G475" s="517"/>
      <c r="H475" s="517"/>
      <c r="I475" s="517"/>
      <c r="J475" s="518"/>
      <c r="K475" s="479">
        <v>1074641288</v>
      </c>
      <c r="L475" s="58"/>
      <c r="M475" s="68"/>
      <c r="N475" s="68"/>
      <c r="O475" s="68"/>
      <c r="P475" s="68"/>
      <c r="Q475" s="68"/>
      <c r="R475" s="68"/>
      <c r="S475" s="68"/>
    </row>
    <row r="476" spans="1:19" s="59" customFormat="1" thickBot="1">
      <c r="A476" s="55"/>
      <c r="B476" s="57"/>
      <c r="C476" s="519" t="s">
        <v>231</v>
      </c>
      <c r="D476" s="520"/>
      <c r="E476" s="520"/>
      <c r="F476" s="520"/>
      <c r="G476" s="520"/>
      <c r="H476" s="520"/>
      <c r="I476" s="520"/>
      <c r="J476" s="521"/>
      <c r="K476" s="480">
        <v>1231239730</v>
      </c>
      <c r="L476" s="58"/>
      <c r="M476" s="68"/>
      <c r="N476" s="68"/>
      <c r="O476" s="68"/>
      <c r="P476" s="68"/>
      <c r="Q476" s="68"/>
      <c r="R476" s="68"/>
      <c r="S476" s="68"/>
    </row>
    <row r="477" spans="1:19" s="59" customFormat="1" thickBot="1">
      <c r="A477" s="55"/>
      <c r="B477" s="57"/>
      <c r="C477" s="512" t="s">
        <v>180</v>
      </c>
      <c r="D477" s="507"/>
      <c r="E477" s="507"/>
      <c r="F477" s="507"/>
      <c r="G477" s="507"/>
      <c r="H477" s="507"/>
      <c r="I477" s="507"/>
      <c r="J477" s="508"/>
      <c r="K477" s="432">
        <f>+K476+K475+K474</f>
        <v>2642425295</v>
      </c>
      <c r="L477" s="58"/>
      <c r="M477" s="68"/>
      <c r="N477" s="68"/>
      <c r="O477" s="68"/>
      <c r="P477" s="68"/>
      <c r="Q477" s="68"/>
      <c r="R477" s="68"/>
      <c r="S477" s="68"/>
    </row>
    <row r="478" spans="1:19" s="59" customFormat="1" thickBot="1">
      <c r="A478" s="55"/>
      <c r="B478" s="57"/>
      <c r="C478" s="89"/>
      <c r="D478" s="94"/>
      <c r="E478" s="89"/>
      <c r="F478" s="89"/>
      <c r="G478" s="91"/>
      <c r="H478" s="90"/>
      <c r="I478" s="92"/>
      <c r="J478" s="92"/>
      <c r="K478" s="431"/>
      <c r="L478" s="58"/>
      <c r="M478" s="68"/>
      <c r="N478" s="68"/>
      <c r="O478" s="68"/>
      <c r="P478" s="68"/>
      <c r="Q478" s="68"/>
      <c r="R478" s="68"/>
      <c r="S478" s="68"/>
    </row>
    <row r="479" spans="1:19" s="59" customFormat="1" ht="15.75">
      <c r="A479" s="55"/>
      <c r="B479" s="57"/>
      <c r="C479" s="513" t="s">
        <v>232</v>
      </c>
      <c r="D479" s="514"/>
      <c r="E479" s="514"/>
      <c r="F479" s="514"/>
      <c r="G479" s="514"/>
      <c r="H479" s="514"/>
      <c r="I479" s="514"/>
      <c r="J479" s="515"/>
      <c r="K479" s="478">
        <v>179067659</v>
      </c>
      <c r="L479" s="58"/>
      <c r="M479" s="68"/>
      <c r="N479" s="68"/>
      <c r="O479" s="68"/>
      <c r="P479" s="68"/>
      <c r="Q479" s="68"/>
      <c r="R479" s="68"/>
      <c r="S479" s="68"/>
    </row>
    <row r="480" spans="1:19" s="59" customFormat="1" ht="15.75">
      <c r="A480" s="55"/>
      <c r="B480" s="57"/>
      <c r="C480" s="516" t="s">
        <v>233</v>
      </c>
      <c r="D480" s="517"/>
      <c r="E480" s="517"/>
      <c r="F480" s="517"/>
      <c r="G480" s="517"/>
      <c r="H480" s="517"/>
      <c r="I480" s="517"/>
      <c r="J480" s="518"/>
      <c r="K480" s="479">
        <v>3106197932</v>
      </c>
      <c r="L480" s="58"/>
      <c r="M480" s="68"/>
      <c r="N480" s="68"/>
      <c r="O480" s="68"/>
      <c r="P480" s="68"/>
      <c r="Q480" s="68"/>
      <c r="R480" s="68"/>
      <c r="S480" s="68"/>
    </row>
    <row r="481" spans="1:19" s="59" customFormat="1" thickBot="1">
      <c r="A481" s="55"/>
      <c r="B481" s="57"/>
      <c r="C481" s="519" t="s">
        <v>234</v>
      </c>
      <c r="D481" s="520"/>
      <c r="E481" s="520"/>
      <c r="F481" s="520"/>
      <c r="G481" s="520"/>
      <c r="H481" s="520"/>
      <c r="I481" s="520"/>
      <c r="J481" s="521"/>
      <c r="K481" s="480">
        <v>629019741</v>
      </c>
      <c r="L481" s="58"/>
      <c r="M481" s="68"/>
      <c r="N481" s="68"/>
      <c r="O481" s="68"/>
      <c r="P481" s="68"/>
      <c r="Q481" s="68"/>
      <c r="R481" s="68"/>
      <c r="S481" s="68"/>
    </row>
    <row r="482" spans="1:19" s="59" customFormat="1" thickBot="1">
      <c r="A482" s="55"/>
      <c r="B482" s="57"/>
      <c r="C482" s="512" t="s">
        <v>181</v>
      </c>
      <c r="D482" s="507"/>
      <c r="E482" s="507"/>
      <c r="F482" s="507"/>
      <c r="G482" s="507"/>
      <c r="H482" s="507"/>
      <c r="I482" s="507"/>
      <c r="J482" s="508"/>
      <c r="K482" s="432">
        <f>+K481+K480+K479</f>
        <v>3914285332</v>
      </c>
      <c r="L482" s="58"/>
      <c r="M482" s="68"/>
      <c r="N482" s="68"/>
      <c r="O482" s="68"/>
      <c r="P482" s="68"/>
      <c r="Q482" s="68"/>
      <c r="R482" s="68"/>
      <c r="S482" s="68"/>
    </row>
    <row r="483" spans="1:19" s="59" customFormat="1" thickBot="1">
      <c r="A483" s="55"/>
      <c r="B483" s="57"/>
      <c r="C483" s="89"/>
      <c r="D483" s="94"/>
      <c r="E483" s="89"/>
      <c r="F483" s="89"/>
      <c r="G483" s="91"/>
      <c r="H483" s="90"/>
      <c r="I483" s="92"/>
      <c r="J483" s="92"/>
      <c r="K483" s="431"/>
      <c r="L483" s="58"/>
      <c r="M483" s="68"/>
      <c r="N483" s="68"/>
      <c r="O483" s="68"/>
      <c r="P483" s="68"/>
      <c r="Q483" s="68"/>
      <c r="R483" s="68"/>
      <c r="S483" s="68"/>
    </row>
    <row r="484" spans="1:19" s="59" customFormat="1" ht="21" thickBot="1">
      <c r="A484" s="55"/>
      <c r="B484" s="57"/>
      <c r="C484" s="512" t="s">
        <v>182</v>
      </c>
      <c r="D484" s="507"/>
      <c r="E484" s="507"/>
      <c r="F484" s="507"/>
      <c r="G484" s="507" t="s">
        <v>205</v>
      </c>
      <c r="H484" s="507"/>
      <c r="I484" s="507"/>
      <c r="J484" s="508"/>
      <c r="K484" s="430">
        <f>+K482+K477+K472+K467+K463</f>
        <v>98255475723</v>
      </c>
      <c r="L484" s="58"/>
      <c r="M484" s="68"/>
      <c r="N484" s="68"/>
      <c r="O484" s="68"/>
      <c r="P484" s="68"/>
      <c r="Q484" s="68"/>
      <c r="R484" s="68"/>
      <c r="S484" s="68"/>
    </row>
    <row r="485" spans="1:19" s="59" customFormat="1" thickBot="1">
      <c r="A485" s="55"/>
      <c r="B485" s="57"/>
      <c r="C485" s="89"/>
      <c r="D485" s="94"/>
      <c r="E485" s="89"/>
      <c r="F485" s="89"/>
      <c r="G485" s="91"/>
      <c r="H485" s="90"/>
      <c r="I485" s="92"/>
      <c r="J485" s="92"/>
      <c r="K485" s="431"/>
      <c r="L485" s="58"/>
      <c r="M485" s="68"/>
      <c r="N485" s="68"/>
      <c r="O485" s="68"/>
      <c r="P485" s="68"/>
      <c r="Q485" s="68"/>
      <c r="R485" s="68"/>
      <c r="S485" s="68"/>
    </row>
    <row r="486" spans="1:19" s="59" customFormat="1" thickBot="1">
      <c r="A486" s="55"/>
      <c r="B486" s="57"/>
      <c r="C486" s="506" t="s">
        <v>191</v>
      </c>
      <c r="D486" s="507"/>
      <c r="E486" s="507"/>
      <c r="F486" s="507"/>
      <c r="G486" s="507" t="e">
        <v>#REF!</v>
      </c>
      <c r="H486" s="507"/>
      <c r="I486" s="507"/>
      <c r="J486" s="508"/>
      <c r="K486" s="481">
        <v>21549491336</v>
      </c>
      <c r="L486" s="58"/>
      <c r="M486" s="68"/>
      <c r="N486" s="68"/>
      <c r="O486" s="68"/>
      <c r="P486" s="68"/>
      <c r="Q486" s="68"/>
      <c r="R486" s="68"/>
      <c r="S486" s="68"/>
    </row>
    <row r="487" spans="1:19" s="59" customFormat="1" thickBot="1">
      <c r="A487" s="55"/>
      <c r="B487" s="57"/>
      <c r="C487" s="89"/>
      <c r="D487" s="94"/>
      <c r="E487" s="89"/>
      <c r="F487" s="89"/>
      <c r="G487" s="91"/>
      <c r="H487" s="90"/>
      <c r="I487" s="92"/>
      <c r="J487" s="92"/>
      <c r="K487" s="482"/>
      <c r="L487" s="58"/>
      <c r="M487" s="68"/>
      <c r="N487" s="68"/>
      <c r="O487" s="68"/>
      <c r="P487" s="68"/>
      <c r="Q487" s="68"/>
      <c r="R487" s="68"/>
      <c r="S487" s="68"/>
    </row>
    <row r="488" spans="1:19" s="59" customFormat="1" thickBot="1">
      <c r="A488" s="55"/>
      <c r="B488" s="57"/>
      <c r="C488" s="506" t="s">
        <v>275</v>
      </c>
      <c r="D488" s="507"/>
      <c r="E488" s="507"/>
      <c r="F488" s="507"/>
      <c r="G488" s="507" t="e">
        <v>#REF!</v>
      </c>
      <c r="H488" s="507"/>
      <c r="I488" s="507"/>
      <c r="J488" s="508"/>
      <c r="K488" s="481">
        <v>767311694</v>
      </c>
      <c r="L488" s="58"/>
      <c r="M488" s="68"/>
      <c r="N488" s="68"/>
      <c r="O488" s="68"/>
      <c r="P488" s="68"/>
      <c r="Q488" s="68"/>
      <c r="R488" s="68"/>
      <c r="S488" s="68"/>
    </row>
    <row r="489" spans="1:19" s="59" customFormat="1" thickBot="1">
      <c r="A489" s="55"/>
      <c r="B489" s="57"/>
      <c r="C489" s="89"/>
      <c r="D489" s="94"/>
      <c r="E489" s="89"/>
      <c r="F489" s="89"/>
      <c r="G489" s="91"/>
      <c r="H489" s="90"/>
      <c r="I489" s="92"/>
      <c r="J489" s="92"/>
      <c r="K489" s="482"/>
      <c r="L489" s="58"/>
      <c r="M489" s="68"/>
      <c r="N489" s="68"/>
      <c r="O489" s="68"/>
      <c r="P489" s="68"/>
      <c r="Q489" s="68"/>
      <c r="R489" s="68"/>
      <c r="S489" s="68"/>
    </row>
    <row r="490" spans="1:19" s="59" customFormat="1" thickBot="1">
      <c r="A490" s="55"/>
      <c r="B490" s="57"/>
      <c r="C490" s="506" t="s">
        <v>173</v>
      </c>
      <c r="D490" s="507"/>
      <c r="E490" s="507"/>
      <c r="F490" s="507"/>
      <c r="G490" s="507" t="e">
        <v>#REF!</v>
      </c>
      <c r="H490" s="507"/>
      <c r="I490" s="507"/>
      <c r="J490" s="508"/>
      <c r="K490" s="481">
        <v>7911815787</v>
      </c>
      <c r="L490" s="58"/>
      <c r="M490" s="68"/>
      <c r="N490" s="68"/>
      <c r="O490" s="68"/>
      <c r="P490" s="68"/>
      <c r="Q490" s="68"/>
      <c r="R490" s="68"/>
      <c r="S490" s="68"/>
    </row>
    <row r="491" spans="1:19" s="59" customFormat="1" thickBot="1">
      <c r="A491" s="55"/>
      <c r="B491" s="57"/>
      <c r="C491" s="89"/>
      <c r="D491" s="94"/>
      <c r="E491" s="89"/>
      <c r="F491" s="89"/>
      <c r="G491" s="91"/>
      <c r="H491" s="90"/>
      <c r="I491" s="92"/>
      <c r="J491" s="92"/>
      <c r="K491" s="431"/>
      <c r="L491" s="58"/>
      <c r="M491" s="68"/>
      <c r="N491" s="68"/>
      <c r="O491" s="68"/>
      <c r="P491" s="68"/>
      <c r="Q491" s="68"/>
      <c r="R491" s="68"/>
      <c r="S491" s="68"/>
    </row>
    <row r="492" spans="1:19" s="59" customFormat="1" ht="24" thickBot="1">
      <c r="A492" s="55"/>
      <c r="B492" s="57"/>
      <c r="C492" s="506" t="s">
        <v>193</v>
      </c>
      <c r="D492" s="507"/>
      <c r="E492" s="507"/>
      <c r="F492" s="507"/>
      <c r="G492" s="507" t="s">
        <v>6</v>
      </c>
      <c r="H492" s="507"/>
      <c r="I492" s="507"/>
      <c r="J492" s="508"/>
      <c r="K492" s="433">
        <f>+K490+K488+K486+K484</f>
        <v>128484094540</v>
      </c>
      <c r="L492" s="58"/>
      <c r="M492" s="68"/>
      <c r="N492" s="68"/>
      <c r="O492" s="68"/>
      <c r="P492" s="68"/>
      <c r="Q492" s="68"/>
      <c r="R492" s="68"/>
      <c r="S492" s="68"/>
    </row>
    <row r="493" spans="1:19" s="59" customFormat="1" thickBot="1">
      <c r="A493" s="55"/>
      <c r="B493" s="57"/>
      <c r="C493" s="82"/>
      <c r="D493" s="95"/>
      <c r="E493" s="84"/>
      <c r="F493" s="84"/>
      <c r="G493" s="85"/>
      <c r="H493" s="83"/>
      <c r="I493" s="81"/>
      <c r="J493" s="81"/>
      <c r="K493" s="434"/>
      <c r="L493" s="58"/>
      <c r="M493" s="68"/>
      <c r="N493" s="68"/>
      <c r="O493" s="68"/>
      <c r="P493" s="68"/>
      <c r="Q493" s="68"/>
      <c r="R493" s="68"/>
      <c r="S493" s="68"/>
    </row>
    <row r="494" spans="1:19" s="59" customFormat="1" ht="15.75">
      <c r="A494" s="55"/>
      <c r="B494" s="57"/>
      <c r="C494" s="86"/>
      <c r="D494" s="96"/>
      <c r="E494" s="86"/>
      <c r="F494" s="86"/>
      <c r="G494" s="86"/>
      <c r="H494" s="509" t="s">
        <v>120</v>
      </c>
      <c r="I494" s="510"/>
      <c r="J494" s="510"/>
      <c r="K494" s="435" t="s">
        <v>207</v>
      </c>
      <c r="L494" s="60"/>
      <c r="M494" s="68"/>
      <c r="N494" s="68"/>
      <c r="O494" s="68"/>
      <c r="P494" s="68"/>
      <c r="Q494" s="68"/>
      <c r="R494" s="68"/>
      <c r="S494" s="68"/>
    </row>
    <row r="495" spans="1:19" s="59" customFormat="1" ht="15.75">
      <c r="A495" s="55"/>
      <c r="B495" s="57"/>
      <c r="C495" s="86"/>
      <c r="D495" s="96"/>
      <c r="E495" s="86"/>
      <c r="F495" s="86"/>
      <c r="G495" s="86"/>
      <c r="H495" s="511" t="s">
        <v>208</v>
      </c>
      <c r="I495" s="503"/>
      <c r="J495" s="61" t="s">
        <v>209</v>
      </c>
      <c r="K495" s="483">
        <v>0.26583000000000001</v>
      </c>
      <c r="L495" s="60"/>
      <c r="M495" s="68"/>
      <c r="N495" s="68"/>
      <c r="O495" s="68"/>
      <c r="P495" s="68"/>
      <c r="Q495" s="68"/>
      <c r="R495" s="68"/>
      <c r="S495" s="68"/>
    </row>
    <row r="496" spans="1:19" s="59" customFormat="1" ht="15.75">
      <c r="A496" s="55"/>
      <c r="B496" s="57"/>
      <c r="C496" s="86"/>
      <c r="D496" s="96"/>
      <c r="E496" s="86"/>
      <c r="F496" s="86"/>
      <c r="G496" s="86"/>
      <c r="H496" s="500" t="s">
        <v>210</v>
      </c>
      <c r="I496" s="501"/>
      <c r="J496" s="61" t="s">
        <v>211</v>
      </c>
      <c r="K496" s="483">
        <v>0.01</v>
      </c>
      <c r="L496" s="60"/>
      <c r="M496" s="68"/>
      <c r="N496" s="68"/>
      <c r="O496" s="68"/>
      <c r="P496" s="68"/>
      <c r="Q496" s="68"/>
      <c r="R496" s="68"/>
      <c r="S496" s="68"/>
    </row>
    <row r="497" spans="1:19" s="62" customFormat="1" ht="15.75">
      <c r="A497" s="55"/>
      <c r="B497" s="57"/>
      <c r="C497" s="87"/>
      <c r="D497" s="97"/>
      <c r="E497" s="87"/>
      <c r="F497" s="87"/>
      <c r="G497" s="87"/>
      <c r="H497" s="502" t="s">
        <v>55</v>
      </c>
      <c r="I497" s="503"/>
      <c r="J497" s="61" t="s">
        <v>212</v>
      </c>
      <c r="K497" s="483">
        <v>0.05</v>
      </c>
      <c r="L497" s="58"/>
      <c r="M497" s="69"/>
      <c r="N497" s="69"/>
      <c r="O497" s="69"/>
      <c r="P497" s="69"/>
      <c r="Q497" s="69"/>
      <c r="R497" s="69"/>
      <c r="S497" s="69"/>
    </row>
    <row r="498" spans="1:19" ht="17.25" thickBot="1">
      <c r="A498" s="55"/>
      <c r="B498" s="57"/>
      <c r="C498" s="88"/>
      <c r="D498" s="98"/>
      <c r="E498" s="88"/>
      <c r="F498" s="88"/>
      <c r="G498" s="88"/>
      <c r="H498" s="504" t="s">
        <v>213</v>
      </c>
      <c r="I498" s="505"/>
      <c r="J498" s="76" t="s">
        <v>214</v>
      </c>
      <c r="K498" s="484">
        <f>+K497+K496+K495</f>
        <v>0.32583000000000001</v>
      </c>
      <c r="L498" s="58"/>
    </row>
    <row r="499" spans="1:19" ht="17.25" thickBot="1">
      <c r="A499" s="55"/>
      <c r="B499" s="57"/>
      <c r="C499" s="77"/>
      <c r="D499" s="99"/>
      <c r="E499" s="79"/>
      <c r="F499" s="77"/>
      <c r="G499" s="80"/>
      <c r="H499" s="78"/>
      <c r="I499" s="81"/>
      <c r="J499" s="81"/>
      <c r="K499" s="436"/>
      <c r="L499" s="58"/>
    </row>
    <row r="500" spans="1:19" ht="30" customHeight="1">
      <c r="A500" s="55"/>
      <c r="B500" s="105"/>
      <c r="C500" s="491" t="s">
        <v>206</v>
      </c>
      <c r="D500" s="492"/>
      <c r="E500" s="492"/>
      <c r="F500" s="492"/>
      <c r="G500" s="492"/>
      <c r="H500" s="492"/>
      <c r="I500" s="492"/>
      <c r="J500" s="492"/>
      <c r="K500" s="493"/>
      <c r="L500" s="106"/>
    </row>
    <row r="501" spans="1:19" ht="30" customHeight="1">
      <c r="B501" s="112"/>
      <c r="C501" s="494" t="s">
        <v>340</v>
      </c>
      <c r="D501" s="495"/>
      <c r="E501" s="495"/>
      <c r="F501" s="495"/>
      <c r="G501" s="495"/>
      <c r="H501" s="495"/>
      <c r="I501" s="495"/>
      <c r="J501" s="495"/>
      <c r="K501" s="496"/>
      <c r="L501" s="113"/>
    </row>
    <row r="502" spans="1:19" ht="15" customHeight="1">
      <c r="B502" s="112"/>
      <c r="C502" s="497" t="s">
        <v>341</v>
      </c>
      <c r="D502" s="498"/>
      <c r="E502" s="498"/>
      <c r="F502" s="498"/>
      <c r="G502" s="498"/>
      <c r="H502" s="498"/>
      <c r="I502" s="498"/>
      <c r="J502" s="498"/>
      <c r="K502" s="499"/>
      <c r="L502" s="113"/>
    </row>
    <row r="503" spans="1:19" ht="15" customHeight="1">
      <c r="B503" s="112"/>
      <c r="C503" s="485" t="s">
        <v>342</v>
      </c>
      <c r="D503" s="486"/>
      <c r="E503" s="486"/>
      <c r="F503" s="486"/>
      <c r="G503" s="486"/>
      <c r="H503" s="486"/>
      <c r="I503" s="486"/>
      <c r="J503" s="486"/>
      <c r="K503" s="487"/>
      <c r="L503" s="113"/>
    </row>
    <row r="504" spans="1:19" ht="15" customHeight="1">
      <c r="B504" s="112"/>
      <c r="C504" s="485" t="s">
        <v>343</v>
      </c>
      <c r="D504" s="486"/>
      <c r="E504" s="486"/>
      <c r="F504" s="486"/>
      <c r="G504" s="486"/>
      <c r="H504" s="486"/>
      <c r="I504" s="486"/>
      <c r="J504" s="486"/>
      <c r="K504" s="487"/>
      <c r="L504" s="113"/>
    </row>
    <row r="505" spans="1:19" ht="45" customHeight="1">
      <c r="B505" s="112"/>
      <c r="C505" s="485" t="s">
        <v>344</v>
      </c>
      <c r="D505" s="486"/>
      <c r="E505" s="486"/>
      <c r="F505" s="486"/>
      <c r="G505" s="486"/>
      <c r="H505" s="486"/>
      <c r="I505" s="486"/>
      <c r="J505" s="486"/>
      <c r="K505" s="487"/>
      <c r="L505" s="113"/>
    </row>
    <row r="506" spans="1:19" ht="30" customHeight="1" thickBot="1">
      <c r="B506" s="112"/>
      <c r="C506" s="488" t="s">
        <v>345</v>
      </c>
      <c r="D506" s="489"/>
      <c r="E506" s="489"/>
      <c r="F506" s="489"/>
      <c r="G506" s="489"/>
      <c r="H506" s="489"/>
      <c r="I506" s="489"/>
      <c r="J506" s="489"/>
      <c r="K506" s="490"/>
      <c r="L506" s="113"/>
    </row>
    <row r="507" spans="1:19" ht="17.25" thickBot="1">
      <c r="B507" s="114"/>
      <c r="C507" s="115"/>
      <c r="D507" s="133"/>
      <c r="E507" s="117"/>
      <c r="F507" s="115"/>
      <c r="G507" s="118"/>
      <c r="H507" s="116"/>
      <c r="I507" s="119"/>
      <c r="J507" s="119"/>
      <c r="K507" s="420"/>
      <c r="L507" s="120"/>
    </row>
    <row r="508" spans="1:19" ht="17.25" thickTop="1"/>
  </sheetData>
  <mergeCells count="48">
    <mergeCell ref="C10:K10"/>
    <mergeCell ref="C3:K3"/>
    <mergeCell ref="C4:K4"/>
    <mergeCell ref="C5:K6"/>
    <mergeCell ref="C7:K7"/>
    <mergeCell ref="C9:K9"/>
    <mergeCell ref="C471:J471"/>
    <mergeCell ref="C460:J460"/>
    <mergeCell ref="C463:J463"/>
    <mergeCell ref="J11:J12"/>
    <mergeCell ref="K11:K12"/>
    <mergeCell ref="C11:C12"/>
    <mergeCell ref="D11:D12"/>
    <mergeCell ref="E11:F11"/>
    <mergeCell ref="G11:G12"/>
    <mergeCell ref="H11:H12"/>
    <mergeCell ref="I11:I12"/>
    <mergeCell ref="C465:J465"/>
    <mergeCell ref="C466:J466"/>
    <mergeCell ref="C467:J467"/>
    <mergeCell ref="C469:J469"/>
    <mergeCell ref="C470:J470"/>
    <mergeCell ref="C488:J488"/>
    <mergeCell ref="C472:J472"/>
    <mergeCell ref="C474:J474"/>
    <mergeCell ref="C475:J475"/>
    <mergeCell ref="C476:J476"/>
    <mergeCell ref="C477:J477"/>
    <mergeCell ref="C479:J479"/>
    <mergeCell ref="C480:J480"/>
    <mergeCell ref="C481:J481"/>
    <mergeCell ref="C482:J482"/>
    <mergeCell ref="C484:J484"/>
    <mergeCell ref="C486:J486"/>
    <mergeCell ref="H496:I496"/>
    <mergeCell ref="H497:I497"/>
    <mergeCell ref="H498:I498"/>
    <mergeCell ref="C490:J490"/>
    <mergeCell ref="C492:J492"/>
    <mergeCell ref="H494:J494"/>
    <mergeCell ref="H495:I495"/>
    <mergeCell ref="C505:K505"/>
    <mergeCell ref="C506:K506"/>
    <mergeCell ref="C500:K500"/>
    <mergeCell ref="C501:K501"/>
    <mergeCell ref="C502:K502"/>
    <mergeCell ref="C503:K503"/>
    <mergeCell ref="C504:K504"/>
  </mergeCells>
  <pageMargins left="0.70866141732283472" right="0.70866141732283472" top="0.74803149606299213" bottom="0.74803149606299213" header="0.31496062992125984" footer="0.31496062992125984"/>
  <pageSetup scale="4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F6A8D-CD45-4CD4-B2DA-81EB7F4501E6}">
  <sheetPr codeName="Hoja7">
    <tabColor theme="6" tint="0.59999389629810485"/>
    <pageSetUpPr fitToPage="1"/>
  </sheetPr>
  <dimension ref="A1:Y513"/>
  <sheetViews>
    <sheetView showGridLines="0" tabSelected="1" view="pageBreakPreview" topLeftCell="A461" zoomScale="55" zoomScaleNormal="100" zoomScaleSheetLayoutView="55" workbookViewId="0">
      <selection activeCell="P507" sqref="P507"/>
    </sheetView>
  </sheetViews>
  <sheetFormatPr baseColWidth="10" defaultColWidth="11.42578125" defaultRowHeight="16.5"/>
  <cols>
    <col min="1" max="2" width="3.42578125" style="276" customWidth="1"/>
    <col min="3" max="3" width="8.140625" style="276" customWidth="1"/>
    <col min="4" max="4" width="11.28515625" style="290" customWidth="1"/>
    <col min="5" max="5" width="16.140625" style="291" customWidth="1"/>
    <col min="6" max="6" width="21.28515625" style="276" customWidth="1"/>
    <col min="7" max="7" width="77.7109375" style="292" customWidth="1"/>
    <col min="8" max="8" width="8.7109375" style="293" customWidth="1"/>
    <col min="9" max="9" width="18.85546875" style="294" customWidth="1"/>
    <col min="10" max="10" width="30.28515625" style="377" customWidth="1"/>
    <col min="11" max="11" width="32.28515625" style="360" customWidth="1"/>
    <col min="12" max="12" width="3.28515625" style="322" customWidth="1"/>
    <col min="13" max="13" width="2.7109375" style="322" customWidth="1"/>
    <col min="14" max="14" width="31.7109375" style="295" customWidth="1"/>
    <col min="15" max="15" width="33.28515625" style="279" customWidth="1"/>
    <col min="16" max="16" width="31.7109375" style="298" customWidth="1"/>
    <col min="17" max="17" width="33.7109375" style="279" customWidth="1"/>
    <col min="18" max="18" width="16.85546875" style="279" bestFit="1" customWidth="1"/>
    <col min="19" max="25" width="11.42578125" style="279"/>
    <col min="26" max="256" width="11.42578125" style="276"/>
    <col min="257" max="258" width="3.42578125" style="276" customWidth="1"/>
    <col min="259" max="259" width="8.140625" style="276" customWidth="1"/>
    <col min="260" max="260" width="11.28515625" style="276" customWidth="1"/>
    <col min="261" max="261" width="16.140625" style="276" customWidth="1"/>
    <col min="262" max="262" width="17.5703125" style="276" customWidth="1"/>
    <col min="263" max="263" width="77.7109375" style="276" customWidth="1"/>
    <col min="264" max="264" width="8.7109375" style="276" customWidth="1"/>
    <col min="265" max="265" width="18.85546875" style="276" customWidth="1"/>
    <col min="266" max="266" width="23.85546875" style="276" customWidth="1"/>
    <col min="267" max="267" width="30" style="276" customWidth="1"/>
    <col min="268" max="268" width="3.28515625" style="276" customWidth="1"/>
    <col min="269" max="269" width="2.7109375" style="276" customWidth="1"/>
    <col min="270" max="270" width="18.42578125" style="276" customWidth="1"/>
    <col min="271" max="512" width="11.42578125" style="276"/>
    <col min="513" max="514" width="3.42578125" style="276" customWidth="1"/>
    <col min="515" max="515" width="8.140625" style="276" customWidth="1"/>
    <col min="516" max="516" width="11.28515625" style="276" customWidth="1"/>
    <col min="517" max="517" width="16.140625" style="276" customWidth="1"/>
    <col min="518" max="518" width="17.5703125" style="276" customWidth="1"/>
    <col min="519" max="519" width="77.7109375" style="276" customWidth="1"/>
    <col min="520" max="520" width="8.7109375" style="276" customWidth="1"/>
    <col min="521" max="521" width="18.85546875" style="276" customWidth="1"/>
    <col min="522" max="522" width="23.85546875" style="276" customWidth="1"/>
    <col min="523" max="523" width="30" style="276" customWidth="1"/>
    <col min="524" max="524" width="3.28515625" style="276" customWidth="1"/>
    <col min="525" max="525" width="2.7109375" style="276" customWidth="1"/>
    <col min="526" max="526" width="18.42578125" style="276" customWidth="1"/>
    <col min="527" max="768" width="11.42578125" style="276"/>
    <col min="769" max="770" width="3.42578125" style="276" customWidth="1"/>
    <col min="771" max="771" width="8.140625" style="276" customWidth="1"/>
    <col min="772" max="772" width="11.28515625" style="276" customWidth="1"/>
    <col min="773" max="773" width="16.140625" style="276" customWidth="1"/>
    <col min="774" max="774" width="17.5703125" style="276" customWidth="1"/>
    <col min="775" max="775" width="77.7109375" style="276" customWidth="1"/>
    <col min="776" max="776" width="8.7109375" style="276" customWidth="1"/>
    <col min="777" max="777" width="18.85546875" style="276" customWidth="1"/>
    <col min="778" max="778" width="23.85546875" style="276" customWidth="1"/>
    <col min="779" max="779" width="30" style="276" customWidth="1"/>
    <col min="780" max="780" width="3.28515625" style="276" customWidth="1"/>
    <col min="781" max="781" width="2.7109375" style="276" customWidth="1"/>
    <col min="782" max="782" width="18.42578125" style="276" customWidth="1"/>
    <col min="783" max="1024" width="11.42578125" style="276"/>
    <col min="1025" max="1026" width="3.42578125" style="276" customWidth="1"/>
    <col min="1027" max="1027" width="8.140625" style="276" customWidth="1"/>
    <col min="1028" max="1028" width="11.28515625" style="276" customWidth="1"/>
    <col min="1029" max="1029" width="16.140625" style="276" customWidth="1"/>
    <col min="1030" max="1030" width="17.5703125" style="276" customWidth="1"/>
    <col min="1031" max="1031" width="77.7109375" style="276" customWidth="1"/>
    <col min="1032" max="1032" width="8.7109375" style="276" customWidth="1"/>
    <col min="1033" max="1033" width="18.85546875" style="276" customWidth="1"/>
    <col min="1034" max="1034" width="23.85546875" style="276" customWidth="1"/>
    <col min="1035" max="1035" width="30" style="276" customWidth="1"/>
    <col min="1036" max="1036" width="3.28515625" style="276" customWidth="1"/>
    <col min="1037" max="1037" width="2.7109375" style="276" customWidth="1"/>
    <col min="1038" max="1038" width="18.42578125" style="276" customWidth="1"/>
    <col min="1039" max="1280" width="11.42578125" style="276"/>
    <col min="1281" max="1282" width="3.42578125" style="276" customWidth="1"/>
    <col min="1283" max="1283" width="8.140625" style="276" customWidth="1"/>
    <col min="1284" max="1284" width="11.28515625" style="276" customWidth="1"/>
    <col min="1285" max="1285" width="16.140625" style="276" customWidth="1"/>
    <col min="1286" max="1286" width="17.5703125" style="276" customWidth="1"/>
    <col min="1287" max="1287" width="77.7109375" style="276" customWidth="1"/>
    <col min="1288" max="1288" width="8.7109375" style="276" customWidth="1"/>
    <col min="1289" max="1289" width="18.85546875" style="276" customWidth="1"/>
    <col min="1290" max="1290" width="23.85546875" style="276" customWidth="1"/>
    <col min="1291" max="1291" width="30" style="276" customWidth="1"/>
    <col min="1292" max="1292" width="3.28515625" style="276" customWidth="1"/>
    <col min="1293" max="1293" width="2.7109375" style="276" customWidth="1"/>
    <col min="1294" max="1294" width="18.42578125" style="276" customWidth="1"/>
    <col min="1295" max="1536" width="11.42578125" style="276"/>
    <col min="1537" max="1538" width="3.42578125" style="276" customWidth="1"/>
    <col min="1539" max="1539" width="8.140625" style="276" customWidth="1"/>
    <col min="1540" max="1540" width="11.28515625" style="276" customWidth="1"/>
    <col min="1541" max="1541" width="16.140625" style="276" customWidth="1"/>
    <col min="1542" max="1542" width="17.5703125" style="276" customWidth="1"/>
    <col min="1543" max="1543" width="77.7109375" style="276" customWidth="1"/>
    <col min="1544" max="1544" width="8.7109375" style="276" customWidth="1"/>
    <col min="1545" max="1545" width="18.85546875" style="276" customWidth="1"/>
    <col min="1546" max="1546" width="23.85546875" style="276" customWidth="1"/>
    <col min="1547" max="1547" width="30" style="276" customWidth="1"/>
    <col min="1548" max="1548" width="3.28515625" style="276" customWidth="1"/>
    <col min="1549" max="1549" width="2.7109375" style="276" customWidth="1"/>
    <col min="1550" max="1550" width="18.42578125" style="276" customWidth="1"/>
    <col min="1551" max="1792" width="11.42578125" style="276"/>
    <col min="1793" max="1794" width="3.42578125" style="276" customWidth="1"/>
    <col min="1795" max="1795" width="8.140625" style="276" customWidth="1"/>
    <col min="1796" max="1796" width="11.28515625" style="276" customWidth="1"/>
    <col min="1797" max="1797" width="16.140625" style="276" customWidth="1"/>
    <col min="1798" max="1798" width="17.5703125" style="276" customWidth="1"/>
    <col min="1799" max="1799" width="77.7109375" style="276" customWidth="1"/>
    <col min="1800" max="1800" width="8.7109375" style="276" customWidth="1"/>
    <col min="1801" max="1801" width="18.85546875" style="276" customWidth="1"/>
    <col min="1802" max="1802" width="23.85546875" style="276" customWidth="1"/>
    <col min="1803" max="1803" width="30" style="276" customWidth="1"/>
    <col min="1804" max="1804" width="3.28515625" style="276" customWidth="1"/>
    <col min="1805" max="1805" width="2.7109375" style="276" customWidth="1"/>
    <col min="1806" max="1806" width="18.42578125" style="276" customWidth="1"/>
    <col min="1807" max="2048" width="11.42578125" style="276"/>
    <col min="2049" max="2050" width="3.42578125" style="276" customWidth="1"/>
    <col min="2051" max="2051" width="8.140625" style="276" customWidth="1"/>
    <col min="2052" max="2052" width="11.28515625" style="276" customWidth="1"/>
    <col min="2053" max="2053" width="16.140625" style="276" customWidth="1"/>
    <col min="2054" max="2054" width="17.5703125" style="276" customWidth="1"/>
    <col min="2055" max="2055" width="77.7109375" style="276" customWidth="1"/>
    <col min="2056" max="2056" width="8.7109375" style="276" customWidth="1"/>
    <col min="2057" max="2057" width="18.85546875" style="276" customWidth="1"/>
    <col min="2058" max="2058" width="23.85546875" style="276" customWidth="1"/>
    <col min="2059" max="2059" width="30" style="276" customWidth="1"/>
    <col min="2060" max="2060" width="3.28515625" style="276" customWidth="1"/>
    <col min="2061" max="2061" width="2.7109375" style="276" customWidth="1"/>
    <col min="2062" max="2062" width="18.42578125" style="276" customWidth="1"/>
    <col min="2063" max="2304" width="11.42578125" style="276"/>
    <col min="2305" max="2306" width="3.42578125" style="276" customWidth="1"/>
    <col min="2307" max="2307" width="8.140625" style="276" customWidth="1"/>
    <col min="2308" max="2308" width="11.28515625" style="276" customWidth="1"/>
    <col min="2309" max="2309" width="16.140625" style="276" customWidth="1"/>
    <col min="2310" max="2310" width="17.5703125" style="276" customWidth="1"/>
    <col min="2311" max="2311" width="77.7109375" style="276" customWidth="1"/>
    <col min="2312" max="2312" width="8.7109375" style="276" customWidth="1"/>
    <col min="2313" max="2313" width="18.85546875" style="276" customWidth="1"/>
    <col min="2314" max="2314" width="23.85546875" style="276" customWidth="1"/>
    <col min="2315" max="2315" width="30" style="276" customWidth="1"/>
    <col min="2316" max="2316" width="3.28515625" style="276" customWidth="1"/>
    <col min="2317" max="2317" width="2.7109375" style="276" customWidth="1"/>
    <col min="2318" max="2318" width="18.42578125" style="276" customWidth="1"/>
    <col min="2319" max="2560" width="11.42578125" style="276"/>
    <col min="2561" max="2562" width="3.42578125" style="276" customWidth="1"/>
    <col min="2563" max="2563" width="8.140625" style="276" customWidth="1"/>
    <col min="2564" max="2564" width="11.28515625" style="276" customWidth="1"/>
    <col min="2565" max="2565" width="16.140625" style="276" customWidth="1"/>
    <col min="2566" max="2566" width="17.5703125" style="276" customWidth="1"/>
    <col min="2567" max="2567" width="77.7109375" style="276" customWidth="1"/>
    <col min="2568" max="2568" width="8.7109375" style="276" customWidth="1"/>
    <col min="2569" max="2569" width="18.85546875" style="276" customWidth="1"/>
    <col min="2570" max="2570" width="23.85546875" style="276" customWidth="1"/>
    <col min="2571" max="2571" width="30" style="276" customWidth="1"/>
    <col min="2572" max="2572" width="3.28515625" style="276" customWidth="1"/>
    <col min="2573" max="2573" width="2.7109375" style="276" customWidth="1"/>
    <col min="2574" max="2574" width="18.42578125" style="276" customWidth="1"/>
    <col min="2575" max="2816" width="11.42578125" style="276"/>
    <col min="2817" max="2818" width="3.42578125" style="276" customWidth="1"/>
    <col min="2819" max="2819" width="8.140625" style="276" customWidth="1"/>
    <col min="2820" max="2820" width="11.28515625" style="276" customWidth="1"/>
    <col min="2821" max="2821" width="16.140625" style="276" customWidth="1"/>
    <col min="2822" max="2822" width="17.5703125" style="276" customWidth="1"/>
    <col min="2823" max="2823" width="77.7109375" style="276" customWidth="1"/>
    <col min="2824" max="2824" width="8.7109375" style="276" customWidth="1"/>
    <col min="2825" max="2825" width="18.85546875" style="276" customWidth="1"/>
    <col min="2826" max="2826" width="23.85546875" style="276" customWidth="1"/>
    <col min="2827" max="2827" width="30" style="276" customWidth="1"/>
    <col min="2828" max="2828" width="3.28515625" style="276" customWidth="1"/>
    <col min="2829" max="2829" width="2.7109375" style="276" customWidth="1"/>
    <col min="2830" max="2830" width="18.42578125" style="276" customWidth="1"/>
    <col min="2831" max="3072" width="11.42578125" style="276"/>
    <col min="3073" max="3074" width="3.42578125" style="276" customWidth="1"/>
    <col min="3075" max="3075" width="8.140625" style="276" customWidth="1"/>
    <col min="3076" max="3076" width="11.28515625" style="276" customWidth="1"/>
    <col min="3077" max="3077" width="16.140625" style="276" customWidth="1"/>
    <col min="3078" max="3078" width="17.5703125" style="276" customWidth="1"/>
    <col min="3079" max="3079" width="77.7109375" style="276" customWidth="1"/>
    <col min="3080" max="3080" width="8.7109375" style="276" customWidth="1"/>
    <col min="3081" max="3081" width="18.85546875" style="276" customWidth="1"/>
    <col min="3082" max="3082" width="23.85546875" style="276" customWidth="1"/>
    <col min="3083" max="3083" width="30" style="276" customWidth="1"/>
    <col min="3084" max="3084" width="3.28515625" style="276" customWidth="1"/>
    <col min="3085" max="3085" width="2.7109375" style="276" customWidth="1"/>
    <col min="3086" max="3086" width="18.42578125" style="276" customWidth="1"/>
    <col min="3087" max="3328" width="11.42578125" style="276"/>
    <col min="3329" max="3330" width="3.42578125" style="276" customWidth="1"/>
    <col min="3331" max="3331" width="8.140625" style="276" customWidth="1"/>
    <col min="3332" max="3332" width="11.28515625" style="276" customWidth="1"/>
    <col min="3333" max="3333" width="16.140625" style="276" customWidth="1"/>
    <col min="3334" max="3334" width="17.5703125" style="276" customWidth="1"/>
    <col min="3335" max="3335" width="77.7109375" style="276" customWidth="1"/>
    <col min="3336" max="3336" width="8.7109375" style="276" customWidth="1"/>
    <col min="3337" max="3337" width="18.85546875" style="276" customWidth="1"/>
    <col min="3338" max="3338" width="23.85546875" style="276" customWidth="1"/>
    <col min="3339" max="3339" width="30" style="276" customWidth="1"/>
    <col min="3340" max="3340" width="3.28515625" style="276" customWidth="1"/>
    <col min="3341" max="3341" width="2.7109375" style="276" customWidth="1"/>
    <col min="3342" max="3342" width="18.42578125" style="276" customWidth="1"/>
    <col min="3343" max="3584" width="11.42578125" style="276"/>
    <col min="3585" max="3586" width="3.42578125" style="276" customWidth="1"/>
    <col min="3587" max="3587" width="8.140625" style="276" customWidth="1"/>
    <col min="3588" max="3588" width="11.28515625" style="276" customWidth="1"/>
    <col min="3589" max="3589" width="16.140625" style="276" customWidth="1"/>
    <col min="3590" max="3590" width="17.5703125" style="276" customWidth="1"/>
    <col min="3591" max="3591" width="77.7109375" style="276" customWidth="1"/>
    <col min="3592" max="3592" width="8.7109375" style="276" customWidth="1"/>
    <col min="3593" max="3593" width="18.85546875" style="276" customWidth="1"/>
    <col min="3594" max="3594" width="23.85546875" style="276" customWidth="1"/>
    <col min="3595" max="3595" width="30" style="276" customWidth="1"/>
    <col min="3596" max="3596" width="3.28515625" style="276" customWidth="1"/>
    <col min="3597" max="3597" width="2.7109375" style="276" customWidth="1"/>
    <col min="3598" max="3598" width="18.42578125" style="276" customWidth="1"/>
    <col min="3599" max="3840" width="11.42578125" style="276"/>
    <col min="3841" max="3842" width="3.42578125" style="276" customWidth="1"/>
    <col min="3843" max="3843" width="8.140625" style="276" customWidth="1"/>
    <col min="3844" max="3844" width="11.28515625" style="276" customWidth="1"/>
    <col min="3845" max="3845" width="16.140625" style="276" customWidth="1"/>
    <col min="3846" max="3846" width="17.5703125" style="276" customWidth="1"/>
    <col min="3847" max="3847" width="77.7109375" style="276" customWidth="1"/>
    <col min="3848" max="3848" width="8.7109375" style="276" customWidth="1"/>
    <col min="3849" max="3849" width="18.85546875" style="276" customWidth="1"/>
    <col min="3850" max="3850" width="23.85546875" style="276" customWidth="1"/>
    <col min="3851" max="3851" width="30" style="276" customWidth="1"/>
    <col min="3852" max="3852" width="3.28515625" style="276" customWidth="1"/>
    <col min="3853" max="3853" width="2.7109375" style="276" customWidth="1"/>
    <col min="3854" max="3854" width="18.42578125" style="276" customWidth="1"/>
    <col min="3855" max="4096" width="11.42578125" style="276"/>
    <col min="4097" max="4098" width="3.42578125" style="276" customWidth="1"/>
    <col min="4099" max="4099" width="8.140625" style="276" customWidth="1"/>
    <col min="4100" max="4100" width="11.28515625" style="276" customWidth="1"/>
    <col min="4101" max="4101" width="16.140625" style="276" customWidth="1"/>
    <col min="4102" max="4102" width="17.5703125" style="276" customWidth="1"/>
    <col min="4103" max="4103" width="77.7109375" style="276" customWidth="1"/>
    <col min="4104" max="4104" width="8.7109375" style="276" customWidth="1"/>
    <col min="4105" max="4105" width="18.85546875" style="276" customWidth="1"/>
    <col min="4106" max="4106" width="23.85546875" style="276" customWidth="1"/>
    <col min="4107" max="4107" width="30" style="276" customWidth="1"/>
    <col min="4108" max="4108" width="3.28515625" style="276" customWidth="1"/>
    <col min="4109" max="4109" width="2.7109375" style="276" customWidth="1"/>
    <col min="4110" max="4110" width="18.42578125" style="276" customWidth="1"/>
    <col min="4111" max="4352" width="11.42578125" style="276"/>
    <col min="4353" max="4354" width="3.42578125" style="276" customWidth="1"/>
    <col min="4355" max="4355" width="8.140625" style="276" customWidth="1"/>
    <col min="4356" max="4356" width="11.28515625" style="276" customWidth="1"/>
    <col min="4357" max="4357" width="16.140625" style="276" customWidth="1"/>
    <col min="4358" max="4358" width="17.5703125" style="276" customWidth="1"/>
    <col min="4359" max="4359" width="77.7109375" style="276" customWidth="1"/>
    <col min="4360" max="4360" width="8.7109375" style="276" customWidth="1"/>
    <col min="4361" max="4361" width="18.85546875" style="276" customWidth="1"/>
    <col min="4362" max="4362" width="23.85546875" style="276" customWidth="1"/>
    <col min="4363" max="4363" width="30" style="276" customWidth="1"/>
    <col min="4364" max="4364" width="3.28515625" style="276" customWidth="1"/>
    <col min="4365" max="4365" width="2.7109375" style="276" customWidth="1"/>
    <col min="4366" max="4366" width="18.42578125" style="276" customWidth="1"/>
    <col min="4367" max="4608" width="11.42578125" style="276"/>
    <col min="4609" max="4610" width="3.42578125" style="276" customWidth="1"/>
    <col min="4611" max="4611" width="8.140625" style="276" customWidth="1"/>
    <col min="4612" max="4612" width="11.28515625" style="276" customWidth="1"/>
    <col min="4613" max="4613" width="16.140625" style="276" customWidth="1"/>
    <col min="4614" max="4614" width="17.5703125" style="276" customWidth="1"/>
    <col min="4615" max="4615" width="77.7109375" style="276" customWidth="1"/>
    <col min="4616" max="4616" width="8.7109375" style="276" customWidth="1"/>
    <col min="4617" max="4617" width="18.85546875" style="276" customWidth="1"/>
    <col min="4618" max="4618" width="23.85546875" style="276" customWidth="1"/>
    <col min="4619" max="4619" width="30" style="276" customWidth="1"/>
    <col min="4620" max="4620" width="3.28515625" style="276" customWidth="1"/>
    <col min="4621" max="4621" width="2.7109375" style="276" customWidth="1"/>
    <col min="4622" max="4622" width="18.42578125" style="276" customWidth="1"/>
    <col min="4623" max="4864" width="11.42578125" style="276"/>
    <col min="4865" max="4866" width="3.42578125" style="276" customWidth="1"/>
    <col min="4867" max="4867" width="8.140625" style="276" customWidth="1"/>
    <col min="4868" max="4868" width="11.28515625" style="276" customWidth="1"/>
    <col min="4869" max="4869" width="16.140625" style="276" customWidth="1"/>
    <col min="4870" max="4870" width="17.5703125" style="276" customWidth="1"/>
    <col min="4871" max="4871" width="77.7109375" style="276" customWidth="1"/>
    <col min="4872" max="4872" width="8.7109375" style="276" customWidth="1"/>
    <col min="4873" max="4873" width="18.85546875" style="276" customWidth="1"/>
    <col min="4874" max="4874" width="23.85546875" style="276" customWidth="1"/>
    <col min="4875" max="4875" width="30" style="276" customWidth="1"/>
    <col min="4876" max="4876" width="3.28515625" style="276" customWidth="1"/>
    <col min="4877" max="4877" width="2.7109375" style="276" customWidth="1"/>
    <col min="4878" max="4878" width="18.42578125" style="276" customWidth="1"/>
    <col min="4879" max="5120" width="11.42578125" style="276"/>
    <col min="5121" max="5122" width="3.42578125" style="276" customWidth="1"/>
    <col min="5123" max="5123" width="8.140625" style="276" customWidth="1"/>
    <col min="5124" max="5124" width="11.28515625" style="276" customWidth="1"/>
    <col min="5125" max="5125" width="16.140625" style="276" customWidth="1"/>
    <col min="5126" max="5126" width="17.5703125" style="276" customWidth="1"/>
    <col min="5127" max="5127" width="77.7109375" style="276" customWidth="1"/>
    <col min="5128" max="5128" width="8.7109375" style="276" customWidth="1"/>
    <col min="5129" max="5129" width="18.85546875" style="276" customWidth="1"/>
    <col min="5130" max="5130" width="23.85546875" style="276" customWidth="1"/>
    <col min="5131" max="5131" width="30" style="276" customWidth="1"/>
    <col min="5132" max="5132" width="3.28515625" style="276" customWidth="1"/>
    <col min="5133" max="5133" width="2.7109375" style="276" customWidth="1"/>
    <col min="5134" max="5134" width="18.42578125" style="276" customWidth="1"/>
    <col min="5135" max="5376" width="11.42578125" style="276"/>
    <col min="5377" max="5378" width="3.42578125" style="276" customWidth="1"/>
    <col min="5379" max="5379" width="8.140625" style="276" customWidth="1"/>
    <col min="5380" max="5380" width="11.28515625" style="276" customWidth="1"/>
    <col min="5381" max="5381" width="16.140625" style="276" customWidth="1"/>
    <col min="5382" max="5382" width="17.5703125" style="276" customWidth="1"/>
    <col min="5383" max="5383" width="77.7109375" style="276" customWidth="1"/>
    <col min="5384" max="5384" width="8.7109375" style="276" customWidth="1"/>
    <col min="5385" max="5385" width="18.85546875" style="276" customWidth="1"/>
    <col min="5386" max="5386" width="23.85546875" style="276" customWidth="1"/>
    <col min="5387" max="5387" width="30" style="276" customWidth="1"/>
    <col min="5388" max="5388" width="3.28515625" style="276" customWidth="1"/>
    <col min="5389" max="5389" width="2.7109375" style="276" customWidth="1"/>
    <col min="5390" max="5390" width="18.42578125" style="276" customWidth="1"/>
    <col min="5391" max="5632" width="11.42578125" style="276"/>
    <col min="5633" max="5634" width="3.42578125" style="276" customWidth="1"/>
    <col min="5635" max="5635" width="8.140625" style="276" customWidth="1"/>
    <col min="5636" max="5636" width="11.28515625" style="276" customWidth="1"/>
    <col min="5637" max="5637" width="16.140625" style="276" customWidth="1"/>
    <col min="5638" max="5638" width="17.5703125" style="276" customWidth="1"/>
    <col min="5639" max="5639" width="77.7109375" style="276" customWidth="1"/>
    <col min="5640" max="5640" width="8.7109375" style="276" customWidth="1"/>
    <col min="5641" max="5641" width="18.85546875" style="276" customWidth="1"/>
    <col min="5642" max="5642" width="23.85546875" style="276" customWidth="1"/>
    <col min="5643" max="5643" width="30" style="276" customWidth="1"/>
    <col min="5644" max="5644" width="3.28515625" style="276" customWidth="1"/>
    <col min="5645" max="5645" width="2.7109375" style="276" customWidth="1"/>
    <col min="5646" max="5646" width="18.42578125" style="276" customWidth="1"/>
    <col min="5647" max="5888" width="11.42578125" style="276"/>
    <col min="5889" max="5890" width="3.42578125" style="276" customWidth="1"/>
    <col min="5891" max="5891" width="8.140625" style="276" customWidth="1"/>
    <col min="5892" max="5892" width="11.28515625" style="276" customWidth="1"/>
    <col min="5893" max="5893" width="16.140625" style="276" customWidth="1"/>
    <col min="5894" max="5894" width="17.5703125" style="276" customWidth="1"/>
    <col min="5895" max="5895" width="77.7109375" style="276" customWidth="1"/>
    <col min="5896" max="5896" width="8.7109375" style="276" customWidth="1"/>
    <col min="5897" max="5897" width="18.85546875" style="276" customWidth="1"/>
    <col min="5898" max="5898" width="23.85546875" style="276" customWidth="1"/>
    <col min="5899" max="5899" width="30" style="276" customWidth="1"/>
    <col min="5900" max="5900" width="3.28515625" style="276" customWidth="1"/>
    <col min="5901" max="5901" width="2.7109375" style="276" customWidth="1"/>
    <col min="5902" max="5902" width="18.42578125" style="276" customWidth="1"/>
    <col min="5903" max="6144" width="11.42578125" style="276"/>
    <col min="6145" max="6146" width="3.42578125" style="276" customWidth="1"/>
    <col min="6147" max="6147" width="8.140625" style="276" customWidth="1"/>
    <col min="6148" max="6148" width="11.28515625" style="276" customWidth="1"/>
    <col min="6149" max="6149" width="16.140625" style="276" customWidth="1"/>
    <col min="6150" max="6150" width="17.5703125" style="276" customWidth="1"/>
    <col min="6151" max="6151" width="77.7109375" style="276" customWidth="1"/>
    <col min="6152" max="6152" width="8.7109375" style="276" customWidth="1"/>
    <col min="6153" max="6153" width="18.85546875" style="276" customWidth="1"/>
    <col min="6154" max="6154" width="23.85546875" style="276" customWidth="1"/>
    <col min="6155" max="6155" width="30" style="276" customWidth="1"/>
    <col min="6156" max="6156" width="3.28515625" style="276" customWidth="1"/>
    <col min="6157" max="6157" width="2.7109375" style="276" customWidth="1"/>
    <col min="6158" max="6158" width="18.42578125" style="276" customWidth="1"/>
    <col min="6159" max="6400" width="11.42578125" style="276"/>
    <col min="6401" max="6402" width="3.42578125" style="276" customWidth="1"/>
    <col min="6403" max="6403" width="8.140625" style="276" customWidth="1"/>
    <col min="6404" max="6404" width="11.28515625" style="276" customWidth="1"/>
    <col min="6405" max="6405" width="16.140625" style="276" customWidth="1"/>
    <col min="6406" max="6406" width="17.5703125" style="276" customWidth="1"/>
    <col min="6407" max="6407" width="77.7109375" style="276" customWidth="1"/>
    <col min="6408" max="6408" width="8.7109375" style="276" customWidth="1"/>
    <col min="6409" max="6409" width="18.85546875" style="276" customWidth="1"/>
    <col min="6410" max="6410" width="23.85546875" style="276" customWidth="1"/>
    <col min="6411" max="6411" width="30" style="276" customWidth="1"/>
    <col min="6412" max="6412" width="3.28515625" style="276" customWidth="1"/>
    <col min="6413" max="6413" width="2.7109375" style="276" customWidth="1"/>
    <col min="6414" max="6414" width="18.42578125" style="276" customWidth="1"/>
    <col min="6415" max="6656" width="11.42578125" style="276"/>
    <col min="6657" max="6658" width="3.42578125" style="276" customWidth="1"/>
    <col min="6659" max="6659" width="8.140625" style="276" customWidth="1"/>
    <col min="6660" max="6660" width="11.28515625" style="276" customWidth="1"/>
    <col min="6661" max="6661" width="16.140625" style="276" customWidth="1"/>
    <col min="6662" max="6662" width="17.5703125" style="276" customWidth="1"/>
    <col min="6663" max="6663" width="77.7109375" style="276" customWidth="1"/>
    <col min="6664" max="6664" width="8.7109375" style="276" customWidth="1"/>
    <col min="6665" max="6665" width="18.85546875" style="276" customWidth="1"/>
    <col min="6666" max="6666" width="23.85546875" style="276" customWidth="1"/>
    <col min="6667" max="6667" width="30" style="276" customWidth="1"/>
    <col min="6668" max="6668" width="3.28515625" style="276" customWidth="1"/>
    <col min="6669" max="6669" width="2.7109375" style="276" customWidth="1"/>
    <col min="6670" max="6670" width="18.42578125" style="276" customWidth="1"/>
    <col min="6671" max="6912" width="11.42578125" style="276"/>
    <col min="6913" max="6914" width="3.42578125" style="276" customWidth="1"/>
    <col min="6915" max="6915" width="8.140625" style="276" customWidth="1"/>
    <col min="6916" max="6916" width="11.28515625" style="276" customWidth="1"/>
    <col min="6917" max="6917" width="16.140625" style="276" customWidth="1"/>
    <col min="6918" max="6918" width="17.5703125" style="276" customWidth="1"/>
    <col min="6919" max="6919" width="77.7109375" style="276" customWidth="1"/>
    <col min="6920" max="6920" width="8.7109375" style="276" customWidth="1"/>
    <col min="6921" max="6921" width="18.85546875" style="276" customWidth="1"/>
    <col min="6922" max="6922" width="23.85546875" style="276" customWidth="1"/>
    <col min="6923" max="6923" width="30" style="276" customWidth="1"/>
    <col min="6924" max="6924" width="3.28515625" style="276" customWidth="1"/>
    <col min="6925" max="6925" width="2.7109375" style="276" customWidth="1"/>
    <col min="6926" max="6926" width="18.42578125" style="276" customWidth="1"/>
    <col min="6927" max="7168" width="11.42578125" style="276"/>
    <col min="7169" max="7170" width="3.42578125" style="276" customWidth="1"/>
    <col min="7171" max="7171" width="8.140625" style="276" customWidth="1"/>
    <col min="7172" max="7172" width="11.28515625" style="276" customWidth="1"/>
    <col min="7173" max="7173" width="16.140625" style="276" customWidth="1"/>
    <col min="7174" max="7174" width="17.5703125" style="276" customWidth="1"/>
    <col min="7175" max="7175" width="77.7109375" style="276" customWidth="1"/>
    <col min="7176" max="7176" width="8.7109375" style="276" customWidth="1"/>
    <col min="7177" max="7177" width="18.85546875" style="276" customWidth="1"/>
    <col min="7178" max="7178" width="23.85546875" style="276" customWidth="1"/>
    <col min="7179" max="7179" width="30" style="276" customWidth="1"/>
    <col min="7180" max="7180" width="3.28515625" style="276" customWidth="1"/>
    <col min="7181" max="7181" width="2.7109375" style="276" customWidth="1"/>
    <col min="7182" max="7182" width="18.42578125" style="276" customWidth="1"/>
    <col min="7183" max="7424" width="11.42578125" style="276"/>
    <col min="7425" max="7426" width="3.42578125" style="276" customWidth="1"/>
    <col min="7427" max="7427" width="8.140625" style="276" customWidth="1"/>
    <col min="7428" max="7428" width="11.28515625" style="276" customWidth="1"/>
    <col min="7429" max="7429" width="16.140625" style="276" customWidth="1"/>
    <col min="7430" max="7430" width="17.5703125" style="276" customWidth="1"/>
    <col min="7431" max="7431" width="77.7109375" style="276" customWidth="1"/>
    <col min="7432" max="7432" width="8.7109375" style="276" customWidth="1"/>
    <col min="7433" max="7433" width="18.85546875" style="276" customWidth="1"/>
    <col min="7434" max="7434" width="23.85546875" style="276" customWidth="1"/>
    <col min="7435" max="7435" width="30" style="276" customWidth="1"/>
    <col min="7436" max="7436" width="3.28515625" style="276" customWidth="1"/>
    <col min="7437" max="7437" width="2.7109375" style="276" customWidth="1"/>
    <col min="7438" max="7438" width="18.42578125" style="276" customWidth="1"/>
    <col min="7439" max="7680" width="11.42578125" style="276"/>
    <col min="7681" max="7682" width="3.42578125" style="276" customWidth="1"/>
    <col min="7683" max="7683" width="8.140625" style="276" customWidth="1"/>
    <col min="7684" max="7684" width="11.28515625" style="276" customWidth="1"/>
    <col min="7685" max="7685" width="16.140625" style="276" customWidth="1"/>
    <col min="7686" max="7686" width="17.5703125" style="276" customWidth="1"/>
    <col min="7687" max="7687" width="77.7109375" style="276" customWidth="1"/>
    <col min="7688" max="7688" width="8.7109375" style="276" customWidth="1"/>
    <col min="7689" max="7689" width="18.85546875" style="276" customWidth="1"/>
    <col min="7690" max="7690" width="23.85546875" style="276" customWidth="1"/>
    <col min="7691" max="7691" width="30" style="276" customWidth="1"/>
    <col min="7692" max="7692" width="3.28515625" style="276" customWidth="1"/>
    <col min="7693" max="7693" width="2.7109375" style="276" customWidth="1"/>
    <col min="7694" max="7694" width="18.42578125" style="276" customWidth="1"/>
    <col min="7695" max="7936" width="11.42578125" style="276"/>
    <col min="7937" max="7938" width="3.42578125" style="276" customWidth="1"/>
    <col min="7939" max="7939" width="8.140625" style="276" customWidth="1"/>
    <col min="7940" max="7940" width="11.28515625" style="276" customWidth="1"/>
    <col min="7941" max="7941" width="16.140625" style="276" customWidth="1"/>
    <col min="7942" max="7942" width="17.5703125" style="276" customWidth="1"/>
    <col min="7943" max="7943" width="77.7109375" style="276" customWidth="1"/>
    <col min="7944" max="7944" width="8.7109375" style="276" customWidth="1"/>
    <col min="7945" max="7945" width="18.85546875" style="276" customWidth="1"/>
    <col min="7946" max="7946" width="23.85546875" style="276" customWidth="1"/>
    <col min="7947" max="7947" width="30" style="276" customWidth="1"/>
    <col min="7948" max="7948" width="3.28515625" style="276" customWidth="1"/>
    <col min="7949" max="7949" width="2.7109375" style="276" customWidth="1"/>
    <col min="7950" max="7950" width="18.42578125" style="276" customWidth="1"/>
    <col min="7951" max="8192" width="11.42578125" style="276"/>
    <col min="8193" max="8194" width="3.42578125" style="276" customWidth="1"/>
    <col min="8195" max="8195" width="8.140625" style="276" customWidth="1"/>
    <col min="8196" max="8196" width="11.28515625" style="276" customWidth="1"/>
    <col min="8197" max="8197" width="16.140625" style="276" customWidth="1"/>
    <col min="8198" max="8198" width="17.5703125" style="276" customWidth="1"/>
    <col min="8199" max="8199" width="77.7109375" style="276" customWidth="1"/>
    <col min="8200" max="8200" width="8.7109375" style="276" customWidth="1"/>
    <col min="8201" max="8201" width="18.85546875" style="276" customWidth="1"/>
    <col min="8202" max="8202" width="23.85546875" style="276" customWidth="1"/>
    <col min="8203" max="8203" width="30" style="276" customWidth="1"/>
    <col min="8204" max="8204" width="3.28515625" style="276" customWidth="1"/>
    <col min="8205" max="8205" width="2.7109375" style="276" customWidth="1"/>
    <col min="8206" max="8206" width="18.42578125" style="276" customWidth="1"/>
    <col min="8207" max="8448" width="11.42578125" style="276"/>
    <col min="8449" max="8450" width="3.42578125" style="276" customWidth="1"/>
    <col min="8451" max="8451" width="8.140625" style="276" customWidth="1"/>
    <col min="8452" max="8452" width="11.28515625" style="276" customWidth="1"/>
    <col min="8453" max="8453" width="16.140625" style="276" customWidth="1"/>
    <col min="8454" max="8454" width="17.5703125" style="276" customWidth="1"/>
    <col min="8455" max="8455" width="77.7109375" style="276" customWidth="1"/>
    <col min="8456" max="8456" width="8.7109375" style="276" customWidth="1"/>
    <col min="8457" max="8457" width="18.85546875" style="276" customWidth="1"/>
    <col min="8458" max="8458" width="23.85546875" style="276" customWidth="1"/>
    <col min="8459" max="8459" width="30" style="276" customWidth="1"/>
    <col min="8460" max="8460" width="3.28515625" style="276" customWidth="1"/>
    <col min="8461" max="8461" width="2.7109375" style="276" customWidth="1"/>
    <col min="8462" max="8462" width="18.42578125" style="276" customWidth="1"/>
    <col min="8463" max="8704" width="11.42578125" style="276"/>
    <col min="8705" max="8706" width="3.42578125" style="276" customWidth="1"/>
    <col min="8707" max="8707" width="8.140625" style="276" customWidth="1"/>
    <col min="8708" max="8708" width="11.28515625" style="276" customWidth="1"/>
    <col min="8709" max="8709" width="16.140625" style="276" customWidth="1"/>
    <col min="8710" max="8710" width="17.5703125" style="276" customWidth="1"/>
    <col min="8711" max="8711" width="77.7109375" style="276" customWidth="1"/>
    <col min="8712" max="8712" width="8.7109375" style="276" customWidth="1"/>
    <col min="8713" max="8713" width="18.85546875" style="276" customWidth="1"/>
    <col min="8714" max="8714" width="23.85546875" style="276" customWidth="1"/>
    <col min="8715" max="8715" width="30" style="276" customWidth="1"/>
    <col min="8716" max="8716" width="3.28515625" style="276" customWidth="1"/>
    <col min="8717" max="8717" width="2.7109375" style="276" customWidth="1"/>
    <col min="8718" max="8718" width="18.42578125" style="276" customWidth="1"/>
    <col min="8719" max="8960" width="11.42578125" style="276"/>
    <col min="8961" max="8962" width="3.42578125" style="276" customWidth="1"/>
    <col min="8963" max="8963" width="8.140625" style="276" customWidth="1"/>
    <col min="8964" max="8964" width="11.28515625" style="276" customWidth="1"/>
    <col min="8965" max="8965" width="16.140625" style="276" customWidth="1"/>
    <col min="8966" max="8966" width="17.5703125" style="276" customWidth="1"/>
    <col min="8967" max="8967" width="77.7109375" style="276" customWidth="1"/>
    <col min="8968" max="8968" width="8.7109375" style="276" customWidth="1"/>
    <col min="8969" max="8969" width="18.85546875" style="276" customWidth="1"/>
    <col min="8970" max="8970" width="23.85546875" style="276" customWidth="1"/>
    <col min="8971" max="8971" width="30" style="276" customWidth="1"/>
    <col min="8972" max="8972" width="3.28515625" style="276" customWidth="1"/>
    <col min="8973" max="8973" width="2.7109375" style="276" customWidth="1"/>
    <col min="8974" max="8974" width="18.42578125" style="276" customWidth="1"/>
    <col min="8975" max="9216" width="11.42578125" style="276"/>
    <col min="9217" max="9218" width="3.42578125" style="276" customWidth="1"/>
    <col min="9219" max="9219" width="8.140625" style="276" customWidth="1"/>
    <col min="9220" max="9220" width="11.28515625" style="276" customWidth="1"/>
    <col min="9221" max="9221" width="16.140625" style="276" customWidth="1"/>
    <col min="9222" max="9222" width="17.5703125" style="276" customWidth="1"/>
    <col min="9223" max="9223" width="77.7109375" style="276" customWidth="1"/>
    <col min="9224" max="9224" width="8.7109375" style="276" customWidth="1"/>
    <col min="9225" max="9225" width="18.85546875" style="276" customWidth="1"/>
    <col min="9226" max="9226" width="23.85546875" style="276" customWidth="1"/>
    <col min="9227" max="9227" width="30" style="276" customWidth="1"/>
    <col min="9228" max="9228" width="3.28515625" style="276" customWidth="1"/>
    <col min="9229" max="9229" width="2.7109375" style="276" customWidth="1"/>
    <col min="9230" max="9230" width="18.42578125" style="276" customWidth="1"/>
    <col min="9231" max="9472" width="11.42578125" style="276"/>
    <col min="9473" max="9474" width="3.42578125" style="276" customWidth="1"/>
    <col min="9475" max="9475" width="8.140625" style="276" customWidth="1"/>
    <col min="9476" max="9476" width="11.28515625" style="276" customWidth="1"/>
    <col min="9477" max="9477" width="16.140625" style="276" customWidth="1"/>
    <col min="9478" max="9478" width="17.5703125" style="276" customWidth="1"/>
    <col min="9479" max="9479" width="77.7109375" style="276" customWidth="1"/>
    <col min="9480" max="9480" width="8.7109375" style="276" customWidth="1"/>
    <col min="9481" max="9481" width="18.85546875" style="276" customWidth="1"/>
    <col min="9482" max="9482" width="23.85546875" style="276" customWidth="1"/>
    <col min="9483" max="9483" width="30" style="276" customWidth="1"/>
    <col min="9484" max="9484" width="3.28515625" style="276" customWidth="1"/>
    <col min="9485" max="9485" width="2.7109375" style="276" customWidth="1"/>
    <col min="9486" max="9486" width="18.42578125" style="276" customWidth="1"/>
    <col min="9487" max="9728" width="11.42578125" style="276"/>
    <col min="9729" max="9730" width="3.42578125" style="276" customWidth="1"/>
    <col min="9731" max="9731" width="8.140625" style="276" customWidth="1"/>
    <col min="9732" max="9732" width="11.28515625" style="276" customWidth="1"/>
    <col min="9733" max="9733" width="16.140625" style="276" customWidth="1"/>
    <col min="9734" max="9734" width="17.5703125" style="276" customWidth="1"/>
    <col min="9735" max="9735" width="77.7109375" style="276" customWidth="1"/>
    <col min="9736" max="9736" width="8.7109375" style="276" customWidth="1"/>
    <col min="9737" max="9737" width="18.85546875" style="276" customWidth="1"/>
    <col min="9738" max="9738" width="23.85546875" style="276" customWidth="1"/>
    <col min="9739" max="9739" width="30" style="276" customWidth="1"/>
    <col min="9740" max="9740" width="3.28515625" style="276" customWidth="1"/>
    <col min="9741" max="9741" width="2.7109375" style="276" customWidth="1"/>
    <col min="9742" max="9742" width="18.42578125" style="276" customWidth="1"/>
    <col min="9743" max="9984" width="11.42578125" style="276"/>
    <col min="9985" max="9986" width="3.42578125" style="276" customWidth="1"/>
    <col min="9987" max="9987" width="8.140625" style="276" customWidth="1"/>
    <col min="9988" max="9988" width="11.28515625" style="276" customWidth="1"/>
    <col min="9989" max="9989" width="16.140625" style="276" customWidth="1"/>
    <col min="9990" max="9990" width="17.5703125" style="276" customWidth="1"/>
    <col min="9991" max="9991" width="77.7109375" style="276" customWidth="1"/>
    <col min="9992" max="9992" width="8.7109375" style="276" customWidth="1"/>
    <col min="9993" max="9993" width="18.85546875" style="276" customWidth="1"/>
    <col min="9994" max="9994" width="23.85546875" style="276" customWidth="1"/>
    <col min="9995" max="9995" width="30" style="276" customWidth="1"/>
    <col min="9996" max="9996" width="3.28515625" style="276" customWidth="1"/>
    <col min="9997" max="9997" width="2.7109375" style="276" customWidth="1"/>
    <col min="9998" max="9998" width="18.42578125" style="276" customWidth="1"/>
    <col min="9999" max="10240" width="11.42578125" style="276"/>
    <col min="10241" max="10242" width="3.42578125" style="276" customWidth="1"/>
    <col min="10243" max="10243" width="8.140625" style="276" customWidth="1"/>
    <col min="10244" max="10244" width="11.28515625" style="276" customWidth="1"/>
    <col min="10245" max="10245" width="16.140625" style="276" customWidth="1"/>
    <col min="10246" max="10246" width="17.5703125" style="276" customWidth="1"/>
    <col min="10247" max="10247" width="77.7109375" style="276" customWidth="1"/>
    <col min="10248" max="10248" width="8.7109375" style="276" customWidth="1"/>
    <col min="10249" max="10249" width="18.85546875" style="276" customWidth="1"/>
    <col min="10250" max="10250" width="23.85546875" style="276" customWidth="1"/>
    <col min="10251" max="10251" width="30" style="276" customWidth="1"/>
    <col min="10252" max="10252" width="3.28515625" style="276" customWidth="1"/>
    <col min="10253" max="10253" width="2.7109375" style="276" customWidth="1"/>
    <col min="10254" max="10254" width="18.42578125" style="276" customWidth="1"/>
    <col min="10255" max="10496" width="11.42578125" style="276"/>
    <col min="10497" max="10498" width="3.42578125" style="276" customWidth="1"/>
    <col min="10499" max="10499" width="8.140625" style="276" customWidth="1"/>
    <col min="10500" max="10500" width="11.28515625" style="276" customWidth="1"/>
    <col min="10501" max="10501" width="16.140625" style="276" customWidth="1"/>
    <col min="10502" max="10502" width="17.5703125" style="276" customWidth="1"/>
    <col min="10503" max="10503" width="77.7109375" style="276" customWidth="1"/>
    <col min="10504" max="10504" width="8.7109375" style="276" customWidth="1"/>
    <col min="10505" max="10505" width="18.85546875" style="276" customWidth="1"/>
    <col min="10506" max="10506" width="23.85546875" style="276" customWidth="1"/>
    <col min="10507" max="10507" width="30" style="276" customWidth="1"/>
    <col min="10508" max="10508" width="3.28515625" style="276" customWidth="1"/>
    <col min="10509" max="10509" width="2.7109375" style="276" customWidth="1"/>
    <col min="10510" max="10510" width="18.42578125" style="276" customWidth="1"/>
    <col min="10511" max="10752" width="11.42578125" style="276"/>
    <col min="10753" max="10754" width="3.42578125" style="276" customWidth="1"/>
    <col min="10755" max="10755" width="8.140625" style="276" customWidth="1"/>
    <col min="10756" max="10756" width="11.28515625" style="276" customWidth="1"/>
    <col min="10757" max="10757" width="16.140625" style="276" customWidth="1"/>
    <col min="10758" max="10758" width="17.5703125" style="276" customWidth="1"/>
    <col min="10759" max="10759" width="77.7109375" style="276" customWidth="1"/>
    <col min="10760" max="10760" width="8.7109375" style="276" customWidth="1"/>
    <col min="10761" max="10761" width="18.85546875" style="276" customWidth="1"/>
    <col min="10762" max="10762" width="23.85546875" style="276" customWidth="1"/>
    <col min="10763" max="10763" width="30" style="276" customWidth="1"/>
    <col min="10764" max="10764" width="3.28515625" style="276" customWidth="1"/>
    <col min="10765" max="10765" width="2.7109375" style="276" customWidth="1"/>
    <col min="10766" max="10766" width="18.42578125" style="276" customWidth="1"/>
    <col min="10767" max="11008" width="11.42578125" style="276"/>
    <col min="11009" max="11010" width="3.42578125" style="276" customWidth="1"/>
    <col min="11011" max="11011" width="8.140625" style="276" customWidth="1"/>
    <col min="11012" max="11012" width="11.28515625" style="276" customWidth="1"/>
    <col min="11013" max="11013" width="16.140625" style="276" customWidth="1"/>
    <col min="11014" max="11014" width="17.5703125" style="276" customWidth="1"/>
    <col min="11015" max="11015" width="77.7109375" style="276" customWidth="1"/>
    <col min="11016" max="11016" width="8.7109375" style="276" customWidth="1"/>
    <col min="11017" max="11017" width="18.85546875" style="276" customWidth="1"/>
    <col min="11018" max="11018" width="23.85546875" style="276" customWidth="1"/>
    <col min="11019" max="11019" width="30" style="276" customWidth="1"/>
    <col min="11020" max="11020" width="3.28515625" style="276" customWidth="1"/>
    <col min="11021" max="11021" width="2.7109375" style="276" customWidth="1"/>
    <col min="11022" max="11022" width="18.42578125" style="276" customWidth="1"/>
    <col min="11023" max="11264" width="11.42578125" style="276"/>
    <col min="11265" max="11266" width="3.42578125" style="276" customWidth="1"/>
    <col min="11267" max="11267" width="8.140625" style="276" customWidth="1"/>
    <col min="11268" max="11268" width="11.28515625" style="276" customWidth="1"/>
    <col min="11269" max="11269" width="16.140625" style="276" customWidth="1"/>
    <col min="11270" max="11270" width="17.5703125" style="276" customWidth="1"/>
    <col min="11271" max="11271" width="77.7109375" style="276" customWidth="1"/>
    <col min="11272" max="11272" width="8.7109375" style="276" customWidth="1"/>
    <col min="11273" max="11273" width="18.85546875" style="276" customWidth="1"/>
    <col min="11274" max="11274" width="23.85546875" style="276" customWidth="1"/>
    <col min="11275" max="11275" width="30" style="276" customWidth="1"/>
    <col min="11276" max="11276" width="3.28515625" style="276" customWidth="1"/>
    <col min="11277" max="11277" width="2.7109375" style="276" customWidth="1"/>
    <col min="11278" max="11278" width="18.42578125" style="276" customWidth="1"/>
    <col min="11279" max="11520" width="11.42578125" style="276"/>
    <col min="11521" max="11522" width="3.42578125" style="276" customWidth="1"/>
    <col min="11523" max="11523" width="8.140625" style="276" customWidth="1"/>
    <col min="11524" max="11524" width="11.28515625" style="276" customWidth="1"/>
    <col min="11525" max="11525" width="16.140625" style="276" customWidth="1"/>
    <col min="11526" max="11526" width="17.5703125" style="276" customWidth="1"/>
    <col min="11527" max="11527" width="77.7109375" style="276" customWidth="1"/>
    <col min="11528" max="11528" width="8.7109375" style="276" customWidth="1"/>
    <col min="11529" max="11529" width="18.85546875" style="276" customWidth="1"/>
    <col min="11530" max="11530" width="23.85546875" style="276" customWidth="1"/>
    <col min="11531" max="11531" width="30" style="276" customWidth="1"/>
    <col min="11532" max="11532" width="3.28515625" style="276" customWidth="1"/>
    <col min="11533" max="11533" width="2.7109375" style="276" customWidth="1"/>
    <col min="11534" max="11534" width="18.42578125" style="276" customWidth="1"/>
    <col min="11535" max="11776" width="11.42578125" style="276"/>
    <col min="11777" max="11778" width="3.42578125" style="276" customWidth="1"/>
    <col min="11779" max="11779" width="8.140625" style="276" customWidth="1"/>
    <col min="11780" max="11780" width="11.28515625" style="276" customWidth="1"/>
    <col min="11781" max="11781" width="16.140625" style="276" customWidth="1"/>
    <col min="11782" max="11782" width="17.5703125" style="276" customWidth="1"/>
    <col min="11783" max="11783" width="77.7109375" style="276" customWidth="1"/>
    <col min="11784" max="11784" width="8.7109375" style="276" customWidth="1"/>
    <col min="11785" max="11785" width="18.85546875" style="276" customWidth="1"/>
    <col min="11786" max="11786" width="23.85546875" style="276" customWidth="1"/>
    <col min="11787" max="11787" width="30" style="276" customWidth="1"/>
    <col min="11788" max="11788" width="3.28515625" style="276" customWidth="1"/>
    <col min="11789" max="11789" width="2.7109375" style="276" customWidth="1"/>
    <col min="11790" max="11790" width="18.42578125" style="276" customWidth="1"/>
    <col min="11791" max="12032" width="11.42578125" style="276"/>
    <col min="12033" max="12034" width="3.42578125" style="276" customWidth="1"/>
    <col min="12035" max="12035" width="8.140625" style="276" customWidth="1"/>
    <col min="12036" max="12036" width="11.28515625" style="276" customWidth="1"/>
    <col min="12037" max="12037" width="16.140625" style="276" customWidth="1"/>
    <col min="12038" max="12038" width="17.5703125" style="276" customWidth="1"/>
    <col min="12039" max="12039" width="77.7109375" style="276" customWidth="1"/>
    <col min="12040" max="12040" width="8.7109375" style="276" customWidth="1"/>
    <col min="12041" max="12041" width="18.85546875" style="276" customWidth="1"/>
    <col min="12042" max="12042" width="23.85546875" style="276" customWidth="1"/>
    <col min="12043" max="12043" width="30" style="276" customWidth="1"/>
    <col min="12044" max="12044" width="3.28515625" style="276" customWidth="1"/>
    <col min="12045" max="12045" width="2.7109375" style="276" customWidth="1"/>
    <col min="12046" max="12046" width="18.42578125" style="276" customWidth="1"/>
    <col min="12047" max="12288" width="11.42578125" style="276"/>
    <col min="12289" max="12290" width="3.42578125" style="276" customWidth="1"/>
    <col min="12291" max="12291" width="8.140625" style="276" customWidth="1"/>
    <col min="12292" max="12292" width="11.28515625" style="276" customWidth="1"/>
    <col min="12293" max="12293" width="16.140625" style="276" customWidth="1"/>
    <col min="12294" max="12294" width="17.5703125" style="276" customWidth="1"/>
    <col min="12295" max="12295" width="77.7109375" style="276" customWidth="1"/>
    <col min="12296" max="12296" width="8.7109375" style="276" customWidth="1"/>
    <col min="12297" max="12297" width="18.85546875" style="276" customWidth="1"/>
    <col min="12298" max="12298" width="23.85546875" style="276" customWidth="1"/>
    <col min="12299" max="12299" width="30" style="276" customWidth="1"/>
    <col min="12300" max="12300" width="3.28515625" style="276" customWidth="1"/>
    <col min="12301" max="12301" width="2.7109375" style="276" customWidth="1"/>
    <col min="12302" max="12302" width="18.42578125" style="276" customWidth="1"/>
    <col min="12303" max="12544" width="11.42578125" style="276"/>
    <col min="12545" max="12546" width="3.42578125" style="276" customWidth="1"/>
    <col min="12547" max="12547" width="8.140625" style="276" customWidth="1"/>
    <col min="12548" max="12548" width="11.28515625" style="276" customWidth="1"/>
    <col min="12549" max="12549" width="16.140625" style="276" customWidth="1"/>
    <col min="12550" max="12550" width="17.5703125" style="276" customWidth="1"/>
    <col min="12551" max="12551" width="77.7109375" style="276" customWidth="1"/>
    <col min="12552" max="12552" width="8.7109375" style="276" customWidth="1"/>
    <col min="12553" max="12553" width="18.85546875" style="276" customWidth="1"/>
    <col min="12554" max="12554" width="23.85546875" style="276" customWidth="1"/>
    <col min="12555" max="12555" width="30" style="276" customWidth="1"/>
    <col min="12556" max="12556" width="3.28515625" style="276" customWidth="1"/>
    <col min="12557" max="12557" width="2.7109375" style="276" customWidth="1"/>
    <col min="12558" max="12558" width="18.42578125" style="276" customWidth="1"/>
    <col min="12559" max="12800" width="11.42578125" style="276"/>
    <col min="12801" max="12802" width="3.42578125" style="276" customWidth="1"/>
    <col min="12803" max="12803" width="8.140625" style="276" customWidth="1"/>
    <col min="12804" max="12804" width="11.28515625" style="276" customWidth="1"/>
    <col min="12805" max="12805" width="16.140625" style="276" customWidth="1"/>
    <col min="12806" max="12806" width="17.5703125" style="276" customWidth="1"/>
    <col min="12807" max="12807" width="77.7109375" style="276" customWidth="1"/>
    <col min="12808" max="12808" width="8.7109375" style="276" customWidth="1"/>
    <col min="12809" max="12809" width="18.85546875" style="276" customWidth="1"/>
    <col min="12810" max="12810" width="23.85546875" style="276" customWidth="1"/>
    <col min="12811" max="12811" width="30" style="276" customWidth="1"/>
    <col min="12812" max="12812" width="3.28515625" style="276" customWidth="1"/>
    <col min="12813" max="12813" width="2.7109375" style="276" customWidth="1"/>
    <col min="12814" max="12814" width="18.42578125" style="276" customWidth="1"/>
    <col min="12815" max="13056" width="11.42578125" style="276"/>
    <col min="13057" max="13058" width="3.42578125" style="276" customWidth="1"/>
    <col min="13059" max="13059" width="8.140625" style="276" customWidth="1"/>
    <col min="13060" max="13060" width="11.28515625" style="276" customWidth="1"/>
    <col min="13061" max="13061" width="16.140625" style="276" customWidth="1"/>
    <col min="13062" max="13062" width="17.5703125" style="276" customWidth="1"/>
    <col min="13063" max="13063" width="77.7109375" style="276" customWidth="1"/>
    <col min="13064" max="13064" width="8.7109375" style="276" customWidth="1"/>
    <col min="13065" max="13065" width="18.85546875" style="276" customWidth="1"/>
    <col min="13066" max="13066" width="23.85546875" style="276" customWidth="1"/>
    <col min="13067" max="13067" width="30" style="276" customWidth="1"/>
    <col min="13068" max="13068" width="3.28515625" style="276" customWidth="1"/>
    <col min="13069" max="13069" width="2.7109375" style="276" customWidth="1"/>
    <col min="13070" max="13070" width="18.42578125" style="276" customWidth="1"/>
    <col min="13071" max="13312" width="11.42578125" style="276"/>
    <col min="13313" max="13314" width="3.42578125" style="276" customWidth="1"/>
    <col min="13315" max="13315" width="8.140625" style="276" customWidth="1"/>
    <col min="13316" max="13316" width="11.28515625" style="276" customWidth="1"/>
    <col min="13317" max="13317" width="16.140625" style="276" customWidth="1"/>
    <col min="13318" max="13318" width="17.5703125" style="276" customWidth="1"/>
    <col min="13319" max="13319" width="77.7109375" style="276" customWidth="1"/>
    <col min="13320" max="13320" width="8.7109375" style="276" customWidth="1"/>
    <col min="13321" max="13321" width="18.85546875" style="276" customWidth="1"/>
    <col min="13322" max="13322" width="23.85546875" style="276" customWidth="1"/>
    <col min="13323" max="13323" width="30" style="276" customWidth="1"/>
    <col min="13324" max="13324" width="3.28515625" style="276" customWidth="1"/>
    <col min="13325" max="13325" width="2.7109375" style="276" customWidth="1"/>
    <col min="13326" max="13326" width="18.42578125" style="276" customWidth="1"/>
    <col min="13327" max="13568" width="11.42578125" style="276"/>
    <col min="13569" max="13570" width="3.42578125" style="276" customWidth="1"/>
    <col min="13571" max="13571" width="8.140625" style="276" customWidth="1"/>
    <col min="13572" max="13572" width="11.28515625" style="276" customWidth="1"/>
    <col min="13573" max="13573" width="16.140625" style="276" customWidth="1"/>
    <col min="13574" max="13574" width="17.5703125" style="276" customWidth="1"/>
    <col min="13575" max="13575" width="77.7109375" style="276" customWidth="1"/>
    <col min="13576" max="13576" width="8.7109375" style="276" customWidth="1"/>
    <col min="13577" max="13577" width="18.85546875" style="276" customWidth="1"/>
    <col min="13578" max="13578" width="23.85546875" style="276" customWidth="1"/>
    <col min="13579" max="13579" width="30" style="276" customWidth="1"/>
    <col min="13580" max="13580" width="3.28515625" style="276" customWidth="1"/>
    <col min="13581" max="13581" width="2.7109375" style="276" customWidth="1"/>
    <col min="13582" max="13582" width="18.42578125" style="276" customWidth="1"/>
    <col min="13583" max="13824" width="11.42578125" style="276"/>
    <col min="13825" max="13826" width="3.42578125" style="276" customWidth="1"/>
    <col min="13827" max="13827" width="8.140625" style="276" customWidth="1"/>
    <col min="13828" max="13828" width="11.28515625" style="276" customWidth="1"/>
    <col min="13829" max="13829" width="16.140625" style="276" customWidth="1"/>
    <col min="13830" max="13830" width="17.5703125" style="276" customWidth="1"/>
    <col min="13831" max="13831" width="77.7109375" style="276" customWidth="1"/>
    <col min="13832" max="13832" width="8.7109375" style="276" customWidth="1"/>
    <col min="13833" max="13833" width="18.85546875" style="276" customWidth="1"/>
    <col min="13834" max="13834" width="23.85546875" style="276" customWidth="1"/>
    <col min="13835" max="13835" width="30" style="276" customWidth="1"/>
    <col min="13836" max="13836" width="3.28515625" style="276" customWidth="1"/>
    <col min="13837" max="13837" width="2.7109375" style="276" customWidth="1"/>
    <col min="13838" max="13838" width="18.42578125" style="276" customWidth="1"/>
    <col min="13839" max="14080" width="11.42578125" style="276"/>
    <col min="14081" max="14082" width="3.42578125" style="276" customWidth="1"/>
    <col min="14083" max="14083" width="8.140625" style="276" customWidth="1"/>
    <col min="14084" max="14084" width="11.28515625" style="276" customWidth="1"/>
    <col min="14085" max="14085" width="16.140625" style="276" customWidth="1"/>
    <col min="14086" max="14086" width="17.5703125" style="276" customWidth="1"/>
    <col min="14087" max="14087" width="77.7109375" style="276" customWidth="1"/>
    <col min="14088" max="14088" width="8.7109375" style="276" customWidth="1"/>
    <col min="14089" max="14089" width="18.85546875" style="276" customWidth="1"/>
    <col min="14090" max="14090" width="23.85546875" style="276" customWidth="1"/>
    <col min="14091" max="14091" width="30" style="276" customWidth="1"/>
    <col min="14092" max="14092" width="3.28515625" style="276" customWidth="1"/>
    <col min="14093" max="14093" width="2.7109375" style="276" customWidth="1"/>
    <col min="14094" max="14094" width="18.42578125" style="276" customWidth="1"/>
    <col min="14095" max="14336" width="11.42578125" style="276"/>
    <col min="14337" max="14338" width="3.42578125" style="276" customWidth="1"/>
    <col min="14339" max="14339" width="8.140625" style="276" customWidth="1"/>
    <col min="14340" max="14340" width="11.28515625" style="276" customWidth="1"/>
    <col min="14341" max="14341" width="16.140625" style="276" customWidth="1"/>
    <col min="14342" max="14342" width="17.5703125" style="276" customWidth="1"/>
    <col min="14343" max="14343" width="77.7109375" style="276" customWidth="1"/>
    <col min="14344" max="14344" width="8.7109375" style="276" customWidth="1"/>
    <col min="14345" max="14345" width="18.85546875" style="276" customWidth="1"/>
    <col min="14346" max="14346" width="23.85546875" style="276" customWidth="1"/>
    <col min="14347" max="14347" width="30" style="276" customWidth="1"/>
    <col min="14348" max="14348" width="3.28515625" style="276" customWidth="1"/>
    <col min="14349" max="14349" width="2.7109375" style="276" customWidth="1"/>
    <col min="14350" max="14350" width="18.42578125" style="276" customWidth="1"/>
    <col min="14351" max="14592" width="11.42578125" style="276"/>
    <col min="14593" max="14594" width="3.42578125" style="276" customWidth="1"/>
    <col min="14595" max="14595" width="8.140625" style="276" customWidth="1"/>
    <col min="14596" max="14596" width="11.28515625" style="276" customWidth="1"/>
    <col min="14597" max="14597" width="16.140625" style="276" customWidth="1"/>
    <col min="14598" max="14598" width="17.5703125" style="276" customWidth="1"/>
    <col min="14599" max="14599" width="77.7109375" style="276" customWidth="1"/>
    <col min="14600" max="14600" width="8.7109375" style="276" customWidth="1"/>
    <col min="14601" max="14601" width="18.85546875" style="276" customWidth="1"/>
    <col min="14602" max="14602" width="23.85546875" style="276" customWidth="1"/>
    <col min="14603" max="14603" width="30" style="276" customWidth="1"/>
    <col min="14604" max="14604" width="3.28515625" style="276" customWidth="1"/>
    <col min="14605" max="14605" width="2.7109375" style="276" customWidth="1"/>
    <col min="14606" max="14606" width="18.42578125" style="276" customWidth="1"/>
    <col min="14607" max="14848" width="11.42578125" style="276"/>
    <col min="14849" max="14850" width="3.42578125" style="276" customWidth="1"/>
    <col min="14851" max="14851" width="8.140625" style="276" customWidth="1"/>
    <col min="14852" max="14852" width="11.28515625" style="276" customWidth="1"/>
    <col min="14853" max="14853" width="16.140625" style="276" customWidth="1"/>
    <col min="14854" max="14854" width="17.5703125" style="276" customWidth="1"/>
    <col min="14855" max="14855" width="77.7109375" style="276" customWidth="1"/>
    <col min="14856" max="14856" width="8.7109375" style="276" customWidth="1"/>
    <col min="14857" max="14857" width="18.85546875" style="276" customWidth="1"/>
    <col min="14858" max="14858" width="23.85546875" style="276" customWidth="1"/>
    <col min="14859" max="14859" width="30" style="276" customWidth="1"/>
    <col min="14860" max="14860" width="3.28515625" style="276" customWidth="1"/>
    <col min="14861" max="14861" width="2.7109375" style="276" customWidth="1"/>
    <col min="14862" max="14862" width="18.42578125" style="276" customWidth="1"/>
    <col min="14863" max="15104" width="11.42578125" style="276"/>
    <col min="15105" max="15106" width="3.42578125" style="276" customWidth="1"/>
    <col min="15107" max="15107" width="8.140625" style="276" customWidth="1"/>
    <col min="15108" max="15108" width="11.28515625" style="276" customWidth="1"/>
    <col min="15109" max="15109" width="16.140625" style="276" customWidth="1"/>
    <col min="15110" max="15110" width="17.5703125" style="276" customWidth="1"/>
    <col min="15111" max="15111" width="77.7109375" style="276" customWidth="1"/>
    <col min="15112" max="15112" width="8.7109375" style="276" customWidth="1"/>
    <col min="15113" max="15113" width="18.85546875" style="276" customWidth="1"/>
    <col min="15114" max="15114" width="23.85546875" style="276" customWidth="1"/>
    <col min="15115" max="15115" width="30" style="276" customWidth="1"/>
    <col min="15116" max="15116" width="3.28515625" style="276" customWidth="1"/>
    <col min="15117" max="15117" width="2.7109375" style="276" customWidth="1"/>
    <col min="15118" max="15118" width="18.42578125" style="276" customWidth="1"/>
    <col min="15119" max="15360" width="11.42578125" style="276"/>
    <col min="15361" max="15362" width="3.42578125" style="276" customWidth="1"/>
    <col min="15363" max="15363" width="8.140625" style="276" customWidth="1"/>
    <col min="15364" max="15364" width="11.28515625" style="276" customWidth="1"/>
    <col min="15365" max="15365" width="16.140625" style="276" customWidth="1"/>
    <col min="15366" max="15366" width="17.5703125" style="276" customWidth="1"/>
    <col min="15367" max="15367" width="77.7109375" style="276" customWidth="1"/>
    <col min="15368" max="15368" width="8.7109375" style="276" customWidth="1"/>
    <col min="15369" max="15369" width="18.85546875" style="276" customWidth="1"/>
    <col min="15370" max="15370" width="23.85546875" style="276" customWidth="1"/>
    <col min="15371" max="15371" width="30" style="276" customWidth="1"/>
    <col min="15372" max="15372" width="3.28515625" style="276" customWidth="1"/>
    <col min="15373" max="15373" width="2.7109375" style="276" customWidth="1"/>
    <col min="15374" max="15374" width="18.42578125" style="276" customWidth="1"/>
    <col min="15375" max="15616" width="11.42578125" style="276"/>
    <col min="15617" max="15618" width="3.42578125" style="276" customWidth="1"/>
    <col min="15619" max="15619" width="8.140625" style="276" customWidth="1"/>
    <col min="15620" max="15620" width="11.28515625" style="276" customWidth="1"/>
    <col min="15621" max="15621" width="16.140625" style="276" customWidth="1"/>
    <col min="15622" max="15622" width="17.5703125" style="276" customWidth="1"/>
    <col min="15623" max="15623" width="77.7109375" style="276" customWidth="1"/>
    <col min="15624" max="15624" width="8.7109375" style="276" customWidth="1"/>
    <col min="15625" max="15625" width="18.85546875" style="276" customWidth="1"/>
    <col min="15626" max="15626" width="23.85546875" style="276" customWidth="1"/>
    <col min="15627" max="15627" width="30" style="276" customWidth="1"/>
    <col min="15628" max="15628" width="3.28515625" style="276" customWidth="1"/>
    <col min="15629" max="15629" width="2.7109375" style="276" customWidth="1"/>
    <col min="15630" max="15630" width="18.42578125" style="276" customWidth="1"/>
    <col min="15631" max="15872" width="11.42578125" style="276"/>
    <col min="15873" max="15874" width="3.42578125" style="276" customWidth="1"/>
    <col min="15875" max="15875" width="8.140625" style="276" customWidth="1"/>
    <col min="15876" max="15876" width="11.28515625" style="276" customWidth="1"/>
    <col min="15877" max="15877" width="16.140625" style="276" customWidth="1"/>
    <col min="15878" max="15878" width="17.5703125" style="276" customWidth="1"/>
    <col min="15879" max="15879" width="77.7109375" style="276" customWidth="1"/>
    <col min="15880" max="15880" width="8.7109375" style="276" customWidth="1"/>
    <col min="15881" max="15881" width="18.85546875" style="276" customWidth="1"/>
    <col min="15882" max="15882" width="23.85546875" style="276" customWidth="1"/>
    <col min="15883" max="15883" width="30" style="276" customWidth="1"/>
    <col min="15884" max="15884" width="3.28515625" style="276" customWidth="1"/>
    <col min="15885" max="15885" width="2.7109375" style="276" customWidth="1"/>
    <col min="15886" max="15886" width="18.42578125" style="276" customWidth="1"/>
    <col min="15887" max="16128" width="11.42578125" style="276"/>
    <col min="16129" max="16130" width="3.42578125" style="276" customWidth="1"/>
    <col min="16131" max="16131" width="8.140625" style="276" customWidth="1"/>
    <col min="16132" max="16132" width="11.28515625" style="276" customWidth="1"/>
    <col min="16133" max="16133" width="16.140625" style="276" customWidth="1"/>
    <col min="16134" max="16134" width="17.5703125" style="276" customWidth="1"/>
    <col min="16135" max="16135" width="77.7109375" style="276" customWidth="1"/>
    <col min="16136" max="16136" width="8.7109375" style="276" customWidth="1"/>
    <col min="16137" max="16137" width="18.85546875" style="276" customWidth="1"/>
    <col min="16138" max="16138" width="23.85546875" style="276" customWidth="1"/>
    <col min="16139" max="16139" width="30" style="276" customWidth="1"/>
    <col min="16140" max="16140" width="3.28515625" style="276" customWidth="1"/>
    <col min="16141" max="16141" width="2.7109375" style="276" customWidth="1"/>
    <col min="16142" max="16142" width="18.42578125" style="276" customWidth="1"/>
    <col min="16143" max="16384" width="11.42578125" style="276"/>
  </cols>
  <sheetData>
    <row r="1" spans="1:18" ht="18" thickTop="1" thickBot="1">
      <c r="C1" s="277"/>
      <c r="D1" s="277"/>
      <c r="E1" s="278"/>
      <c r="F1" s="277"/>
      <c r="G1" s="277"/>
      <c r="H1" s="277"/>
      <c r="I1" s="277"/>
      <c r="J1" s="370"/>
      <c r="K1" s="352"/>
    </row>
    <row r="2" spans="1:18" ht="18" thickTop="1" thickBot="1">
      <c r="B2" s="343"/>
      <c r="C2" s="344" t="s">
        <v>276</v>
      </c>
      <c r="D2" s="345" t="s">
        <v>277</v>
      </c>
      <c r="E2" s="344" t="s">
        <v>278</v>
      </c>
      <c r="F2" s="345">
        <v>2</v>
      </c>
      <c r="G2" s="277"/>
      <c r="H2" s="277"/>
      <c r="I2" s="277"/>
      <c r="J2" s="370"/>
      <c r="K2" s="352"/>
      <c r="L2" s="346"/>
    </row>
    <row r="3" spans="1:18">
      <c r="B3" s="347"/>
      <c r="C3" s="565" t="s">
        <v>279</v>
      </c>
      <c r="D3" s="566"/>
      <c r="E3" s="566"/>
      <c r="F3" s="566"/>
      <c r="G3" s="566"/>
      <c r="H3" s="566"/>
      <c r="I3" s="566"/>
      <c r="J3" s="566"/>
      <c r="K3" s="567"/>
      <c r="L3" s="348"/>
    </row>
    <row r="4" spans="1:18" ht="131.25" customHeight="1">
      <c r="B4" s="347"/>
      <c r="C4" s="568" t="s">
        <v>395</v>
      </c>
      <c r="D4" s="569"/>
      <c r="E4" s="569"/>
      <c r="F4" s="569"/>
      <c r="G4" s="569"/>
      <c r="H4" s="569"/>
      <c r="I4" s="569"/>
      <c r="J4" s="569"/>
      <c r="K4" s="570"/>
      <c r="L4" s="348"/>
    </row>
    <row r="5" spans="1:18">
      <c r="B5" s="347"/>
      <c r="C5" s="571" t="s">
        <v>280</v>
      </c>
      <c r="D5" s="572"/>
      <c r="E5" s="572"/>
      <c r="F5" s="572"/>
      <c r="G5" s="572"/>
      <c r="H5" s="572"/>
      <c r="I5" s="572"/>
      <c r="J5" s="572"/>
      <c r="K5" s="573"/>
      <c r="L5" s="348"/>
    </row>
    <row r="6" spans="1:18" ht="60.75" customHeight="1">
      <c r="B6" s="347"/>
      <c r="C6" s="571"/>
      <c r="D6" s="572"/>
      <c r="E6" s="572"/>
      <c r="F6" s="572"/>
      <c r="G6" s="572"/>
      <c r="H6" s="572"/>
      <c r="I6" s="572"/>
      <c r="J6" s="572"/>
      <c r="K6" s="573"/>
      <c r="L6" s="348"/>
    </row>
    <row r="7" spans="1:18" ht="57" customHeight="1" thickBot="1">
      <c r="B7" s="347"/>
      <c r="C7" s="574" t="s">
        <v>281</v>
      </c>
      <c r="D7" s="575"/>
      <c r="E7" s="575"/>
      <c r="F7" s="575"/>
      <c r="G7" s="575"/>
      <c r="H7" s="575"/>
      <c r="I7" s="575"/>
      <c r="J7" s="575"/>
      <c r="K7" s="576"/>
      <c r="L7" s="348"/>
    </row>
    <row r="8" spans="1:18" ht="17.25" thickBot="1">
      <c r="B8" s="347"/>
      <c r="C8" s="445"/>
      <c r="D8" s="446"/>
      <c r="E8" s="447"/>
      <c r="F8" s="445"/>
      <c r="G8" s="448"/>
      <c r="H8" s="449"/>
      <c r="I8" s="450"/>
      <c r="J8" s="451"/>
      <c r="K8" s="452"/>
      <c r="L8" s="348"/>
    </row>
    <row r="9" spans="1:18" ht="17.25" thickBot="1">
      <c r="B9" s="347"/>
      <c r="C9" s="577" t="s">
        <v>235</v>
      </c>
      <c r="D9" s="578"/>
      <c r="E9" s="578"/>
      <c r="F9" s="578"/>
      <c r="G9" s="578"/>
      <c r="H9" s="578"/>
      <c r="I9" s="578"/>
      <c r="J9" s="578"/>
      <c r="K9" s="579"/>
      <c r="L9" s="348"/>
    </row>
    <row r="10" spans="1:18" ht="17.25" thickBot="1">
      <c r="B10" s="347"/>
      <c r="C10" s="562"/>
      <c r="D10" s="563"/>
      <c r="E10" s="563"/>
      <c r="F10" s="563"/>
      <c r="G10" s="563"/>
      <c r="H10" s="563"/>
      <c r="I10" s="563"/>
      <c r="J10" s="563"/>
      <c r="K10" s="564"/>
      <c r="L10" s="348"/>
    </row>
    <row r="11" spans="1:18" ht="16.5" customHeight="1">
      <c r="A11" s="280"/>
      <c r="B11" s="281"/>
      <c r="C11" s="584" t="s">
        <v>199</v>
      </c>
      <c r="D11" s="586" t="s">
        <v>200</v>
      </c>
      <c r="E11" s="588" t="s">
        <v>201</v>
      </c>
      <c r="F11" s="588"/>
      <c r="G11" s="589" t="s">
        <v>120</v>
      </c>
      <c r="H11" s="589" t="s">
        <v>122</v>
      </c>
      <c r="I11" s="591" t="s">
        <v>0</v>
      </c>
      <c r="J11" s="600" t="s">
        <v>282</v>
      </c>
      <c r="K11" s="598" t="s">
        <v>204</v>
      </c>
      <c r="L11" s="453"/>
      <c r="M11" s="454"/>
      <c r="N11" s="596" t="s">
        <v>421</v>
      </c>
      <c r="O11" s="582" t="s">
        <v>422</v>
      </c>
      <c r="P11" s="580" t="s">
        <v>283</v>
      </c>
      <c r="Q11" s="582" t="s">
        <v>284</v>
      </c>
    </row>
    <row r="12" spans="1:18" ht="78" customHeight="1" thickBot="1">
      <c r="A12" s="280"/>
      <c r="B12" s="281"/>
      <c r="C12" s="585"/>
      <c r="D12" s="587"/>
      <c r="E12" s="455" t="s">
        <v>202</v>
      </c>
      <c r="F12" s="455" t="s">
        <v>203</v>
      </c>
      <c r="G12" s="590"/>
      <c r="H12" s="590"/>
      <c r="I12" s="592"/>
      <c r="J12" s="601"/>
      <c r="K12" s="599"/>
      <c r="L12" s="453"/>
      <c r="M12" s="454"/>
      <c r="N12" s="597"/>
      <c r="O12" s="583"/>
      <c r="P12" s="581"/>
      <c r="Q12" s="583"/>
    </row>
    <row r="13" spans="1:18" ht="17.25" thickBot="1">
      <c r="A13" s="280"/>
      <c r="B13" s="281"/>
      <c r="C13" s="331"/>
      <c r="D13" s="332">
        <v>7</v>
      </c>
      <c r="E13" s="333"/>
      <c r="F13" s="333"/>
      <c r="G13" s="334" t="s">
        <v>246</v>
      </c>
      <c r="H13" s="335"/>
      <c r="I13" s="336"/>
      <c r="J13" s="371"/>
      <c r="K13" s="353"/>
      <c r="L13" s="323"/>
      <c r="M13" s="324"/>
      <c r="N13" s="336"/>
      <c r="O13" s="337"/>
      <c r="P13" s="362"/>
      <c r="Q13" s="337"/>
    </row>
    <row r="14" spans="1:18">
      <c r="A14" s="280"/>
      <c r="B14" s="281"/>
      <c r="C14" s="325"/>
      <c r="D14" s="326"/>
      <c r="E14" s="327"/>
      <c r="F14" s="327"/>
      <c r="G14" s="328" t="s">
        <v>247</v>
      </c>
      <c r="H14" s="329"/>
      <c r="I14" s="330"/>
      <c r="J14" s="372"/>
      <c r="K14" s="354"/>
      <c r="L14" s="323"/>
      <c r="M14" s="324"/>
      <c r="N14" s="330"/>
      <c r="O14" s="341"/>
      <c r="P14" s="363"/>
      <c r="Q14" s="341"/>
    </row>
    <row r="15" spans="1:18">
      <c r="A15" s="280"/>
      <c r="B15" s="281"/>
      <c r="C15" s="300"/>
      <c r="D15" s="301"/>
      <c r="E15" s="302"/>
      <c r="F15" s="302"/>
      <c r="G15" s="303" t="s">
        <v>245</v>
      </c>
      <c r="H15" s="304"/>
      <c r="I15" s="305"/>
      <c r="J15" s="373"/>
      <c r="K15" s="355"/>
      <c r="L15" s="323"/>
      <c r="M15" s="324"/>
      <c r="N15" s="305"/>
      <c r="O15" s="342"/>
      <c r="P15" s="364"/>
      <c r="Q15" s="342"/>
    </row>
    <row r="16" spans="1:18" ht="31.5">
      <c r="A16" s="280"/>
      <c r="B16" s="281"/>
      <c r="C16" s="306">
        <v>6676</v>
      </c>
      <c r="D16" s="307">
        <v>7.0010000000000003</v>
      </c>
      <c r="E16" s="308"/>
      <c r="F16" s="308"/>
      <c r="G16" s="309" t="s">
        <v>346</v>
      </c>
      <c r="H16" s="310" t="s">
        <v>5</v>
      </c>
      <c r="I16" s="311">
        <v>7</v>
      </c>
      <c r="J16" s="374"/>
      <c r="K16" s="356">
        <f>+J16*I16</f>
        <v>0</v>
      </c>
      <c r="L16" s="323"/>
      <c r="M16" s="324"/>
      <c r="N16" s="338">
        <v>160672</v>
      </c>
      <c r="O16" s="296">
        <f t="shared" ref="O16:O22" si="0">ROUND((+J16),0)</f>
        <v>0</v>
      </c>
      <c r="P16" s="297">
        <f t="shared" ref="P16:P22" si="1">+O16*I16</f>
        <v>0</v>
      </c>
      <c r="Q16" s="153" t="str">
        <f>IF(OR(P16&lt;=0,P16&gt;'PTTO OFICIAL '!K16),"ERROR","OK")</f>
        <v>ERROR</v>
      </c>
      <c r="R16" s="298"/>
    </row>
    <row r="17" spans="1:18" ht="31.5">
      <c r="A17" s="280"/>
      <c r="B17" s="281"/>
      <c r="C17" s="306">
        <v>4846</v>
      </c>
      <c r="D17" s="307">
        <v>7.0020000000000007</v>
      </c>
      <c r="E17" s="308"/>
      <c r="F17" s="308"/>
      <c r="G17" s="309" t="s">
        <v>48</v>
      </c>
      <c r="H17" s="310" t="s">
        <v>5</v>
      </c>
      <c r="I17" s="311">
        <v>68</v>
      </c>
      <c r="J17" s="374"/>
      <c r="K17" s="356">
        <f t="shared" ref="K17:K80" si="2">+J17*I17</f>
        <v>0</v>
      </c>
      <c r="L17" s="323"/>
      <c r="M17" s="324"/>
      <c r="N17" s="312">
        <v>132567</v>
      </c>
      <c r="O17" s="296">
        <f t="shared" si="0"/>
        <v>0</v>
      </c>
      <c r="P17" s="297">
        <f t="shared" si="1"/>
        <v>0</v>
      </c>
      <c r="Q17" s="153" t="str">
        <f>IF(OR(P17&lt;=0,P17&gt;'PTTO OFICIAL '!K17),"ERROR","OK")</f>
        <v>ERROR</v>
      </c>
      <c r="R17" s="298"/>
    </row>
    <row r="18" spans="1:18" ht="31.5">
      <c r="A18" s="280"/>
      <c r="B18" s="281"/>
      <c r="C18" s="306">
        <v>6673</v>
      </c>
      <c r="D18" s="307">
        <v>7.003000000000001</v>
      </c>
      <c r="E18" s="308"/>
      <c r="F18" s="308"/>
      <c r="G18" s="309" t="s">
        <v>129</v>
      </c>
      <c r="H18" s="310" t="s">
        <v>5</v>
      </c>
      <c r="I18" s="311">
        <v>149</v>
      </c>
      <c r="J18" s="374"/>
      <c r="K18" s="356">
        <f t="shared" si="2"/>
        <v>0</v>
      </c>
      <c r="L18" s="323"/>
      <c r="M18" s="324"/>
      <c r="N18" s="312">
        <v>222655</v>
      </c>
      <c r="O18" s="296">
        <f t="shared" si="0"/>
        <v>0</v>
      </c>
      <c r="P18" s="297">
        <f t="shared" si="1"/>
        <v>0</v>
      </c>
      <c r="Q18" s="153" t="str">
        <f>IF(OR(P18&lt;=0,P18&gt;'PTTO OFICIAL '!K18),"ERROR","OK")</f>
        <v>ERROR</v>
      </c>
      <c r="R18" s="298"/>
    </row>
    <row r="19" spans="1:18" ht="31.5">
      <c r="A19" s="280"/>
      <c r="B19" s="281"/>
      <c r="C19" s="306">
        <v>4869</v>
      </c>
      <c r="D19" s="307">
        <v>7.0040000000000013</v>
      </c>
      <c r="E19" s="308"/>
      <c r="F19" s="308"/>
      <c r="G19" s="309" t="s">
        <v>50</v>
      </c>
      <c r="H19" s="310" t="s">
        <v>5</v>
      </c>
      <c r="I19" s="311">
        <v>64</v>
      </c>
      <c r="J19" s="374"/>
      <c r="K19" s="356">
        <f t="shared" si="2"/>
        <v>0</v>
      </c>
      <c r="L19" s="323"/>
      <c r="M19" s="324"/>
      <c r="N19" s="312">
        <v>66285</v>
      </c>
      <c r="O19" s="296">
        <f t="shared" si="0"/>
        <v>0</v>
      </c>
      <c r="P19" s="297">
        <f t="shared" si="1"/>
        <v>0</v>
      </c>
      <c r="Q19" s="153" t="str">
        <f>IF(OR(P19&lt;=0,P19&gt;'PTTO OFICIAL '!K19),"ERROR","OK")</f>
        <v>ERROR</v>
      </c>
      <c r="R19" s="298"/>
    </row>
    <row r="20" spans="1:18" ht="31.5">
      <c r="A20" s="280"/>
      <c r="B20" s="281"/>
      <c r="C20" s="306">
        <v>6781</v>
      </c>
      <c r="D20" s="307">
        <v>7.0050000000000017</v>
      </c>
      <c r="E20" s="308"/>
      <c r="F20" s="308"/>
      <c r="G20" s="309" t="s">
        <v>135</v>
      </c>
      <c r="H20" s="310" t="s">
        <v>2</v>
      </c>
      <c r="I20" s="311">
        <v>6180</v>
      </c>
      <c r="J20" s="374"/>
      <c r="K20" s="356">
        <f t="shared" si="2"/>
        <v>0</v>
      </c>
      <c r="L20" s="323"/>
      <c r="M20" s="324"/>
      <c r="N20" s="312">
        <v>114235</v>
      </c>
      <c r="O20" s="296">
        <f t="shared" si="0"/>
        <v>0</v>
      </c>
      <c r="P20" s="297">
        <f t="shared" si="1"/>
        <v>0</v>
      </c>
      <c r="Q20" s="153" t="str">
        <f>IF(OR(P20&lt;=0,P20&gt;'PTTO OFICIAL '!K20),"ERROR","OK")</f>
        <v>ERROR</v>
      </c>
      <c r="R20" s="298"/>
    </row>
    <row r="21" spans="1:18" ht="47.25">
      <c r="A21" s="280"/>
      <c r="B21" s="281"/>
      <c r="C21" s="306">
        <v>6675</v>
      </c>
      <c r="D21" s="307">
        <v>7.006000000000002</v>
      </c>
      <c r="E21" s="308"/>
      <c r="F21" s="308"/>
      <c r="G21" s="309" t="s">
        <v>130</v>
      </c>
      <c r="H21" s="310" t="s">
        <v>5</v>
      </c>
      <c r="I21" s="311">
        <v>6</v>
      </c>
      <c r="J21" s="374"/>
      <c r="K21" s="356">
        <f t="shared" si="2"/>
        <v>0</v>
      </c>
      <c r="L21" s="323"/>
      <c r="M21" s="324"/>
      <c r="N21" s="312">
        <v>285157</v>
      </c>
      <c r="O21" s="296">
        <f t="shared" si="0"/>
        <v>0</v>
      </c>
      <c r="P21" s="297">
        <f t="shared" si="1"/>
        <v>0</v>
      </c>
      <c r="Q21" s="153" t="str">
        <f>IF(OR(P21&lt;=0,P21&gt;'PTTO OFICIAL '!K21),"ERROR","OK")</f>
        <v>ERROR</v>
      </c>
      <c r="R21" s="298"/>
    </row>
    <row r="22" spans="1:18" ht="31.5">
      <c r="A22" s="280"/>
      <c r="B22" s="281"/>
      <c r="C22" s="306">
        <v>4613</v>
      </c>
      <c r="D22" s="307">
        <v>7.0070000000000023</v>
      </c>
      <c r="E22" s="308"/>
      <c r="F22" s="308"/>
      <c r="G22" s="309" t="s">
        <v>44</v>
      </c>
      <c r="H22" s="310" t="s">
        <v>1</v>
      </c>
      <c r="I22" s="311">
        <v>144</v>
      </c>
      <c r="J22" s="374"/>
      <c r="K22" s="356">
        <f t="shared" si="2"/>
        <v>0</v>
      </c>
      <c r="L22" s="323"/>
      <c r="M22" s="324"/>
      <c r="N22" s="312">
        <v>58797</v>
      </c>
      <c r="O22" s="296">
        <f t="shared" si="0"/>
        <v>0</v>
      </c>
      <c r="P22" s="297">
        <f t="shared" si="1"/>
        <v>0</v>
      </c>
      <c r="Q22" s="153" t="str">
        <f>IF(OR(P22&lt;=0,P22&gt;'PTTO OFICIAL '!K22),"ERROR","OK")</f>
        <v>ERROR</v>
      </c>
      <c r="R22" s="298"/>
    </row>
    <row r="23" spans="1:18">
      <c r="A23" s="280"/>
      <c r="B23" s="281"/>
      <c r="C23" s="306"/>
      <c r="D23" s="307"/>
      <c r="E23" s="308"/>
      <c r="F23" s="308"/>
      <c r="G23" s="303" t="s">
        <v>248</v>
      </c>
      <c r="H23" s="310"/>
      <c r="I23" s="311"/>
      <c r="J23" s="375"/>
      <c r="K23" s="356">
        <f t="shared" si="2"/>
        <v>0</v>
      </c>
      <c r="L23" s="323"/>
      <c r="M23" s="324"/>
      <c r="N23" s="305"/>
      <c r="O23" s="342"/>
      <c r="P23" s="364"/>
      <c r="Q23" s="342"/>
      <c r="R23" s="298"/>
    </row>
    <row r="24" spans="1:18" ht="63">
      <c r="A24" s="280"/>
      <c r="B24" s="281"/>
      <c r="C24" s="306">
        <v>5252</v>
      </c>
      <c r="D24" s="307">
        <v>7.0080000000000027</v>
      </c>
      <c r="E24" s="302"/>
      <c r="F24" s="302"/>
      <c r="G24" s="309" t="s">
        <v>348</v>
      </c>
      <c r="H24" s="310" t="s">
        <v>5</v>
      </c>
      <c r="I24" s="311">
        <v>1</v>
      </c>
      <c r="J24" s="374"/>
      <c r="K24" s="356">
        <f t="shared" si="2"/>
        <v>0</v>
      </c>
      <c r="L24" s="323"/>
      <c r="M24" s="324"/>
      <c r="N24" s="312">
        <v>2979666</v>
      </c>
      <c r="O24" s="296">
        <f t="shared" ref="O24:O29" si="3">ROUND((+J24),0)</f>
        <v>0</v>
      </c>
      <c r="P24" s="297">
        <f t="shared" ref="P24:P29" si="4">+O24*I24</f>
        <v>0</v>
      </c>
      <c r="Q24" s="153" t="str">
        <f>IF(OR(P24&lt;=0,P24&gt;'PTTO OFICIAL '!K24),"ERROR","OK")</f>
        <v>ERROR</v>
      </c>
      <c r="R24" s="298"/>
    </row>
    <row r="25" spans="1:18" ht="31.5">
      <c r="A25" s="280"/>
      <c r="B25" s="281"/>
      <c r="C25" s="306">
        <v>5253</v>
      </c>
      <c r="D25" s="307">
        <v>7.009000000000003</v>
      </c>
      <c r="E25" s="308"/>
      <c r="F25" s="308"/>
      <c r="G25" s="309" t="s">
        <v>53</v>
      </c>
      <c r="H25" s="310" t="s">
        <v>5</v>
      </c>
      <c r="I25" s="311">
        <v>3</v>
      </c>
      <c r="J25" s="374"/>
      <c r="K25" s="356">
        <f t="shared" si="2"/>
        <v>0</v>
      </c>
      <c r="L25" s="323"/>
      <c r="M25" s="324"/>
      <c r="N25" s="312">
        <v>12094069</v>
      </c>
      <c r="O25" s="296">
        <f t="shared" si="3"/>
        <v>0</v>
      </c>
      <c r="P25" s="297">
        <f t="shared" si="4"/>
        <v>0</v>
      </c>
      <c r="Q25" s="153" t="str">
        <f>IF(OR(P25&lt;=0,P25&gt;'PTTO OFICIAL '!K25),"ERROR","OK")</f>
        <v>ERROR</v>
      </c>
      <c r="R25" s="298"/>
    </row>
    <row r="26" spans="1:18">
      <c r="A26" s="280"/>
      <c r="B26" s="281"/>
      <c r="C26" s="306">
        <v>5184</v>
      </c>
      <c r="D26" s="307">
        <v>7.0100000000000033</v>
      </c>
      <c r="E26" s="308"/>
      <c r="F26" s="308"/>
      <c r="G26" s="309" t="s">
        <v>52</v>
      </c>
      <c r="H26" s="310" t="s">
        <v>2</v>
      </c>
      <c r="I26" s="311">
        <v>2522</v>
      </c>
      <c r="J26" s="374"/>
      <c r="K26" s="356">
        <f t="shared" si="2"/>
        <v>0</v>
      </c>
      <c r="L26" s="323"/>
      <c r="M26" s="324"/>
      <c r="N26" s="312">
        <v>59674</v>
      </c>
      <c r="O26" s="296">
        <f t="shared" si="3"/>
        <v>0</v>
      </c>
      <c r="P26" s="297">
        <f t="shared" si="4"/>
        <v>0</v>
      </c>
      <c r="Q26" s="153" t="str">
        <f>IF(OR(P26&lt;=0,P26&gt;'PTTO OFICIAL '!K26),"ERROR","OK")</f>
        <v>ERROR</v>
      </c>
      <c r="R26" s="298"/>
    </row>
    <row r="27" spans="1:18" ht="31.5">
      <c r="A27" s="280"/>
      <c r="B27" s="281"/>
      <c r="C27" s="306">
        <v>3408</v>
      </c>
      <c r="D27" s="307">
        <v>7.0110000000000037</v>
      </c>
      <c r="E27" s="308"/>
      <c r="F27" s="308"/>
      <c r="G27" s="309" t="s">
        <v>24</v>
      </c>
      <c r="H27" s="310" t="s">
        <v>2</v>
      </c>
      <c r="I27" s="311">
        <v>2522</v>
      </c>
      <c r="J27" s="374"/>
      <c r="K27" s="356">
        <f t="shared" si="2"/>
        <v>0</v>
      </c>
      <c r="L27" s="323"/>
      <c r="M27" s="324"/>
      <c r="N27" s="312">
        <v>308258</v>
      </c>
      <c r="O27" s="296">
        <f t="shared" si="3"/>
        <v>0</v>
      </c>
      <c r="P27" s="297">
        <f t="shared" si="4"/>
        <v>0</v>
      </c>
      <c r="Q27" s="153" t="str">
        <f>IF(OR(P27&lt;=0,P27&gt;'PTTO OFICIAL '!K27),"ERROR","OK")</f>
        <v>ERROR</v>
      </c>
      <c r="R27" s="298"/>
    </row>
    <row r="28" spans="1:18" ht="31.5">
      <c r="A28" s="280"/>
      <c r="B28" s="281"/>
      <c r="C28" s="306">
        <v>7003</v>
      </c>
      <c r="D28" s="307">
        <v>7.012000000000004</v>
      </c>
      <c r="E28" s="308"/>
      <c r="F28" s="308"/>
      <c r="G28" s="309" t="s">
        <v>150</v>
      </c>
      <c r="H28" s="310" t="s">
        <v>2</v>
      </c>
      <c r="I28" s="311">
        <v>4478</v>
      </c>
      <c r="J28" s="374"/>
      <c r="K28" s="356">
        <f t="shared" si="2"/>
        <v>0</v>
      </c>
      <c r="L28" s="323"/>
      <c r="M28" s="324"/>
      <c r="N28" s="312">
        <v>23801</v>
      </c>
      <c r="O28" s="296">
        <f t="shared" si="3"/>
        <v>0</v>
      </c>
      <c r="P28" s="297">
        <f t="shared" si="4"/>
        <v>0</v>
      </c>
      <c r="Q28" s="153" t="str">
        <f>IF(OR(P28&lt;=0,P28&gt;'PTTO OFICIAL '!K28),"ERROR","OK")</f>
        <v>ERROR</v>
      </c>
      <c r="R28" s="298"/>
    </row>
    <row r="29" spans="1:18" ht="31.5">
      <c r="A29" s="280"/>
      <c r="B29" s="281"/>
      <c r="C29" s="306">
        <v>8129</v>
      </c>
      <c r="D29" s="307">
        <v>7.0130000000000043</v>
      </c>
      <c r="E29" s="308"/>
      <c r="F29" s="308"/>
      <c r="G29" s="309" t="s">
        <v>240</v>
      </c>
      <c r="H29" s="310" t="s">
        <v>2</v>
      </c>
      <c r="I29" s="311">
        <v>1841</v>
      </c>
      <c r="J29" s="374"/>
      <c r="K29" s="356">
        <f t="shared" si="2"/>
        <v>0</v>
      </c>
      <c r="L29" s="323"/>
      <c r="M29" s="324"/>
      <c r="N29" s="312">
        <v>84018</v>
      </c>
      <c r="O29" s="296">
        <f t="shared" si="3"/>
        <v>0</v>
      </c>
      <c r="P29" s="297">
        <f t="shared" si="4"/>
        <v>0</v>
      </c>
      <c r="Q29" s="153" t="str">
        <f>IF(OR(P29&lt;=0,P29&gt;'PTTO OFICIAL '!K29),"ERROR","OK")</f>
        <v>ERROR</v>
      </c>
      <c r="R29" s="298"/>
    </row>
    <row r="30" spans="1:18">
      <c r="A30" s="280"/>
      <c r="B30" s="281"/>
      <c r="C30" s="306"/>
      <c r="D30" s="307"/>
      <c r="E30" s="308"/>
      <c r="F30" s="308"/>
      <c r="G30" s="303" t="s">
        <v>249</v>
      </c>
      <c r="H30" s="310"/>
      <c r="I30" s="311"/>
      <c r="J30" s="375"/>
      <c r="K30" s="356">
        <f t="shared" si="2"/>
        <v>0</v>
      </c>
      <c r="L30" s="323"/>
      <c r="M30" s="324"/>
      <c r="N30" s="305"/>
      <c r="O30" s="342"/>
      <c r="P30" s="364"/>
      <c r="Q30" s="342"/>
      <c r="R30" s="298"/>
    </row>
    <row r="31" spans="1:18" ht="31.5">
      <c r="A31" s="280"/>
      <c r="B31" s="281"/>
      <c r="C31" s="306">
        <v>5023</v>
      </c>
      <c r="D31" s="307">
        <v>7.0140000000000047</v>
      </c>
      <c r="E31" s="308"/>
      <c r="F31" s="308"/>
      <c r="G31" s="309" t="s">
        <v>101</v>
      </c>
      <c r="H31" s="310" t="s">
        <v>2</v>
      </c>
      <c r="I31" s="311">
        <v>2016</v>
      </c>
      <c r="J31" s="374"/>
      <c r="K31" s="356">
        <f t="shared" si="2"/>
        <v>0</v>
      </c>
      <c r="L31" s="323"/>
      <c r="M31" s="324"/>
      <c r="N31" s="312">
        <v>22961</v>
      </c>
      <c r="O31" s="296">
        <f t="shared" ref="O31:O51" si="5">ROUND((+J31),0)</f>
        <v>0</v>
      </c>
      <c r="P31" s="297">
        <f t="shared" ref="P31:P51" si="6">+O31*I31</f>
        <v>0</v>
      </c>
      <c r="Q31" s="153" t="str">
        <f t="shared" ref="Q31:Q51" si="7">IF(OR(P31&lt;=0,P31&gt;K31),"ERROR","OK")</f>
        <v>ERROR</v>
      </c>
      <c r="R31" s="298"/>
    </row>
    <row r="32" spans="1:18" ht="31.5">
      <c r="A32" s="280"/>
      <c r="B32" s="281"/>
      <c r="C32" s="306">
        <v>3380</v>
      </c>
      <c r="D32" s="307">
        <v>7.015000000000005</v>
      </c>
      <c r="E32" s="308"/>
      <c r="F32" s="308"/>
      <c r="G32" s="309" t="s">
        <v>68</v>
      </c>
      <c r="H32" s="310" t="s">
        <v>2</v>
      </c>
      <c r="I32" s="311">
        <v>350</v>
      </c>
      <c r="J32" s="374"/>
      <c r="K32" s="356">
        <f t="shared" si="2"/>
        <v>0</v>
      </c>
      <c r="L32" s="323"/>
      <c r="M32" s="324"/>
      <c r="N32" s="312">
        <v>93734</v>
      </c>
      <c r="O32" s="296">
        <f t="shared" si="5"/>
        <v>0</v>
      </c>
      <c r="P32" s="297">
        <f t="shared" si="6"/>
        <v>0</v>
      </c>
      <c r="Q32" s="153" t="str">
        <f t="shared" si="7"/>
        <v>ERROR</v>
      </c>
      <c r="R32" s="298"/>
    </row>
    <row r="33" spans="1:18" ht="31.5">
      <c r="A33" s="280"/>
      <c r="B33" s="281"/>
      <c r="C33" s="313">
        <v>3024</v>
      </c>
      <c r="D33" s="307">
        <v>7.0160000000000053</v>
      </c>
      <c r="E33" s="314"/>
      <c r="F33" s="314"/>
      <c r="G33" s="309" t="s">
        <v>12</v>
      </c>
      <c r="H33" s="315" t="s">
        <v>1</v>
      </c>
      <c r="I33" s="316">
        <v>112</v>
      </c>
      <c r="J33" s="374"/>
      <c r="K33" s="356">
        <f t="shared" si="2"/>
        <v>0</v>
      </c>
      <c r="L33" s="323"/>
      <c r="M33" s="324"/>
      <c r="N33" s="312">
        <v>126767</v>
      </c>
      <c r="O33" s="296">
        <f t="shared" si="5"/>
        <v>0</v>
      </c>
      <c r="P33" s="297">
        <f t="shared" si="6"/>
        <v>0</v>
      </c>
      <c r="Q33" s="153" t="str">
        <f t="shared" si="7"/>
        <v>ERROR</v>
      </c>
      <c r="R33" s="298"/>
    </row>
    <row r="34" spans="1:18">
      <c r="A34" s="280"/>
      <c r="B34" s="281"/>
      <c r="C34" s="306">
        <v>3009</v>
      </c>
      <c r="D34" s="307">
        <v>7.0170000000000057</v>
      </c>
      <c r="E34" s="308"/>
      <c r="F34" s="308"/>
      <c r="G34" s="309" t="s">
        <v>10</v>
      </c>
      <c r="H34" s="310" t="s">
        <v>1</v>
      </c>
      <c r="I34" s="311">
        <v>612</v>
      </c>
      <c r="J34" s="374"/>
      <c r="K34" s="356">
        <f t="shared" si="2"/>
        <v>0</v>
      </c>
      <c r="L34" s="323"/>
      <c r="M34" s="324"/>
      <c r="N34" s="312">
        <v>37240</v>
      </c>
      <c r="O34" s="296">
        <f t="shared" si="5"/>
        <v>0</v>
      </c>
      <c r="P34" s="297">
        <f t="shared" si="6"/>
        <v>0</v>
      </c>
      <c r="Q34" s="153" t="str">
        <f t="shared" si="7"/>
        <v>ERROR</v>
      </c>
      <c r="R34" s="298"/>
    </row>
    <row r="35" spans="1:18" ht="31.5">
      <c r="A35" s="280"/>
      <c r="B35" s="281"/>
      <c r="C35" s="306">
        <v>4613</v>
      </c>
      <c r="D35" s="307">
        <v>7.018000000000006</v>
      </c>
      <c r="E35" s="308"/>
      <c r="F35" s="308"/>
      <c r="G35" s="309" t="s">
        <v>44</v>
      </c>
      <c r="H35" s="310" t="s">
        <v>1</v>
      </c>
      <c r="I35" s="311">
        <v>795</v>
      </c>
      <c r="J35" s="374"/>
      <c r="K35" s="356">
        <f t="shared" si="2"/>
        <v>0</v>
      </c>
      <c r="L35" s="323"/>
      <c r="M35" s="324"/>
      <c r="N35" s="312">
        <v>58797</v>
      </c>
      <c r="O35" s="296">
        <f t="shared" si="5"/>
        <v>0</v>
      </c>
      <c r="P35" s="297">
        <f t="shared" si="6"/>
        <v>0</v>
      </c>
      <c r="Q35" s="153" t="str">
        <f t="shared" si="7"/>
        <v>ERROR</v>
      </c>
      <c r="R35" s="298"/>
    </row>
    <row r="36" spans="1:18" ht="31.5">
      <c r="A36" s="280"/>
      <c r="B36" s="281"/>
      <c r="C36" s="306">
        <v>4907</v>
      </c>
      <c r="D36" s="307">
        <v>7.0190000000000063</v>
      </c>
      <c r="E36" s="308"/>
      <c r="F36" s="308"/>
      <c r="G36" s="309" t="s">
        <v>97</v>
      </c>
      <c r="H36" s="310" t="s">
        <v>1</v>
      </c>
      <c r="I36" s="311">
        <v>287</v>
      </c>
      <c r="J36" s="374"/>
      <c r="K36" s="356">
        <f t="shared" si="2"/>
        <v>0</v>
      </c>
      <c r="L36" s="323"/>
      <c r="M36" s="324"/>
      <c r="N36" s="312">
        <v>146488</v>
      </c>
      <c r="O36" s="296">
        <f t="shared" si="5"/>
        <v>0</v>
      </c>
      <c r="P36" s="297">
        <f t="shared" si="6"/>
        <v>0</v>
      </c>
      <c r="Q36" s="153" t="str">
        <f t="shared" si="7"/>
        <v>ERROR</v>
      </c>
      <c r="R36" s="298"/>
    </row>
    <row r="37" spans="1:18" ht="31.5">
      <c r="A37" s="280"/>
      <c r="B37" s="281"/>
      <c r="C37" s="306">
        <v>7322</v>
      </c>
      <c r="D37" s="307">
        <v>7.0200000000000067</v>
      </c>
      <c r="E37" s="308"/>
      <c r="F37" s="308"/>
      <c r="G37" s="309" t="s">
        <v>159</v>
      </c>
      <c r="H37" s="310" t="s">
        <v>5</v>
      </c>
      <c r="I37" s="311">
        <v>33</v>
      </c>
      <c r="J37" s="374"/>
      <c r="K37" s="356">
        <f t="shared" si="2"/>
        <v>0</v>
      </c>
      <c r="L37" s="323"/>
      <c r="M37" s="324"/>
      <c r="N37" s="312">
        <v>207287</v>
      </c>
      <c r="O37" s="296">
        <f t="shared" si="5"/>
        <v>0</v>
      </c>
      <c r="P37" s="297">
        <f t="shared" si="6"/>
        <v>0</v>
      </c>
      <c r="Q37" s="153" t="str">
        <f t="shared" si="7"/>
        <v>ERROR</v>
      </c>
      <c r="R37" s="298"/>
    </row>
    <row r="38" spans="1:18" ht="31.5">
      <c r="A38" s="280"/>
      <c r="B38" s="281"/>
      <c r="C38" s="306">
        <v>7322</v>
      </c>
      <c r="D38" s="307">
        <v>7.021000000000007</v>
      </c>
      <c r="E38" s="308"/>
      <c r="F38" s="308"/>
      <c r="G38" s="309" t="s">
        <v>159</v>
      </c>
      <c r="H38" s="310" t="s">
        <v>5</v>
      </c>
      <c r="I38" s="311">
        <v>69</v>
      </c>
      <c r="J38" s="374"/>
      <c r="K38" s="356">
        <f t="shared" si="2"/>
        <v>0</v>
      </c>
      <c r="L38" s="323"/>
      <c r="M38" s="324"/>
      <c r="N38" s="312">
        <v>207287</v>
      </c>
      <c r="O38" s="296">
        <f t="shared" si="5"/>
        <v>0</v>
      </c>
      <c r="P38" s="297">
        <f t="shared" si="6"/>
        <v>0</v>
      </c>
      <c r="Q38" s="153" t="str">
        <f t="shared" si="7"/>
        <v>ERROR</v>
      </c>
      <c r="R38" s="298"/>
    </row>
    <row r="39" spans="1:18" ht="47.25">
      <c r="A39" s="280"/>
      <c r="B39" s="281"/>
      <c r="C39" s="306">
        <v>6485</v>
      </c>
      <c r="D39" s="307">
        <v>7.0220000000000073</v>
      </c>
      <c r="E39" s="308"/>
      <c r="F39" s="308"/>
      <c r="G39" s="309" t="s">
        <v>116</v>
      </c>
      <c r="H39" s="310" t="s">
        <v>5</v>
      </c>
      <c r="I39" s="311">
        <v>860</v>
      </c>
      <c r="J39" s="374"/>
      <c r="K39" s="356">
        <f t="shared" si="2"/>
        <v>0</v>
      </c>
      <c r="L39" s="323"/>
      <c r="M39" s="324"/>
      <c r="N39" s="312">
        <v>52764</v>
      </c>
      <c r="O39" s="296">
        <f t="shared" si="5"/>
        <v>0</v>
      </c>
      <c r="P39" s="297">
        <f t="shared" si="6"/>
        <v>0</v>
      </c>
      <c r="Q39" s="153" t="str">
        <f t="shared" si="7"/>
        <v>ERROR</v>
      </c>
      <c r="R39" s="298"/>
    </row>
    <row r="40" spans="1:18" ht="31.5">
      <c r="A40" s="280"/>
      <c r="B40" s="281"/>
      <c r="C40" s="306">
        <v>6690</v>
      </c>
      <c r="D40" s="307">
        <v>7.0230000000000077</v>
      </c>
      <c r="E40" s="308"/>
      <c r="F40" s="308"/>
      <c r="G40" s="309" t="s">
        <v>131</v>
      </c>
      <c r="H40" s="310" t="s">
        <v>2</v>
      </c>
      <c r="I40" s="311">
        <v>2539</v>
      </c>
      <c r="J40" s="374"/>
      <c r="K40" s="356">
        <f t="shared" si="2"/>
        <v>0</v>
      </c>
      <c r="L40" s="323"/>
      <c r="M40" s="324"/>
      <c r="N40" s="312">
        <v>225</v>
      </c>
      <c r="O40" s="296">
        <f t="shared" si="5"/>
        <v>0</v>
      </c>
      <c r="P40" s="297">
        <f t="shared" si="6"/>
        <v>0</v>
      </c>
      <c r="Q40" s="153" t="str">
        <f t="shared" si="7"/>
        <v>ERROR</v>
      </c>
      <c r="R40" s="298"/>
    </row>
    <row r="41" spans="1:18" ht="31.5">
      <c r="A41" s="280"/>
      <c r="B41" s="281"/>
      <c r="C41" s="306">
        <v>6778</v>
      </c>
      <c r="D41" s="307">
        <v>7.024000000000008</v>
      </c>
      <c r="E41" s="308"/>
      <c r="F41" s="308"/>
      <c r="G41" s="309" t="s">
        <v>134</v>
      </c>
      <c r="H41" s="310" t="s">
        <v>2</v>
      </c>
      <c r="I41" s="311">
        <v>915</v>
      </c>
      <c r="J41" s="374"/>
      <c r="K41" s="356">
        <f t="shared" si="2"/>
        <v>0</v>
      </c>
      <c r="L41" s="323"/>
      <c r="M41" s="324"/>
      <c r="N41" s="312">
        <v>42302</v>
      </c>
      <c r="O41" s="296">
        <f t="shared" si="5"/>
        <v>0</v>
      </c>
      <c r="P41" s="297">
        <f t="shared" si="6"/>
        <v>0</v>
      </c>
      <c r="Q41" s="153" t="str">
        <f t="shared" si="7"/>
        <v>ERROR</v>
      </c>
      <c r="R41" s="298"/>
    </row>
    <row r="42" spans="1:18" ht="31.5">
      <c r="A42" s="280"/>
      <c r="B42" s="281"/>
      <c r="C42" s="306">
        <v>8461</v>
      </c>
      <c r="D42" s="307">
        <v>7.0250000000000083</v>
      </c>
      <c r="E42" s="308"/>
      <c r="F42" s="308"/>
      <c r="G42" s="309" t="s">
        <v>274</v>
      </c>
      <c r="H42" s="310" t="s">
        <v>2</v>
      </c>
      <c r="I42" s="311">
        <v>1714</v>
      </c>
      <c r="J42" s="374"/>
      <c r="K42" s="356">
        <f t="shared" si="2"/>
        <v>0</v>
      </c>
      <c r="L42" s="323"/>
      <c r="M42" s="324"/>
      <c r="N42" s="312">
        <v>23138</v>
      </c>
      <c r="O42" s="296">
        <f t="shared" si="5"/>
        <v>0</v>
      </c>
      <c r="P42" s="297">
        <f t="shared" si="6"/>
        <v>0</v>
      </c>
      <c r="Q42" s="153" t="str">
        <f t="shared" si="7"/>
        <v>ERROR</v>
      </c>
      <c r="R42" s="298"/>
    </row>
    <row r="43" spans="1:18" ht="31.5">
      <c r="A43" s="280"/>
      <c r="B43" s="281"/>
      <c r="C43" s="306">
        <v>5763</v>
      </c>
      <c r="D43" s="307">
        <v>7.0260000000000087</v>
      </c>
      <c r="E43" s="308"/>
      <c r="F43" s="308"/>
      <c r="G43" s="309" t="s">
        <v>108</v>
      </c>
      <c r="H43" s="310" t="s">
        <v>2</v>
      </c>
      <c r="I43" s="311">
        <v>769</v>
      </c>
      <c r="J43" s="374"/>
      <c r="K43" s="356">
        <f t="shared" si="2"/>
        <v>0</v>
      </c>
      <c r="L43" s="323"/>
      <c r="M43" s="324"/>
      <c r="N43" s="312">
        <v>17954</v>
      </c>
      <c r="O43" s="296">
        <f t="shared" si="5"/>
        <v>0</v>
      </c>
      <c r="P43" s="297">
        <f t="shared" si="6"/>
        <v>0</v>
      </c>
      <c r="Q43" s="153" t="str">
        <f t="shared" si="7"/>
        <v>ERROR</v>
      </c>
      <c r="R43" s="298"/>
    </row>
    <row r="44" spans="1:18" ht="31.5">
      <c r="A44" s="280"/>
      <c r="B44" s="281"/>
      <c r="C44" s="306">
        <v>6865</v>
      </c>
      <c r="D44" s="307">
        <v>7.027000000000009</v>
      </c>
      <c r="E44" s="308"/>
      <c r="F44" s="308"/>
      <c r="G44" s="309" t="s">
        <v>140</v>
      </c>
      <c r="H44" s="310" t="s">
        <v>2</v>
      </c>
      <c r="I44" s="311">
        <v>427</v>
      </c>
      <c r="J44" s="374"/>
      <c r="K44" s="356">
        <f t="shared" si="2"/>
        <v>0</v>
      </c>
      <c r="L44" s="323"/>
      <c r="M44" s="324"/>
      <c r="N44" s="312">
        <v>10978</v>
      </c>
      <c r="O44" s="296">
        <f t="shared" si="5"/>
        <v>0</v>
      </c>
      <c r="P44" s="297">
        <f t="shared" si="6"/>
        <v>0</v>
      </c>
      <c r="Q44" s="153" t="str">
        <f t="shared" si="7"/>
        <v>ERROR</v>
      </c>
      <c r="R44" s="298"/>
    </row>
    <row r="45" spans="1:18" ht="31.5">
      <c r="A45" s="280"/>
      <c r="B45" s="281"/>
      <c r="C45" s="306">
        <v>5767</v>
      </c>
      <c r="D45" s="307">
        <v>7.0280000000000094</v>
      </c>
      <c r="E45" s="308"/>
      <c r="F45" s="308"/>
      <c r="G45" s="309" t="s">
        <v>110</v>
      </c>
      <c r="H45" s="310" t="s">
        <v>2</v>
      </c>
      <c r="I45" s="311">
        <v>1006</v>
      </c>
      <c r="J45" s="374"/>
      <c r="K45" s="356">
        <f t="shared" si="2"/>
        <v>0</v>
      </c>
      <c r="L45" s="323"/>
      <c r="M45" s="324"/>
      <c r="N45" s="312">
        <v>11902</v>
      </c>
      <c r="O45" s="296">
        <f t="shared" si="5"/>
        <v>0</v>
      </c>
      <c r="P45" s="297">
        <f t="shared" si="6"/>
        <v>0</v>
      </c>
      <c r="Q45" s="153" t="str">
        <f t="shared" si="7"/>
        <v>ERROR</v>
      </c>
      <c r="R45" s="298"/>
    </row>
    <row r="46" spans="1:18" ht="31.5">
      <c r="A46" s="280"/>
      <c r="B46" s="281"/>
      <c r="C46" s="306">
        <v>5771</v>
      </c>
      <c r="D46" s="307">
        <v>7.0290000000000097</v>
      </c>
      <c r="E46" s="308"/>
      <c r="F46" s="308"/>
      <c r="G46" s="309" t="s">
        <v>111</v>
      </c>
      <c r="H46" s="310" t="s">
        <v>2</v>
      </c>
      <c r="I46" s="311">
        <v>3142</v>
      </c>
      <c r="J46" s="374"/>
      <c r="K46" s="356">
        <f t="shared" si="2"/>
        <v>0</v>
      </c>
      <c r="L46" s="323"/>
      <c r="M46" s="324"/>
      <c r="N46" s="312">
        <v>8321</v>
      </c>
      <c r="O46" s="296">
        <f t="shared" si="5"/>
        <v>0</v>
      </c>
      <c r="P46" s="297">
        <f t="shared" si="6"/>
        <v>0</v>
      </c>
      <c r="Q46" s="153" t="str">
        <f t="shared" si="7"/>
        <v>ERROR</v>
      </c>
      <c r="R46" s="298"/>
    </row>
    <row r="47" spans="1:18">
      <c r="A47" s="280"/>
      <c r="B47" s="281"/>
      <c r="C47" s="306">
        <v>5341</v>
      </c>
      <c r="D47" s="307">
        <v>7.03000000000001</v>
      </c>
      <c r="E47" s="308"/>
      <c r="F47" s="308"/>
      <c r="G47" s="309" t="s">
        <v>105</v>
      </c>
      <c r="H47" s="310" t="s">
        <v>5</v>
      </c>
      <c r="I47" s="311">
        <v>42</v>
      </c>
      <c r="J47" s="374"/>
      <c r="K47" s="356">
        <f t="shared" si="2"/>
        <v>0</v>
      </c>
      <c r="L47" s="323"/>
      <c r="M47" s="324"/>
      <c r="N47" s="312">
        <v>558165</v>
      </c>
      <c r="O47" s="296">
        <f t="shared" si="5"/>
        <v>0</v>
      </c>
      <c r="P47" s="297">
        <f t="shared" si="6"/>
        <v>0</v>
      </c>
      <c r="Q47" s="153" t="str">
        <f t="shared" si="7"/>
        <v>ERROR</v>
      </c>
      <c r="R47" s="298"/>
    </row>
    <row r="48" spans="1:18" ht="31.5">
      <c r="A48" s="280"/>
      <c r="B48" s="281"/>
      <c r="C48" s="306">
        <v>8153</v>
      </c>
      <c r="D48" s="307">
        <v>7.0310000000000104</v>
      </c>
      <c r="E48" s="308"/>
      <c r="F48" s="308"/>
      <c r="G48" s="309" t="s">
        <v>242</v>
      </c>
      <c r="H48" s="310" t="s">
        <v>5</v>
      </c>
      <c r="I48" s="311">
        <v>1</v>
      </c>
      <c r="J48" s="374"/>
      <c r="K48" s="356">
        <f t="shared" si="2"/>
        <v>0</v>
      </c>
      <c r="L48" s="323"/>
      <c r="M48" s="324"/>
      <c r="N48" s="312">
        <v>24799823</v>
      </c>
      <c r="O48" s="296">
        <f t="shared" si="5"/>
        <v>0</v>
      </c>
      <c r="P48" s="297">
        <f t="shared" si="6"/>
        <v>0</v>
      </c>
      <c r="Q48" s="153" t="str">
        <f t="shared" si="7"/>
        <v>ERROR</v>
      </c>
      <c r="R48" s="298"/>
    </row>
    <row r="49" spans="1:18" ht="31.5">
      <c r="A49" s="280"/>
      <c r="B49" s="281"/>
      <c r="C49" s="306">
        <v>8127</v>
      </c>
      <c r="D49" s="307">
        <v>7.0320000000000107</v>
      </c>
      <c r="E49" s="308"/>
      <c r="F49" s="308"/>
      <c r="G49" s="309" t="s">
        <v>347</v>
      </c>
      <c r="H49" s="310" t="s">
        <v>5</v>
      </c>
      <c r="I49" s="311">
        <v>2</v>
      </c>
      <c r="J49" s="374"/>
      <c r="K49" s="356">
        <f t="shared" si="2"/>
        <v>0</v>
      </c>
      <c r="L49" s="323"/>
      <c r="M49" s="324"/>
      <c r="N49" s="312">
        <v>28046479</v>
      </c>
      <c r="O49" s="296">
        <f t="shared" si="5"/>
        <v>0</v>
      </c>
      <c r="P49" s="297">
        <f t="shared" si="6"/>
        <v>0</v>
      </c>
      <c r="Q49" s="153" t="str">
        <f t="shared" si="7"/>
        <v>ERROR</v>
      </c>
      <c r="R49" s="298"/>
    </row>
    <row r="50" spans="1:18" ht="31.5">
      <c r="A50" s="280"/>
      <c r="B50" s="281"/>
      <c r="C50" s="306">
        <v>8159</v>
      </c>
      <c r="D50" s="307">
        <v>7.033000000000011</v>
      </c>
      <c r="E50" s="308"/>
      <c r="F50" s="308"/>
      <c r="G50" s="309" t="s">
        <v>396</v>
      </c>
      <c r="H50" s="310" t="s">
        <v>5</v>
      </c>
      <c r="I50" s="311">
        <v>1</v>
      </c>
      <c r="J50" s="374"/>
      <c r="K50" s="356">
        <f t="shared" si="2"/>
        <v>0</v>
      </c>
      <c r="L50" s="323"/>
      <c r="M50" s="324"/>
      <c r="N50" s="312">
        <v>36337491</v>
      </c>
      <c r="O50" s="296">
        <f t="shared" si="5"/>
        <v>0</v>
      </c>
      <c r="P50" s="297">
        <f t="shared" si="6"/>
        <v>0</v>
      </c>
      <c r="Q50" s="153" t="str">
        <f t="shared" si="7"/>
        <v>ERROR</v>
      </c>
      <c r="R50" s="298"/>
    </row>
    <row r="51" spans="1:18" ht="31.5">
      <c r="A51" s="280"/>
      <c r="B51" s="281"/>
      <c r="C51" s="306">
        <v>7658</v>
      </c>
      <c r="D51" s="307">
        <v>7.0340000000000114</v>
      </c>
      <c r="E51" s="308"/>
      <c r="F51" s="308"/>
      <c r="G51" s="309" t="s">
        <v>350</v>
      </c>
      <c r="H51" s="310" t="s">
        <v>2</v>
      </c>
      <c r="I51" s="311">
        <v>100</v>
      </c>
      <c r="J51" s="374"/>
      <c r="K51" s="356">
        <f t="shared" si="2"/>
        <v>0</v>
      </c>
      <c r="L51" s="323"/>
      <c r="M51" s="324"/>
      <c r="N51" s="312">
        <v>107514</v>
      </c>
      <c r="O51" s="296">
        <f t="shared" si="5"/>
        <v>0</v>
      </c>
      <c r="P51" s="297">
        <f t="shared" si="6"/>
        <v>0</v>
      </c>
      <c r="Q51" s="153" t="str">
        <f t="shared" si="7"/>
        <v>ERROR</v>
      </c>
      <c r="R51" s="298"/>
    </row>
    <row r="52" spans="1:18">
      <c r="A52" s="280"/>
      <c r="B52" s="281"/>
      <c r="C52" s="300"/>
      <c r="D52" s="301"/>
      <c r="E52" s="302"/>
      <c r="F52" s="302"/>
      <c r="G52" s="303" t="s">
        <v>250</v>
      </c>
      <c r="H52" s="310"/>
      <c r="I52" s="311"/>
      <c r="J52" s="375"/>
      <c r="K52" s="356">
        <f t="shared" si="2"/>
        <v>0</v>
      </c>
      <c r="L52" s="323"/>
      <c r="M52" s="324"/>
      <c r="N52" s="305"/>
      <c r="O52" s="342"/>
      <c r="P52" s="364"/>
      <c r="Q52" s="342"/>
      <c r="R52" s="298"/>
    </row>
    <row r="53" spans="1:18">
      <c r="A53" s="280"/>
      <c r="B53" s="281"/>
      <c r="C53" s="300"/>
      <c r="D53" s="301"/>
      <c r="E53" s="302"/>
      <c r="F53" s="302"/>
      <c r="G53" s="303" t="s">
        <v>245</v>
      </c>
      <c r="H53" s="310"/>
      <c r="I53" s="311"/>
      <c r="J53" s="375"/>
      <c r="K53" s="356">
        <f t="shared" si="2"/>
        <v>0</v>
      </c>
      <c r="L53" s="323"/>
      <c r="M53" s="324"/>
      <c r="N53" s="305"/>
      <c r="O53" s="342"/>
      <c r="P53" s="364"/>
      <c r="Q53" s="342"/>
      <c r="R53" s="298"/>
    </row>
    <row r="54" spans="1:18" ht="31.5">
      <c r="A54" s="280"/>
      <c r="B54" s="281"/>
      <c r="C54" s="306">
        <v>4140</v>
      </c>
      <c r="D54" s="307">
        <v>7.0350000000000117</v>
      </c>
      <c r="E54" s="308"/>
      <c r="F54" s="308"/>
      <c r="G54" s="309" t="s">
        <v>79</v>
      </c>
      <c r="H54" s="310" t="s">
        <v>1</v>
      </c>
      <c r="I54" s="311">
        <v>374</v>
      </c>
      <c r="J54" s="374"/>
      <c r="K54" s="356">
        <f t="shared" si="2"/>
        <v>0</v>
      </c>
      <c r="L54" s="323"/>
      <c r="M54" s="324"/>
      <c r="N54" s="312">
        <v>195409</v>
      </c>
      <c r="O54" s="296">
        <f t="shared" ref="O54:O63" si="8">ROUND((+J54),0)</f>
        <v>0</v>
      </c>
      <c r="P54" s="297">
        <f t="shared" ref="P54:P63" si="9">+O54*I54</f>
        <v>0</v>
      </c>
      <c r="Q54" s="153" t="str">
        <f t="shared" ref="Q54:Q63" si="10">IF(OR(P54&lt;=0,P54&gt;K54),"ERROR","OK")</f>
        <v>ERROR</v>
      </c>
      <c r="R54" s="298"/>
    </row>
    <row r="55" spans="1:18" ht="31.5">
      <c r="A55" s="280"/>
      <c r="B55" s="281"/>
      <c r="C55" s="306">
        <v>4160</v>
      </c>
      <c r="D55" s="307">
        <v>7.036000000000012</v>
      </c>
      <c r="E55" s="308"/>
      <c r="F55" s="308"/>
      <c r="G55" s="309" t="s">
        <v>39</v>
      </c>
      <c r="H55" s="310" t="s">
        <v>1</v>
      </c>
      <c r="I55" s="311">
        <v>374</v>
      </c>
      <c r="J55" s="374"/>
      <c r="K55" s="356">
        <f t="shared" si="2"/>
        <v>0</v>
      </c>
      <c r="L55" s="323"/>
      <c r="M55" s="324"/>
      <c r="N55" s="312">
        <v>176176</v>
      </c>
      <c r="O55" s="296">
        <f t="shared" si="8"/>
        <v>0</v>
      </c>
      <c r="P55" s="297">
        <f t="shared" si="9"/>
        <v>0</v>
      </c>
      <c r="Q55" s="153" t="str">
        <f t="shared" si="10"/>
        <v>ERROR</v>
      </c>
      <c r="R55" s="298"/>
    </row>
    <row r="56" spans="1:18" ht="31.5">
      <c r="A56" s="280"/>
      <c r="B56" s="281"/>
      <c r="C56" s="306">
        <v>4907</v>
      </c>
      <c r="D56" s="307">
        <v>7.0370000000000124</v>
      </c>
      <c r="E56" s="308"/>
      <c r="F56" s="308"/>
      <c r="G56" s="309" t="s">
        <v>97</v>
      </c>
      <c r="H56" s="310" t="s">
        <v>1</v>
      </c>
      <c r="I56" s="311">
        <v>2212</v>
      </c>
      <c r="J56" s="374"/>
      <c r="K56" s="356">
        <f t="shared" si="2"/>
        <v>0</v>
      </c>
      <c r="L56" s="323"/>
      <c r="M56" s="324"/>
      <c r="N56" s="312">
        <v>146488</v>
      </c>
      <c r="O56" s="296">
        <f t="shared" si="8"/>
        <v>0</v>
      </c>
      <c r="P56" s="297">
        <f t="shared" si="9"/>
        <v>0</v>
      </c>
      <c r="Q56" s="153" t="str">
        <f t="shared" si="10"/>
        <v>ERROR</v>
      </c>
      <c r="R56" s="298"/>
    </row>
    <row r="57" spans="1:18" ht="31.5">
      <c r="A57" s="280"/>
      <c r="B57" s="281"/>
      <c r="C57" s="306">
        <v>3024</v>
      </c>
      <c r="D57" s="307">
        <v>7.0380000000000127</v>
      </c>
      <c r="E57" s="308"/>
      <c r="F57" s="308"/>
      <c r="G57" s="309" t="s">
        <v>12</v>
      </c>
      <c r="H57" s="310" t="s">
        <v>1</v>
      </c>
      <c r="I57" s="311">
        <v>1720</v>
      </c>
      <c r="J57" s="374"/>
      <c r="K57" s="356">
        <f t="shared" si="2"/>
        <v>0</v>
      </c>
      <c r="L57" s="323"/>
      <c r="M57" s="324"/>
      <c r="N57" s="312">
        <v>126767</v>
      </c>
      <c r="O57" s="296">
        <f t="shared" si="8"/>
        <v>0</v>
      </c>
      <c r="P57" s="297">
        <f t="shared" si="9"/>
        <v>0</v>
      </c>
      <c r="Q57" s="153" t="str">
        <f t="shared" si="10"/>
        <v>ERROR</v>
      </c>
      <c r="R57" s="298"/>
    </row>
    <row r="58" spans="1:18" ht="31.5">
      <c r="A58" s="280"/>
      <c r="B58" s="281"/>
      <c r="C58" s="306">
        <v>6690</v>
      </c>
      <c r="D58" s="307">
        <v>7.039000000000013</v>
      </c>
      <c r="E58" s="308"/>
      <c r="F58" s="308"/>
      <c r="G58" s="309" t="s">
        <v>131</v>
      </c>
      <c r="H58" s="310" t="s">
        <v>2</v>
      </c>
      <c r="I58" s="311">
        <v>1794</v>
      </c>
      <c r="J58" s="374"/>
      <c r="K58" s="356">
        <f t="shared" si="2"/>
        <v>0</v>
      </c>
      <c r="L58" s="323"/>
      <c r="M58" s="324"/>
      <c r="N58" s="312">
        <v>225</v>
      </c>
      <c r="O58" s="296">
        <f t="shared" si="8"/>
        <v>0</v>
      </c>
      <c r="P58" s="297">
        <f t="shared" si="9"/>
        <v>0</v>
      </c>
      <c r="Q58" s="153" t="str">
        <f t="shared" si="10"/>
        <v>ERROR</v>
      </c>
      <c r="R58" s="298"/>
    </row>
    <row r="59" spans="1:18" ht="31.5">
      <c r="A59" s="280"/>
      <c r="B59" s="281"/>
      <c r="C59" s="306">
        <v>7676</v>
      </c>
      <c r="D59" s="307">
        <v>7.0400000000000134</v>
      </c>
      <c r="E59" s="308"/>
      <c r="F59" s="308"/>
      <c r="G59" s="309" t="s">
        <v>168</v>
      </c>
      <c r="H59" s="310" t="s">
        <v>5</v>
      </c>
      <c r="I59" s="311">
        <v>50</v>
      </c>
      <c r="J59" s="374"/>
      <c r="K59" s="356">
        <f t="shared" si="2"/>
        <v>0</v>
      </c>
      <c r="L59" s="323"/>
      <c r="M59" s="324"/>
      <c r="N59" s="312">
        <v>356086</v>
      </c>
      <c r="O59" s="296">
        <f t="shared" si="8"/>
        <v>0</v>
      </c>
      <c r="P59" s="297">
        <f t="shared" si="9"/>
        <v>0</v>
      </c>
      <c r="Q59" s="153" t="str">
        <f t="shared" si="10"/>
        <v>ERROR</v>
      </c>
      <c r="R59" s="298"/>
    </row>
    <row r="60" spans="1:18">
      <c r="A60" s="280"/>
      <c r="B60" s="281"/>
      <c r="C60" s="306">
        <v>3009</v>
      </c>
      <c r="D60" s="307">
        <v>7.0410000000000137</v>
      </c>
      <c r="E60" s="308"/>
      <c r="F60" s="308"/>
      <c r="G60" s="309" t="s">
        <v>10</v>
      </c>
      <c r="H60" s="310" t="s">
        <v>1</v>
      </c>
      <c r="I60" s="311">
        <v>5502</v>
      </c>
      <c r="J60" s="374"/>
      <c r="K60" s="356">
        <f t="shared" si="2"/>
        <v>0</v>
      </c>
      <c r="L60" s="323"/>
      <c r="M60" s="324"/>
      <c r="N60" s="312">
        <v>37240</v>
      </c>
      <c r="O60" s="296">
        <f t="shared" si="8"/>
        <v>0</v>
      </c>
      <c r="P60" s="297">
        <f t="shared" si="9"/>
        <v>0</v>
      </c>
      <c r="Q60" s="153" t="str">
        <f t="shared" si="10"/>
        <v>ERROR</v>
      </c>
      <c r="R60" s="298"/>
    </row>
    <row r="61" spans="1:18">
      <c r="A61" s="280"/>
      <c r="B61" s="281"/>
      <c r="C61" s="306">
        <v>6782</v>
      </c>
      <c r="D61" s="307">
        <v>7.042000000000014</v>
      </c>
      <c r="E61" s="308"/>
      <c r="F61" s="308"/>
      <c r="G61" s="309" t="s">
        <v>397</v>
      </c>
      <c r="H61" s="310" t="s">
        <v>5</v>
      </c>
      <c r="I61" s="311">
        <v>1</v>
      </c>
      <c r="J61" s="374"/>
      <c r="K61" s="356">
        <f t="shared" si="2"/>
        <v>0</v>
      </c>
      <c r="L61" s="323"/>
      <c r="M61" s="324"/>
      <c r="N61" s="312">
        <v>166317</v>
      </c>
      <c r="O61" s="296">
        <f t="shared" si="8"/>
        <v>0</v>
      </c>
      <c r="P61" s="297">
        <f t="shared" si="9"/>
        <v>0</v>
      </c>
      <c r="Q61" s="153" t="str">
        <f t="shared" si="10"/>
        <v>ERROR</v>
      </c>
      <c r="R61" s="298"/>
    </row>
    <row r="62" spans="1:18">
      <c r="A62" s="280"/>
      <c r="B62" s="281"/>
      <c r="C62" s="313">
        <v>6791</v>
      </c>
      <c r="D62" s="307">
        <v>7.0430000000000144</v>
      </c>
      <c r="E62" s="302"/>
      <c r="F62" s="302"/>
      <c r="G62" s="309" t="s">
        <v>398</v>
      </c>
      <c r="H62" s="310" t="s">
        <v>5</v>
      </c>
      <c r="I62" s="311">
        <v>2</v>
      </c>
      <c r="J62" s="374"/>
      <c r="K62" s="356">
        <f t="shared" si="2"/>
        <v>0</v>
      </c>
      <c r="L62" s="323"/>
      <c r="M62" s="324"/>
      <c r="N62" s="312">
        <v>565900</v>
      </c>
      <c r="O62" s="296">
        <f t="shared" si="8"/>
        <v>0</v>
      </c>
      <c r="P62" s="297">
        <f t="shared" si="9"/>
        <v>0</v>
      </c>
      <c r="Q62" s="153" t="str">
        <f t="shared" si="10"/>
        <v>ERROR</v>
      </c>
      <c r="R62" s="298"/>
    </row>
    <row r="63" spans="1:18" ht="31.5">
      <c r="A63" s="280"/>
      <c r="B63" s="281"/>
      <c r="C63" s="306">
        <v>4613</v>
      </c>
      <c r="D63" s="307">
        <v>7.0440000000000147</v>
      </c>
      <c r="E63" s="308"/>
      <c r="F63" s="308"/>
      <c r="G63" s="309" t="s">
        <v>44</v>
      </c>
      <c r="H63" s="310" t="s">
        <v>1</v>
      </c>
      <c r="I63" s="311">
        <v>7152</v>
      </c>
      <c r="J63" s="374"/>
      <c r="K63" s="356">
        <f t="shared" si="2"/>
        <v>0</v>
      </c>
      <c r="L63" s="323"/>
      <c r="M63" s="324"/>
      <c r="N63" s="312">
        <v>58797</v>
      </c>
      <c r="O63" s="296">
        <f t="shared" si="8"/>
        <v>0</v>
      </c>
      <c r="P63" s="297">
        <f t="shared" si="9"/>
        <v>0</v>
      </c>
      <c r="Q63" s="153" t="str">
        <f t="shared" si="10"/>
        <v>ERROR</v>
      </c>
      <c r="R63" s="298"/>
    </row>
    <row r="64" spans="1:18">
      <c r="A64" s="280"/>
      <c r="B64" s="281"/>
      <c r="C64" s="306"/>
      <c r="D64" s="307"/>
      <c r="E64" s="308"/>
      <c r="F64" s="308"/>
      <c r="G64" s="303" t="s">
        <v>248</v>
      </c>
      <c r="H64" s="310"/>
      <c r="I64" s="311"/>
      <c r="J64" s="375"/>
      <c r="K64" s="356">
        <f t="shared" si="2"/>
        <v>0</v>
      </c>
      <c r="L64" s="323"/>
      <c r="M64" s="324"/>
      <c r="N64" s="305"/>
      <c r="O64" s="342"/>
      <c r="P64" s="364"/>
      <c r="Q64" s="342"/>
      <c r="R64" s="298"/>
    </row>
    <row r="65" spans="1:18" ht="63">
      <c r="A65" s="280"/>
      <c r="B65" s="281"/>
      <c r="C65" s="306">
        <v>5252</v>
      </c>
      <c r="D65" s="307">
        <v>7.045000000000015</v>
      </c>
      <c r="E65" s="308"/>
      <c r="F65" s="308"/>
      <c r="G65" s="309" t="s">
        <v>348</v>
      </c>
      <c r="H65" s="310" t="s">
        <v>5</v>
      </c>
      <c r="I65" s="311">
        <v>1</v>
      </c>
      <c r="J65" s="374"/>
      <c r="K65" s="356">
        <f t="shared" si="2"/>
        <v>0</v>
      </c>
      <c r="L65" s="323"/>
      <c r="M65" s="324"/>
      <c r="N65" s="312">
        <v>2979666</v>
      </c>
      <c r="O65" s="296">
        <f t="shared" ref="O65:O82" si="11">ROUND((+J65),0)</f>
        <v>0</v>
      </c>
      <c r="P65" s="297">
        <f t="shared" ref="P65:P82" si="12">+O65*I65</f>
        <v>0</v>
      </c>
      <c r="Q65" s="153" t="str">
        <f t="shared" ref="Q65:Q82" si="13">IF(OR(P65&lt;=0,P65&gt;K65),"ERROR","OK")</f>
        <v>ERROR</v>
      </c>
      <c r="R65" s="298"/>
    </row>
    <row r="66" spans="1:18" ht="31.5">
      <c r="A66" s="280"/>
      <c r="B66" s="281"/>
      <c r="C66" s="306">
        <v>5253</v>
      </c>
      <c r="D66" s="307">
        <v>7.0460000000000154</v>
      </c>
      <c r="E66" s="308"/>
      <c r="F66" s="308"/>
      <c r="G66" s="309" t="s">
        <v>53</v>
      </c>
      <c r="H66" s="310" t="s">
        <v>5</v>
      </c>
      <c r="I66" s="311">
        <v>3</v>
      </c>
      <c r="J66" s="374"/>
      <c r="K66" s="356">
        <f t="shared" si="2"/>
        <v>0</v>
      </c>
      <c r="L66" s="323"/>
      <c r="M66" s="324"/>
      <c r="N66" s="312">
        <v>12094069</v>
      </c>
      <c r="O66" s="296">
        <f t="shared" si="11"/>
        <v>0</v>
      </c>
      <c r="P66" s="297">
        <f t="shared" si="12"/>
        <v>0</v>
      </c>
      <c r="Q66" s="153" t="str">
        <f t="shared" si="13"/>
        <v>ERROR</v>
      </c>
      <c r="R66" s="298"/>
    </row>
    <row r="67" spans="1:18" ht="31.5">
      <c r="A67" s="280"/>
      <c r="B67" s="281"/>
      <c r="C67" s="306">
        <v>3652</v>
      </c>
      <c r="D67" s="307">
        <v>7.0470000000000157</v>
      </c>
      <c r="E67" s="308"/>
      <c r="F67" s="308"/>
      <c r="G67" s="309" t="s">
        <v>28</v>
      </c>
      <c r="H67" s="310" t="s">
        <v>5</v>
      </c>
      <c r="I67" s="311">
        <v>17</v>
      </c>
      <c r="J67" s="374"/>
      <c r="K67" s="356">
        <f t="shared" si="2"/>
        <v>0</v>
      </c>
      <c r="L67" s="323"/>
      <c r="M67" s="324"/>
      <c r="N67" s="312">
        <v>3873114</v>
      </c>
      <c r="O67" s="296">
        <f t="shared" si="11"/>
        <v>0</v>
      </c>
      <c r="P67" s="297">
        <f t="shared" si="12"/>
        <v>0</v>
      </c>
      <c r="Q67" s="153" t="str">
        <f t="shared" si="13"/>
        <v>ERROR</v>
      </c>
      <c r="R67" s="298"/>
    </row>
    <row r="68" spans="1:18" ht="47.25">
      <c r="A68" s="280"/>
      <c r="B68" s="281"/>
      <c r="C68" s="306">
        <v>4108</v>
      </c>
      <c r="D68" s="307">
        <v>7.048000000000016</v>
      </c>
      <c r="E68" s="308"/>
      <c r="F68" s="308"/>
      <c r="G68" s="309" t="s">
        <v>36</v>
      </c>
      <c r="H68" s="310" t="s">
        <v>5</v>
      </c>
      <c r="I68" s="311">
        <v>171</v>
      </c>
      <c r="J68" s="374"/>
      <c r="K68" s="356">
        <f t="shared" si="2"/>
        <v>0</v>
      </c>
      <c r="L68" s="323"/>
      <c r="M68" s="324"/>
      <c r="N68" s="312">
        <v>1316840</v>
      </c>
      <c r="O68" s="296">
        <f t="shared" si="11"/>
        <v>0</v>
      </c>
      <c r="P68" s="297">
        <f t="shared" si="12"/>
        <v>0</v>
      </c>
      <c r="Q68" s="153" t="str">
        <f t="shared" si="13"/>
        <v>ERROR</v>
      </c>
      <c r="R68" s="298"/>
    </row>
    <row r="69" spans="1:18" ht="47.25">
      <c r="A69" s="280"/>
      <c r="B69" s="281"/>
      <c r="C69" s="306">
        <v>4106</v>
      </c>
      <c r="D69" s="307">
        <v>7.0490000000000164</v>
      </c>
      <c r="E69" s="308"/>
      <c r="F69" s="308"/>
      <c r="G69" s="309" t="s">
        <v>35</v>
      </c>
      <c r="H69" s="310" t="s">
        <v>5</v>
      </c>
      <c r="I69" s="311">
        <v>58</v>
      </c>
      <c r="J69" s="374"/>
      <c r="K69" s="356">
        <f t="shared" si="2"/>
        <v>0</v>
      </c>
      <c r="L69" s="323"/>
      <c r="M69" s="324"/>
      <c r="N69" s="312">
        <v>954241</v>
      </c>
      <c r="O69" s="296">
        <f t="shared" si="11"/>
        <v>0</v>
      </c>
      <c r="P69" s="297">
        <f t="shared" si="12"/>
        <v>0</v>
      </c>
      <c r="Q69" s="153" t="str">
        <f t="shared" si="13"/>
        <v>ERROR</v>
      </c>
      <c r="R69" s="298"/>
    </row>
    <row r="70" spans="1:18" ht="47.25">
      <c r="A70" s="280"/>
      <c r="B70" s="281"/>
      <c r="C70" s="306">
        <v>4110</v>
      </c>
      <c r="D70" s="307">
        <v>7.0500000000000167</v>
      </c>
      <c r="E70" s="308"/>
      <c r="F70" s="308"/>
      <c r="G70" s="309" t="s">
        <v>77</v>
      </c>
      <c r="H70" s="310" t="s">
        <v>5</v>
      </c>
      <c r="I70" s="311">
        <v>3</v>
      </c>
      <c r="J70" s="374"/>
      <c r="K70" s="356">
        <f t="shared" si="2"/>
        <v>0</v>
      </c>
      <c r="L70" s="323"/>
      <c r="M70" s="324"/>
      <c r="N70" s="312">
        <v>2453394</v>
      </c>
      <c r="O70" s="296">
        <f t="shared" si="11"/>
        <v>0</v>
      </c>
      <c r="P70" s="297">
        <f t="shared" si="12"/>
        <v>0</v>
      </c>
      <c r="Q70" s="153" t="str">
        <f t="shared" si="13"/>
        <v>ERROR</v>
      </c>
      <c r="R70" s="298"/>
    </row>
    <row r="71" spans="1:18" ht="31.5">
      <c r="A71" s="280"/>
      <c r="B71" s="281"/>
      <c r="C71" s="306">
        <v>3388</v>
      </c>
      <c r="D71" s="307">
        <v>7.051000000000017</v>
      </c>
      <c r="E71" s="308"/>
      <c r="F71" s="308"/>
      <c r="G71" s="309" t="s">
        <v>69</v>
      </c>
      <c r="H71" s="310" t="s">
        <v>2</v>
      </c>
      <c r="I71" s="311">
        <v>934</v>
      </c>
      <c r="J71" s="374"/>
      <c r="K71" s="356">
        <f t="shared" si="2"/>
        <v>0</v>
      </c>
      <c r="L71" s="323"/>
      <c r="M71" s="324"/>
      <c r="N71" s="312">
        <v>460554</v>
      </c>
      <c r="O71" s="296">
        <f t="shared" si="11"/>
        <v>0</v>
      </c>
      <c r="P71" s="297">
        <f t="shared" si="12"/>
        <v>0</v>
      </c>
      <c r="Q71" s="153" t="str">
        <f t="shared" si="13"/>
        <v>ERROR</v>
      </c>
      <c r="R71" s="298"/>
    </row>
    <row r="72" spans="1:18" ht="31.5">
      <c r="A72" s="280"/>
      <c r="B72" s="281"/>
      <c r="C72" s="306">
        <v>3408</v>
      </c>
      <c r="D72" s="307">
        <v>7.0520000000000174</v>
      </c>
      <c r="E72" s="308"/>
      <c r="F72" s="308"/>
      <c r="G72" s="309" t="s">
        <v>24</v>
      </c>
      <c r="H72" s="310" t="s">
        <v>2</v>
      </c>
      <c r="I72" s="311">
        <v>2522</v>
      </c>
      <c r="J72" s="374"/>
      <c r="K72" s="356">
        <f t="shared" si="2"/>
        <v>0</v>
      </c>
      <c r="L72" s="323"/>
      <c r="M72" s="324"/>
      <c r="N72" s="312">
        <v>308258</v>
      </c>
      <c r="O72" s="296">
        <f t="shared" si="11"/>
        <v>0</v>
      </c>
      <c r="P72" s="297">
        <f t="shared" si="12"/>
        <v>0</v>
      </c>
      <c r="Q72" s="153" t="str">
        <f t="shared" si="13"/>
        <v>ERROR</v>
      </c>
      <c r="R72" s="298"/>
    </row>
    <row r="73" spans="1:18" ht="31.5">
      <c r="A73" s="280"/>
      <c r="B73" s="281"/>
      <c r="C73" s="306">
        <v>3379</v>
      </c>
      <c r="D73" s="307">
        <v>7.0530000000000177</v>
      </c>
      <c r="E73" s="308"/>
      <c r="F73" s="308"/>
      <c r="G73" s="309" t="s">
        <v>67</v>
      </c>
      <c r="H73" s="310" t="s">
        <v>2</v>
      </c>
      <c r="I73" s="311">
        <v>659</v>
      </c>
      <c r="J73" s="374"/>
      <c r="K73" s="356">
        <f t="shared" si="2"/>
        <v>0</v>
      </c>
      <c r="L73" s="323"/>
      <c r="M73" s="324"/>
      <c r="N73" s="312">
        <v>206729</v>
      </c>
      <c r="O73" s="296">
        <f t="shared" si="11"/>
        <v>0</v>
      </c>
      <c r="P73" s="297">
        <f t="shared" si="12"/>
        <v>0</v>
      </c>
      <c r="Q73" s="153" t="str">
        <f t="shared" si="13"/>
        <v>ERROR</v>
      </c>
      <c r="R73" s="298"/>
    </row>
    <row r="74" spans="1:18" ht="31.5">
      <c r="A74" s="280"/>
      <c r="B74" s="281"/>
      <c r="C74" s="306">
        <v>3159</v>
      </c>
      <c r="D74" s="307">
        <v>7.054000000000018</v>
      </c>
      <c r="E74" s="308"/>
      <c r="F74" s="308"/>
      <c r="G74" s="309" t="s">
        <v>17</v>
      </c>
      <c r="H74" s="310" t="s">
        <v>2</v>
      </c>
      <c r="I74" s="311">
        <v>2009</v>
      </c>
      <c r="J74" s="374"/>
      <c r="K74" s="356">
        <f t="shared" si="2"/>
        <v>0</v>
      </c>
      <c r="L74" s="323"/>
      <c r="M74" s="324"/>
      <c r="N74" s="312">
        <v>30877</v>
      </c>
      <c r="O74" s="296">
        <f t="shared" si="11"/>
        <v>0</v>
      </c>
      <c r="P74" s="297">
        <f t="shared" si="12"/>
        <v>0</v>
      </c>
      <c r="Q74" s="153" t="str">
        <f t="shared" si="13"/>
        <v>ERROR</v>
      </c>
      <c r="R74" s="298"/>
    </row>
    <row r="75" spans="1:18">
      <c r="A75" s="280"/>
      <c r="B75" s="281"/>
      <c r="C75" s="306">
        <v>5184</v>
      </c>
      <c r="D75" s="307">
        <v>7.0550000000000184</v>
      </c>
      <c r="E75" s="308"/>
      <c r="F75" s="308"/>
      <c r="G75" s="309" t="s">
        <v>52</v>
      </c>
      <c r="H75" s="310" t="s">
        <v>2</v>
      </c>
      <c r="I75" s="311">
        <v>2522</v>
      </c>
      <c r="J75" s="374"/>
      <c r="K75" s="356">
        <f t="shared" si="2"/>
        <v>0</v>
      </c>
      <c r="L75" s="323"/>
      <c r="M75" s="324"/>
      <c r="N75" s="312">
        <v>59674</v>
      </c>
      <c r="O75" s="296">
        <f t="shared" si="11"/>
        <v>0</v>
      </c>
      <c r="P75" s="297">
        <f t="shared" si="12"/>
        <v>0</v>
      </c>
      <c r="Q75" s="153" t="str">
        <f t="shared" si="13"/>
        <v>ERROR</v>
      </c>
      <c r="R75" s="298"/>
    </row>
    <row r="76" spans="1:18" ht="31.5">
      <c r="A76" s="280"/>
      <c r="B76" s="281"/>
      <c r="C76" s="306">
        <v>6916</v>
      </c>
      <c r="D76" s="307">
        <v>7.0560000000000187</v>
      </c>
      <c r="E76" s="308"/>
      <c r="F76" s="308"/>
      <c r="G76" s="309" t="s">
        <v>349</v>
      </c>
      <c r="H76" s="310" t="s">
        <v>5</v>
      </c>
      <c r="I76" s="311">
        <v>5</v>
      </c>
      <c r="J76" s="374"/>
      <c r="K76" s="356">
        <f t="shared" si="2"/>
        <v>0</v>
      </c>
      <c r="L76" s="323"/>
      <c r="M76" s="324"/>
      <c r="N76" s="312">
        <v>100746</v>
      </c>
      <c r="O76" s="296">
        <f t="shared" si="11"/>
        <v>0</v>
      </c>
      <c r="P76" s="297">
        <f t="shared" si="12"/>
        <v>0</v>
      </c>
      <c r="Q76" s="153" t="str">
        <f t="shared" si="13"/>
        <v>ERROR</v>
      </c>
      <c r="R76" s="298"/>
    </row>
    <row r="77" spans="1:18" ht="31.5">
      <c r="A77" s="280"/>
      <c r="B77" s="281"/>
      <c r="C77" s="306">
        <v>8132</v>
      </c>
      <c r="D77" s="307">
        <v>7.057000000000019</v>
      </c>
      <c r="E77" s="308"/>
      <c r="F77" s="308"/>
      <c r="G77" s="309" t="s">
        <v>241</v>
      </c>
      <c r="H77" s="310" t="s">
        <v>5</v>
      </c>
      <c r="I77" s="311">
        <v>4</v>
      </c>
      <c r="J77" s="374"/>
      <c r="K77" s="356">
        <f t="shared" si="2"/>
        <v>0</v>
      </c>
      <c r="L77" s="323"/>
      <c r="M77" s="324"/>
      <c r="N77" s="312">
        <v>25552935</v>
      </c>
      <c r="O77" s="296">
        <f t="shared" si="11"/>
        <v>0</v>
      </c>
      <c r="P77" s="297">
        <f t="shared" si="12"/>
        <v>0</v>
      </c>
      <c r="Q77" s="153" t="str">
        <f t="shared" si="13"/>
        <v>ERROR</v>
      </c>
      <c r="R77" s="298"/>
    </row>
    <row r="78" spans="1:18" ht="31.5">
      <c r="A78" s="280"/>
      <c r="B78" s="281"/>
      <c r="C78" s="306">
        <v>6917</v>
      </c>
      <c r="D78" s="307">
        <v>7.0580000000000194</v>
      </c>
      <c r="E78" s="308"/>
      <c r="F78" s="308"/>
      <c r="G78" s="309" t="s">
        <v>141</v>
      </c>
      <c r="H78" s="310" t="s">
        <v>5</v>
      </c>
      <c r="I78" s="311">
        <v>1</v>
      </c>
      <c r="J78" s="374"/>
      <c r="K78" s="356">
        <f t="shared" si="2"/>
        <v>0</v>
      </c>
      <c r="L78" s="323"/>
      <c r="M78" s="324"/>
      <c r="N78" s="312">
        <v>12772227</v>
      </c>
      <c r="O78" s="296">
        <f t="shared" si="11"/>
        <v>0</v>
      </c>
      <c r="P78" s="297">
        <f t="shared" si="12"/>
        <v>0</v>
      </c>
      <c r="Q78" s="153" t="str">
        <f t="shared" si="13"/>
        <v>ERROR</v>
      </c>
      <c r="R78" s="298"/>
    </row>
    <row r="79" spans="1:18">
      <c r="A79" s="280"/>
      <c r="B79" s="281"/>
      <c r="C79" s="306">
        <v>8081</v>
      </c>
      <c r="D79" s="307">
        <v>7.0590000000000197</v>
      </c>
      <c r="E79" s="308"/>
      <c r="F79" s="308"/>
      <c r="G79" s="309" t="s">
        <v>225</v>
      </c>
      <c r="H79" s="310" t="s">
        <v>5</v>
      </c>
      <c r="I79" s="311">
        <v>2262</v>
      </c>
      <c r="J79" s="374"/>
      <c r="K79" s="356">
        <f t="shared" si="2"/>
        <v>0</v>
      </c>
      <c r="L79" s="323"/>
      <c r="M79" s="324"/>
      <c r="N79" s="312">
        <v>27319</v>
      </c>
      <c r="O79" s="296">
        <f t="shared" si="11"/>
        <v>0</v>
      </c>
      <c r="P79" s="297">
        <f t="shared" si="12"/>
        <v>0</v>
      </c>
      <c r="Q79" s="153" t="str">
        <f t="shared" si="13"/>
        <v>ERROR</v>
      </c>
      <c r="R79" s="298"/>
    </row>
    <row r="80" spans="1:18">
      <c r="A80" s="280"/>
      <c r="B80" s="281"/>
      <c r="C80" s="306">
        <v>3414</v>
      </c>
      <c r="D80" s="307">
        <v>7.06000000000002</v>
      </c>
      <c r="E80" s="302"/>
      <c r="F80" s="302"/>
      <c r="G80" s="309" t="s">
        <v>71</v>
      </c>
      <c r="H80" s="310" t="s">
        <v>5</v>
      </c>
      <c r="I80" s="311">
        <v>464</v>
      </c>
      <c r="J80" s="374"/>
      <c r="K80" s="356">
        <f t="shared" si="2"/>
        <v>0</v>
      </c>
      <c r="L80" s="323"/>
      <c r="M80" s="324"/>
      <c r="N80" s="312">
        <v>18478</v>
      </c>
      <c r="O80" s="296">
        <f t="shared" si="11"/>
        <v>0</v>
      </c>
      <c r="P80" s="297">
        <f t="shared" si="12"/>
        <v>0</v>
      </c>
      <c r="Q80" s="153" t="str">
        <f t="shared" si="13"/>
        <v>ERROR</v>
      </c>
      <c r="R80" s="298"/>
    </row>
    <row r="81" spans="1:18" ht="47.25">
      <c r="A81" s="280"/>
      <c r="B81" s="281"/>
      <c r="C81" s="306">
        <v>7204</v>
      </c>
      <c r="D81" s="307">
        <v>7.0610000000000204</v>
      </c>
      <c r="E81" s="308"/>
      <c r="F81" s="308"/>
      <c r="G81" s="309" t="s">
        <v>154</v>
      </c>
      <c r="H81" s="310" t="s">
        <v>2</v>
      </c>
      <c r="I81" s="311">
        <v>16</v>
      </c>
      <c r="J81" s="374"/>
      <c r="K81" s="356">
        <f t="shared" ref="K81:K126" si="14">+J81*I81</f>
        <v>0</v>
      </c>
      <c r="L81" s="323"/>
      <c r="M81" s="324"/>
      <c r="N81" s="312">
        <v>145516</v>
      </c>
      <c r="O81" s="296">
        <f t="shared" si="11"/>
        <v>0</v>
      </c>
      <c r="P81" s="297">
        <f t="shared" si="12"/>
        <v>0</v>
      </c>
      <c r="Q81" s="153" t="str">
        <f t="shared" si="13"/>
        <v>ERROR</v>
      </c>
      <c r="R81" s="298"/>
    </row>
    <row r="82" spans="1:18" ht="78.75">
      <c r="A82" s="280"/>
      <c r="B82" s="281"/>
      <c r="C82" s="306">
        <v>8429</v>
      </c>
      <c r="D82" s="307">
        <v>7.0620000000000207</v>
      </c>
      <c r="E82" s="308"/>
      <c r="F82" s="308"/>
      <c r="G82" s="309" t="s">
        <v>399</v>
      </c>
      <c r="H82" s="310" t="s">
        <v>5</v>
      </c>
      <c r="I82" s="311">
        <v>1</v>
      </c>
      <c r="J82" s="374"/>
      <c r="K82" s="356">
        <f t="shared" si="14"/>
        <v>0</v>
      </c>
      <c r="L82" s="323"/>
      <c r="M82" s="324"/>
      <c r="N82" s="312">
        <v>46053011</v>
      </c>
      <c r="O82" s="296">
        <f t="shared" si="11"/>
        <v>0</v>
      </c>
      <c r="P82" s="297">
        <f t="shared" si="12"/>
        <v>0</v>
      </c>
      <c r="Q82" s="153" t="str">
        <f t="shared" si="13"/>
        <v>ERROR</v>
      </c>
      <c r="R82" s="298"/>
    </row>
    <row r="83" spans="1:18">
      <c r="A83" s="280"/>
      <c r="B83" s="281"/>
      <c r="C83" s="306"/>
      <c r="D83" s="307"/>
      <c r="E83" s="308"/>
      <c r="F83" s="308"/>
      <c r="G83" s="303" t="s">
        <v>249</v>
      </c>
      <c r="H83" s="310"/>
      <c r="I83" s="311"/>
      <c r="J83" s="375"/>
      <c r="K83" s="356">
        <f t="shared" si="14"/>
        <v>0</v>
      </c>
      <c r="L83" s="323"/>
      <c r="M83" s="324"/>
      <c r="N83" s="305"/>
      <c r="O83" s="342"/>
      <c r="P83" s="364"/>
      <c r="Q83" s="342"/>
      <c r="R83" s="298"/>
    </row>
    <row r="84" spans="1:18" ht="31.5">
      <c r="A84" s="280"/>
      <c r="B84" s="281"/>
      <c r="C84" s="306">
        <v>5023</v>
      </c>
      <c r="D84" s="307">
        <v>7.063000000000021</v>
      </c>
      <c r="E84" s="308"/>
      <c r="F84" s="308"/>
      <c r="G84" s="309" t="s">
        <v>101</v>
      </c>
      <c r="H84" s="310" t="s">
        <v>2</v>
      </c>
      <c r="I84" s="311">
        <v>82</v>
      </c>
      <c r="J84" s="374"/>
      <c r="K84" s="356">
        <f t="shared" si="14"/>
        <v>0</v>
      </c>
      <c r="L84" s="323"/>
      <c r="M84" s="324"/>
      <c r="N84" s="312">
        <v>22961</v>
      </c>
      <c r="O84" s="296">
        <f t="shared" ref="O84:O98" si="15">ROUND((+J84),0)</f>
        <v>0</v>
      </c>
      <c r="P84" s="297">
        <f t="shared" ref="P84:P98" si="16">+O84*I84</f>
        <v>0</v>
      </c>
      <c r="Q84" s="153" t="str">
        <f t="shared" ref="Q84:Q98" si="17">IF(OR(P84&lt;=0,P84&gt;K84),"ERROR","OK")</f>
        <v>ERROR</v>
      </c>
      <c r="R84" s="298"/>
    </row>
    <row r="85" spans="1:18" ht="31.5">
      <c r="A85" s="280"/>
      <c r="B85" s="281"/>
      <c r="C85" s="306">
        <v>3379</v>
      </c>
      <c r="D85" s="307">
        <v>7.0640000000000214</v>
      </c>
      <c r="E85" s="308"/>
      <c r="F85" s="308"/>
      <c r="G85" s="309" t="s">
        <v>67</v>
      </c>
      <c r="H85" s="310" t="s">
        <v>2</v>
      </c>
      <c r="I85" s="311">
        <v>1011</v>
      </c>
      <c r="J85" s="374"/>
      <c r="K85" s="356">
        <f t="shared" si="14"/>
        <v>0</v>
      </c>
      <c r="L85" s="323"/>
      <c r="M85" s="324"/>
      <c r="N85" s="312">
        <v>206729</v>
      </c>
      <c r="O85" s="296">
        <f t="shared" si="15"/>
        <v>0</v>
      </c>
      <c r="P85" s="297">
        <f t="shared" si="16"/>
        <v>0</v>
      </c>
      <c r="Q85" s="153" t="str">
        <f t="shared" si="17"/>
        <v>ERROR</v>
      </c>
      <c r="R85" s="298"/>
    </row>
    <row r="86" spans="1:18" ht="31.5">
      <c r="A86" s="280"/>
      <c r="B86" s="281"/>
      <c r="C86" s="306">
        <v>3024</v>
      </c>
      <c r="D86" s="307">
        <v>7.0650000000000217</v>
      </c>
      <c r="E86" s="308"/>
      <c r="F86" s="308"/>
      <c r="G86" s="309" t="s">
        <v>12</v>
      </c>
      <c r="H86" s="310" t="s">
        <v>1</v>
      </c>
      <c r="I86" s="311">
        <v>276</v>
      </c>
      <c r="J86" s="374"/>
      <c r="K86" s="356">
        <f t="shared" si="14"/>
        <v>0</v>
      </c>
      <c r="L86" s="323"/>
      <c r="M86" s="324"/>
      <c r="N86" s="312">
        <v>126767</v>
      </c>
      <c r="O86" s="296">
        <f t="shared" si="15"/>
        <v>0</v>
      </c>
      <c r="P86" s="297">
        <f t="shared" si="16"/>
        <v>0</v>
      </c>
      <c r="Q86" s="153" t="str">
        <f t="shared" si="17"/>
        <v>ERROR</v>
      </c>
      <c r="R86" s="298"/>
    </row>
    <row r="87" spans="1:18">
      <c r="A87" s="280"/>
      <c r="B87" s="281"/>
      <c r="C87" s="306">
        <v>3009</v>
      </c>
      <c r="D87" s="307">
        <v>7.066000000000022</v>
      </c>
      <c r="E87" s="308"/>
      <c r="F87" s="308"/>
      <c r="G87" s="309" t="s">
        <v>10</v>
      </c>
      <c r="H87" s="310" t="s">
        <v>1</v>
      </c>
      <c r="I87" s="311">
        <v>745</v>
      </c>
      <c r="J87" s="374"/>
      <c r="K87" s="356">
        <f t="shared" si="14"/>
        <v>0</v>
      </c>
      <c r="L87" s="323"/>
      <c r="M87" s="324"/>
      <c r="N87" s="312">
        <v>37240</v>
      </c>
      <c r="O87" s="296">
        <f t="shared" si="15"/>
        <v>0</v>
      </c>
      <c r="P87" s="297">
        <f t="shared" si="16"/>
        <v>0</v>
      </c>
      <c r="Q87" s="153" t="str">
        <f t="shared" si="17"/>
        <v>ERROR</v>
      </c>
      <c r="R87" s="298"/>
    </row>
    <row r="88" spans="1:18" ht="31.5">
      <c r="A88" s="280"/>
      <c r="B88" s="281"/>
      <c r="C88" s="306">
        <v>4613</v>
      </c>
      <c r="D88" s="307">
        <v>7.0670000000000224</v>
      </c>
      <c r="E88" s="308"/>
      <c r="F88" s="308"/>
      <c r="G88" s="309" t="s">
        <v>44</v>
      </c>
      <c r="H88" s="310" t="s">
        <v>1</v>
      </c>
      <c r="I88" s="311">
        <v>968</v>
      </c>
      <c r="J88" s="374"/>
      <c r="K88" s="356">
        <f t="shared" si="14"/>
        <v>0</v>
      </c>
      <c r="L88" s="323"/>
      <c r="M88" s="324"/>
      <c r="N88" s="312">
        <v>58797</v>
      </c>
      <c r="O88" s="296">
        <f t="shared" si="15"/>
        <v>0</v>
      </c>
      <c r="P88" s="297">
        <f t="shared" si="16"/>
        <v>0</v>
      </c>
      <c r="Q88" s="153" t="str">
        <f t="shared" si="17"/>
        <v>ERROR</v>
      </c>
      <c r="R88" s="298"/>
    </row>
    <row r="89" spans="1:18" ht="31.5">
      <c r="A89" s="280"/>
      <c r="B89" s="281"/>
      <c r="C89" s="306">
        <v>4907</v>
      </c>
      <c r="D89" s="307">
        <v>7.0680000000000227</v>
      </c>
      <c r="E89" s="302"/>
      <c r="F89" s="302"/>
      <c r="G89" s="309" t="s">
        <v>97</v>
      </c>
      <c r="H89" s="310" t="s">
        <v>1</v>
      </c>
      <c r="I89" s="311">
        <v>368</v>
      </c>
      <c r="J89" s="374"/>
      <c r="K89" s="356">
        <f t="shared" si="14"/>
        <v>0</v>
      </c>
      <c r="L89" s="323"/>
      <c r="M89" s="324"/>
      <c r="N89" s="312">
        <v>146488</v>
      </c>
      <c r="O89" s="296">
        <f t="shared" si="15"/>
        <v>0</v>
      </c>
      <c r="P89" s="297">
        <f t="shared" si="16"/>
        <v>0</v>
      </c>
      <c r="Q89" s="153" t="str">
        <f t="shared" si="17"/>
        <v>ERROR</v>
      </c>
      <c r="R89" s="298"/>
    </row>
    <row r="90" spans="1:18" ht="31.5">
      <c r="A90" s="280"/>
      <c r="B90" s="281"/>
      <c r="C90" s="306">
        <v>7322</v>
      </c>
      <c r="D90" s="307">
        <v>7.069000000000023</v>
      </c>
      <c r="E90" s="308"/>
      <c r="F90" s="308"/>
      <c r="G90" s="309" t="s">
        <v>159</v>
      </c>
      <c r="H90" s="310" t="s">
        <v>5</v>
      </c>
      <c r="I90" s="311">
        <v>2</v>
      </c>
      <c r="J90" s="374"/>
      <c r="K90" s="356">
        <f t="shared" si="14"/>
        <v>0</v>
      </c>
      <c r="L90" s="323"/>
      <c r="M90" s="324"/>
      <c r="N90" s="312">
        <v>207287</v>
      </c>
      <c r="O90" s="296">
        <f t="shared" si="15"/>
        <v>0</v>
      </c>
      <c r="P90" s="297">
        <f t="shared" si="16"/>
        <v>0</v>
      </c>
      <c r="Q90" s="153" t="str">
        <f t="shared" si="17"/>
        <v>ERROR</v>
      </c>
      <c r="R90" s="298"/>
    </row>
    <row r="91" spans="1:18">
      <c r="A91" s="280"/>
      <c r="B91" s="281"/>
      <c r="C91" s="306">
        <v>3015</v>
      </c>
      <c r="D91" s="307">
        <v>7.0700000000000234</v>
      </c>
      <c r="E91" s="308"/>
      <c r="F91" s="308"/>
      <c r="G91" s="309" t="s">
        <v>11</v>
      </c>
      <c r="H91" s="310" t="s">
        <v>5</v>
      </c>
      <c r="I91" s="311">
        <v>8</v>
      </c>
      <c r="J91" s="374"/>
      <c r="K91" s="356">
        <f t="shared" si="14"/>
        <v>0</v>
      </c>
      <c r="L91" s="323"/>
      <c r="M91" s="324"/>
      <c r="N91" s="312">
        <v>278464</v>
      </c>
      <c r="O91" s="296">
        <f t="shared" si="15"/>
        <v>0</v>
      </c>
      <c r="P91" s="297">
        <f t="shared" si="16"/>
        <v>0</v>
      </c>
      <c r="Q91" s="153" t="str">
        <f t="shared" si="17"/>
        <v>ERROR</v>
      </c>
      <c r="R91" s="298"/>
    </row>
    <row r="92" spans="1:18" ht="31.5">
      <c r="A92" s="280"/>
      <c r="B92" s="281"/>
      <c r="C92" s="306">
        <v>8461</v>
      </c>
      <c r="D92" s="307">
        <v>7.0710000000000237</v>
      </c>
      <c r="E92" s="308"/>
      <c r="F92" s="308"/>
      <c r="G92" s="309" t="s">
        <v>274</v>
      </c>
      <c r="H92" s="310" t="s">
        <v>2</v>
      </c>
      <c r="I92" s="311">
        <v>46</v>
      </c>
      <c r="J92" s="374"/>
      <c r="K92" s="356">
        <f t="shared" si="14"/>
        <v>0</v>
      </c>
      <c r="L92" s="323"/>
      <c r="M92" s="324"/>
      <c r="N92" s="312">
        <v>23138</v>
      </c>
      <c r="O92" s="296">
        <f t="shared" si="15"/>
        <v>0</v>
      </c>
      <c r="P92" s="297">
        <f t="shared" si="16"/>
        <v>0</v>
      </c>
      <c r="Q92" s="153" t="str">
        <f t="shared" si="17"/>
        <v>ERROR</v>
      </c>
      <c r="R92" s="298"/>
    </row>
    <row r="93" spans="1:18" ht="31.5">
      <c r="A93" s="280"/>
      <c r="B93" s="281"/>
      <c r="C93" s="306">
        <v>6865</v>
      </c>
      <c r="D93" s="307">
        <v>7.072000000000024</v>
      </c>
      <c r="E93" s="308"/>
      <c r="F93" s="308"/>
      <c r="G93" s="309" t="s">
        <v>140</v>
      </c>
      <c r="H93" s="310" t="s">
        <v>2</v>
      </c>
      <c r="I93" s="311">
        <v>10</v>
      </c>
      <c r="J93" s="374"/>
      <c r="K93" s="356">
        <f t="shared" si="14"/>
        <v>0</v>
      </c>
      <c r="L93" s="323"/>
      <c r="M93" s="324"/>
      <c r="N93" s="312">
        <v>10978</v>
      </c>
      <c r="O93" s="296">
        <f t="shared" si="15"/>
        <v>0</v>
      </c>
      <c r="P93" s="297">
        <f t="shared" si="16"/>
        <v>0</v>
      </c>
      <c r="Q93" s="153" t="str">
        <f t="shared" si="17"/>
        <v>ERROR</v>
      </c>
      <c r="R93" s="298"/>
    </row>
    <row r="94" spans="1:18" ht="31.5">
      <c r="A94" s="280"/>
      <c r="B94" s="281"/>
      <c r="C94" s="306">
        <v>5767</v>
      </c>
      <c r="D94" s="307">
        <v>7.0730000000000244</v>
      </c>
      <c r="E94" s="308"/>
      <c r="F94" s="308"/>
      <c r="G94" s="309" t="s">
        <v>110</v>
      </c>
      <c r="H94" s="310" t="s">
        <v>2</v>
      </c>
      <c r="I94" s="311">
        <v>203</v>
      </c>
      <c r="J94" s="374"/>
      <c r="K94" s="356">
        <f t="shared" si="14"/>
        <v>0</v>
      </c>
      <c r="L94" s="323"/>
      <c r="M94" s="324"/>
      <c r="N94" s="312">
        <v>11902</v>
      </c>
      <c r="O94" s="296">
        <f t="shared" si="15"/>
        <v>0</v>
      </c>
      <c r="P94" s="297">
        <f t="shared" si="16"/>
        <v>0</v>
      </c>
      <c r="Q94" s="153" t="str">
        <f t="shared" si="17"/>
        <v>ERROR</v>
      </c>
      <c r="R94" s="298"/>
    </row>
    <row r="95" spans="1:18" ht="31.5">
      <c r="A95" s="280"/>
      <c r="B95" s="281"/>
      <c r="C95" s="306">
        <v>5771</v>
      </c>
      <c r="D95" s="307">
        <v>7.0740000000000247</v>
      </c>
      <c r="E95" s="308"/>
      <c r="F95" s="308"/>
      <c r="G95" s="309" t="s">
        <v>111</v>
      </c>
      <c r="H95" s="310" t="s">
        <v>2</v>
      </c>
      <c r="I95" s="311">
        <v>68</v>
      </c>
      <c r="J95" s="374"/>
      <c r="K95" s="356">
        <f t="shared" si="14"/>
        <v>0</v>
      </c>
      <c r="L95" s="323"/>
      <c r="M95" s="324"/>
      <c r="N95" s="312">
        <v>8321</v>
      </c>
      <c r="O95" s="296">
        <f t="shared" si="15"/>
        <v>0</v>
      </c>
      <c r="P95" s="297">
        <f t="shared" si="16"/>
        <v>0</v>
      </c>
      <c r="Q95" s="153" t="str">
        <f t="shared" si="17"/>
        <v>ERROR</v>
      </c>
      <c r="R95" s="298"/>
    </row>
    <row r="96" spans="1:18" ht="31.5">
      <c r="A96" s="280"/>
      <c r="B96" s="281"/>
      <c r="C96" s="306">
        <v>3370</v>
      </c>
      <c r="D96" s="307">
        <v>7.075000000000025</v>
      </c>
      <c r="E96" s="308"/>
      <c r="F96" s="308"/>
      <c r="G96" s="309" t="s">
        <v>66</v>
      </c>
      <c r="H96" s="310" t="s">
        <v>5</v>
      </c>
      <c r="I96" s="311">
        <v>9</v>
      </c>
      <c r="J96" s="374"/>
      <c r="K96" s="356">
        <f t="shared" si="14"/>
        <v>0</v>
      </c>
      <c r="L96" s="323"/>
      <c r="M96" s="324"/>
      <c r="N96" s="312">
        <v>1349337</v>
      </c>
      <c r="O96" s="296">
        <f t="shared" si="15"/>
        <v>0</v>
      </c>
      <c r="P96" s="297">
        <f t="shared" si="16"/>
        <v>0</v>
      </c>
      <c r="Q96" s="153" t="str">
        <f t="shared" si="17"/>
        <v>ERROR</v>
      </c>
      <c r="R96" s="298"/>
    </row>
    <row r="97" spans="1:18" ht="31.5">
      <c r="A97" s="280"/>
      <c r="B97" s="281"/>
      <c r="C97" s="306">
        <v>3373</v>
      </c>
      <c r="D97" s="307">
        <v>7.0760000000000254</v>
      </c>
      <c r="E97" s="308"/>
      <c r="F97" s="308"/>
      <c r="G97" s="309" t="s">
        <v>400</v>
      </c>
      <c r="H97" s="310" t="s">
        <v>5</v>
      </c>
      <c r="I97" s="311">
        <v>8</v>
      </c>
      <c r="J97" s="374"/>
      <c r="K97" s="356">
        <f t="shared" si="14"/>
        <v>0</v>
      </c>
      <c r="L97" s="323"/>
      <c r="M97" s="324"/>
      <c r="N97" s="312">
        <v>1744034</v>
      </c>
      <c r="O97" s="296">
        <f t="shared" si="15"/>
        <v>0</v>
      </c>
      <c r="P97" s="297">
        <f t="shared" si="16"/>
        <v>0</v>
      </c>
      <c r="Q97" s="153" t="str">
        <f t="shared" si="17"/>
        <v>ERROR</v>
      </c>
      <c r="R97" s="298"/>
    </row>
    <row r="98" spans="1:18" ht="31.5">
      <c r="A98" s="280"/>
      <c r="B98" s="281"/>
      <c r="C98" s="306">
        <v>7658</v>
      </c>
      <c r="D98" s="307">
        <v>7.069000000000023</v>
      </c>
      <c r="E98" s="308"/>
      <c r="F98" s="308"/>
      <c r="G98" s="309" t="s">
        <v>350</v>
      </c>
      <c r="H98" s="310" t="s">
        <v>2</v>
      </c>
      <c r="I98" s="311">
        <v>202</v>
      </c>
      <c r="J98" s="374"/>
      <c r="K98" s="356">
        <f t="shared" si="14"/>
        <v>0</v>
      </c>
      <c r="L98" s="323"/>
      <c r="M98" s="324"/>
      <c r="N98" s="312">
        <v>107514</v>
      </c>
      <c r="O98" s="296">
        <f t="shared" si="15"/>
        <v>0</v>
      </c>
      <c r="P98" s="297">
        <f t="shared" si="16"/>
        <v>0</v>
      </c>
      <c r="Q98" s="153" t="str">
        <f t="shared" si="17"/>
        <v>ERROR</v>
      </c>
      <c r="R98" s="298"/>
    </row>
    <row r="99" spans="1:18">
      <c r="A99" s="280"/>
      <c r="B99" s="281"/>
      <c r="C99" s="306"/>
      <c r="D99" s="307"/>
      <c r="E99" s="308"/>
      <c r="F99" s="308"/>
      <c r="G99" s="303" t="s">
        <v>194</v>
      </c>
      <c r="H99" s="310"/>
      <c r="I99" s="311"/>
      <c r="J99" s="375"/>
      <c r="K99" s="356">
        <f t="shared" si="14"/>
        <v>0</v>
      </c>
      <c r="L99" s="323"/>
      <c r="M99" s="324"/>
      <c r="N99" s="305"/>
      <c r="O99" s="342"/>
      <c r="P99" s="364"/>
      <c r="Q99" s="342"/>
      <c r="R99" s="298"/>
    </row>
    <row r="100" spans="1:18">
      <c r="A100" s="280"/>
      <c r="B100" s="281"/>
      <c r="C100" s="306">
        <v>3415</v>
      </c>
      <c r="D100" s="307">
        <v>7.0700000000000234</v>
      </c>
      <c r="E100" s="308"/>
      <c r="F100" s="308"/>
      <c r="G100" s="309" t="s">
        <v>25</v>
      </c>
      <c r="H100" s="310" t="s">
        <v>2</v>
      </c>
      <c r="I100" s="311">
        <v>2009</v>
      </c>
      <c r="J100" s="374"/>
      <c r="K100" s="356">
        <f t="shared" si="14"/>
        <v>0</v>
      </c>
      <c r="L100" s="323"/>
      <c r="M100" s="324"/>
      <c r="N100" s="312">
        <v>40015</v>
      </c>
      <c r="O100" s="296">
        <f t="shared" ref="O100:O126" si="18">ROUND((+J100),0)</f>
        <v>0</v>
      </c>
      <c r="P100" s="297">
        <f t="shared" ref="P100:P126" si="19">+O100*I100</f>
        <v>0</v>
      </c>
      <c r="Q100" s="153" t="str">
        <f t="shared" ref="Q100:Q126" si="20">IF(OR(P100&lt;=0,P100&gt;K100),"ERROR","OK")</f>
        <v>ERROR</v>
      </c>
      <c r="R100" s="298"/>
    </row>
    <row r="101" spans="1:18" ht="31.5">
      <c r="A101" s="280"/>
      <c r="B101" s="281"/>
      <c r="C101" s="306">
        <v>3024</v>
      </c>
      <c r="D101" s="307">
        <v>7.0710000000000237</v>
      </c>
      <c r="E101" s="308"/>
      <c r="F101" s="308"/>
      <c r="G101" s="309" t="s">
        <v>12</v>
      </c>
      <c r="H101" s="310" t="s">
        <v>1</v>
      </c>
      <c r="I101" s="311">
        <v>127</v>
      </c>
      <c r="J101" s="374"/>
      <c r="K101" s="356">
        <f t="shared" si="14"/>
        <v>0</v>
      </c>
      <c r="L101" s="323"/>
      <c r="M101" s="324"/>
      <c r="N101" s="312">
        <v>126767</v>
      </c>
      <c r="O101" s="296">
        <f t="shared" si="18"/>
        <v>0</v>
      </c>
      <c r="P101" s="297">
        <f t="shared" si="19"/>
        <v>0</v>
      </c>
      <c r="Q101" s="153" t="str">
        <f t="shared" si="20"/>
        <v>ERROR</v>
      </c>
      <c r="R101" s="298"/>
    </row>
    <row r="102" spans="1:18">
      <c r="A102" s="280"/>
      <c r="B102" s="281"/>
      <c r="C102" s="306">
        <v>3009</v>
      </c>
      <c r="D102" s="307">
        <v>7.072000000000024</v>
      </c>
      <c r="E102" s="308"/>
      <c r="F102" s="308"/>
      <c r="G102" s="309" t="s">
        <v>10</v>
      </c>
      <c r="H102" s="310" t="s">
        <v>1</v>
      </c>
      <c r="I102" s="311">
        <v>313</v>
      </c>
      <c r="J102" s="374"/>
      <c r="K102" s="356">
        <f t="shared" si="14"/>
        <v>0</v>
      </c>
      <c r="L102" s="323"/>
      <c r="M102" s="324"/>
      <c r="N102" s="312">
        <v>37240</v>
      </c>
      <c r="O102" s="296">
        <f t="shared" si="18"/>
        <v>0</v>
      </c>
      <c r="P102" s="297">
        <f t="shared" si="19"/>
        <v>0</v>
      </c>
      <c r="Q102" s="153" t="str">
        <f t="shared" si="20"/>
        <v>ERROR</v>
      </c>
      <c r="R102" s="298"/>
    </row>
    <row r="103" spans="1:18" ht="31.5">
      <c r="A103" s="280"/>
      <c r="B103" s="281"/>
      <c r="C103" s="306">
        <v>4613</v>
      </c>
      <c r="D103" s="307">
        <v>7.0730000000000244</v>
      </c>
      <c r="E103" s="308"/>
      <c r="F103" s="308"/>
      <c r="G103" s="309" t="s">
        <v>44</v>
      </c>
      <c r="H103" s="310" t="s">
        <v>1</v>
      </c>
      <c r="I103" s="311">
        <v>407</v>
      </c>
      <c r="J103" s="374"/>
      <c r="K103" s="356">
        <f t="shared" si="14"/>
        <v>0</v>
      </c>
      <c r="L103" s="323"/>
      <c r="M103" s="324"/>
      <c r="N103" s="312">
        <v>58797</v>
      </c>
      <c r="O103" s="296">
        <f t="shared" si="18"/>
        <v>0</v>
      </c>
      <c r="P103" s="297">
        <f t="shared" si="19"/>
        <v>0</v>
      </c>
      <c r="Q103" s="153" t="str">
        <f t="shared" si="20"/>
        <v>ERROR</v>
      </c>
      <c r="R103" s="298"/>
    </row>
    <row r="104" spans="1:18" ht="31.5">
      <c r="A104" s="280"/>
      <c r="B104" s="281"/>
      <c r="C104" s="306">
        <v>4907</v>
      </c>
      <c r="D104" s="307">
        <v>7.0740000000000247</v>
      </c>
      <c r="E104" s="308"/>
      <c r="F104" s="308"/>
      <c r="G104" s="309" t="s">
        <v>97</v>
      </c>
      <c r="H104" s="310" t="s">
        <v>1</v>
      </c>
      <c r="I104" s="311">
        <v>591</v>
      </c>
      <c r="J104" s="374"/>
      <c r="K104" s="356">
        <f t="shared" si="14"/>
        <v>0</v>
      </c>
      <c r="L104" s="323"/>
      <c r="M104" s="324"/>
      <c r="N104" s="312">
        <v>146488</v>
      </c>
      <c r="O104" s="296">
        <f t="shared" si="18"/>
        <v>0</v>
      </c>
      <c r="P104" s="297">
        <f t="shared" si="19"/>
        <v>0</v>
      </c>
      <c r="Q104" s="153" t="str">
        <f t="shared" si="20"/>
        <v>ERROR</v>
      </c>
      <c r="R104" s="298"/>
    </row>
    <row r="105" spans="1:18" ht="31.5">
      <c r="A105" s="280"/>
      <c r="B105" s="281"/>
      <c r="C105" s="306">
        <v>7322</v>
      </c>
      <c r="D105" s="307">
        <v>7.075000000000025</v>
      </c>
      <c r="E105" s="308"/>
      <c r="F105" s="308"/>
      <c r="G105" s="309" t="s">
        <v>159</v>
      </c>
      <c r="H105" s="310" t="s">
        <v>5</v>
      </c>
      <c r="I105" s="311">
        <v>9</v>
      </c>
      <c r="J105" s="374"/>
      <c r="K105" s="356">
        <f t="shared" si="14"/>
        <v>0</v>
      </c>
      <c r="L105" s="323"/>
      <c r="M105" s="324"/>
      <c r="N105" s="312">
        <v>207287</v>
      </c>
      <c r="O105" s="296">
        <f t="shared" si="18"/>
        <v>0</v>
      </c>
      <c r="P105" s="297">
        <f t="shared" si="19"/>
        <v>0</v>
      </c>
      <c r="Q105" s="153" t="str">
        <f t="shared" si="20"/>
        <v>ERROR</v>
      </c>
      <c r="R105" s="298"/>
    </row>
    <row r="106" spans="1:18" ht="31.5">
      <c r="A106" s="280"/>
      <c r="B106" s="281"/>
      <c r="C106" s="306">
        <v>7614</v>
      </c>
      <c r="D106" s="307">
        <v>7.0760000000000254</v>
      </c>
      <c r="E106" s="308"/>
      <c r="F106" s="308"/>
      <c r="G106" s="309" t="s">
        <v>166</v>
      </c>
      <c r="H106" s="310" t="s">
        <v>5</v>
      </c>
      <c r="I106" s="311">
        <v>27</v>
      </c>
      <c r="J106" s="374"/>
      <c r="K106" s="356">
        <f t="shared" si="14"/>
        <v>0</v>
      </c>
      <c r="L106" s="323"/>
      <c r="M106" s="324"/>
      <c r="N106" s="312">
        <v>1807002</v>
      </c>
      <c r="O106" s="296">
        <f t="shared" si="18"/>
        <v>0</v>
      </c>
      <c r="P106" s="297">
        <f t="shared" si="19"/>
        <v>0</v>
      </c>
      <c r="Q106" s="153" t="str">
        <f t="shared" si="20"/>
        <v>ERROR</v>
      </c>
      <c r="R106" s="298"/>
    </row>
    <row r="107" spans="1:18" ht="31.5">
      <c r="A107" s="280"/>
      <c r="B107" s="281"/>
      <c r="C107" s="306">
        <v>3361</v>
      </c>
      <c r="D107" s="307">
        <v>7.0770000000000257</v>
      </c>
      <c r="E107" s="308"/>
      <c r="F107" s="308"/>
      <c r="G107" s="309" t="s">
        <v>351</v>
      </c>
      <c r="H107" s="310" t="s">
        <v>5</v>
      </c>
      <c r="I107" s="311">
        <v>4</v>
      </c>
      <c r="J107" s="374"/>
      <c r="K107" s="356">
        <f t="shared" si="14"/>
        <v>0</v>
      </c>
      <c r="L107" s="323"/>
      <c r="M107" s="324"/>
      <c r="N107" s="312">
        <v>2700395</v>
      </c>
      <c r="O107" s="296">
        <f t="shared" si="18"/>
        <v>0</v>
      </c>
      <c r="P107" s="297">
        <f t="shared" si="19"/>
        <v>0</v>
      </c>
      <c r="Q107" s="153" t="str">
        <f t="shared" si="20"/>
        <v>ERROR</v>
      </c>
      <c r="R107" s="298"/>
    </row>
    <row r="108" spans="1:18" ht="31.5">
      <c r="A108" s="280"/>
      <c r="B108" s="281"/>
      <c r="C108" s="306">
        <v>3352</v>
      </c>
      <c r="D108" s="307">
        <v>7.078000000000026</v>
      </c>
      <c r="E108" s="308"/>
      <c r="F108" s="308"/>
      <c r="G108" s="309" t="s">
        <v>23</v>
      </c>
      <c r="H108" s="310" t="s">
        <v>5</v>
      </c>
      <c r="I108" s="311">
        <v>30</v>
      </c>
      <c r="J108" s="374"/>
      <c r="K108" s="356">
        <f t="shared" si="14"/>
        <v>0</v>
      </c>
      <c r="L108" s="323"/>
      <c r="M108" s="324"/>
      <c r="N108" s="312">
        <v>1404901</v>
      </c>
      <c r="O108" s="296">
        <f t="shared" si="18"/>
        <v>0</v>
      </c>
      <c r="P108" s="297">
        <f t="shared" si="19"/>
        <v>0</v>
      </c>
      <c r="Q108" s="153" t="str">
        <f t="shared" si="20"/>
        <v>ERROR</v>
      </c>
      <c r="R108" s="298"/>
    </row>
    <row r="109" spans="1:18" ht="31.5">
      <c r="A109" s="280"/>
      <c r="B109" s="281"/>
      <c r="C109" s="306">
        <v>4126</v>
      </c>
      <c r="D109" s="307">
        <v>7.0790000000000264</v>
      </c>
      <c r="E109" s="308"/>
      <c r="F109" s="308"/>
      <c r="G109" s="309" t="s">
        <v>221</v>
      </c>
      <c r="H109" s="310" t="s">
        <v>5</v>
      </c>
      <c r="I109" s="311">
        <v>4</v>
      </c>
      <c r="J109" s="374"/>
      <c r="K109" s="356">
        <f t="shared" si="14"/>
        <v>0</v>
      </c>
      <c r="L109" s="323"/>
      <c r="M109" s="324"/>
      <c r="N109" s="312">
        <v>261151</v>
      </c>
      <c r="O109" s="296">
        <f t="shared" si="18"/>
        <v>0</v>
      </c>
      <c r="P109" s="297">
        <f t="shared" si="19"/>
        <v>0</v>
      </c>
      <c r="Q109" s="153" t="str">
        <f t="shared" si="20"/>
        <v>ERROR</v>
      </c>
      <c r="R109" s="298"/>
    </row>
    <row r="110" spans="1:18" ht="31.5">
      <c r="A110" s="280"/>
      <c r="B110" s="281"/>
      <c r="C110" s="306">
        <v>6320</v>
      </c>
      <c r="D110" s="307">
        <v>7.0800000000000267</v>
      </c>
      <c r="E110" s="308"/>
      <c r="F110" s="308"/>
      <c r="G110" s="309" t="s">
        <v>115</v>
      </c>
      <c r="H110" s="310" t="s">
        <v>5</v>
      </c>
      <c r="I110" s="311">
        <v>29</v>
      </c>
      <c r="J110" s="374"/>
      <c r="K110" s="356">
        <f t="shared" si="14"/>
        <v>0</v>
      </c>
      <c r="L110" s="323"/>
      <c r="M110" s="324"/>
      <c r="N110" s="312">
        <v>2944695</v>
      </c>
      <c r="O110" s="296">
        <f t="shared" si="18"/>
        <v>0</v>
      </c>
      <c r="P110" s="297">
        <f t="shared" si="19"/>
        <v>0</v>
      </c>
      <c r="Q110" s="153" t="str">
        <f t="shared" si="20"/>
        <v>ERROR</v>
      </c>
      <c r="R110" s="298"/>
    </row>
    <row r="111" spans="1:18" ht="31.5">
      <c r="A111" s="280"/>
      <c r="B111" s="281"/>
      <c r="C111" s="306">
        <v>3363</v>
      </c>
      <c r="D111" s="307">
        <v>7.0810000000000271</v>
      </c>
      <c r="E111" s="308"/>
      <c r="F111" s="308"/>
      <c r="G111" s="309" t="s">
        <v>119</v>
      </c>
      <c r="H111" s="310" t="s">
        <v>5</v>
      </c>
      <c r="I111" s="311">
        <v>53</v>
      </c>
      <c r="J111" s="374"/>
      <c r="K111" s="356">
        <f t="shared" si="14"/>
        <v>0</v>
      </c>
      <c r="L111" s="323"/>
      <c r="M111" s="324"/>
      <c r="N111" s="312">
        <v>2992027</v>
      </c>
      <c r="O111" s="296">
        <f t="shared" si="18"/>
        <v>0</v>
      </c>
      <c r="P111" s="297">
        <f t="shared" si="19"/>
        <v>0</v>
      </c>
      <c r="Q111" s="153" t="str">
        <f t="shared" si="20"/>
        <v>ERROR</v>
      </c>
      <c r="R111" s="298"/>
    </row>
    <row r="112" spans="1:18" ht="31.5">
      <c r="A112" s="280"/>
      <c r="B112" s="281"/>
      <c r="C112" s="306">
        <v>4125</v>
      </c>
      <c r="D112" s="307">
        <v>7.0820000000000274</v>
      </c>
      <c r="E112" s="308"/>
      <c r="F112" s="308"/>
      <c r="G112" s="309" t="s">
        <v>220</v>
      </c>
      <c r="H112" s="310" t="s">
        <v>5</v>
      </c>
      <c r="I112" s="311">
        <v>68</v>
      </c>
      <c r="J112" s="374"/>
      <c r="K112" s="356">
        <f t="shared" si="14"/>
        <v>0</v>
      </c>
      <c r="L112" s="323"/>
      <c r="M112" s="324"/>
      <c r="N112" s="312">
        <v>292457</v>
      </c>
      <c r="O112" s="296">
        <f t="shared" si="18"/>
        <v>0</v>
      </c>
      <c r="P112" s="297">
        <f t="shared" si="19"/>
        <v>0</v>
      </c>
      <c r="Q112" s="153" t="str">
        <f t="shared" si="20"/>
        <v>ERROR</v>
      </c>
      <c r="R112" s="298"/>
    </row>
    <row r="113" spans="1:18" ht="47.25">
      <c r="A113" s="280"/>
      <c r="B113" s="281"/>
      <c r="C113" s="306">
        <v>4104</v>
      </c>
      <c r="D113" s="307">
        <v>7.0830000000000277</v>
      </c>
      <c r="E113" s="308"/>
      <c r="F113" s="308"/>
      <c r="G113" s="309" t="s">
        <v>34</v>
      </c>
      <c r="H113" s="310" t="s">
        <v>5</v>
      </c>
      <c r="I113" s="311">
        <v>141</v>
      </c>
      <c r="J113" s="374"/>
      <c r="K113" s="356">
        <f t="shared" si="14"/>
        <v>0</v>
      </c>
      <c r="L113" s="323"/>
      <c r="M113" s="324"/>
      <c r="N113" s="312">
        <v>536569</v>
      </c>
      <c r="O113" s="296">
        <f t="shared" si="18"/>
        <v>0</v>
      </c>
      <c r="P113" s="297">
        <f t="shared" si="19"/>
        <v>0</v>
      </c>
      <c r="Q113" s="153" t="str">
        <f t="shared" si="20"/>
        <v>ERROR</v>
      </c>
      <c r="R113" s="298"/>
    </row>
    <row r="114" spans="1:18">
      <c r="A114" s="280"/>
      <c r="B114" s="281"/>
      <c r="C114" s="306">
        <v>7633</v>
      </c>
      <c r="D114" s="307">
        <v>7.0840000000000281</v>
      </c>
      <c r="E114" s="308"/>
      <c r="F114" s="308"/>
      <c r="G114" s="309" t="s">
        <v>167</v>
      </c>
      <c r="H114" s="310" t="s">
        <v>5</v>
      </c>
      <c r="I114" s="311">
        <v>259</v>
      </c>
      <c r="J114" s="374"/>
      <c r="K114" s="356">
        <f t="shared" si="14"/>
        <v>0</v>
      </c>
      <c r="L114" s="323"/>
      <c r="M114" s="324"/>
      <c r="N114" s="312">
        <v>92710</v>
      </c>
      <c r="O114" s="296">
        <f t="shared" si="18"/>
        <v>0</v>
      </c>
      <c r="P114" s="297">
        <f t="shared" si="19"/>
        <v>0</v>
      </c>
      <c r="Q114" s="153" t="str">
        <f t="shared" si="20"/>
        <v>ERROR</v>
      </c>
      <c r="R114" s="298"/>
    </row>
    <row r="115" spans="1:18" ht="63">
      <c r="A115" s="280"/>
      <c r="B115" s="281"/>
      <c r="C115" s="306">
        <v>7315</v>
      </c>
      <c r="D115" s="307">
        <v>7.0850000000000284</v>
      </c>
      <c r="E115" s="308"/>
      <c r="F115" s="308"/>
      <c r="G115" s="309" t="s">
        <v>401</v>
      </c>
      <c r="H115" s="310" t="s">
        <v>5</v>
      </c>
      <c r="I115" s="311">
        <v>1</v>
      </c>
      <c r="J115" s="374"/>
      <c r="K115" s="356">
        <f t="shared" si="14"/>
        <v>0</v>
      </c>
      <c r="L115" s="323"/>
      <c r="M115" s="324"/>
      <c r="N115" s="312">
        <v>45624507</v>
      </c>
      <c r="O115" s="296">
        <f t="shared" si="18"/>
        <v>0</v>
      </c>
      <c r="P115" s="297">
        <f t="shared" si="19"/>
        <v>0</v>
      </c>
      <c r="Q115" s="153" t="str">
        <f t="shared" si="20"/>
        <v>ERROR</v>
      </c>
      <c r="R115" s="298"/>
    </row>
    <row r="116" spans="1:18" ht="31.5">
      <c r="A116" s="280"/>
      <c r="B116" s="281"/>
      <c r="C116" s="306">
        <v>8457</v>
      </c>
      <c r="D116" s="307">
        <v>7.0860000000000287</v>
      </c>
      <c r="E116" s="308"/>
      <c r="F116" s="308"/>
      <c r="G116" s="309" t="s">
        <v>402</v>
      </c>
      <c r="H116" s="310" t="s">
        <v>5</v>
      </c>
      <c r="I116" s="311">
        <v>1</v>
      </c>
      <c r="J116" s="374"/>
      <c r="K116" s="356">
        <f t="shared" si="14"/>
        <v>0</v>
      </c>
      <c r="L116" s="323"/>
      <c r="M116" s="324"/>
      <c r="N116" s="312">
        <v>23580565</v>
      </c>
      <c r="O116" s="296">
        <f t="shared" si="18"/>
        <v>0</v>
      </c>
      <c r="P116" s="297">
        <f t="shared" si="19"/>
        <v>0</v>
      </c>
      <c r="Q116" s="153" t="str">
        <f t="shared" si="20"/>
        <v>ERROR</v>
      </c>
      <c r="R116" s="298"/>
    </row>
    <row r="117" spans="1:18" ht="31.5">
      <c r="A117" s="280"/>
      <c r="B117" s="281"/>
      <c r="C117" s="306">
        <v>6778</v>
      </c>
      <c r="D117" s="307">
        <v>7.0870000000000291</v>
      </c>
      <c r="E117" s="308"/>
      <c r="F117" s="308"/>
      <c r="G117" s="309" t="s">
        <v>134</v>
      </c>
      <c r="H117" s="310" t="s">
        <v>2</v>
      </c>
      <c r="I117" s="311">
        <v>660</v>
      </c>
      <c r="J117" s="374"/>
      <c r="K117" s="356">
        <f t="shared" si="14"/>
        <v>0</v>
      </c>
      <c r="L117" s="323"/>
      <c r="M117" s="324"/>
      <c r="N117" s="312">
        <v>42302</v>
      </c>
      <c r="O117" s="296">
        <f t="shared" si="18"/>
        <v>0</v>
      </c>
      <c r="P117" s="297">
        <f t="shared" si="19"/>
        <v>0</v>
      </c>
      <c r="Q117" s="153" t="str">
        <f t="shared" si="20"/>
        <v>ERROR</v>
      </c>
      <c r="R117" s="298"/>
    </row>
    <row r="118" spans="1:18" ht="63">
      <c r="A118" s="280"/>
      <c r="B118" s="281"/>
      <c r="C118" s="306">
        <v>7231</v>
      </c>
      <c r="D118" s="307">
        <v>7.0880000000000294</v>
      </c>
      <c r="E118" s="308"/>
      <c r="F118" s="308"/>
      <c r="G118" s="309" t="s">
        <v>155</v>
      </c>
      <c r="H118" s="310" t="s">
        <v>5</v>
      </c>
      <c r="I118" s="311">
        <v>160</v>
      </c>
      <c r="J118" s="374"/>
      <c r="K118" s="356">
        <f t="shared" si="14"/>
        <v>0</v>
      </c>
      <c r="L118" s="323"/>
      <c r="M118" s="324"/>
      <c r="N118" s="312">
        <v>37646</v>
      </c>
      <c r="O118" s="296">
        <f t="shared" si="18"/>
        <v>0</v>
      </c>
      <c r="P118" s="297">
        <f t="shared" si="19"/>
        <v>0</v>
      </c>
      <c r="Q118" s="153" t="str">
        <f t="shared" si="20"/>
        <v>ERROR</v>
      </c>
      <c r="R118" s="298"/>
    </row>
    <row r="119" spans="1:18" ht="47.25">
      <c r="A119" s="280"/>
      <c r="B119" s="281"/>
      <c r="C119" s="306">
        <v>6485</v>
      </c>
      <c r="D119" s="307">
        <v>7.0890000000000297</v>
      </c>
      <c r="E119" s="308"/>
      <c r="F119" s="308"/>
      <c r="G119" s="309" t="s">
        <v>116</v>
      </c>
      <c r="H119" s="310" t="s">
        <v>5</v>
      </c>
      <c r="I119" s="311">
        <v>298</v>
      </c>
      <c r="J119" s="374"/>
      <c r="K119" s="356">
        <f t="shared" si="14"/>
        <v>0</v>
      </c>
      <c r="L119" s="323"/>
      <c r="M119" s="324"/>
      <c r="N119" s="312">
        <v>52764</v>
      </c>
      <c r="O119" s="296">
        <f t="shared" si="18"/>
        <v>0</v>
      </c>
      <c r="P119" s="297">
        <f t="shared" si="19"/>
        <v>0</v>
      </c>
      <c r="Q119" s="153" t="str">
        <f t="shared" si="20"/>
        <v>ERROR</v>
      </c>
      <c r="R119" s="298"/>
    </row>
    <row r="120" spans="1:18">
      <c r="A120" s="280"/>
      <c r="B120" s="281"/>
      <c r="C120" s="306">
        <v>5341</v>
      </c>
      <c r="D120" s="307">
        <v>7.0900000000000301</v>
      </c>
      <c r="E120" s="308"/>
      <c r="F120" s="308"/>
      <c r="G120" s="309" t="s">
        <v>105</v>
      </c>
      <c r="H120" s="310" t="s">
        <v>5</v>
      </c>
      <c r="I120" s="311">
        <v>160</v>
      </c>
      <c r="J120" s="374"/>
      <c r="K120" s="356">
        <f t="shared" si="14"/>
        <v>0</v>
      </c>
      <c r="L120" s="323"/>
      <c r="M120" s="324"/>
      <c r="N120" s="312">
        <v>558165</v>
      </c>
      <c r="O120" s="296">
        <f t="shared" si="18"/>
        <v>0</v>
      </c>
      <c r="P120" s="297">
        <f t="shared" si="19"/>
        <v>0</v>
      </c>
      <c r="Q120" s="153" t="str">
        <f t="shared" si="20"/>
        <v>ERROR</v>
      </c>
      <c r="R120" s="298"/>
    </row>
    <row r="121" spans="1:18" ht="47.25">
      <c r="A121" s="280"/>
      <c r="B121" s="281"/>
      <c r="C121" s="306">
        <v>6547</v>
      </c>
      <c r="D121" s="307">
        <v>7.0910000000000304</v>
      </c>
      <c r="E121" s="308"/>
      <c r="F121" s="308"/>
      <c r="G121" s="309" t="s">
        <v>118</v>
      </c>
      <c r="H121" s="310" t="s">
        <v>5</v>
      </c>
      <c r="I121" s="311">
        <v>2</v>
      </c>
      <c r="J121" s="374"/>
      <c r="K121" s="356">
        <f t="shared" si="14"/>
        <v>0</v>
      </c>
      <c r="L121" s="323"/>
      <c r="M121" s="324"/>
      <c r="N121" s="312">
        <v>302060</v>
      </c>
      <c r="O121" s="296">
        <f t="shared" si="18"/>
        <v>0</v>
      </c>
      <c r="P121" s="297">
        <f t="shared" si="19"/>
        <v>0</v>
      </c>
      <c r="Q121" s="153" t="str">
        <f t="shared" si="20"/>
        <v>ERROR</v>
      </c>
      <c r="R121" s="298"/>
    </row>
    <row r="122" spans="1:18" ht="31.5">
      <c r="A122" s="280"/>
      <c r="B122" s="281"/>
      <c r="C122" s="306">
        <v>5764</v>
      </c>
      <c r="D122" s="307">
        <v>7.0920000000000307</v>
      </c>
      <c r="E122" s="308"/>
      <c r="F122" s="308"/>
      <c r="G122" s="309" t="s">
        <v>109</v>
      </c>
      <c r="H122" s="310" t="s">
        <v>2</v>
      </c>
      <c r="I122" s="311">
        <v>5472</v>
      </c>
      <c r="J122" s="374"/>
      <c r="K122" s="356">
        <f t="shared" si="14"/>
        <v>0</v>
      </c>
      <c r="L122" s="323"/>
      <c r="M122" s="324"/>
      <c r="N122" s="312">
        <v>4549</v>
      </c>
      <c r="O122" s="296">
        <f t="shared" si="18"/>
        <v>0</v>
      </c>
      <c r="P122" s="297">
        <f t="shared" si="19"/>
        <v>0</v>
      </c>
      <c r="Q122" s="153" t="str">
        <f t="shared" si="20"/>
        <v>ERROR</v>
      </c>
      <c r="R122" s="298"/>
    </row>
    <row r="123" spans="1:18" ht="47.25">
      <c r="A123" s="280"/>
      <c r="B123" s="281"/>
      <c r="C123" s="306">
        <v>5616</v>
      </c>
      <c r="D123" s="307">
        <v>7.0930000000000311</v>
      </c>
      <c r="E123" s="308"/>
      <c r="F123" s="308"/>
      <c r="G123" s="309" t="s">
        <v>107</v>
      </c>
      <c r="H123" s="310" t="s">
        <v>2</v>
      </c>
      <c r="I123" s="311">
        <v>16437</v>
      </c>
      <c r="J123" s="374"/>
      <c r="K123" s="356">
        <f t="shared" si="14"/>
        <v>0</v>
      </c>
      <c r="L123" s="323"/>
      <c r="M123" s="324"/>
      <c r="N123" s="312">
        <v>10186</v>
      </c>
      <c r="O123" s="296">
        <f t="shared" si="18"/>
        <v>0</v>
      </c>
      <c r="P123" s="297">
        <f t="shared" si="19"/>
        <v>0</v>
      </c>
      <c r="Q123" s="153" t="str">
        <f t="shared" si="20"/>
        <v>ERROR</v>
      </c>
      <c r="R123" s="298"/>
    </row>
    <row r="124" spans="1:18">
      <c r="A124" s="280"/>
      <c r="B124" s="281"/>
      <c r="C124" s="306">
        <v>3413</v>
      </c>
      <c r="D124" s="307">
        <v>7.0940000000000314</v>
      </c>
      <c r="E124" s="308"/>
      <c r="F124" s="308"/>
      <c r="G124" s="309" t="s">
        <v>70</v>
      </c>
      <c r="H124" s="310" t="s">
        <v>5</v>
      </c>
      <c r="I124" s="311">
        <v>564</v>
      </c>
      <c r="J124" s="374"/>
      <c r="K124" s="356">
        <f t="shared" si="14"/>
        <v>0</v>
      </c>
      <c r="L124" s="323"/>
      <c r="M124" s="324"/>
      <c r="N124" s="312">
        <v>10733</v>
      </c>
      <c r="O124" s="296">
        <f t="shared" si="18"/>
        <v>0</v>
      </c>
      <c r="P124" s="297">
        <f t="shared" si="19"/>
        <v>0</v>
      </c>
      <c r="Q124" s="153" t="str">
        <f t="shared" si="20"/>
        <v>ERROR</v>
      </c>
      <c r="R124" s="298"/>
    </row>
    <row r="125" spans="1:18" ht="31.5">
      <c r="A125" s="280"/>
      <c r="B125" s="281"/>
      <c r="C125" s="306">
        <v>6652</v>
      </c>
      <c r="D125" s="307">
        <v>7.0950000000000317</v>
      </c>
      <c r="E125" s="308"/>
      <c r="F125" s="308"/>
      <c r="G125" s="309" t="s">
        <v>127</v>
      </c>
      <c r="H125" s="310" t="s">
        <v>2</v>
      </c>
      <c r="I125" s="311">
        <v>6027</v>
      </c>
      <c r="J125" s="374"/>
      <c r="K125" s="356">
        <f t="shared" si="14"/>
        <v>0</v>
      </c>
      <c r="L125" s="323"/>
      <c r="M125" s="324"/>
      <c r="N125" s="312">
        <v>9500</v>
      </c>
      <c r="O125" s="296">
        <f t="shared" si="18"/>
        <v>0</v>
      </c>
      <c r="P125" s="297">
        <f t="shared" si="19"/>
        <v>0</v>
      </c>
      <c r="Q125" s="153" t="str">
        <f t="shared" si="20"/>
        <v>ERROR</v>
      </c>
      <c r="R125" s="298"/>
    </row>
    <row r="126" spans="1:18">
      <c r="A126" s="280"/>
      <c r="B126" s="281"/>
      <c r="C126" s="306">
        <v>3283</v>
      </c>
      <c r="D126" s="307">
        <v>7.0960000000000321</v>
      </c>
      <c r="E126" s="308"/>
      <c r="F126" s="308"/>
      <c r="G126" s="309" t="s">
        <v>22</v>
      </c>
      <c r="H126" s="310" t="s">
        <v>2</v>
      </c>
      <c r="I126" s="311">
        <v>320</v>
      </c>
      <c r="J126" s="374"/>
      <c r="K126" s="356">
        <f t="shared" si="14"/>
        <v>0</v>
      </c>
      <c r="L126" s="323"/>
      <c r="M126" s="324"/>
      <c r="N126" s="312">
        <v>7433</v>
      </c>
      <c r="O126" s="296">
        <f t="shared" si="18"/>
        <v>0</v>
      </c>
      <c r="P126" s="297">
        <f t="shared" si="19"/>
        <v>0</v>
      </c>
      <c r="Q126" s="153" t="str">
        <f t="shared" si="20"/>
        <v>ERROR</v>
      </c>
      <c r="R126" s="298"/>
    </row>
    <row r="127" spans="1:18" ht="17.25" thickBot="1">
      <c r="A127" s="280"/>
      <c r="B127" s="281"/>
      <c r="C127" s="317" t="s">
        <v>9</v>
      </c>
      <c r="D127" s="318"/>
      <c r="E127" s="319"/>
      <c r="F127" s="319"/>
      <c r="G127" s="320"/>
      <c r="H127" s="319"/>
      <c r="I127" s="321"/>
      <c r="J127" s="375"/>
      <c r="K127" s="357">
        <f>+SUM(K16:K126)</f>
        <v>0</v>
      </c>
      <c r="L127" s="323"/>
      <c r="M127" s="324"/>
      <c r="N127" s="349"/>
      <c r="O127" s="351"/>
      <c r="P127" s="361">
        <f>+SUM(P16:P126)</f>
        <v>0</v>
      </c>
      <c r="Q127" s="350" t="str">
        <f>IF(OR(P127&lt;=0,P127&gt;'PTTO OFICIAL '!K127,COUNTIF(Q16:Q126,"ERROR")&gt;0),"ERROR","OK")</f>
        <v>ERROR</v>
      </c>
      <c r="R127" s="298"/>
    </row>
    <row r="128" spans="1:18" ht="17.25" thickBot="1">
      <c r="A128" s="280"/>
      <c r="B128" s="281"/>
      <c r="C128" s="331"/>
      <c r="D128" s="332">
        <v>8</v>
      </c>
      <c r="E128" s="333"/>
      <c r="F128" s="333"/>
      <c r="G128" s="334" t="s">
        <v>251</v>
      </c>
      <c r="H128" s="335"/>
      <c r="I128" s="336"/>
      <c r="J128" s="371"/>
      <c r="K128" s="353"/>
      <c r="L128" s="323"/>
      <c r="M128" s="324"/>
      <c r="N128" s="339"/>
      <c r="O128" s="337"/>
      <c r="P128" s="362"/>
      <c r="Q128" s="340"/>
      <c r="R128" s="298"/>
    </row>
    <row r="129" spans="1:18">
      <c r="A129" s="280"/>
      <c r="B129" s="281"/>
      <c r="C129" s="300"/>
      <c r="D129" s="301"/>
      <c r="E129" s="302"/>
      <c r="F129" s="302"/>
      <c r="G129" s="303" t="s">
        <v>253</v>
      </c>
      <c r="H129" s="304"/>
      <c r="I129" s="305"/>
      <c r="J129" s="375"/>
      <c r="K129" s="355"/>
      <c r="L129" s="323"/>
      <c r="M129" s="324"/>
      <c r="N129" s="305"/>
      <c r="O129" s="342"/>
      <c r="P129" s="364"/>
      <c r="Q129" s="342"/>
      <c r="R129" s="298"/>
    </row>
    <row r="130" spans="1:18">
      <c r="A130" s="280"/>
      <c r="B130" s="281"/>
      <c r="C130" s="300"/>
      <c r="D130" s="301"/>
      <c r="E130" s="302"/>
      <c r="F130" s="302"/>
      <c r="G130" s="303" t="s">
        <v>245</v>
      </c>
      <c r="H130" s="304"/>
      <c r="I130" s="305"/>
      <c r="J130" s="375"/>
      <c r="K130" s="355"/>
      <c r="L130" s="323"/>
      <c r="M130" s="324"/>
      <c r="N130" s="305"/>
      <c r="O130" s="342"/>
      <c r="P130" s="364"/>
      <c r="Q130" s="342"/>
      <c r="R130" s="298"/>
    </row>
    <row r="131" spans="1:18">
      <c r="A131" s="280"/>
      <c r="B131" s="281"/>
      <c r="C131" s="306">
        <v>3015</v>
      </c>
      <c r="D131" s="307">
        <v>8.0009999999999994</v>
      </c>
      <c r="E131" s="308"/>
      <c r="F131" s="308"/>
      <c r="G131" s="309" t="s">
        <v>11</v>
      </c>
      <c r="H131" s="310" t="s">
        <v>5</v>
      </c>
      <c r="I131" s="311">
        <v>29</v>
      </c>
      <c r="J131" s="374"/>
      <c r="K131" s="356">
        <f t="shared" ref="K131:K194" si="21">+J131*I131</f>
        <v>0</v>
      </c>
      <c r="L131" s="323"/>
      <c r="M131" s="324"/>
      <c r="N131" s="312">
        <v>278464</v>
      </c>
      <c r="O131" s="296">
        <f>ROUND((+J131),0)</f>
        <v>0</v>
      </c>
      <c r="P131" s="297">
        <f>+O131*I131</f>
        <v>0</v>
      </c>
      <c r="Q131" s="153" t="str">
        <f>IF(OR(P131&lt;=0,P131&gt;K131),"ERROR","OK")</f>
        <v>ERROR</v>
      </c>
      <c r="R131" s="298"/>
    </row>
    <row r="132" spans="1:18">
      <c r="A132" s="280"/>
      <c r="B132" s="281"/>
      <c r="C132" s="313">
        <v>3009</v>
      </c>
      <c r="D132" s="307">
        <v>8.0019999999999989</v>
      </c>
      <c r="E132" s="302"/>
      <c r="F132" s="302"/>
      <c r="G132" s="309" t="s">
        <v>10</v>
      </c>
      <c r="H132" s="310" t="s">
        <v>1</v>
      </c>
      <c r="I132" s="311">
        <v>139</v>
      </c>
      <c r="J132" s="374"/>
      <c r="K132" s="356">
        <f t="shared" si="21"/>
        <v>0</v>
      </c>
      <c r="L132" s="323"/>
      <c r="M132" s="324"/>
      <c r="N132" s="312">
        <v>37240</v>
      </c>
      <c r="O132" s="296">
        <f>ROUND((+J132),0)</f>
        <v>0</v>
      </c>
      <c r="P132" s="297">
        <f>+O132*I132</f>
        <v>0</v>
      </c>
      <c r="Q132" s="153" t="str">
        <f>IF(OR(P132&lt;=0,P132&gt;K132),"ERROR","OK")</f>
        <v>ERROR</v>
      </c>
      <c r="R132" s="298"/>
    </row>
    <row r="133" spans="1:18" ht="31.5">
      <c r="A133" s="280"/>
      <c r="B133" s="281"/>
      <c r="C133" s="306">
        <v>3024</v>
      </c>
      <c r="D133" s="307">
        <v>8.0029999999999983</v>
      </c>
      <c r="E133" s="308"/>
      <c r="F133" s="308"/>
      <c r="G133" s="309" t="s">
        <v>12</v>
      </c>
      <c r="H133" s="310" t="s">
        <v>1</v>
      </c>
      <c r="I133" s="311">
        <v>127</v>
      </c>
      <c r="J133" s="374"/>
      <c r="K133" s="356">
        <f t="shared" si="21"/>
        <v>0</v>
      </c>
      <c r="L133" s="323"/>
      <c r="M133" s="324"/>
      <c r="N133" s="312">
        <v>126767</v>
      </c>
      <c r="O133" s="296">
        <f>ROUND((+J133),0)</f>
        <v>0</v>
      </c>
      <c r="P133" s="297">
        <f>+O133*I133</f>
        <v>0</v>
      </c>
      <c r="Q133" s="153" t="str">
        <f>IF(OR(P133&lt;=0,P133&gt;K133),"ERROR","OK")</f>
        <v>ERROR</v>
      </c>
      <c r="R133" s="298"/>
    </row>
    <row r="134" spans="1:18">
      <c r="A134" s="280"/>
      <c r="B134" s="281"/>
      <c r="C134" s="306"/>
      <c r="D134" s="307"/>
      <c r="E134" s="308"/>
      <c r="F134" s="308"/>
      <c r="G134" s="303" t="s">
        <v>252</v>
      </c>
      <c r="H134" s="310"/>
      <c r="I134" s="311"/>
      <c r="J134" s="375"/>
      <c r="K134" s="356">
        <f t="shared" si="21"/>
        <v>0</v>
      </c>
      <c r="L134" s="323"/>
      <c r="M134" s="324"/>
      <c r="N134" s="305"/>
      <c r="O134" s="342"/>
      <c r="P134" s="364"/>
      <c r="Q134" s="342"/>
      <c r="R134" s="298"/>
    </row>
    <row r="135" spans="1:18">
      <c r="A135" s="280"/>
      <c r="B135" s="281"/>
      <c r="C135" s="306">
        <v>3195</v>
      </c>
      <c r="D135" s="307">
        <v>8.0039999999999978</v>
      </c>
      <c r="E135" s="308"/>
      <c r="F135" s="308"/>
      <c r="G135" s="309" t="s">
        <v>64</v>
      </c>
      <c r="H135" s="310" t="s">
        <v>2</v>
      </c>
      <c r="I135" s="311">
        <v>608</v>
      </c>
      <c r="J135" s="374"/>
      <c r="K135" s="356">
        <f t="shared" si="21"/>
        <v>0</v>
      </c>
      <c r="L135" s="323"/>
      <c r="M135" s="324"/>
      <c r="N135" s="312">
        <v>48700</v>
      </c>
      <c r="O135" s="296">
        <f>ROUND((+J135),0)</f>
        <v>0</v>
      </c>
      <c r="P135" s="297">
        <f>+O135*I135</f>
        <v>0</v>
      </c>
      <c r="Q135" s="153" t="str">
        <f>IF(OR(P135&lt;=0,P135&gt;K135),"ERROR","OK")</f>
        <v>ERROR</v>
      </c>
      <c r="R135" s="298"/>
    </row>
    <row r="136" spans="1:18" ht="31.5">
      <c r="A136" s="280"/>
      <c r="B136" s="281"/>
      <c r="C136" s="313">
        <v>5023</v>
      </c>
      <c r="D136" s="307">
        <v>8.0049999999999972</v>
      </c>
      <c r="E136" s="302"/>
      <c r="F136" s="302"/>
      <c r="G136" s="309" t="s">
        <v>101</v>
      </c>
      <c r="H136" s="310" t="s">
        <v>2</v>
      </c>
      <c r="I136" s="311">
        <v>140</v>
      </c>
      <c r="J136" s="374"/>
      <c r="K136" s="356">
        <f t="shared" si="21"/>
        <v>0</v>
      </c>
      <c r="L136" s="323"/>
      <c r="M136" s="324"/>
      <c r="N136" s="312">
        <v>22961</v>
      </c>
      <c r="O136" s="296">
        <f>ROUND((+J136),0)</f>
        <v>0</v>
      </c>
      <c r="P136" s="297">
        <f>+O136*I136</f>
        <v>0</v>
      </c>
      <c r="Q136" s="153" t="str">
        <f>IF(OR(P136&lt;=0,P136&gt;K136),"ERROR","OK")</f>
        <v>ERROR</v>
      </c>
      <c r="R136" s="298"/>
    </row>
    <row r="137" spans="1:18">
      <c r="A137" s="280"/>
      <c r="B137" s="281"/>
      <c r="C137" s="306">
        <v>4329</v>
      </c>
      <c r="D137" s="307">
        <v>8.0059999999999967</v>
      </c>
      <c r="E137" s="308"/>
      <c r="F137" s="308"/>
      <c r="G137" s="309" t="s">
        <v>83</v>
      </c>
      <c r="H137" s="310" t="s">
        <v>5</v>
      </c>
      <c r="I137" s="311">
        <v>15</v>
      </c>
      <c r="J137" s="374"/>
      <c r="K137" s="356">
        <f t="shared" si="21"/>
        <v>0</v>
      </c>
      <c r="L137" s="323"/>
      <c r="M137" s="324"/>
      <c r="N137" s="312">
        <v>815549</v>
      </c>
      <c r="O137" s="296">
        <f>ROUND((+J137),0)</f>
        <v>0</v>
      </c>
      <c r="P137" s="297">
        <f>+O137*I137</f>
        <v>0</v>
      </c>
      <c r="Q137" s="153" t="str">
        <f>IF(OR(P137&lt;=0,P137&gt;K137),"ERROR","OK")</f>
        <v>ERROR</v>
      </c>
      <c r="R137" s="298"/>
    </row>
    <row r="138" spans="1:18">
      <c r="A138" s="280"/>
      <c r="B138" s="281"/>
      <c r="C138" s="306"/>
      <c r="D138" s="307"/>
      <c r="E138" s="308"/>
      <c r="F138" s="308"/>
      <c r="G138" s="303" t="s">
        <v>243</v>
      </c>
      <c r="H138" s="310"/>
      <c r="I138" s="311"/>
      <c r="J138" s="375"/>
      <c r="K138" s="356">
        <f t="shared" si="21"/>
        <v>0</v>
      </c>
      <c r="L138" s="323"/>
      <c r="M138" s="324"/>
      <c r="N138" s="305"/>
      <c r="O138" s="342"/>
      <c r="P138" s="364"/>
      <c r="Q138" s="342"/>
      <c r="R138" s="298"/>
    </row>
    <row r="139" spans="1:18">
      <c r="A139" s="280"/>
      <c r="B139" s="281"/>
      <c r="C139" s="306"/>
      <c r="D139" s="307"/>
      <c r="E139" s="308"/>
      <c r="F139" s="308"/>
      <c r="G139" s="303" t="s">
        <v>245</v>
      </c>
      <c r="H139" s="310"/>
      <c r="I139" s="311"/>
      <c r="J139" s="375"/>
      <c r="K139" s="356">
        <f t="shared" si="21"/>
        <v>0</v>
      </c>
      <c r="L139" s="323"/>
      <c r="M139" s="324"/>
      <c r="N139" s="305"/>
      <c r="O139" s="342"/>
      <c r="P139" s="364"/>
      <c r="Q139" s="342"/>
      <c r="R139" s="298"/>
    </row>
    <row r="140" spans="1:18" ht="31.5">
      <c r="A140" s="280"/>
      <c r="B140" s="281"/>
      <c r="C140" s="313">
        <v>4850</v>
      </c>
      <c r="D140" s="307">
        <v>8.0069999999999961</v>
      </c>
      <c r="E140" s="302"/>
      <c r="F140" s="302"/>
      <c r="G140" s="309" t="s">
        <v>49</v>
      </c>
      <c r="H140" s="310" t="s">
        <v>1</v>
      </c>
      <c r="I140" s="311">
        <v>177</v>
      </c>
      <c r="J140" s="374"/>
      <c r="K140" s="356">
        <f t="shared" si="21"/>
        <v>0</v>
      </c>
      <c r="L140" s="323"/>
      <c r="M140" s="324"/>
      <c r="N140" s="312">
        <v>297650</v>
      </c>
      <c r="O140" s="296">
        <f t="shared" ref="O140:O145" si="22">ROUND((+J140),0)</f>
        <v>0</v>
      </c>
      <c r="P140" s="297">
        <f t="shared" ref="P140:P145" si="23">+O140*I140</f>
        <v>0</v>
      </c>
      <c r="Q140" s="153" t="str">
        <f t="shared" ref="Q140:Q145" si="24">IF(OR(P140&lt;=0,P140&gt;K140),"ERROR","OK")</f>
        <v>ERROR</v>
      </c>
      <c r="R140" s="298"/>
    </row>
    <row r="141" spans="1:18">
      <c r="A141" s="280"/>
      <c r="B141" s="281"/>
      <c r="C141" s="313">
        <v>3015</v>
      </c>
      <c r="D141" s="307">
        <v>8.0079999999999956</v>
      </c>
      <c r="E141" s="302"/>
      <c r="F141" s="302"/>
      <c r="G141" s="309" t="s">
        <v>11</v>
      </c>
      <c r="H141" s="310" t="s">
        <v>5</v>
      </c>
      <c r="I141" s="311">
        <v>10</v>
      </c>
      <c r="J141" s="374"/>
      <c r="K141" s="356">
        <f t="shared" si="21"/>
        <v>0</v>
      </c>
      <c r="L141" s="323"/>
      <c r="M141" s="324"/>
      <c r="N141" s="312">
        <v>278464</v>
      </c>
      <c r="O141" s="296">
        <f t="shared" si="22"/>
        <v>0</v>
      </c>
      <c r="P141" s="297">
        <f t="shared" si="23"/>
        <v>0</v>
      </c>
      <c r="Q141" s="153" t="str">
        <f t="shared" si="24"/>
        <v>ERROR</v>
      </c>
      <c r="R141" s="298"/>
    </row>
    <row r="142" spans="1:18">
      <c r="A142" s="280"/>
      <c r="B142" s="281"/>
      <c r="C142" s="306">
        <v>3009</v>
      </c>
      <c r="D142" s="307">
        <v>8.008999999999995</v>
      </c>
      <c r="E142" s="308"/>
      <c r="F142" s="308"/>
      <c r="G142" s="309" t="s">
        <v>10</v>
      </c>
      <c r="H142" s="310" t="s">
        <v>1</v>
      </c>
      <c r="I142" s="311">
        <v>1440</v>
      </c>
      <c r="J142" s="374"/>
      <c r="K142" s="356">
        <f t="shared" si="21"/>
        <v>0</v>
      </c>
      <c r="L142" s="323"/>
      <c r="M142" s="324"/>
      <c r="N142" s="312">
        <v>37240</v>
      </c>
      <c r="O142" s="296">
        <f t="shared" si="22"/>
        <v>0</v>
      </c>
      <c r="P142" s="297">
        <f t="shared" si="23"/>
        <v>0</v>
      </c>
      <c r="Q142" s="153" t="str">
        <f t="shared" si="24"/>
        <v>ERROR</v>
      </c>
      <c r="R142" s="298"/>
    </row>
    <row r="143" spans="1:18" ht="31.5">
      <c r="A143" s="280"/>
      <c r="B143" s="281"/>
      <c r="C143" s="306">
        <v>3024</v>
      </c>
      <c r="D143" s="307">
        <v>8.0099999999999945</v>
      </c>
      <c r="E143" s="308"/>
      <c r="F143" s="308"/>
      <c r="G143" s="309" t="s">
        <v>12</v>
      </c>
      <c r="H143" s="310" t="s">
        <v>1</v>
      </c>
      <c r="I143" s="311">
        <v>887</v>
      </c>
      <c r="J143" s="374"/>
      <c r="K143" s="356">
        <f t="shared" si="21"/>
        <v>0</v>
      </c>
      <c r="L143" s="323"/>
      <c r="M143" s="324"/>
      <c r="N143" s="312">
        <v>126767</v>
      </c>
      <c r="O143" s="296">
        <f t="shared" si="22"/>
        <v>0</v>
      </c>
      <c r="P143" s="297">
        <f t="shared" si="23"/>
        <v>0</v>
      </c>
      <c r="Q143" s="153" t="str">
        <f t="shared" si="24"/>
        <v>ERROR</v>
      </c>
      <c r="R143" s="298"/>
    </row>
    <row r="144" spans="1:18" ht="31.5">
      <c r="A144" s="280"/>
      <c r="B144" s="281"/>
      <c r="C144" s="306">
        <v>7369</v>
      </c>
      <c r="D144" s="307">
        <v>8.0109999999999939</v>
      </c>
      <c r="E144" s="308"/>
      <c r="F144" s="308"/>
      <c r="G144" s="309" t="s">
        <v>160</v>
      </c>
      <c r="H144" s="310" t="s">
        <v>2</v>
      </c>
      <c r="I144" s="311">
        <v>2310</v>
      </c>
      <c r="J144" s="374"/>
      <c r="K144" s="356">
        <f t="shared" si="21"/>
        <v>0</v>
      </c>
      <c r="L144" s="323"/>
      <c r="M144" s="324"/>
      <c r="N144" s="312">
        <v>9721</v>
      </c>
      <c r="O144" s="296">
        <f t="shared" si="22"/>
        <v>0</v>
      </c>
      <c r="P144" s="297">
        <f t="shared" si="23"/>
        <v>0</v>
      </c>
      <c r="Q144" s="153" t="str">
        <f t="shared" si="24"/>
        <v>ERROR</v>
      </c>
      <c r="R144" s="298"/>
    </row>
    <row r="145" spans="1:18" ht="31.5">
      <c r="A145" s="280"/>
      <c r="B145" s="281"/>
      <c r="C145" s="313">
        <v>4613</v>
      </c>
      <c r="D145" s="307">
        <v>8.0119999999999933</v>
      </c>
      <c r="E145" s="302"/>
      <c r="F145" s="302"/>
      <c r="G145" s="309" t="s">
        <v>44</v>
      </c>
      <c r="H145" s="310" t="s">
        <v>1</v>
      </c>
      <c r="I145" s="311">
        <v>177</v>
      </c>
      <c r="J145" s="374"/>
      <c r="K145" s="356">
        <f t="shared" si="21"/>
        <v>0</v>
      </c>
      <c r="L145" s="323"/>
      <c r="M145" s="324"/>
      <c r="N145" s="312">
        <v>58797</v>
      </c>
      <c r="O145" s="296">
        <f t="shared" si="22"/>
        <v>0</v>
      </c>
      <c r="P145" s="297">
        <f t="shared" si="23"/>
        <v>0</v>
      </c>
      <c r="Q145" s="153" t="str">
        <f t="shared" si="24"/>
        <v>ERROR</v>
      </c>
      <c r="R145" s="298"/>
    </row>
    <row r="146" spans="1:18">
      <c r="A146" s="280"/>
      <c r="B146" s="281"/>
      <c r="C146" s="306"/>
      <c r="D146" s="307"/>
      <c r="E146" s="308"/>
      <c r="F146" s="308"/>
      <c r="G146" s="303" t="s">
        <v>252</v>
      </c>
      <c r="H146" s="310"/>
      <c r="I146" s="311"/>
      <c r="J146" s="375"/>
      <c r="K146" s="356">
        <f t="shared" si="21"/>
        <v>0</v>
      </c>
      <c r="L146" s="323"/>
      <c r="M146" s="324"/>
      <c r="N146" s="305"/>
      <c r="O146" s="342"/>
      <c r="P146" s="364"/>
      <c r="Q146" s="342"/>
      <c r="R146" s="298"/>
    </row>
    <row r="147" spans="1:18" ht="31.5">
      <c r="A147" s="280"/>
      <c r="B147" s="281"/>
      <c r="C147" s="306">
        <v>4790</v>
      </c>
      <c r="D147" s="307">
        <v>8.0129999999999928</v>
      </c>
      <c r="E147" s="308"/>
      <c r="F147" s="308"/>
      <c r="G147" s="309" t="s">
        <v>42</v>
      </c>
      <c r="H147" s="310" t="s">
        <v>2</v>
      </c>
      <c r="I147" s="311">
        <v>72</v>
      </c>
      <c r="J147" s="374"/>
      <c r="K147" s="356">
        <f t="shared" si="21"/>
        <v>0</v>
      </c>
      <c r="L147" s="323"/>
      <c r="M147" s="324"/>
      <c r="N147" s="312">
        <v>11121</v>
      </c>
      <c r="O147" s="296">
        <f t="shared" ref="O147:O165" si="25">ROUND((+J147),0)</f>
        <v>0</v>
      </c>
      <c r="P147" s="297">
        <f t="shared" ref="P147:P165" si="26">+O147*I147</f>
        <v>0</v>
      </c>
      <c r="Q147" s="153" t="str">
        <f t="shared" ref="Q147:Q165" si="27">IF(OR(P147&lt;=0,P147&gt;K147),"ERROR","OK")</f>
        <v>ERROR</v>
      </c>
      <c r="R147" s="298"/>
    </row>
    <row r="148" spans="1:18">
      <c r="A148" s="280"/>
      <c r="B148" s="281"/>
      <c r="C148" s="306">
        <v>4791</v>
      </c>
      <c r="D148" s="307">
        <v>8.0139999999999922</v>
      </c>
      <c r="E148" s="308"/>
      <c r="F148" s="308"/>
      <c r="G148" s="309" t="s">
        <v>90</v>
      </c>
      <c r="H148" s="310" t="s">
        <v>2</v>
      </c>
      <c r="I148" s="311">
        <v>161</v>
      </c>
      <c r="J148" s="374"/>
      <c r="K148" s="356">
        <f t="shared" si="21"/>
        <v>0</v>
      </c>
      <c r="L148" s="323"/>
      <c r="M148" s="324"/>
      <c r="N148" s="312">
        <v>26045</v>
      </c>
      <c r="O148" s="296">
        <f t="shared" si="25"/>
        <v>0</v>
      </c>
      <c r="P148" s="297">
        <f t="shared" si="26"/>
        <v>0</v>
      </c>
      <c r="Q148" s="153" t="str">
        <f t="shared" si="27"/>
        <v>ERROR</v>
      </c>
      <c r="R148" s="298"/>
    </row>
    <row r="149" spans="1:18">
      <c r="A149" s="280"/>
      <c r="B149" s="281"/>
      <c r="C149" s="313">
        <v>3195</v>
      </c>
      <c r="D149" s="307">
        <v>8.0149999999999917</v>
      </c>
      <c r="E149" s="302"/>
      <c r="F149" s="302"/>
      <c r="G149" s="309" t="s">
        <v>64</v>
      </c>
      <c r="H149" s="310" t="s">
        <v>2</v>
      </c>
      <c r="I149" s="311">
        <v>39</v>
      </c>
      <c r="J149" s="374"/>
      <c r="K149" s="356">
        <f t="shared" si="21"/>
        <v>0</v>
      </c>
      <c r="L149" s="323"/>
      <c r="M149" s="324"/>
      <c r="N149" s="312">
        <v>48700</v>
      </c>
      <c r="O149" s="296">
        <f t="shared" si="25"/>
        <v>0</v>
      </c>
      <c r="P149" s="297">
        <f t="shared" si="26"/>
        <v>0</v>
      </c>
      <c r="Q149" s="153" t="str">
        <f t="shared" si="27"/>
        <v>ERROR</v>
      </c>
      <c r="R149" s="298"/>
    </row>
    <row r="150" spans="1:18">
      <c r="A150" s="280"/>
      <c r="B150" s="281"/>
      <c r="C150" s="313">
        <v>4304</v>
      </c>
      <c r="D150" s="307">
        <v>8.0159999999999911</v>
      </c>
      <c r="E150" s="302"/>
      <c r="F150" s="302"/>
      <c r="G150" s="309" t="s">
        <v>352</v>
      </c>
      <c r="H150" s="310" t="s">
        <v>2</v>
      </c>
      <c r="I150" s="311">
        <v>38</v>
      </c>
      <c r="J150" s="374"/>
      <c r="K150" s="356">
        <f t="shared" si="21"/>
        <v>0</v>
      </c>
      <c r="L150" s="323"/>
      <c r="M150" s="324"/>
      <c r="N150" s="312">
        <v>481054</v>
      </c>
      <c r="O150" s="296">
        <f t="shared" si="25"/>
        <v>0</v>
      </c>
      <c r="P150" s="297">
        <f t="shared" si="26"/>
        <v>0</v>
      </c>
      <c r="Q150" s="153" t="str">
        <f t="shared" si="27"/>
        <v>ERROR</v>
      </c>
      <c r="R150" s="298"/>
    </row>
    <row r="151" spans="1:18">
      <c r="A151" s="280"/>
      <c r="B151" s="281"/>
      <c r="C151" s="306">
        <v>4129</v>
      </c>
      <c r="D151" s="307">
        <v>8.0169999999999906</v>
      </c>
      <c r="E151" s="308"/>
      <c r="F151" s="308"/>
      <c r="G151" s="309" t="s">
        <v>78</v>
      </c>
      <c r="H151" s="310" t="s">
        <v>2</v>
      </c>
      <c r="I151" s="311">
        <v>2044</v>
      </c>
      <c r="J151" s="374"/>
      <c r="K151" s="356">
        <f t="shared" si="21"/>
        <v>0</v>
      </c>
      <c r="L151" s="323"/>
      <c r="M151" s="324"/>
      <c r="N151" s="312">
        <v>189262</v>
      </c>
      <c r="O151" s="296">
        <f t="shared" si="25"/>
        <v>0</v>
      </c>
      <c r="P151" s="297">
        <f t="shared" si="26"/>
        <v>0</v>
      </c>
      <c r="Q151" s="153" t="str">
        <f t="shared" si="27"/>
        <v>ERROR</v>
      </c>
      <c r="R151" s="298"/>
    </row>
    <row r="152" spans="1:18">
      <c r="A152" s="280"/>
      <c r="B152" s="281"/>
      <c r="C152" s="306">
        <v>6737</v>
      </c>
      <c r="D152" s="307">
        <v>8.01799999999999</v>
      </c>
      <c r="E152" s="308"/>
      <c r="F152" s="308"/>
      <c r="G152" s="309" t="s">
        <v>353</v>
      </c>
      <c r="H152" s="310" t="s">
        <v>2</v>
      </c>
      <c r="I152" s="311">
        <v>134</v>
      </c>
      <c r="J152" s="374"/>
      <c r="K152" s="356">
        <f t="shared" si="21"/>
        <v>0</v>
      </c>
      <c r="L152" s="323"/>
      <c r="M152" s="324"/>
      <c r="N152" s="312">
        <v>414424</v>
      </c>
      <c r="O152" s="296">
        <f t="shared" si="25"/>
        <v>0</v>
      </c>
      <c r="P152" s="297">
        <f t="shared" si="26"/>
        <v>0</v>
      </c>
      <c r="Q152" s="153" t="str">
        <f t="shared" si="27"/>
        <v>ERROR</v>
      </c>
      <c r="R152" s="298"/>
    </row>
    <row r="153" spans="1:18">
      <c r="A153" s="280"/>
      <c r="B153" s="281"/>
      <c r="C153" s="306">
        <v>6742</v>
      </c>
      <c r="D153" s="307">
        <v>8.0189999999999895</v>
      </c>
      <c r="E153" s="308"/>
      <c r="F153" s="308"/>
      <c r="G153" s="309" t="s">
        <v>354</v>
      </c>
      <c r="H153" s="310" t="s">
        <v>2</v>
      </c>
      <c r="I153" s="311">
        <v>85</v>
      </c>
      <c r="J153" s="374"/>
      <c r="K153" s="356">
        <f t="shared" si="21"/>
        <v>0</v>
      </c>
      <c r="L153" s="323"/>
      <c r="M153" s="324"/>
      <c r="N153" s="312">
        <v>556776</v>
      </c>
      <c r="O153" s="296">
        <f t="shared" si="25"/>
        <v>0</v>
      </c>
      <c r="P153" s="297">
        <f t="shared" si="26"/>
        <v>0</v>
      </c>
      <c r="Q153" s="153" t="str">
        <f t="shared" si="27"/>
        <v>ERROR</v>
      </c>
      <c r="R153" s="298"/>
    </row>
    <row r="154" spans="1:18" ht="47.25">
      <c r="A154" s="280"/>
      <c r="B154" s="281"/>
      <c r="C154" s="306">
        <v>4130</v>
      </c>
      <c r="D154" s="307">
        <v>8.0199999999999889</v>
      </c>
      <c r="E154" s="308"/>
      <c r="F154" s="308"/>
      <c r="G154" s="309" t="s">
        <v>37</v>
      </c>
      <c r="H154" s="310" t="s">
        <v>5</v>
      </c>
      <c r="I154" s="311">
        <v>2</v>
      </c>
      <c r="J154" s="374"/>
      <c r="K154" s="356">
        <f t="shared" si="21"/>
        <v>0</v>
      </c>
      <c r="L154" s="323"/>
      <c r="M154" s="324"/>
      <c r="N154" s="312">
        <v>583785</v>
      </c>
      <c r="O154" s="296">
        <f t="shared" si="25"/>
        <v>0</v>
      </c>
      <c r="P154" s="297">
        <f t="shared" si="26"/>
        <v>0</v>
      </c>
      <c r="Q154" s="153" t="str">
        <f t="shared" si="27"/>
        <v>ERROR</v>
      </c>
      <c r="R154" s="298"/>
    </row>
    <row r="155" spans="1:18" ht="47.25">
      <c r="A155" s="280"/>
      <c r="B155" s="281"/>
      <c r="C155" s="306">
        <v>4131</v>
      </c>
      <c r="D155" s="307">
        <v>8.0209999999999884</v>
      </c>
      <c r="E155" s="308"/>
      <c r="F155" s="308"/>
      <c r="G155" s="309" t="s">
        <v>38</v>
      </c>
      <c r="H155" s="310" t="s">
        <v>5</v>
      </c>
      <c r="I155" s="311">
        <v>3</v>
      </c>
      <c r="J155" s="374"/>
      <c r="K155" s="356">
        <f t="shared" si="21"/>
        <v>0</v>
      </c>
      <c r="L155" s="323"/>
      <c r="M155" s="324"/>
      <c r="N155" s="312">
        <v>971267</v>
      </c>
      <c r="O155" s="296">
        <f t="shared" si="25"/>
        <v>0</v>
      </c>
      <c r="P155" s="297">
        <f t="shared" si="26"/>
        <v>0</v>
      </c>
      <c r="Q155" s="153" t="str">
        <f t="shared" si="27"/>
        <v>ERROR</v>
      </c>
      <c r="R155" s="298"/>
    </row>
    <row r="156" spans="1:18" ht="78.75">
      <c r="A156" s="280"/>
      <c r="B156" s="281"/>
      <c r="C156" s="306">
        <v>6089</v>
      </c>
      <c r="D156" s="307">
        <v>8.0219999999999878</v>
      </c>
      <c r="E156" s="308"/>
      <c r="F156" s="308"/>
      <c r="G156" s="309" t="s">
        <v>355</v>
      </c>
      <c r="H156" s="310" t="s">
        <v>5</v>
      </c>
      <c r="I156" s="311">
        <v>9</v>
      </c>
      <c r="J156" s="374"/>
      <c r="K156" s="356">
        <f t="shared" si="21"/>
        <v>0</v>
      </c>
      <c r="L156" s="323"/>
      <c r="M156" s="324"/>
      <c r="N156" s="312">
        <v>2542535</v>
      </c>
      <c r="O156" s="296">
        <f t="shared" si="25"/>
        <v>0</v>
      </c>
      <c r="P156" s="297">
        <f t="shared" si="26"/>
        <v>0</v>
      </c>
      <c r="Q156" s="153" t="str">
        <f t="shared" si="27"/>
        <v>ERROR</v>
      </c>
      <c r="R156" s="298"/>
    </row>
    <row r="157" spans="1:18" ht="78.75">
      <c r="A157" s="280"/>
      <c r="B157" s="281"/>
      <c r="C157" s="313">
        <v>6090</v>
      </c>
      <c r="D157" s="307">
        <v>8.0229999999999873</v>
      </c>
      <c r="E157" s="302"/>
      <c r="F157" s="302"/>
      <c r="G157" s="309" t="s">
        <v>356</v>
      </c>
      <c r="H157" s="310" t="s">
        <v>5</v>
      </c>
      <c r="I157" s="311">
        <v>2</v>
      </c>
      <c r="J157" s="374"/>
      <c r="K157" s="356">
        <f t="shared" si="21"/>
        <v>0</v>
      </c>
      <c r="L157" s="323"/>
      <c r="M157" s="324"/>
      <c r="N157" s="312">
        <v>2725454</v>
      </c>
      <c r="O157" s="296">
        <f t="shared" si="25"/>
        <v>0</v>
      </c>
      <c r="P157" s="297">
        <f t="shared" si="26"/>
        <v>0</v>
      </c>
      <c r="Q157" s="153" t="str">
        <f t="shared" si="27"/>
        <v>ERROR</v>
      </c>
      <c r="R157" s="298"/>
    </row>
    <row r="158" spans="1:18" ht="78.75">
      <c r="A158" s="280"/>
      <c r="B158" s="281"/>
      <c r="C158" s="306">
        <v>6091</v>
      </c>
      <c r="D158" s="307">
        <v>8.0239999999999867</v>
      </c>
      <c r="E158" s="308"/>
      <c r="F158" s="308"/>
      <c r="G158" s="309" t="s">
        <v>114</v>
      </c>
      <c r="H158" s="310" t="s">
        <v>5</v>
      </c>
      <c r="I158" s="311">
        <v>6</v>
      </c>
      <c r="J158" s="374"/>
      <c r="K158" s="356">
        <f t="shared" si="21"/>
        <v>0</v>
      </c>
      <c r="L158" s="323"/>
      <c r="M158" s="324"/>
      <c r="N158" s="312">
        <v>1225490</v>
      </c>
      <c r="O158" s="296">
        <f t="shared" si="25"/>
        <v>0</v>
      </c>
      <c r="P158" s="297">
        <f t="shared" si="26"/>
        <v>0</v>
      </c>
      <c r="Q158" s="153" t="str">
        <f t="shared" si="27"/>
        <v>ERROR</v>
      </c>
      <c r="R158" s="298"/>
    </row>
    <row r="159" spans="1:18" ht="31.5">
      <c r="A159" s="280"/>
      <c r="B159" s="281"/>
      <c r="C159" s="306">
        <v>3057</v>
      </c>
      <c r="D159" s="307">
        <v>8.0249999999999861</v>
      </c>
      <c r="E159" s="308"/>
      <c r="F159" s="308"/>
      <c r="G159" s="309" t="s">
        <v>13</v>
      </c>
      <c r="H159" s="310" t="s">
        <v>5</v>
      </c>
      <c r="I159" s="311">
        <v>26</v>
      </c>
      <c r="J159" s="374"/>
      <c r="K159" s="356">
        <f t="shared" si="21"/>
        <v>0</v>
      </c>
      <c r="L159" s="323"/>
      <c r="M159" s="324"/>
      <c r="N159" s="312">
        <v>4129791</v>
      </c>
      <c r="O159" s="296">
        <f t="shared" si="25"/>
        <v>0</v>
      </c>
      <c r="P159" s="297">
        <f t="shared" si="26"/>
        <v>0</v>
      </c>
      <c r="Q159" s="153" t="str">
        <f t="shared" si="27"/>
        <v>ERROR</v>
      </c>
      <c r="R159" s="298"/>
    </row>
    <row r="160" spans="1:18" ht="31.5">
      <c r="A160" s="280"/>
      <c r="B160" s="281"/>
      <c r="C160" s="306">
        <v>3059</v>
      </c>
      <c r="D160" s="307">
        <v>8.0259999999999856</v>
      </c>
      <c r="E160" s="308"/>
      <c r="F160" s="308"/>
      <c r="G160" s="309" t="s">
        <v>58</v>
      </c>
      <c r="H160" s="310" t="s">
        <v>5</v>
      </c>
      <c r="I160" s="311">
        <v>12</v>
      </c>
      <c r="J160" s="374"/>
      <c r="K160" s="356">
        <f t="shared" si="21"/>
        <v>0</v>
      </c>
      <c r="L160" s="323"/>
      <c r="M160" s="324"/>
      <c r="N160" s="312">
        <v>4067477</v>
      </c>
      <c r="O160" s="296">
        <f t="shared" si="25"/>
        <v>0</v>
      </c>
      <c r="P160" s="297">
        <f t="shared" si="26"/>
        <v>0</v>
      </c>
      <c r="Q160" s="153" t="str">
        <f t="shared" si="27"/>
        <v>ERROR</v>
      </c>
      <c r="R160" s="298"/>
    </row>
    <row r="161" spans="1:18" ht="31.5">
      <c r="A161" s="280"/>
      <c r="B161" s="281"/>
      <c r="C161" s="306">
        <v>3653</v>
      </c>
      <c r="D161" s="307">
        <v>8.026999999999985</v>
      </c>
      <c r="E161" s="308"/>
      <c r="F161" s="308"/>
      <c r="G161" s="309" t="s">
        <v>357</v>
      </c>
      <c r="H161" s="310" t="s">
        <v>5</v>
      </c>
      <c r="I161" s="311">
        <v>1</v>
      </c>
      <c r="J161" s="374"/>
      <c r="K161" s="356">
        <f t="shared" si="21"/>
        <v>0</v>
      </c>
      <c r="L161" s="323"/>
      <c r="M161" s="324"/>
      <c r="N161" s="312">
        <v>5279966</v>
      </c>
      <c r="O161" s="296">
        <f t="shared" si="25"/>
        <v>0</v>
      </c>
      <c r="P161" s="297">
        <f t="shared" si="26"/>
        <v>0</v>
      </c>
      <c r="Q161" s="153" t="str">
        <f t="shared" si="27"/>
        <v>ERROR</v>
      </c>
      <c r="R161" s="298"/>
    </row>
    <row r="162" spans="1:18">
      <c r="A162" s="280"/>
      <c r="B162" s="281"/>
      <c r="C162" s="306">
        <v>4302</v>
      </c>
      <c r="D162" s="307">
        <v>8.0279999999999845</v>
      </c>
      <c r="E162" s="308"/>
      <c r="F162" s="308"/>
      <c r="G162" s="309" t="s">
        <v>403</v>
      </c>
      <c r="H162" s="310" t="s">
        <v>2</v>
      </c>
      <c r="I162" s="311">
        <v>28</v>
      </c>
      <c r="J162" s="374"/>
      <c r="K162" s="356">
        <f t="shared" si="21"/>
        <v>0</v>
      </c>
      <c r="L162" s="323"/>
      <c r="M162" s="324"/>
      <c r="N162" s="312">
        <v>408348</v>
      </c>
      <c r="O162" s="296">
        <f t="shared" si="25"/>
        <v>0</v>
      </c>
      <c r="P162" s="297">
        <f t="shared" si="26"/>
        <v>0</v>
      </c>
      <c r="Q162" s="153" t="str">
        <f t="shared" si="27"/>
        <v>ERROR</v>
      </c>
      <c r="R162" s="298"/>
    </row>
    <row r="163" spans="1:18" ht="31.5">
      <c r="A163" s="280"/>
      <c r="B163" s="281"/>
      <c r="C163" s="313">
        <v>6687</v>
      </c>
      <c r="D163" s="307">
        <v>8.0289999999999839</v>
      </c>
      <c r="E163" s="302"/>
      <c r="F163" s="302"/>
      <c r="G163" s="309" t="s">
        <v>358</v>
      </c>
      <c r="H163" s="310" t="s">
        <v>5</v>
      </c>
      <c r="I163" s="311">
        <v>13</v>
      </c>
      <c r="J163" s="374"/>
      <c r="K163" s="356">
        <f t="shared" si="21"/>
        <v>0</v>
      </c>
      <c r="L163" s="323"/>
      <c r="M163" s="324"/>
      <c r="N163" s="312">
        <v>2041605</v>
      </c>
      <c r="O163" s="296">
        <f t="shared" si="25"/>
        <v>0</v>
      </c>
      <c r="P163" s="297">
        <f t="shared" si="26"/>
        <v>0</v>
      </c>
      <c r="Q163" s="153" t="str">
        <f t="shared" si="27"/>
        <v>ERROR</v>
      </c>
      <c r="R163" s="298"/>
    </row>
    <row r="164" spans="1:18" ht="31.5">
      <c r="A164" s="280"/>
      <c r="B164" s="281"/>
      <c r="C164" s="306">
        <v>6717</v>
      </c>
      <c r="D164" s="307">
        <v>8.0299999999999834</v>
      </c>
      <c r="E164" s="308"/>
      <c r="F164" s="308"/>
      <c r="G164" s="309" t="s">
        <v>359</v>
      </c>
      <c r="H164" s="310" t="s">
        <v>5</v>
      </c>
      <c r="I164" s="311">
        <v>3</v>
      </c>
      <c r="J164" s="374"/>
      <c r="K164" s="356">
        <f t="shared" si="21"/>
        <v>0</v>
      </c>
      <c r="L164" s="323"/>
      <c r="M164" s="324"/>
      <c r="N164" s="312">
        <v>2293315</v>
      </c>
      <c r="O164" s="296">
        <f t="shared" si="25"/>
        <v>0</v>
      </c>
      <c r="P164" s="297">
        <f t="shared" si="26"/>
        <v>0</v>
      </c>
      <c r="Q164" s="153" t="str">
        <f t="shared" si="27"/>
        <v>ERROR</v>
      </c>
      <c r="R164" s="298"/>
    </row>
    <row r="165" spans="1:18" ht="31.5">
      <c r="A165" s="280"/>
      <c r="B165" s="281"/>
      <c r="C165" s="306">
        <v>6719</v>
      </c>
      <c r="D165" s="307">
        <v>8.0309999999999828</v>
      </c>
      <c r="E165" s="308"/>
      <c r="F165" s="308"/>
      <c r="G165" s="309" t="s">
        <v>404</v>
      </c>
      <c r="H165" s="310" t="s">
        <v>5</v>
      </c>
      <c r="I165" s="311">
        <v>1</v>
      </c>
      <c r="J165" s="374"/>
      <c r="K165" s="356">
        <f t="shared" si="21"/>
        <v>0</v>
      </c>
      <c r="L165" s="323"/>
      <c r="M165" s="324"/>
      <c r="N165" s="312">
        <v>2782622</v>
      </c>
      <c r="O165" s="296">
        <f t="shared" si="25"/>
        <v>0</v>
      </c>
      <c r="P165" s="297">
        <f t="shared" si="26"/>
        <v>0</v>
      </c>
      <c r="Q165" s="153" t="str">
        <f t="shared" si="27"/>
        <v>ERROR</v>
      </c>
      <c r="R165" s="298"/>
    </row>
    <row r="166" spans="1:18">
      <c r="A166" s="280"/>
      <c r="B166" s="281"/>
      <c r="C166" s="306"/>
      <c r="D166" s="307"/>
      <c r="E166" s="308"/>
      <c r="F166" s="308"/>
      <c r="G166" s="303" t="s">
        <v>405</v>
      </c>
      <c r="H166" s="310"/>
      <c r="I166" s="311"/>
      <c r="J166" s="375"/>
      <c r="K166" s="356">
        <f t="shared" si="21"/>
        <v>0</v>
      </c>
      <c r="L166" s="323"/>
      <c r="M166" s="324"/>
      <c r="N166" s="305"/>
      <c r="O166" s="342"/>
      <c r="P166" s="364"/>
      <c r="Q166" s="342"/>
      <c r="R166" s="298"/>
    </row>
    <row r="167" spans="1:18">
      <c r="A167" s="280"/>
      <c r="B167" s="281"/>
      <c r="C167" s="300"/>
      <c r="D167" s="301"/>
      <c r="E167" s="302"/>
      <c r="F167" s="302"/>
      <c r="G167" s="303" t="s">
        <v>245</v>
      </c>
      <c r="H167" s="310"/>
      <c r="I167" s="311"/>
      <c r="J167" s="375"/>
      <c r="K167" s="356">
        <f t="shared" si="21"/>
        <v>0</v>
      </c>
      <c r="L167" s="323"/>
      <c r="M167" s="324"/>
      <c r="N167" s="305"/>
      <c r="O167" s="342"/>
      <c r="P167" s="364"/>
      <c r="Q167" s="342"/>
      <c r="R167" s="298"/>
    </row>
    <row r="168" spans="1:18">
      <c r="A168" s="280"/>
      <c r="B168" s="281"/>
      <c r="C168" s="313">
        <v>3009</v>
      </c>
      <c r="D168" s="307">
        <v>8.0319999999999823</v>
      </c>
      <c r="E168" s="302"/>
      <c r="F168" s="302"/>
      <c r="G168" s="309" t="s">
        <v>10</v>
      </c>
      <c r="H168" s="310" t="s">
        <v>1</v>
      </c>
      <c r="I168" s="311">
        <v>478</v>
      </c>
      <c r="J168" s="374"/>
      <c r="K168" s="356">
        <f t="shared" si="21"/>
        <v>0</v>
      </c>
      <c r="L168" s="323"/>
      <c r="M168" s="324"/>
      <c r="N168" s="312">
        <v>37240</v>
      </c>
      <c r="O168" s="296">
        <f t="shared" ref="O168:O173" si="28">ROUND((+J168),0)</f>
        <v>0</v>
      </c>
      <c r="P168" s="297">
        <f t="shared" ref="P168:P173" si="29">+O168*I168</f>
        <v>0</v>
      </c>
      <c r="Q168" s="153" t="str">
        <f t="shared" ref="Q168:Q173" si="30">IF(OR(P168&lt;=0,P168&gt;K168),"ERROR","OK")</f>
        <v>ERROR</v>
      </c>
      <c r="R168" s="298"/>
    </row>
    <row r="169" spans="1:18" ht="31.5">
      <c r="A169" s="280"/>
      <c r="B169" s="281"/>
      <c r="C169" s="306">
        <v>3024</v>
      </c>
      <c r="D169" s="307">
        <v>8.0329999999999817</v>
      </c>
      <c r="E169" s="308"/>
      <c r="F169" s="308"/>
      <c r="G169" s="309" t="s">
        <v>12</v>
      </c>
      <c r="H169" s="310" t="s">
        <v>1</v>
      </c>
      <c r="I169" s="311">
        <v>402</v>
      </c>
      <c r="J169" s="374"/>
      <c r="K169" s="356">
        <f t="shared" si="21"/>
        <v>0</v>
      </c>
      <c r="L169" s="323"/>
      <c r="M169" s="324"/>
      <c r="N169" s="312">
        <v>126767</v>
      </c>
      <c r="O169" s="296">
        <f t="shared" si="28"/>
        <v>0</v>
      </c>
      <c r="P169" s="297">
        <f t="shared" si="29"/>
        <v>0</v>
      </c>
      <c r="Q169" s="153" t="str">
        <f t="shared" si="30"/>
        <v>ERROR</v>
      </c>
      <c r="R169" s="298"/>
    </row>
    <row r="170" spans="1:18" ht="31.5">
      <c r="A170" s="280"/>
      <c r="B170" s="281"/>
      <c r="C170" s="306">
        <v>4850</v>
      </c>
      <c r="D170" s="307">
        <v>8.0339999999999812</v>
      </c>
      <c r="E170" s="308"/>
      <c r="F170" s="308"/>
      <c r="G170" s="309" t="s">
        <v>49</v>
      </c>
      <c r="H170" s="310" t="s">
        <v>1</v>
      </c>
      <c r="I170" s="311">
        <v>67</v>
      </c>
      <c r="J170" s="374"/>
      <c r="K170" s="356">
        <f t="shared" si="21"/>
        <v>0</v>
      </c>
      <c r="L170" s="323"/>
      <c r="M170" s="324"/>
      <c r="N170" s="312">
        <v>297650</v>
      </c>
      <c r="O170" s="296">
        <f t="shared" si="28"/>
        <v>0</v>
      </c>
      <c r="P170" s="297">
        <f t="shared" si="29"/>
        <v>0</v>
      </c>
      <c r="Q170" s="153" t="str">
        <f t="shared" si="30"/>
        <v>ERROR</v>
      </c>
      <c r="R170" s="298"/>
    </row>
    <row r="171" spans="1:18">
      <c r="A171" s="280"/>
      <c r="B171" s="281"/>
      <c r="C171" s="306">
        <v>3015</v>
      </c>
      <c r="D171" s="307">
        <v>8.0349999999999806</v>
      </c>
      <c r="E171" s="308"/>
      <c r="F171" s="308"/>
      <c r="G171" s="309" t="s">
        <v>11</v>
      </c>
      <c r="H171" s="310" t="s">
        <v>5</v>
      </c>
      <c r="I171" s="311">
        <v>33</v>
      </c>
      <c r="J171" s="374"/>
      <c r="K171" s="356">
        <f t="shared" si="21"/>
        <v>0</v>
      </c>
      <c r="L171" s="323"/>
      <c r="M171" s="324"/>
      <c r="N171" s="312">
        <v>278464</v>
      </c>
      <c r="O171" s="296">
        <f t="shared" si="28"/>
        <v>0</v>
      </c>
      <c r="P171" s="297">
        <f t="shared" si="29"/>
        <v>0</v>
      </c>
      <c r="Q171" s="153" t="str">
        <f t="shared" si="30"/>
        <v>ERROR</v>
      </c>
      <c r="R171" s="298"/>
    </row>
    <row r="172" spans="1:18" ht="31.5">
      <c r="A172" s="280"/>
      <c r="B172" s="281"/>
      <c r="C172" s="313">
        <v>7369</v>
      </c>
      <c r="D172" s="307">
        <v>8.03599999999998</v>
      </c>
      <c r="E172" s="302"/>
      <c r="F172" s="302"/>
      <c r="G172" s="309" t="s">
        <v>160</v>
      </c>
      <c r="H172" s="310" t="s">
        <v>2</v>
      </c>
      <c r="I172" s="311">
        <v>1197</v>
      </c>
      <c r="J172" s="374"/>
      <c r="K172" s="356">
        <f t="shared" si="21"/>
        <v>0</v>
      </c>
      <c r="L172" s="323"/>
      <c r="M172" s="324"/>
      <c r="N172" s="312">
        <v>9721</v>
      </c>
      <c r="O172" s="296">
        <f t="shared" si="28"/>
        <v>0</v>
      </c>
      <c r="P172" s="297">
        <f t="shared" si="29"/>
        <v>0</v>
      </c>
      <c r="Q172" s="153" t="str">
        <f t="shared" si="30"/>
        <v>ERROR</v>
      </c>
      <c r="R172" s="298"/>
    </row>
    <row r="173" spans="1:18" ht="31.5">
      <c r="A173" s="280"/>
      <c r="B173" s="281"/>
      <c r="C173" s="306">
        <v>4613</v>
      </c>
      <c r="D173" s="307">
        <v>8.0369999999999795</v>
      </c>
      <c r="E173" s="308"/>
      <c r="F173" s="308"/>
      <c r="G173" s="309" t="s">
        <v>44</v>
      </c>
      <c r="H173" s="310" t="s">
        <v>1</v>
      </c>
      <c r="I173" s="311">
        <v>67</v>
      </c>
      <c r="J173" s="374"/>
      <c r="K173" s="356">
        <f t="shared" si="21"/>
        <v>0</v>
      </c>
      <c r="L173" s="323"/>
      <c r="M173" s="324"/>
      <c r="N173" s="312">
        <v>58797</v>
      </c>
      <c r="O173" s="296">
        <f t="shared" si="28"/>
        <v>0</v>
      </c>
      <c r="P173" s="297">
        <f t="shared" si="29"/>
        <v>0</v>
      </c>
      <c r="Q173" s="153" t="str">
        <f t="shared" si="30"/>
        <v>ERROR</v>
      </c>
      <c r="R173" s="298"/>
    </row>
    <row r="174" spans="1:18">
      <c r="A174" s="280"/>
      <c r="B174" s="281"/>
      <c r="C174" s="306"/>
      <c r="D174" s="307"/>
      <c r="E174" s="308"/>
      <c r="F174" s="308"/>
      <c r="G174" s="303" t="s">
        <v>252</v>
      </c>
      <c r="H174" s="310"/>
      <c r="I174" s="311"/>
      <c r="J174" s="375"/>
      <c r="K174" s="356">
        <f t="shared" si="21"/>
        <v>0</v>
      </c>
      <c r="L174" s="323"/>
      <c r="M174" s="324"/>
      <c r="N174" s="305"/>
      <c r="O174" s="342"/>
      <c r="P174" s="364"/>
      <c r="Q174" s="342"/>
      <c r="R174" s="298"/>
    </row>
    <row r="175" spans="1:18">
      <c r="A175" s="280"/>
      <c r="B175" s="281"/>
      <c r="C175" s="306">
        <v>4128</v>
      </c>
      <c r="D175" s="307">
        <v>8.0379999999999789</v>
      </c>
      <c r="E175" s="308"/>
      <c r="F175" s="308"/>
      <c r="G175" s="309" t="s">
        <v>364</v>
      </c>
      <c r="H175" s="310" t="s">
        <v>2</v>
      </c>
      <c r="I175" s="311">
        <v>265</v>
      </c>
      <c r="J175" s="374"/>
      <c r="K175" s="356">
        <f t="shared" si="21"/>
        <v>0</v>
      </c>
      <c r="L175" s="323"/>
      <c r="M175" s="324"/>
      <c r="N175" s="312">
        <v>93734</v>
      </c>
      <c r="O175" s="296">
        <f t="shared" ref="O175:O184" si="31">ROUND((+J175),0)</f>
        <v>0</v>
      </c>
      <c r="P175" s="297">
        <f t="shared" ref="P175:P184" si="32">+O175*I175</f>
        <v>0</v>
      </c>
      <c r="Q175" s="153" t="str">
        <f t="shared" ref="Q175:Q184" si="33">IF(OR(P175&lt;=0,P175&gt;K175),"ERROR","OK")</f>
        <v>ERROR</v>
      </c>
      <c r="R175" s="298"/>
    </row>
    <row r="176" spans="1:18">
      <c r="A176" s="280"/>
      <c r="B176" s="281"/>
      <c r="C176" s="313">
        <v>3385</v>
      </c>
      <c r="D176" s="307">
        <v>8.0389999999999784</v>
      </c>
      <c r="E176" s="302"/>
      <c r="F176" s="302"/>
      <c r="G176" s="309" t="s">
        <v>406</v>
      </c>
      <c r="H176" s="310" t="s">
        <v>2</v>
      </c>
      <c r="I176" s="311">
        <v>573</v>
      </c>
      <c r="J176" s="374"/>
      <c r="K176" s="356">
        <f t="shared" si="21"/>
        <v>0</v>
      </c>
      <c r="L176" s="323"/>
      <c r="M176" s="324"/>
      <c r="N176" s="312">
        <v>138765</v>
      </c>
      <c r="O176" s="296">
        <f t="shared" si="31"/>
        <v>0</v>
      </c>
      <c r="P176" s="297">
        <f t="shared" si="32"/>
        <v>0</v>
      </c>
      <c r="Q176" s="153" t="str">
        <f t="shared" si="33"/>
        <v>ERROR</v>
      </c>
      <c r="R176" s="298"/>
    </row>
    <row r="177" spans="1:18" ht="31.5">
      <c r="A177" s="280"/>
      <c r="B177" s="281"/>
      <c r="C177" s="313">
        <v>4790</v>
      </c>
      <c r="D177" s="307">
        <v>8.0399999999999778</v>
      </c>
      <c r="E177" s="302"/>
      <c r="F177" s="302"/>
      <c r="G177" s="309" t="s">
        <v>42</v>
      </c>
      <c r="H177" s="310" t="s">
        <v>2</v>
      </c>
      <c r="I177" s="311">
        <v>348</v>
      </c>
      <c r="J177" s="374"/>
      <c r="K177" s="356">
        <f t="shared" si="21"/>
        <v>0</v>
      </c>
      <c r="L177" s="323"/>
      <c r="M177" s="324"/>
      <c r="N177" s="312">
        <v>11121</v>
      </c>
      <c r="O177" s="296">
        <f t="shared" si="31"/>
        <v>0</v>
      </c>
      <c r="P177" s="297">
        <f t="shared" si="32"/>
        <v>0</v>
      </c>
      <c r="Q177" s="153" t="str">
        <f t="shared" si="33"/>
        <v>ERROR</v>
      </c>
      <c r="R177" s="298"/>
    </row>
    <row r="178" spans="1:18">
      <c r="A178" s="280"/>
      <c r="B178" s="281"/>
      <c r="C178" s="306">
        <v>3195</v>
      </c>
      <c r="D178" s="307">
        <v>8.0409999999999773</v>
      </c>
      <c r="E178" s="308"/>
      <c r="F178" s="308"/>
      <c r="G178" s="309" t="s">
        <v>64</v>
      </c>
      <c r="H178" s="310" t="s">
        <v>2</v>
      </c>
      <c r="I178" s="311">
        <v>344</v>
      </c>
      <c r="J178" s="374"/>
      <c r="K178" s="356">
        <f t="shared" si="21"/>
        <v>0</v>
      </c>
      <c r="L178" s="323"/>
      <c r="M178" s="324"/>
      <c r="N178" s="312">
        <v>48700</v>
      </c>
      <c r="O178" s="296">
        <f t="shared" si="31"/>
        <v>0</v>
      </c>
      <c r="P178" s="297">
        <f t="shared" si="32"/>
        <v>0</v>
      </c>
      <c r="Q178" s="153" t="str">
        <f t="shared" si="33"/>
        <v>ERROR</v>
      </c>
      <c r="R178" s="298"/>
    </row>
    <row r="179" spans="1:18">
      <c r="A179" s="280"/>
      <c r="B179" s="281"/>
      <c r="C179" s="306">
        <v>4129</v>
      </c>
      <c r="D179" s="307">
        <v>8.0419999999999767</v>
      </c>
      <c r="E179" s="308"/>
      <c r="F179" s="308"/>
      <c r="G179" s="309" t="s">
        <v>78</v>
      </c>
      <c r="H179" s="310" t="s">
        <v>2</v>
      </c>
      <c r="I179" s="311">
        <v>221</v>
      </c>
      <c r="J179" s="374"/>
      <c r="K179" s="356">
        <f t="shared" si="21"/>
        <v>0</v>
      </c>
      <c r="L179" s="323"/>
      <c r="M179" s="324"/>
      <c r="N179" s="312">
        <v>189262</v>
      </c>
      <c r="O179" s="296">
        <f t="shared" si="31"/>
        <v>0</v>
      </c>
      <c r="P179" s="297">
        <f t="shared" si="32"/>
        <v>0</v>
      </c>
      <c r="Q179" s="153" t="str">
        <f t="shared" si="33"/>
        <v>ERROR</v>
      </c>
      <c r="R179" s="298"/>
    </row>
    <row r="180" spans="1:18">
      <c r="A180" s="280"/>
      <c r="B180" s="281"/>
      <c r="C180" s="306">
        <v>4329</v>
      </c>
      <c r="D180" s="307">
        <v>8.0429999999999762</v>
      </c>
      <c r="E180" s="308"/>
      <c r="F180" s="308"/>
      <c r="G180" s="309" t="s">
        <v>83</v>
      </c>
      <c r="H180" s="310" t="s">
        <v>5</v>
      </c>
      <c r="I180" s="311">
        <v>8</v>
      </c>
      <c r="J180" s="374"/>
      <c r="K180" s="356">
        <f t="shared" si="21"/>
        <v>0</v>
      </c>
      <c r="L180" s="323"/>
      <c r="M180" s="324"/>
      <c r="N180" s="312">
        <v>815549</v>
      </c>
      <c r="O180" s="296">
        <f t="shared" si="31"/>
        <v>0</v>
      </c>
      <c r="P180" s="297">
        <f t="shared" si="32"/>
        <v>0</v>
      </c>
      <c r="Q180" s="153" t="str">
        <f t="shared" si="33"/>
        <v>ERROR</v>
      </c>
      <c r="R180" s="298"/>
    </row>
    <row r="181" spans="1:18">
      <c r="A181" s="280"/>
      <c r="B181" s="281"/>
      <c r="C181" s="306">
        <v>4330</v>
      </c>
      <c r="D181" s="307">
        <v>8.0439999999999756</v>
      </c>
      <c r="E181" s="308"/>
      <c r="F181" s="308"/>
      <c r="G181" s="309" t="s">
        <v>367</v>
      </c>
      <c r="H181" s="310" t="s">
        <v>5</v>
      </c>
      <c r="I181" s="311">
        <v>5</v>
      </c>
      <c r="J181" s="374"/>
      <c r="K181" s="356">
        <f t="shared" si="21"/>
        <v>0</v>
      </c>
      <c r="L181" s="323"/>
      <c r="M181" s="324"/>
      <c r="N181" s="312">
        <v>856884</v>
      </c>
      <c r="O181" s="296">
        <f t="shared" si="31"/>
        <v>0</v>
      </c>
      <c r="P181" s="297">
        <f t="shared" si="32"/>
        <v>0</v>
      </c>
      <c r="Q181" s="153" t="str">
        <f t="shared" si="33"/>
        <v>ERROR</v>
      </c>
      <c r="R181" s="298"/>
    </row>
    <row r="182" spans="1:18" ht="31.5">
      <c r="A182" s="280"/>
      <c r="B182" s="281"/>
      <c r="C182" s="306">
        <v>8409</v>
      </c>
      <c r="D182" s="307">
        <v>8.0449999999999751</v>
      </c>
      <c r="E182" s="308"/>
      <c r="F182" s="308"/>
      <c r="G182" s="309" t="s">
        <v>407</v>
      </c>
      <c r="H182" s="310" t="s">
        <v>5</v>
      </c>
      <c r="I182" s="311">
        <v>2</v>
      </c>
      <c r="J182" s="374"/>
      <c r="K182" s="356">
        <f t="shared" si="21"/>
        <v>0</v>
      </c>
      <c r="L182" s="323"/>
      <c r="M182" s="324"/>
      <c r="N182" s="312">
        <v>5503524</v>
      </c>
      <c r="O182" s="296">
        <f t="shared" si="31"/>
        <v>0</v>
      </c>
      <c r="P182" s="297">
        <f t="shared" si="32"/>
        <v>0</v>
      </c>
      <c r="Q182" s="153" t="str">
        <f t="shared" si="33"/>
        <v>ERROR</v>
      </c>
      <c r="R182" s="298"/>
    </row>
    <row r="183" spans="1:18" ht="31.5">
      <c r="A183" s="280"/>
      <c r="B183" s="281"/>
      <c r="C183" s="306">
        <v>8410</v>
      </c>
      <c r="D183" s="307">
        <v>8.0459999999999745</v>
      </c>
      <c r="E183" s="308"/>
      <c r="F183" s="308"/>
      <c r="G183" s="309" t="s">
        <v>408</v>
      </c>
      <c r="H183" s="310" t="s">
        <v>5</v>
      </c>
      <c r="I183" s="311">
        <v>6</v>
      </c>
      <c r="J183" s="374"/>
      <c r="K183" s="356">
        <f t="shared" si="21"/>
        <v>0</v>
      </c>
      <c r="L183" s="323"/>
      <c r="M183" s="324"/>
      <c r="N183" s="312">
        <v>4484905</v>
      </c>
      <c r="O183" s="296">
        <f t="shared" si="31"/>
        <v>0</v>
      </c>
      <c r="P183" s="297">
        <f t="shared" si="32"/>
        <v>0</v>
      </c>
      <c r="Q183" s="153" t="str">
        <f t="shared" si="33"/>
        <v>ERROR</v>
      </c>
      <c r="R183" s="298"/>
    </row>
    <row r="184" spans="1:18">
      <c r="A184" s="280"/>
      <c r="B184" s="281"/>
      <c r="C184" s="313">
        <v>4328</v>
      </c>
      <c r="D184" s="307">
        <v>8.046999999999974</v>
      </c>
      <c r="E184" s="302"/>
      <c r="F184" s="302"/>
      <c r="G184" s="309" t="s">
        <v>366</v>
      </c>
      <c r="H184" s="310" t="s">
        <v>5</v>
      </c>
      <c r="I184" s="311">
        <v>2</v>
      </c>
      <c r="J184" s="374"/>
      <c r="K184" s="356">
        <f t="shared" si="21"/>
        <v>0</v>
      </c>
      <c r="L184" s="323"/>
      <c r="M184" s="324"/>
      <c r="N184" s="312">
        <v>3520730</v>
      </c>
      <c r="O184" s="296">
        <f t="shared" si="31"/>
        <v>0</v>
      </c>
      <c r="P184" s="297">
        <f t="shared" si="32"/>
        <v>0</v>
      </c>
      <c r="Q184" s="153" t="str">
        <f t="shared" si="33"/>
        <v>ERROR</v>
      </c>
      <c r="R184" s="298"/>
    </row>
    <row r="185" spans="1:18">
      <c r="A185" s="280"/>
      <c r="B185" s="281"/>
      <c r="C185" s="306"/>
      <c r="D185" s="307"/>
      <c r="E185" s="308"/>
      <c r="F185" s="308"/>
      <c r="G185" s="303" t="s">
        <v>360</v>
      </c>
      <c r="H185" s="310"/>
      <c r="I185" s="311"/>
      <c r="J185" s="375"/>
      <c r="K185" s="356">
        <f t="shared" si="21"/>
        <v>0</v>
      </c>
      <c r="L185" s="323"/>
      <c r="M185" s="324"/>
      <c r="N185" s="305"/>
      <c r="O185" s="342"/>
      <c r="P185" s="364"/>
      <c r="Q185" s="342"/>
      <c r="R185" s="298"/>
    </row>
    <row r="186" spans="1:18">
      <c r="A186" s="280"/>
      <c r="B186" s="281"/>
      <c r="C186" s="306"/>
      <c r="D186" s="307"/>
      <c r="E186" s="308"/>
      <c r="F186" s="308"/>
      <c r="G186" s="303" t="s">
        <v>245</v>
      </c>
      <c r="H186" s="310"/>
      <c r="I186" s="311"/>
      <c r="J186" s="375"/>
      <c r="K186" s="356">
        <f t="shared" si="21"/>
        <v>0</v>
      </c>
      <c r="L186" s="323"/>
      <c r="M186" s="324"/>
      <c r="N186" s="305"/>
      <c r="O186" s="342"/>
      <c r="P186" s="364"/>
      <c r="Q186" s="342"/>
      <c r="R186" s="298"/>
    </row>
    <row r="187" spans="1:18">
      <c r="A187" s="280"/>
      <c r="B187" s="281"/>
      <c r="C187" s="306">
        <v>3009</v>
      </c>
      <c r="D187" s="307">
        <v>8.0479999999999734</v>
      </c>
      <c r="E187" s="308"/>
      <c r="F187" s="308"/>
      <c r="G187" s="309" t="s">
        <v>10</v>
      </c>
      <c r="H187" s="310" t="s">
        <v>1</v>
      </c>
      <c r="I187" s="311">
        <v>149</v>
      </c>
      <c r="J187" s="374"/>
      <c r="K187" s="356">
        <f t="shared" si="21"/>
        <v>0</v>
      </c>
      <c r="L187" s="323"/>
      <c r="M187" s="324"/>
      <c r="N187" s="312">
        <v>37240</v>
      </c>
      <c r="O187" s="296">
        <f>ROUND((+J187),0)</f>
        <v>0</v>
      </c>
      <c r="P187" s="297">
        <f>+O187*I187</f>
        <v>0</v>
      </c>
      <c r="Q187" s="153" t="str">
        <f>IF(OR(P187&lt;=0,P187&gt;K187),"ERROR","OK")</f>
        <v>ERROR</v>
      </c>
      <c r="R187" s="298"/>
    </row>
    <row r="188" spans="1:18" ht="31.5">
      <c r="A188" s="280"/>
      <c r="B188" s="281"/>
      <c r="C188" s="306">
        <v>3024</v>
      </c>
      <c r="D188" s="307">
        <v>8.0489999999999728</v>
      </c>
      <c r="E188" s="308"/>
      <c r="F188" s="308"/>
      <c r="G188" s="309" t="s">
        <v>12</v>
      </c>
      <c r="H188" s="310" t="s">
        <v>1</v>
      </c>
      <c r="I188" s="311">
        <v>124</v>
      </c>
      <c r="J188" s="374"/>
      <c r="K188" s="356">
        <f t="shared" si="21"/>
        <v>0</v>
      </c>
      <c r="L188" s="323"/>
      <c r="M188" s="324"/>
      <c r="N188" s="312">
        <v>126767</v>
      </c>
      <c r="O188" s="296">
        <f>ROUND((+J188),0)</f>
        <v>0</v>
      </c>
      <c r="P188" s="297">
        <f>+O188*I188</f>
        <v>0</v>
      </c>
      <c r="Q188" s="153" t="str">
        <f>IF(OR(P188&lt;=0,P188&gt;K188),"ERROR","OK")</f>
        <v>ERROR</v>
      </c>
      <c r="R188" s="298"/>
    </row>
    <row r="189" spans="1:18" ht="31.5">
      <c r="A189" s="280"/>
      <c r="B189" s="281"/>
      <c r="C189" s="306">
        <v>4850</v>
      </c>
      <c r="D189" s="307">
        <v>8.0499999999999723</v>
      </c>
      <c r="E189" s="308"/>
      <c r="F189" s="308"/>
      <c r="G189" s="309" t="s">
        <v>49</v>
      </c>
      <c r="H189" s="310" t="s">
        <v>1</v>
      </c>
      <c r="I189" s="311">
        <v>17</v>
      </c>
      <c r="J189" s="374"/>
      <c r="K189" s="356">
        <f t="shared" si="21"/>
        <v>0</v>
      </c>
      <c r="L189" s="323"/>
      <c r="M189" s="324"/>
      <c r="N189" s="312">
        <v>297650</v>
      </c>
      <c r="O189" s="296">
        <f>ROUND((+J189),0)</f>
        <v>0</v>
      </c>
      <c r="P189" s="297">
        <f>+O189*I189</f>
        <v>0</v>
      </c>
      <c r="Q189" s="153" t="str">
        <f>IF(OR(P189&lt;=0,P189&gt;K189),"ERROR","OK")</f>
        <v>ERROR</v>
      </c>
      <c r="R189" s="298"/>
    </row>
    <row r="190" spans="1:18" ht="31.5">
      <c r="A190" s="280"/>
      <c r="B190" s="281"/>
      <c r="C190" s="306">
        <v>7369</v>
      </c>
      <c r="D190" s="307">
        <v>8.0509999999999717</v>
      </c>
      <c r="E190" s="308"/>
      <c r="F190" s="308"/>
      <c r="G190" s="309" t="s">
        <v>160</v>
      </c>
      <c r="H190" s="310" t="s">
        <v>2</v>
      </c>
      <c r="I190" s="311">
        <v>361</v>
      </c>
      <c r="J190" s="374"/>
      <c r="K190" s="356">
        <f t="shared" si="21"/>
        <v>0</v>
      </c>
      <c r="L190" s="323"/>
      <c r="M190" s="324"/>
      <c r="N190" s="312">
        <v>9721</v>
      </c>
      <c r="O190" s="296">
        <f>ROUND((+J190),0)</f>
        <v>0</v>
      </c>
      <c r="P190" s="297">
        <f>+O190*I190</f>
        <v>0</v>
      </c>
      <c r="Q190" s="153" t="str">
        <f>IF(OR(P190&lt;=0,P190&gt;K190),"ERROR","OK")</f>
        <v>ERROR</v>
      </c>
      <c r="R190" s="298"/>
    </row>
    <row r="191" spans="1:18" ht="31.5">
      <c r="A191" s="280"/>
      <c r="B191" s="281"/>
      <c r="C191" s="306">
        <v>4613</v>
      </c>
      <c r="D191" s="307">
        <v>8.0519999999999712</v>
      </c>
      <c r="E191" s="308"/>
      <c r="F191" s="308"/>
      <c r="G191" s="309" t="s">
        <v>44</v>
      </c>
      <c r="H191" s="310" t="s">
        <v>1</v>
      </c>
      <c r="I191" s="311">
        <v>17</v>
      </c>
      <c r="J191" s="374"/>
      <c r="K191" s="356">
        <f t="shared" si="21"/>
        <v>0</v>
      </c>
      <c r="L191" s="323"/>
      <c r="M191" s="324"/>
      <c r="N191" s="312">
        <v>58797</v>
      </c>
      <c r="O191" s="296">
        <f>ROUND((+J191),0)</f>
        <v>0</v>
      </c>
      <c r="P191" s="297">
        <f>+O191*I191</f>
        <v>0</v>
      </c>
      <c r="Q191" s="153" t="str">
        <f>IF(OR(P191&lt;=0,P191&gt;K191),"ERROR","OK")</f>
        <v>ERROR</v>
      </c>
      <c r="R191" s="298"/>
    </row>
    <row r="192" spans="1:18">
      <c r="A192" s="280"/>
      <c r="B192" s="281"/>
      <c r="C192" s="306"/>
      <c r="D192" s="307"/>
      <c r="E192" s="308"/>
      <c r="F192" s="308"/>
      <c r="G192" s="303" t="s">
        <v>252</v>
      </c>
      <c r="H192" s="310"/>
      <c r="I192" s="311"/>
      <c r="J192" s="375"/>
      <c r="K192" s="356">
        <f t="shared" si="21"/>
        <v>0</v>
      </c>
      <c r="L192" s="323"/>
      <c r="M192" s="324"/>
      <c r="N192" s="305"/>
      <c r="O192" s="342"/>
      <c r="P192" s="364"/>
      <c r="Q192" s="342"/>
      <c r="R192" s="298"/>
    </row>
    <row r="193" spans="1:18">
      <c r="A193" s="280"/>
      <c r="B193" s="281"/>
      <c r="C193" s="306">
        <v>3195</v>
      </c>
      <c r="D193" s="307">
        <v>8.0529999999999706</v>
      </c>
      <c r="E193" s="308"/>
      <c r="F193" s="308"/>
      <c r="G193" s="309" t="s">
        <v>64</v>
      </c>
      <c r="H193" s="310" t="s">
        <v>2</v>
      </c>
      <c r="I193" s="311">
        <v>70</v>
      </c>
      <c r="J193" s="374"/>
      <c r="K193" s="356">
        <f t="shared" si="21"/>
        <v>0</v>
      </c>
      <c r="L193" s="323"/>
      <c r="M193" s="324"/>
      <c r="N193" s="312">
        <v>48700</v>
      </c>
      <c r="O193" s="296">
        <f t="shared" ref="O193:O203" si="34">ROUND((+J193),0)</f>
        <v>0</v>
      </c>
      <c r="P193" s="297">
        <f t="shared" ref="P193:P203" si="35">+O193*I193</f>
        <v>0</v>
      </c>
      <c r="Q193" s="153" t="str">
        <f t="shared" ref="Q193:Q203" si="36">IF(OR(P193&lt;=0,P193&gt;K193),"ERROR","OK")</f>
        <v>ERROR</v>
      </c>
      <c r="R193" s="298"/>
    </row>
    <row r="194" spans="1:18" ht="31.5">
      <c r="A194" s="280"/>
      <c r="B194" s="281"/>
      <c r="C194" s="306">
        <v>6214</v>
      </c>
      <c r="D194" s="307">
        <v>8.0539999999999701</v>
      </c>
      <c r="E194" s="308"/>
      <c r="F194" s="308"/>
      <c r="G194" s="309" t="s">
        <v>361</v>
      </c>
      <c r="H194" s="310" t="s">
        <v>2</v>
      </c>
      <c r="I194" s="311">
        <v>12</v>
      </c>
      <c r="J194" s="374"/>
      <c r="K194" s="356">
        <f t="shared" si="21"/>
        <v>0</v>
      </c>
      <c r="L194" s="323"/>
      <c r="M194" s="324"/>
      <c r="N194" s="312">
        <v>34889</v>
      </c>
      <c r="O194" s="296">
        <f t="shared" si="34"/>
        <v>0</v>
      </c>
      <c r="P194" s="297">
        <f t="shared" si="35"/>
        <v>0</v>
      </c>
      <c r="Q194" s="153" t="str">
        <f t="shared" si="36"/>
        <v>ERROR</v>
      </c>
      <c r="R194" s="298"/>
    </row>
    <row r="195" spans="1:18">
      <c r="A195" s="280"/>
      <c r="B195" s="281"/>
      <c r="C195" s="306">
        <v>3780</v>
      </c>
      <c r="D195" s="307">
        <v>8.0549999999999695</v>
      </c>
      <c r="E195" s="308"/>
      <c r="F195" s="308"/>
      <c r="G195" s="309" t="s">
        <v>362</v>
      </c>
      <c r="H195" s="310" t="s">
        <v>2</v>
      </c>
      <c r="I195" s="311">
        <v>87</v>
      </c>
      <c r="J195" s="374"/>
      <c r="K195" s="356">
        <f t="shared" ref="K195:K203" si="37">+J195*I195</f>
        <v>0</v>
      </c>
      <c r="L195" s="323"/>
      <c r="M195" s="324"/>
      <c r="N195" s="312">
        <v>71217</v>
      </c>
      <c r="O195" s="296">
        <f t="shared" si="34"/>
        <v>0</v>
      </c>
      <c r="P195" s="297">
        <f t="shared" si="35"/>
        <v>0</v>
      </c>
      <c r="Q195" s="153" t="str">
        <f t="shared" si="36"/>
        <v>ERROR</v>
      </c>
      <c r="R195" s="298"/>
    </row>
    <row r="196" spans="1:18" ht="31.5">
      <c r="A196" s="280"/>
      <c r="B196" s="281"/>
      <c r="C196" s="306">
        <v>6380</v>
      </c>
      <c r="D196" s="307">
        <v>8.055999999999969</v>
      </c>
      <c r="E196" s="308"/>
      <c r="F196" s="308"/>
      <c r="G196" s="309" t="s">
        <v>363</v>
      </c>
      <c r="H196" s="310" t="s">
        <v>2</v>
      </c>
      <c r="I196" s="311">
        <v>96</v>
      </c>
      <c r="J196" s="374"/>
      <c r="K196" s="356">
        <f t="shared" si="37"/>
        <v>0</v>
      </c>
      <c r="L196" s="323"/>
      <c r="M196" s="324"/>
      <c r="N196" s="312">
        <v>78628</v>
      </c>
      <c r="O196" s="296">
        <f t="shared" si="34"/>
        <v>0</v>
      </c>
      <c r="P196" s="297">
        <f t="shared" si="35"/>
        <v>0</v>
      </c>
      <c r="Q196" s="153" t="str">
        <f t="shared" si="36"/>
        <v>ERROR</v>
      </c>
      <c r="R196" s="298"/>
    </row>
    <row r="197" spans="1:18">
      <c r="A197" s="280"/>
      <c r="B197" s="281"/>
      <c r="C197" s="306">
        <v>4128</v>
      </c>
      <c r="D197" s="307">
        <v>8.0569999999999684</v>
      </c>
      <c r="E197" s="308"/>
      <c r="F197" s="308"/>
      <c r="G197" s="309" t="s">
        <v>364</v>
      </c>
      <c r="H197" s="310" t="s">
        <v>2</v>
      </c>
      <c r="I197" s="311">
        <v>13</v>
      </c>
      <c r="J197" s="374"/>
      <c r="K197" s="356">
        <f t="shared" si="37"/>
        <v>0</v>
      </c>
      <c r="L197" s="323"/>
      <c r="M197" s="324"/>
      <c r="N197" s="312">
        <v>93734</v>
      </c>
      <c r="O197" s="296">
        <f t="shared" si="34"/>
        <v>0</v>
      </c>
      <c r="P197" s="297">
        <f t="shared" si="35"/>
        <v>0</v>
      </c>
      <c r="Q197" s="153" t="str">
        <f t="shared" si="36"/>
        <v>ERROR</v>
      </c>
      <c r="R197" s="298"/>
    </row>
    <row r="198" spans="1:18" ht="31.5">
      <c r="A198" s="280"/>
      <c r="B198" s="281"/>
      <c r="C198" s="306">
        <v>4103</v>
      </c>
      <c r="D198" s="307">
        <v>8.0579999999999679</v>
      </c>
      <c r="E198" s="308"/>
      <c r="F198" s="308"/>
      <c r="G198" s="309" t="s">
        <v>409</v>
      </c>
      <c r="H198" s="310" t="s">
        <v>2</v>
      </c>
      <c r="I198" s="311">
        <v>77</v>
      </c>
      <c r="J198" s="374"/>
      <c r="K198" s="356">
        <f t="shared" si="37"/>
        <v>0</v>
      </c>
      <c r="L198" s="323"/>
      <c r="M198" s="324"/>
      <c r="N198" s="312">
        <v>138765</v>
      </c>
      <c r="O198" s="296">
        <f t="shared" si="34"/>
        <v>0</v>
      </c>
      <c r="P198" s="297">
        <f t="shared" si="35"/>
        <v>0</v>
      </c>
      <c r="Q198" s="153" t="str">
        <f t="shared" si="36"/>
        <v>ERROR</v>
      </c>
      <c r="R198" s="298"/>
    </row>
    <row r="199" spans="1:18" ht="47.25">
      <c r="A199" s="280"/>
      <c r="B199" s="281"/>
      <c r="C199" s="306">
        <v>6563</v>
      </c>
      <c r="D199" s="307">
        <v>8.0589999999999673</v>
      </c>
      <c r="E199" s="308"/>
      <c r="F199" s="308"/>
      <c r="G199" s="309" t="s">
        <v>365</v>
      </c>
      <c r="H199" s="310" t="s">
        <v>2</v>
      </c>
      <c r="I199" s="311">
        <v>223</v>
      </c>
      <c r="J199" s="374"/>
      <c r="K199" s="356">
        <f t="shared" si="37"/>
        <v>0</v>
      </c>
      <c r="L199" s="323"/>
      <c r="M199" s="324"/>
      <c r="N199" s="312">
        <v>12235</v>
      </c>
      <c r="O199" s="296">
        <f t="shared" si="34"/>
        <v>0</v>
      </c>
      <c r="P199" s="297">
        <f t="shared" si="35"/>
        <v>0</v>
      </c>
      <c r="Q199" s="153" t="str">
        <f t="shared" si="36"/>
        <v>ERROR</v>
      </c>
      <c r="R199" s="298"/>
    </row>
    <row r="200" spans="1:18">
      <c r="A200" s="280"/>
      <c r="B200" s="281"/>
      <c r="C200" s="306">
        <v>4328</v>
      </c>
      <c r="D200" s="307">
        <v>8.0599999999999667</v>
      </c>
      <c r="E200" s="308"/>
      <c r="F200" s="308"/>
      <c r="G200" s="309" t="s">
        <v>366</v>
      </c>
      <c r="H200" s="310" t="s">
        <v>5</v>
      </c>
      <c r="I200" s="311">
        <v>4</v>
      </c>
      <c r="J200" s="374"/>
      <c r="K200" s="356">
        <f t="shared" si="37"/>
        <v>0</v>
      </c>
      <c r="L200" s="323"/>
      <c r="M200" s="324"/>
      <c r="N200" s="312">
        <v>3520730</v>
      </c>
      <c r="O200" s="296">
        <f t="shared" si="34"/>
        <v>0</v>
      </c>
      <c r="P200" s="297">
        <f t="shared" si="35"/>
        <v>0</v>
      </c>
      <c r="Q200" s="153" t="str">
        <f t="shared" si="36"/>
        <v>ERROR</v>
      </c>
      <c r="R200" s="298"/>
    </row>
    <row r="201" spans="1:18">
      <c r="A201" s="280"/>
      <c r="B201" s="281"/>
      <c r="C201" s="306">
        <v>4330</v>
      </c>
      <c r="D201" s="307">
        <v>8.0609999999999662</v>
      </c>
      <c r="E201" s="308"/>
      <c r="F201" s="308"/>
      <c r="G201" s="309" t="s">
        <v>367</v>
      </c>
      <c r="H201" s="310" t="s">
        <v>5</v>
      </c>
      <c r="I201" s="311">
        <v>2</v>
      </c>
      <c r="J201" s="374"/>
      <c r="K201" s="356">
        <f t="shared" si="37"/>
        <v>0</v>
      </c>
      <c r="L201" s="323"/>
      <c r="M201" s="324"/>
      <c r="N201" s="312">
        <v>856884</v>
      </c>
      <c r="O201" s="296">
        <f t="shared" si="34"/>
        <v>0</v>
      </c>
      <c r="P201" s="297">
        <f t="shared" si="35"/>
        <v>0</v>
      </c>
      <c r="Q201" s="153" t="str">
        <f t="shared" si="36"/>
        <v>ERROR</v>
      </c>
      <c r="R201" s="298"/>
    </row>
    <row r="202" spans="1:18">
      <c r="A202" s="280"/>
      <c r="B202" s="281"/>
      <c r="C202" s="306">
        <v>4333</v>
      </c>
      <c r="D202" s="307">
        <v>8.0619999999999656</v>
      </c>
      <c r="E202" s="308"/>
      <c r="F202" s="308"/>
      <c r="G202" s="309" t="s">
        <v>410</v>
      </c>
      <c r="H202" s="310" t="s">
        <v>5</v>
      </c>
      <c r="I202" s="311">
        <v>2</v>
      </c>
      <c r="J202" s="374"/>
      <c r="K202" s="356">
        <f t="shared" si="37"/>
        <v>0</v>
      </c>
      <c r="L202" s="323"/>
      <c r="M202" s="324"/>
      <c r="N202" s="312">
        <v>3317264</v>
      </c>
      <c r="O202" s="296">
        <f t="shared" si="34"/>
        <v>0</v>
      </c>
      <c r="P202" s="297">
        <f t="shared" si="35"/>
        <v>0</v>
      </c>
      <c r="Q202" s="153" t="str">
        <f t="shared" si="36"/>
        <v>ERROR</v>
      </c>
      <c r="R202" s="298"/>
    </row>
    <row r="203" spans="1:18">
      <c r="A203" s="280"/>
      <c r="B203" s="281"/>
      <c r="C203" s="306">
        <v>4335</v>
      </c>
      <c r="D203" s="307">
        <v>8.0629999999999651</v>
      </c>
      <c r="E203" s="308"/>
      <c r="F203" s="308"/>
      <c r="G203" s="309" t="s">
        <v>368</v>
      </c>
      <c r="H203" s="310" t="s">
        <v>5</v>
      </c>
      <c r="I203" s="311">
        <v>2</v>
      </c>
      <c r="J203" s="374"/>
      <c r="K203" s="356">
        <f t="shared" si="37"/>
        <v>0</v>
      </c>
      <c r="L203" s="323"/>
      <c r="M203" s="324"/>
      <c r="N203" s="312">
        <v>3319910</v>
      </c>
      <c r="O203" s="296">
        <f t="shared" si="34"/>
        <v>0</v>
      </c>
      <c r="P203" s="297">
        <f t="shared" si="35"/>
        <v>0</v>
      </c>
      <c r="Q203" s="153" t="str">
        <f t="shared" si="36"/>
        <v>ERROR</v>
      </c>
      <c r="R203" s="298"/>
    </row>
    <row r="204" spans="1:18" ht="17.25" thickBot="1">
      <c r="A204" s="280"/>
      <c r="B204" s="281"/>
      <c r="C204" s="317" t="s">
        <v>9</v>
      </c>
      <c r="D204" s="318"/>
      <c r="E204" s="319"/>
      <c r="F204" s="319"/>
      <c r="G204" s="320"/>
      <c r="H204" s="319"/>
      <c r="I204" s="321"/>
      <c r="J204" s="375"/>
      <c r="K204" s="357">
        <f>+SUM(K129:K203)</f>
        <v>0</v>
      </c>
      <c r="L204" s="323"/>
      <c r="M204" s="324"/>
      <c r="N204" s="349"/>
      <c r="O204" s="351"/>
      <c r="P204" s="361">
        <f>+SUM(P129:P203)</f>
        <v>0</v>
      </c>
      <c r="Q204" s="350" t="str">
        <f>IF(OR(P204&lt;=0,P204&gt;'PTTO OFICIAL '!K204,COUNTIF(Q131:Q203,"ERROR")&gt;0),"ERROR","OK")</f>
        <v>ERROR</v>
      </c>
      <c r="R204" s="298"/>
    </row>
    <row r="205" spans="1:18" ht="17.25" thickBot="1">
      <c r="A205" s="280"/>
      <c r="B205" s="281"/>
      <c r="C205" s="331"/>
      <c r="D205" s="332">
        <v>9</v>
      </c>
      <c r="E205" s="333"/>
      <c r="F205" s="333"/>
      <c r="G205" s="334" t="s">
        <v>254</v>
      </c>
      <c r="H205" s="335"/>
      <c r="I205" s="336"/>
      <c r="J205" s="371"/>
      <c r="K205" s="353"/>
      <c r="L205" s="323"/>
      <c r="M205" s="324"/>
      <c r="N205" s="339"/>
      <c r="O205" s="337"/>
      <c r="P205" s="362"/>
      <c r="Q205" s="340"/>
      <c r="R205" s="298"/>
    </row>
    <row r="206" spans="1:18">
      <c r="A206" s="280"/>
      <c r="B206" s="281"/>
      <c r="C206" s="300"/>
      <c r="D206" s="301"/>
      <c r="E206" s="302"/>
      <c r="F206" s="302"/>
      <c r="G206" s="303" t="s">
        <v>255</v>
      </c>
      <c r="H206" s="304"/>
      <c r="I206" s="305"/>
      <c r="J206" s="375"/>
      <c r="K206" s="355"/>
      <c r="L206" s="323"/>
      <c r="M206" s="324"/>
      <c r="N206" s="305"/>
      <c r="O206" s="342"/>
      <c r="P206" s="364"/>
      <c r="Q206" s="342"/>
      <c r="R206" s="298"/>
    </row>
    <row r="207" spans="1:18">
      <c r="A207" s="280"/>
      <c r="B207" s="281"/>
      <c r="C207" s="300"/>
      <c r="D207" s="301"/>
      <c r="E207" s="302"/>
      <c r="F207" s="302"/>
      <c r="G207" s="303" t="s">
        <v>245</v>
      </c>
      <c r="H207" s="304"/>
      <c r="I207" s="305"/>
      <c r="J207" s="375"/>
      <c r="K207" s="355"/>
      <c r="L207" s="323"/>
      <c r="M207" s="324"/>
      <c r="N207" s="305"/>
      <c r="O207" s="342"/>
      <c r="P207" s="364"/>
      <c r="Q207" s="342"/>
      <c r="R207" s="298"/>
    </row>
    <row r="208" spans="1:18">
      <c r="A208" s="280"/>
      <c r="B208" s="281"/>
      <c r="C208" s="306">
        <v>4262</v>
      </c>
      <c r="D208" s="307">
        <v>9.0009999999999994</v>
      </c>
      <c r="E208" s="308"/>
      <c r="F208" s="308"/>
      <c r="G208" s="309" t="s">
        <v>82</v>
      </c>
      <c r="H208" s="310" t="s">
        <v>1</v>
      </c>
      <c r="I208" s="311">
        <v>13137</v>
      </c>
      <c r="J208" s="374"/>
      <c r="K208" s="356">
        <f t="shared" ref="K208:K271" si="38">+J208*I208</f>
        <v>0</v>
      </c>
      <c r="L208" s="323"/>
      <c r="M208" s="324"/>
      <c r="N208" s="312">
        <v>5977</v>
      </c>
      <c r="O208" s="296">
        <f t="shared" ref="O208:O217" si="39">ROUND((+J208),0)</f>
        <v>0</v>
      </c>
      <c r="P208" s="297">
        <f t="shared" ref="P208:P217" si="40">+O208*I208</f>
        <v>0</v>
      </c>
      <c r="Q208" s="153" t="str">
        <f t="shared" ref="Q208:Q217" si="41">IF(OR(P208&lt;=0,P208&gt;K208),"ERROR","OK")</f>
        <v>ERROR</v>
      </c>
      <c r="R208" s="298"/>
    </row>
    <row r="209" spans="1:18" ht="31.5">
      <c r="A209" s="280"/>
      <c r="B209" s="281"/>
      <c r="C209" s="306">
        <v>5891</v>
      </c>
      <c r="D209" s="307">
        <v>9.0019999999999989</v>
      </c>
      <c r="E209" s="308"/>
      <c r="F209" s="308"/>
      <c r="G209" s="309" t="s">
        <v>112</v>
      </c>
      <c r="H209" s="310" t="s">
        <v>1</v>
      </c>
      <c r="I209" s="311">
        <v>1445</v>
      </c>
      <c r="J209" s="374"/>
      <c r="K209" s="356">
        <f t="shared" si="38"/>
        <v>0</v>
      </c>
      <c r="L209" s="323"/>
      <c r="M209" s="324"/>
      <c r="N209" s="312">
        <v>4623</v>
      </c>
      <c r="O209" s="296">
        <f t="shared" si="39"/>
        <v>0</v>
      </c>
      <c r="P209" s="297">
        <f t="shared" si="40"/>
        <v>0</v>
      </c>
      <c r="Q209" s="153" t="str">
        <f t="shared" si="41"/>
        <v>ERROR</v>
      </c>
      <c r="R209" s="298"/>
    </row>
    <row r="210" spans="1:18">
      <c r="A210" s="280"/>
      <c r="B210" s="281"/>
      <c r="C210" s="306">
        <v>7116</v>
      </c>
      <c r="D210" s="307">
        <v>9.0029999999999983</v>
      </c>
      <c r="E210" s="308"/>
      <c r="F210" s="308"/>
      <c r="G210" s="309" t="s">
        <v>152</v>
      </c>
      <c r="H210" s="310" t="s">
        <v>4</v>
      </c>
      <c r="I210" s="311">
        <v>15991</v>
      </c>
      <c r="J210" s="374"/>
      <c r="K210" s="356">
        <f t="shared" si="38"/>
        <v>0</v>
      </c>
      <c r="L210" s="323"/>
      <c r="M210" s="324"/>
      <c r="N210" s="312">
        <v>71884</v>
      </c>
      <c r="O210" s="296">
        <f t="shared" si="39"/>
        <v>0</v>
      </c>
      <c r="P210" s="297">
        <f t="shared" si="40"/>
        <v>0</v>
      </c>
      <c r="Q210" s="153" t="str">
        <f t="shared" si="41"/>
        <v>ERROR</v>
      </c>
      <c r="R210" s="298"/>
    </row>
    <row r="211" spans="1:18">
      <c r="A211" s="280"/>
      <c r="B211" s="281"/>
      <c r="C211" s="306">
        <v>7123</v>
      </c>
      <c r="D211" s="307">
        <v>9.0039999999999978</v>
      </c>
      <c r="E211" s="308"/>
      <c r="F211" s="308"/>
      <c r="G211" s="309" t="s">
        <v>153</v>
      </c>
      <c r="H211" s="310" t="s">
        <v>4</v>
      </c>
      <c r="I211" s="311">
        <v>562</v>
      </c>
      <c r="J211" s="374"/>
      <c r="K211" s="356">
        <f t="shared" si="38"/>
        <v>0</v>
      </c>
      <c r="L211" s="323"/>
      <c r="M211" s="324"/>
      <c r="N211" s="312">
        <v>87571</v>
      </c>
      <c r="O211" s="296">
        <f t="shared" si="39"/>
        <v>0</v>
      </c>
      <c r="P211" s="297">
        <f t="shared" si="40"/>
        <v>0</v>
      </c>
      <c r="Q211" s="153" t="str">
        <f t="shared" si="41"/>
        <v>ERROR</v>
      </c>
      <c r="R211" s="298"/>
    </row>
    <row r="212" spans="1:18" ht="31.5">
      <c r="A212" s="280"/>
      <c r="B212" s="281"/>
      <c r="C212" s="306">
        <v>4848</v>
      </c>
      <c r="D212" s="307">
        <v>9.0049999999999972</v>
      </c>
      <c r="E212" s="308"/>
      <c r="F212" s="308"/>
      <c r="G212" s="309" t="s">
        <v>94</v>
      </c>
      <c r="H212" s="310" t="s">
        <v>2</v>
      </c>
      <c r="I212" s="311">
        <v>3215</v>
      </c>
      <c r="J212" s="374"/>
      <c r="K212" s="356">
        <f t="shared" si="38"/>
        <v>0</v>
      </c>
      <c r="L212" s="323"/>
      <c r="M212" s="324"/>
      <c r="N212" s="312">
        <v>9310</v>
      </c>
      <c r="O212" s="296">
        <f t="shared" si="39"/>
        <v>0</v>
      </c>
      <c r="P212" s="297">
        <f t="shared" si="40"/>
        <v>0</v>
      </c>
      <c r="Q212" s="153" t="str">
        <f t="shared" si="41"/>
        <v>ERROR</v>
      </c>
      <c r="R212" s="298"/>
    </row>
    <row r="213" spans="1:18" ht="31.5">
      <c r="A213" s="280"/>
      <c r="B213" s="281"/>
      <c r="C213" s="306">
        <v>4850</v>
      </c>
      <c r="D213" s="307">
        <v>9.0059999999999967</v>
      </c>
      <c r="E213" s="308"/>
      <c r="F213" s="308"/>
      <c r="G213" s="309" t="s">
        <v>49</v>
      </c>
      <c r="H213" s="310" t="s">
        <v>1</v>
      </c>
      <c r="I213" s="311">
        <v>103</v>
      </c>
      <c r="J213" s="374"/>
      <c r="K213" s="356">
        <f t="shared" si="38"/>
        <v>0</v>
      </c>
      <c r="L213" s="323"/>
      <c r="M213" s="324"/>
      <c r="N213" s="312">
        <v>297650</v>
      </c>
      <c r="O213" s="296">
        <f t="shared" si="39"/>
        <v>0</v>
      </c>
      <c r="P213" s="297">
        <f t="shared" si="40"/>
        <v>0</v>
      </c>
      <c r="Q213" s="153" t="str">
        <f t="shared" si="41"/>
        <v>ERROR</v>
      </c>
      <c r="R213" s="298"/>
    </row>
    <row r="214" spans="1:18" ht="31.5">
      <c r="A214" s="280"/>
      <c r="B214" s="281"/>
      <c r="C214" s="306">
        <v>4792</v>
      </c>
      <c r="D214" s="307">
        <v>9.0069999999999961</v>
      </c>
      <c r="E214" s="308"/>
      <c r="F214" s="308"/>
      <c r="G214" s="309" t="s">
        <v>43</v>
      </c>
      <c r="H214" s="310" t="s">
        <v>1</v>
      </c>
      <c r="I214" s="311">
        <v>11227</v>
      </c>
      <c r="J214" s="374"/>
      <c r="K214" s="356">
        <f t="shared" si="38"/>
        <v>0</v>
      </c>
      <c r="L214" s="323"/>
      <c r="M214" s="324"/>
      <c r="N214" s="312">
        <v>97881</v>
      </c>
      <c r="O214" s="296">
        <f t="shared" si="39"/>
        <v>0</v>
      </c>
      <c r="P214" s="297">
        <f t="shared" si="40"/>
        <v>0</v>
      </c>
      <c r="Q214" s="153" t="str">
        <f t="shared" si="41"/>
        <v>ERROR</v>
      </c>
      <c r="R214" s="298"/>
    </row>
    <row r="215" spans="1:18" ht="47.25">
      <c r="A215" s="280"/>
      <c r="B215" s="281"/>
      <c r="C215" s="306">
        <v>4837</v>
      </c>
      <c r="D215" s="307">
        <v>9.0079999999999956</v>
      </c>
      <c r="E215" s="308"/>
      <c r="F215" s="308"/>
      <c r="G215" s="309" t="s">
        <v>91</v>
      </c>
      <c r="H215" s="310" t="s">
        <v>1</v>
      </c>
      <c r="I215" s="311">
        <v>267</v>
      </c>
      <c r="J215" s="374"/>
      <c r="K215" s="356">
        <f t="shared" si="38"/>
        <v>0</v>
      </c>
      <c r="L215" s="323"/>
      <c r="M215" s="324"/>
      <c r="N215" s="312">
        <v>201642</v>
      </c>
      <c r="O215" s="296">
        <f t="shared" si="39"/>
        <v>0</v>
      </c>
      <c r="P215" s="297">
        <f t="shared" si="40"/>
        <v>0</v>
      </c>
      <c r="Q215" s="153" t="str">
        <f t="shared" si="41"/>
        <v>ERROR</v>
      </c>
      <c r="R215" s="298"/>
    </row>
    <row r="216" spans="1:18" ht="31.5">
      <c r="A216" s="280"/>
      <c r="B216" s="281"/>
      <c r="C216" s="306">
        <v>3024</v>
      </c>
      <c r="D216" s="307">
        <v>9.008999999999995</v>
      </c>
      <c r="E216" s="308"/>
      <c r="F216" s="308"/>
      <c r="G216" s="309" t="s">
        <v>12</v>
      </c>
      <c r="H216" s="310" t="s">
        <v>1</v>
      </c>
      <c r="I216" s="311">
        <v>18</v>
      </c>
      <c r="J216" s="374"/>
      <c r="K216" s="356">
        <f t="shared" si="38"/>
        <v>0</v>
      </c>
      <c r="L216" s="323"/>
      <c r="M216" s="324"/>
      <c r="N216" s="312">
        <v>126767</v>
      </c>
      <c r="O216" s="296">
        <f t="shared" si="39"/>
        <v>0</v>
      </c>
      <c r="P216" s="297">
        <f t="shared" si="40"/>
        <v>0</v>
      </c>
      <c r="Q216" s="153" t="str">
        <f t="shared" si="41"/>
        <v>ERROR</v>
      </c>
      <c r="R216" s="298"/>
    </row>
    <row r="217" spans="1:18" ht="31.5">
      <c r="A217" s="280"/>
      <c r="B217" s="281"/>
      <c r="C217" s="306">
        <v>4613</v>
      </c>
      <c r="D217" s="307">
        <v>9.0099999999999945</v>
      </c>
      <c r="E217" s="308"/>
      <c r="F217" s="308"/>
      <c r="G217" s="309" t="s">
        <v>44</v>
      </c>
      <c r="H217" s="310" t="s">
        <v>1</v>
      </c>
      <c r="I217" s="311">
        <v>19091</v>
      </c>
      <c r="J217" s="374"/>
      <c r="K217" s="356">
        <f t="shared" si="38"/>
        <v>0</v>
      </c>
      <c r="L217" s="323"/>
      <c r="M217" s="324"/>
      <c r="N217" s="312">
        <v>58797</v>
      </c>
      <c r="O217" s="296">
        <f t="shared" si="39"/>
        <v>0</v>
      </c>
      <c r="P217" s="297">
        <f t="shared" si="40"/>
        <v>0</v>
      </c>
      <c r="Q217" s="153" t="str">
        <f t="shared" si="41"/>
        <v>ERROR</v>
      </c>
      <c r="R217" s="298"/>
    </row>
    <row r="218" spans="1:18">
      <c r="A218" s="280"/>
      <c r="B218" s="281"/>
      <c r="C218" s="300"/>
      <c r="D218" s="301"/>
      <c r="E218" s="302"/>
      <c r="F218" s="302"/>
      <c r="G218" s="303" t="s">
        <v>256</v>
      </c>
      <c r="H218" s="310"/>
      <c r="I218" s="311"/>
      <c r="J218" s="375"/>
      <c r="K218" s="356">
        <f t="shared" si="38"/>
        <v>0</v>
      </c>
      <c r="L218" s="323"/>
      <c r="M218" s="324"/>
      <c r="N218" s="305"/>
      <c r="O218" s="342"/>
      <c r="P218" s="364"/>
      <c r="Q218" s="342"/>
      <c r="R218" s="298"/>
    </row>
    <row r="219" spans="1:18" ht="31.5">
      <c r="A219" s="280"/>
      <c r="B219" s="281"/>
      <c r="C219" s="306">
        <v>3473</v>
      </c>
      <c r="D219" s="307">
        <v>9.0109999999999939</v>
      </c>
      <c r="E219" s="308"/>
      <c r="F219" s="308"/>
      <c r="G219" s="309" t="s">
        <v>27</v>
      </c>
      <c r="H219" s="310" t="s">
        <v>5</v>
      </c>
      <c r="I219" s="311">
        <v>205</v>
      </c>
      <c r="J219" s="374"/>
      <c r="K219" s="356">
        <f t="shared" si="38"/>
        <v>0</v>
      </c>
      <c r="L219" s="323"/>
      <c r="M219" s="324"/>
      <c r="N219" s="312">
        <v>728561</v>
      </c>
      <c r="O219" s="296">
        <f t="shared" ref="O219:O263" si="42">ROUND((+J219),0)</f>
        <v>0</v>
      </c>
      <c r="P219" s="297">
        <f t="shared" ref="P219:P263" si="43">+O219*I219</f>
        <v>0</v>
      </c>
      <c r="Q219" s="153" t="str">
        <f t="shared" ref="Q219:Q263" si="44">IF(OR(P219&lt;=0,P219&gt;K219),"ERROR","OK")</f>
        <v>ERROR</v>
      </c>
      <c r="R219" s="298"/>
    </row>
    <row r="220" spans="1:18" ht="31.5">
      <c r="A220" s="280"/>
      <c r="B220" s="281"/>
      <c r="C220" s="306">
        <v>3474</v>
      </c>
      <c r="D220" s="307">
        <v>9.0119999999999933</v>
      </c>
      <c r="E220" s="308"/>
      <c r="F220" s="308"/>
      <c r="G220" s="309" t="s">
        <v>73</v>
      </c>
      <c r="H220" s="310" t="s">
        <v>5</v>
      </c>
      <c r="I220" s="311">
        <v>4</v>
      </c>
      <c r="J220" s="374"/>
      <c r="K220" s="356">
        <f t="shared" si="38"/>
        <v>0</v>
      </c>
      <c r="L220" s="323"/>
      <c r="M220" s="324"/>
      <c r="N220" s="312">
        <v>893824</v>
      </c>
      <c r="O220" s="296">
        <f t="shared" si="42"/>
        <v>0</v>
      </c>
      <c r="P220" s="297">
        <f t="shared" si="43"/>
        <v>0</v>
      </c>
      <c r="Q220" s="153" t="str">
        <f t="shared" si="44"/>
        <v>ERROR</v>
      </c>
      <c r="R220" s="298"/>
    </row>
    <row r="221" spans="1:18" ht="31.5">
      <c r="A221" s="280"/>
      <c r="B221" s="281"/>
      <c r="C221" s="306">
        <v>3471</v>
      </c>
      <c r="D221" s="307">
        <v>9.0129999999999928</v>
      </c>
      <c r="E221" s="308"/>
      <c r="F221" s="308"/>
      <c r="G221" s="309" t="s">
        <v>72</v>
      </c>
      <c r="H221" s="310" t="s">
        <v>2</v>
      </c>
      <c r="I221" s="311">
        <v>52</v>
      </c>
      <c r="J221" s="374"/>
      <c r="K221" s="356">
        <f t="shared" si="38"/>
        <v>0</v>
      </c>
      <c r="L221" s="323"/>
      <c r="M221" s="324"/>
      <c r="N221" s="312">
        <v>590008</v>
      </c>
      <c r="O221" s="296">
        <f t="shared" si="42"/>
        <v>0</v>
      </c>
      <c r="P221" s="297">
        <f t="shared" si="43"/>
        <v>0</v>
      </c>
      <c r="Q221" s="153" t="str">
        <f t="shared" si="44"/>
        <v>ERROR</v>
      </c>
      <c r="R221" s="298"/>
    </row>
    <row r="222" spans="1:18" ht="31.5">
      <c r="A222" s="280"/>
      <c r="B222" s="281"/>
      <c r="C222" s="306">
        <v>3881</v>
      </c>
      <c r="D222" s="307">
        <v>9.0139999999999922</v>
      </c>
      <c r="E222" s="308"/>
      <c r="F222" s="308"/>
      <c r="G222" s="309" t="s">
        <v>75</v>
      </c>
      <c r="H222" s="310" t="s">
        <v>5</v>
      </c>
      <c r="I222" s="311">
        <v>165</v>
      </c>
      <c r="J222" s="374"/>
      <c r="K222" s="356">
        <f t="shared" si="38"/>
        <v>0</v>
      </c>
      <c r="L222" s="323"/>
      <c r="M222" s="324"/>
      <c r="N222" s="312">
        <v>412500</v>
      </c>
      <c r="O222" s="296">
        <f t="shared" si="42"/>
        <v>0</v>
      </c>
      <c r="P222" s="297">
        <f t="shared" si="43"/>
        <v>0</v>
      </c>
      <c r="Q222" s="153" t="str">
        <f t="shared" si="44"/>
        <v>ERROR</v>
      </c>
      <c r="R222" s="298"/>
    </row>
    <row r="223" spans="1:18" ht="31.5">
      <c r="A223" s="280"/>
      <c r="B223" s="281"/>
      <c r="C223" s="306">
        <v>3880</v>
      </c>
      <c r="D223" s="307">
        <v>9.0149999999999917</v>
      </c>
      <c r="E223" s="308"/>
      <c r="F223" s="308"/>
      <c r="G223" s="309" t="s">
        <v>74</v>
      </c>
      <c r="H223" s="310" t="s">
        <v>5</v>
      </c>
      <c r="I223" s="311">
        <v>99</v>
      </c>
      <c r="J223" s="374"/>
      <c r="K223" s="356">
        <f t="shared" si="38"/>
        <v>0</v>
      </c>
      <c r="L223" s="323"/>
      <c r="M223" s="324"/>
      <c r="N223" s="312">
        <v>600354</v>
      </c>
      <c r="O223" s="296">
        <f t="shared" si="42"/>
        <v>0</v>
      </c>
      <c r="P223" s="297">
        <f t="shared" si="43"/>
        <v>0</v>
      </c>
      <c r="Q223" s="153" t="str">
        <f t="shared" si="44"/>
        <v>ERROR</v>
      </c>
      <c r="R223" s="298"/>
    </row>
    <row r="224" spans="1:18" ht="31.5">
      <c r="A224" s="280"/>
      <c r="B224" s="281"/>
      <c r="C224" s="306">
        <v>3716</v>
      </c>
      <c r="D224" s="307">
        <v>9.0159999999999911</v>
      </c>
      <c r="E224" s="308"/>
      <c r="F224" s="308"/>
      <c r="G224" s="309" t="s">
        <v>31</v>
      </c>
      <c r="H224" s="310" t="s">
        <v>5</v>
      </c>
      <c r="I224" s="311">
        <v>293</v>
      </c>
      <c r="J224" s="374"/>
      <c r="K224" s="356">
        <f t="shared" si="38"/>
        <v>0</v>
      </c>
      <c r="L224" s="323"/>
      <c r="M224" s="324"/>
      <c r="N224" s="312">
        <v>1346037</v>
      </c>
      <c r="O224" s="296">
        <f t="shared" si="42"/>
        <v>0</v>
      </c>
      <c r="P224" s="297">
        <f t="shared" si="43"/>
        <v>0</v>
      </c>
      <c r="Q224" s="153" t="str">
        <f t="shared" si="44"/>
        <v>ERROR</v>
      </c>
      <c r="R224" s="298"/>
    </row>
    <row r="225" spans="1:18" ht="31.5">
      <c r="A225" s="280"/>
      <c r="B225" s="281"/>
      <c r="C225" s="306">
        <v>6185</v>
      </c>
      <c r="D225" s="307">
        <v>9.0169999999999906</v>
      </c>
      <c r="E225" s="308"/>
      <c r="F225" s="308"/>
      <c r="G225" s="309" t="s">
        <v>40</v>
      </c>
      <c r="H225" s="310" t="s">
        <v>5</v>
      </c>
      <c r="I225" s="311">
        <v>21</v>
      </c>
      <c r="J225" s="374"/>
      <c r="K225" s="356">
        <f t="shared" si="38"/>
        <v>0</v>
      </c>
      <c r="L225" s="323"/>
      <c r="M225" s="324"/>
      <c r="N225" s="312">
        <v>829121</v>
      </c>
      <c r="O225" s="296">
        <f t="shared" si="42"/>
        <v>0</v>
      </c>
      <c r="P225" s="297">
        <f t="shared" si="43"/>
        <v>0</v>
      </c>
      <c r="Q225" s="153" t="str">
        <f t="shared" si="44"/>
        <v>ERROR</v>
      </c>
      <c r="R225" s="298"/>
    </row>
    <row r="226" spans="1:18" ht="31.5">
      <c r="A226" s="280"/>
      <c r="B226" s="281"/>
      <c r="C226" s="306">
        <v>4252</v>
      </c>
      <c r="D226" s="307">
        <v>9.01799999999999</v>
      </c>
      <c r="E226" s="308"/>
      <c r="F226" s="308"/>
      <c r="G226" s="309" t="s">
        <v>81</v>
      </c>
      <c r="H226" s="310" t="s">
        <v>5</v>
      </c>
      <c r="I226" s="311">
        <v>211</v>
      </c>
      <c r="J226" s="374"/>
      <c r="K226" s="356">
        <f t="shared" si="38"/>
        <v>0</v>
      </c>
      <c r="L226" s="323"/>
      <c r="M226" s="324"/>
      <c r="N226" s="312">
        <v>2486721</v>
      </c>
      <c r="O226" s="296">
        <f t="shared" si="42"/>
        <v>0</v>
      </c>
      <c r="P226" s="297">
        <f t="shared" si="43"/>
        <v>0</v>
      </c>
      <c r="Q226" s="153" t="str">
        <f t="shared" si="44"/>
        <v>ERROR</v>
      </c>
      <c r="R226" s="298"/>
    </row>
    <row r="227" spans="1:18">
      <c r="A227" s="280"/>
      <c r="B227" s="281"/>
      <c r="C227" s="306">
        <v>3202</v>
      </c>
      <c r="D227" s="307">
        <v>9.0189999999999895</v>
      </c>
      <c r="E227" s="308"/>
      <c r="F227" s="308"/>
      <c r="G227" s="309" t="s">
        <v>218</v>
      </c>
      <c r="H227" s="310" t="s">
        <v>1</v>
      </c>
      <c r="I227" s="311">
        <v>90</v>
      </c>
      <c r="J227" s="374"/>
      <c r="K227" s="356">
        <f t="shared" si="38"/>
        <v>0</v>
      </c>
      <c r="L227" s="323"/>
      <c r="M227" s="324"/>
      <c r="N227" s="312">
        <v>627845</v>
      </c>
      <c r="O227" s="296">
        <f t="shared" si="42"/>
        <v>0</v>
      </c>
      <c r="P227" s="297">
        <f t="shared" si="43"/>
        <v>0</v>
      </c>
      <c r="Q227" s="153" t="str">
        <f t="shared" si="44"/>
        <v>ERROR</v>
      </c>
      <c r="R227" s="298"/>
    </row>
    <row r="228" spans="1:18">
      <c r="A228" s="280"/>
      <c r="B228" s="281"/>
      <c r="C228" s="306">
        <v>6828</v>
      </c>
      <c r="D228" s="307">
        <v>9.0199999999999889</v>
      </c>
      <c r="E228" s="308"/>
      <c r="F228" s="308"/>
      <c r="G228" s="309" t="s">
        <v>369</v>
      </c>
      <c r="H228" s="310" t="s">
        <v>5</v>
      </c>
      <c r="I228" s="311">
        <v>18</v>
      </c>
      <c r="J228" s="374"/>
      <c r="K228" s="356">
        <f t="shared" si="38"/>
        <v>0</v>
      </c>
      <c r="L228" s="323"/>
      <c r="M228" s="324"/>
      <c r="N228" s="312">
        <v>9563262</v>
      </c>
      <c r="O228" s="296">
        <f t="shared" si="42"/>
        <v>0</v>
      </c>
      <c r="P228" s="297">
        <f t="shared" si="43"/>
        <v>0</v>
      </c>
      <c r="Q228" s="153" t="str">
        <f t="shared" si="44"/>
        <v>ERROR</v>
      </c>
      <c r="R228" s="298"/>
    </row>
    <row r="229" spans="1:18" ht="31.5">
      <c r="A229" s="280"/>
      <c r="B229" s="281"/>
      <c r="C229" s="306">
        <v>3722</v>
      </c>
      <c r="D229" s="307">
        <v>9.0209999999999884</v>
      </c>
      <c r="E229" s="308"/>
      <c r="F229" s="308"/>
      <c r="G229" s="309" t="s">
        <v>32</v>
      </c>
      <c r="H229" s="310" t="s">
        <v>5</v>
      </c>
      <c r="I229" s="311">
        <v>3</v>
      </c>
      <c r="J229" s="374"/>
      <c r="K229" s="356">
        <f t="shared" si="38"/>
        <v>0</v>
      </c>
      <c r="L229" s="323"/>
      <c r="M229" s="324"/>
      <c r="N229" s="312">
        <v>123817</v>
      </c>
      <c r="O229" s="296">
        <f t="shared" si="42"/>
        <v>0</v>
      </c>
      <c r="P229" s="297">
        <f t="shared" si="43"/>
        <v>0</v>
      </c>
      <c r="Q229" s="153" t="str">
        <f t="shared" si="44"/>
        <v>ERROR</v>
      </c>
      <c r="R229" s="298"/>
    </row>
    <row r="230" spans="1:18">
      <c r="A230" s="280"/>
      <c r="B230" s="281"/>
      <c r="C230" s="306">
        <v>4558</v>
      </c>
      <c r="D230" s="307">
        <v>9.0219999999999878</v>
      </c>
      <c r="E230" s="308"/>
      <c r="F230" s="308"/>
      <c r="G230" s="309" t="s">
        <v>41</v>
      </c>
      <c r="H230" s="310" t="s">
        <v>5</v>
      </c>
      <c r="I230" s="311">
        <v>113</v>
      </c>
      <c r="J230" s="374"/>
      <c r="K230" s="356">
        <f t="shared" si="38"/>
        <v>0</v>
      </c>
      <c r="L230" s="323"/>
      <c r="M230" s="324"/>
      <c r="N230" s="312">
        <v>5830450</v>
      </c>
      <c r="O230" s="296">
        <f t="shared" si="42"/>
        <v>0</v>
      </c>
      <c r="P230" s="297">
        <f t="shared" si="43"/>
        <v>0</v>
      </c>
      <c r="Q230" s="153" t="str">
        <f t="shared" si="44"/>
        <v>ERROR</v>
      </c>
      <c r="R230" s="298"/>
    </row>
    <row r="231" spans="1:18" ht="31.5">
      <c r="A231" s="280"/>
      <c r="B231" s="281"/>
      <c r="C231" s="306">
        <v>6662</v>
      </c>
      <c r="D231" s="307">
        <v>9.0229999999999873</v>
      </c>
      <c r="E231" s="308"/>
      <c r="F231" s="308"/>
      <c r="G231" s="309" t="s">
        <v>128</v>
      </c>
      <c r="H231" s="310" t="s">
        <v>2</v>
      </c>
      <c r="I231" s="311">
        <v>147</v>
      </c>
      <c r="J231" s="374"/>
      <c r="K231" s="356">
        <f t="shared" si="38"/>
        <v>0</v>
      </c>
      <c r="L231" s="323"/>
      <c r="M231" s="324"/>
      <c r="N231" s="312">
        <v>45009</v>
      </c>
      <c r="O231" s="296">
        <f t="shared" si="42"/>
        <v>0</v>
      </c>
      <c r="P231" s="297">
        <f t="shared" si="43"/>
        <v>0</v>
      </c>
      <c r="Q231" s="153" t="str">
        <f t="shared" si="44"/>
        <v>ERROR</v>
      </c>
      <c r="R231" s="298"/>
    </row>
    <row r="232" spans="1:18">
      <c r="A232" s="280"/>
      <c r="B232" s="281"/>
      <c r="C232" s="306">
        <v>6834</v>
      </c>
      <c r="D232" s="307">
        <v>9.0239999999999867</v>
      </c>
      <c r="E232" s="308"/>
      <c r="F232" s="308"/>
      <c r="G232" s="309" t="s">
        <v>138</v>
      </c>
      <c r="H232" s="310" t="s">
        <v>5</v>
      </c>
      <c r="I232" s="311">
        <v>147</v>
      </c>
      <c r="J232" s="374"/>
      <c r="K232" s="356">
        <f t="shared" si="38"/>
        <v>0</v>
      </c>
      <c r="L232" s="323"/>
      <c r="M232" s="324"/>
      <c r="N232" s="312">
        <v>89380</v>
      </c>
      <c r="O232" s="296">
        <f t="shared" si="42"/>
        <v>0</v>
      </c>
      <c r="P232" s="297">
        <f t="shared" si="43"/>
        <v>0</v>
      </c>
      <c r="Q232" s="153" t="str">
        <f t="shared" si="44"/>
        <v>ERROR</v>
      </c>
      <c r="R232" s="298"/>
    </row>
    <row r="233" spans="1:18" ht="31.5">
      <c r="A233" s="280"/>
      <c r="B233" s="281"/>
      <c r="C233" s="306">
        <v>3042</v>
      </c>
      <c r="D233" s="307">
        <v>9.0249999999999861</v>
      </c>
      <c r="E233" s="308"/>
      <c r="F233" s="308"/>
      <c r="G233" s="309" t="s">
        <v>57</v>
      </c>
      <c r="H233" s="310" t="s">
        <v>2</v>
      </c>
      <c r="I233" s="311">
        <v>1458</v>
      </c>
      <c r="J233" s="374"/>
      <c r="K233" s="356">
        <f t="shared" si="38"/>
        <v>0</v>
      </c>
      <c r="L233" s="323"/>
      <c r="M233" s="324"/>
      <c r="N233" s="312">
        <v>48169</v>
      </c>
      <c r="O233" s="296">
        <f t="shared" si="42"/>
        <v>0</v>
      </c>
      <c r="P233" s="297">
        <f t="shared" si="43"/>
        <v>0</v>
      </c>
      <c r="Q233" s="153" t="str">
        <f t="shared" si="44"/>
        <v>ERROR</v>
      </c>
      <c r="R233" s="298"/>
    </row>
    <row r="234" spans="1:18" ht="31.5">
      <c r="A234" s="280"/>
      <c r="B234" s="281"/>
      <c r="C234" s="306">
        <v>3045</v>
      </c>
      <c r="D234" s="307">
        <v>9.0259999999999856</v>
      </c>
      <c r="E234" s="308"/>
      <c r="F234" s="308"/>
      <c r="G234" s="309" t="s">
        <v>370</v>
      </c>
      <c r="H234" s="310" t="s">
        <v>2</v>
      </c>
      <c r="I234" s="311">
        <v>52</v>
      </c>
      <c r="J234" s="374"/>
      <c r="K234" s="356">
        <f t="shared" si="38"/>
        <v>0</v>
      </c>
      <c r="L234" s="323"/>
      <c r="M234" s="324"/>
      <c r="N234" s="312">
        <v>139796</v>
      </c>
      <c r="O234" s="296">
        <f t="shared" si="42"/>
        <v>0</v>
      </c>
      <c r="P234" s="297">
        <f t="shared" si="43"/>
        <v>0</v>
      </c>
      <c r="Q234" s="153" t="str">
        <f t="shared" si="44"/>
        <v>ERROR</v>
      </c>
      <c r="R234" s="298"/>
    </row>
    <row r="235" spans="1:18" ht="31.5">
      <c r="A235" s="280"/>
      <c r="B235" s="281"/>
      <c r="C235" s="306">
        <v>3046</v>
      </c>
      <c r="D235" s="307">
        <v>9.026999999999985</v>
      </c>
      <c r="E235" s="308"/>
      <c r="F235" s="308"/>
      <c r="G235" s="309" t="s">
        <v>371</v>
      </c>
      <c r="H235" s="310" t="s">
        <v>2</v>
      </c>
      <c r="I235" s="311">
        <v>69</v>
      </c>
      <c r="J235" s="374"/>
      <c r="K235" s="356">
        <f t="shared" si="38"/>
        <v>0</v>
      </c>
      <c r="L235" s="323"/>
      <c r="M235" s="324"/>
      <c r="N235" s="312">
        <v>237774</v>
      </c>
      <c r="O235" s="296">
        <f t="shared" si="42"/>
        <v>0</v>
      </c>
      <c r="P235" s="297">
        <f t="shared" si="43"/>
        <v>0</v>
      </c>
      <c r="Q235" s="153" t="str">
        <f t="shared" si="44"/>
        <v>ERROR</v>
      </c>
      <c r="R235" s="298"/>
    </row>
    <row r="236" spans="1:18" ht="31.5">
      <c r="A236" s="280"/>
      <c r="B236" s="281"/>
      <c r="C236" s="306">
        <v>3048</v>
      </c>
      <c r="D236" s="307">
        <v>9.0279999999999845</v>
      </c>
      <c r="E236" s="308"/>
      <c r="F236" s="308"/>
      <c r="G236" s="309" t="s">
        <v>372</v>
      </c>
      <c r="H236" s="310" t="s">
        <v>2</v>
      </c>
      <c r="I236" s="311">
        <v>124</v>
      </c>
      <c r="J236" s="374"/>
      <c r="K236" s="356">
        <f t="shared" si="38"/>
        <v>0</v>
      </c>
      <c r="L236" s="323"/>
      <c r="M236" s="324"/>
      <c r="N236" s="312">
        <v>393566</v>
      </c>
      <c r="O236" s="296">
        <f t="shared" si="42"/>
        <v>0</v>
      </c>
      <c r="P236" s="297">
        <f t="shared" si="43"/>
        <v>0</v>
      </c>
      <c r="Q236" s="153" t="str">
        <f t="shared" si="44"/>
        <v>ERROR</v>
      </c>
      <c r="R236" s="298"/>
    </row>
    <row r="237" spans="1:18" ht="31.5">
      <c r="A237" s="280"/>
      <c r="B237" s="281"/>
      <c r="C237" s="306">
        <v>3919</v>
      </c>
      <c r="D237" s="307">
        <v>9.0289999999999839</v>
      </c>
      <c r="E237" s="308"/>
      <c r="F237" s="308"/>
      <c r="G237" s="309" t="s">
        <v>76</v>
      </c>
      <c r="H237" s="310" t="s">
        <v>2</v>
      </c>
      <c r="I237" s="311">
        <v>387</v>
      </c>
      <c r="J237" s="374"/>
      <c r="K237" s="356">
        <f t="shared" si="38"/>
        <v>0</v>
      </c>
      <c r="L237" s="323"/>
      <c r="M237" s="324"/>
      <c r="N237" s="312">
        <v>585262</v>
      </c>
      <c r="O237" s="296">
        <f t="shared" si="42"/>
        <v>0</v>
      </c>
      <c r="P237" s="297">
        <f t="shared" si="43"/>
        <v>0</v>
      </c>
      <c r="Q237" s="153" t="str">
        <f t="shared" si="44"/>
        <v>ERROR</v>
      </c>
      <c r="R237" s="298"/>
    </row>
    <row r="238" spans="1:18">
      <c r="A238" s="280"/>
      <c r="B238" s="281"/>
      <c r="C238" s="306">
        <v>3064</v>
      </c>
      <c r="D238" s="307">
        <v>9.0299999999999834</v>
      </c>
      <c r="E238" s="308"/>
      <c r="F238" s="308"/>
      <c r="G238" s="309" t="s">
        <v>59</v>
      </c>
      <c r="H238" s="310" t="s">
        <v>2</v>
      </c>
      <c r="I238" s="311">
        <v>1278</v>
      </c>
      <c r="J238" s="374"/>
      <c r="K238" s="356">
        <f t="shared" si="38"/>
        <v>0</v>
      </c>
      <c r="L238" s="323"/>
      <c r="M238" s="324"/>
      <c r="N238" s="312">
        <v>74587</v>
      </c>
      <c r="O238" s="296">
        <f t="shared" si="42"/>
        <v>0</v>
      </c>
      <c r="P238" s="297">
        <f t="shared" si="43"/>
        <v>0</v>
      </c>
      <c r="Q238" s="153" t="str">
        <f t="shared" si="44"/>
        <v>ERROR</v>
      </c>
      <c r="R238" s="298"/>
    </row>
    <row r="239" spans="1:18">
      <c r="A239" s="280"/>
      <c r="B239" s="281"/>
      <c r="C239" s="306">
        <v>3065</v>
      </c>
      <c r="D239" s="307">
        <v>9.0309999999999828</v>
      </c>
      <c r="E239" s="308"/>
      <c r="F239" s="308"/>
      <c r="G239" s="309" t="s">
        <v>14</v>
      </c>
      <c r="H239" s="310" t="s">
        <v>2</v>
      </c>
      <c r="I239" s="311">
        <v>1149</v>
      </c>
      <c r="J239" s="374"/>
      <c r="K239" s="356">
        <f t="shared" si="38"/>
        <v>0</v>
      </c>
      <c r="L239" s="323"/>
      <c r="M239" s="324"/>
      <c r="N239" s="312">
        <v>88949</v>
      </c>
      <c r="O239" s="296">
        <f t="shared" si="42"/>
        <v>0</v>
      </c>
      <c r="P239" s="297">
        <f t="shared" si="43"/>
        <v>0</v>
      </c>
      <c r="Q239" s="153" t="str">
        <f t="shared" si="44"/>
        <v>ERROR</v>
      </c>
      <c r="R239" s="298"/>
    </row>
    <row r="240" spans="1:18">
      <c r="A240" s="280"/>
      <c r="B240" s="281"/>
      <c r="C240" s="306">
        <v>3066</v>
      </c>
      <c r="D240" s="307">
        <v>9.0319999999999823</v>
      </c>
      <c r="E240" s="308"/>
      <c r="F240" s="308"/>
      <c r="G240" s="309" t="s">
        <v>15</v>
      </c>
      <c r="H240" s="310" t="s">
        <v>2</v>
      </c>
      <c r="I240" s="311">
        <v>1393</v>
      </c>
      <c r="J240" s="374"/>
      <c r="K240" s="356">
        <f t="shared" si="38"/>
        <v>0</v>
      </c>
      <c r="L240" s="323"/>
      <c r="M240" s="324"/>
      <c r="N240" s="312">
        <v>125263</v>
      </c>
      <c r="O240" s="296">
        <f t="shared" si="42"/>
        <v>0</v>
      </c>
      <c r="P240" s="297">
        <f t="shared" si="43"/>
        <v>0</v>
      </c>
      <c r="Q240" s="153" t="str">
        <f t="shared" si="44"/>
        <v>ERROR</v>
      </c>
      <c r="R240" s="298"/>
    </row>
    <row r="241" spans="1:18">
      <c r="A241" s="280"/>
      <c r="B241" s="281"/>
      <c r="C241" s="306">
        <v>3067</v>
      </c>
      <c r="D241" s="307">
        <v>9.0329999999999817</v>
      </c>
      <c r="E241" s="308"/>
      <c r="F241" s="308"/>
      <c r="G241" s="309" t="s">
        <v>60</v>
      </c>
      <c r="H241" s="310" t="s">
        <v>2</v>
      </c>
      <c r="I241" s="311">
        <v>153</v>
      </c>
      <c r="J241" s="374"/>
      <c r="K241" s="356">
        <f t="shared" si="38"/>
        <v>0</v>
      </c>
      <c r="L241" s="323"/>
      <c r="M241" s="324"/>
      <c r="N241" s="312">
        <v>148073</v>
      </c>
      <c r="O241" s="296">
        <f t="shared" si="42"/>
        <v>0</v>
      </c>
      <c r="P241" s="297">
        <f t="shared" si="43"/>
        <v>0</v>
      </c>
      <c r="Q241" s="153" t="str">
        <f t="shared" si="44"/>
        <v>ERROR</v>
      </c>
      <c r="R241" s="298"/>
    </row>
    <row r="242" spans="1:18">
      <c r="A242" s="280"/>
      <c r="B242" s="281"/>
      <c r="C242" s="306">
        <v>3068</v>
      </c>
      <c r="D242" s="307">
        <v>9.0339999999999812</v>
      </c>
      <c r="E242" s="308"/>
      <c r="F242" s="308"/>
      <c r="G242" s="309" t="s">
        <v>16</v>
      </c>
      <c r="H242" s="310" t="s">
        <v>2</v>
      </c>
      <c r="I242" s="311">
        <v>462</v>
      </c>
      <c r="J242" s="374"/>
      <c r="K242" s="356">
        <f t="shared" si="38"/>
        <v>0</v>
      </c>
      <c r="L242" s="323"/>
      <c r="M242" s="324"/>
      <c r="N242" s="312">
        <v>189311</v>
      </c>
      <c r="O242" s="296">
        <f t="shared" si="42"/>
        <v>0</v>
      </c>
      <c r="P242" s="297">
        <f t="shared" si="43"/>
        <v>0</v>
      </c>
      <c r="Q242" s="153" t="str">
        <f t="shared" si="44"/>
        <v>ERROR</v>
      </c>
      <c r="R242" s="298"/>
    </row>
    <row r="243" spans="1:18">
      <c r="A243" s="280"/>
      <c r="B243" s="281"/>
      <c r="C243" s="306">
        <v>3069</v>
      </c>
      <c r="D243" s="307">
        <v>9.0349999999999806</v>
      </c>
      <c r="E243" s="308"/>
      <c r="F243" s="308"/>
      <c r="G243" s="309" t="s">
        <v>61</v>
      </c>
      <c r="H243" s="310" t="s">
        <v>2</v>
      </c>
      <c r="I243" s="311">
        <v>443</v>
      </c>
      <c r="J243" s="374"/>
      <c r="K243" s="356">
        <f t="shared" si="38"/>
        <v>0</v>
      </c>
      <c r="L243" s="323"/>
      <c r="M243" s="324"/>
      <c r="N243" s="312">
        <v>237231</v>
      </c>
      <c r="O243" s="296">
        <f t="shared" si="42"/>
        <v>0</v>
      </c>
      <c r="P243" s="297">
        <f t="shared" si="43"/>
        <v>0</v>
      </c>
      <c r="Q243" s="153" t="str">
        <f t="shared" si="44"/>
        <v>ERROR</v>
      </c>
      <c r="R243" s="298"/>
    </row>
    <row r="244" spans="1:18">
      <c r="A244" s="280"/>
      <c r="B244" s="281"/>
      <c r="C244" s="306">
        <v>3070</v>
      </c>
      <c r="D244" s="307">
        <v>9.03599999999998</v>
      </c>
      <c r="E244" s="308"/>
      <c r="F244" s="308"/>
      <c r="G244" s="309" t="s">
        <v>62</v>
      </c>
      <c r="H244" s="310" t="s">
        <v>2</v>
      </c>
      <c r="I244" s="311">
        <v>453</v>
      </c>
      <c r="J244" s="374"/>
      <c r="K244" s="356">
        <f t="shared" si="38"/>
        <v>0</v>
      </c>
      <c r="L244" s="323"/>
      <c r="M244" s="324"/>
      <c r="N244" s="312">
        <v>303093</v>
      </c>
      <c r="O244" s="296">
        <f t="shared" si="42"/>
        <v>0</v>
      </c>
      <c r="P244" s="297">
        <f t="shared" si="43"/>
        <v>0</v>
      </c>
      <c r="Q244" s="153" t="str">
        <f t="shared" si="44"/>
        <v>ERROR</v>
      </c>
      <c r="R244" s="298"/>
    </row>
    <row r="245" spans="1:18">
      <c r="A245" s="280"/>
      <c r="B245" s="281"/>
      <c r="C245" s="306">
        <v>3071</v>
      </c>
      <c r="D245" s="307">
        <v>9.0369999999999795</v>
      </c>
      <c r="E245" s="308"/>
      <c r="F245" s="308"/>
      <c r="G245" s="309" t="s">
        <v>63</v>
      </c>
      <c r="H245" s="310" t="s">
        <v>2</v>
      </c>
      <c r="I245" s="311">
        <v>366</v>
      </c>
      <c r="J245" s="374"/>
      <c r="K245" s="356">
        <f t="shared" si="38"/>
        <v>0</v>
      </c>
      <c r="L245" s="323"/>
      <c r="M245" s="324"/>
      <c r="N245" s="312">
        <v>435873</v>
      </c>
      <c r="O245" s="296">
        <f t="shared" si="42"/>
        <v>0</v>
      </c>
      <c r="P245" s="297">
        <f t="shared" si="43"/>
        <v>0</v>
      </c>
      <c r="Q245" s="153" t="str">
        <f t="shared" si="44"/>
        <v>ERROR</v>
      </c>
      <c r="R245" s="298"/>
    </row>
    <row r="246" spans="1:18">
      <c r="A246" s="280"/>
      <c r="B246" s="281"/>
      <c r="C246" s="306">
        <v>3933</v>
      </c>
      <c r="D246" s="307">
        <v>9.0379999999999789</v>
      </c>
      <c r="E246" s="308"/>
      <c r="F246" s="308"/>
      <c r="G246" s="309" t="s">
        <v>411</v>
      </c>
      <c r="H246" s="310" t="s">
        <v>2</v>
      </c>
      <c r="I246" s="311">
        <v>64</v>
      </c>
      <c r="J246" s="374"/>
      <c r="K246" s="356">
        <f t="shared" si="38"/>
        <v>0</v>
      </c>
      <c r="L246" s="323"/>
      <c r="M246" s="324"/>
      <c r="N246" s="312">
        <v>88219</v>
      </c>
      <c r="O246" s="296">
        <f t="shared" si="42"/>
        <v>0</v>
      </c>
      <c r="P246" s="297">
        <f t="shared" si="43"/>
        <v>0</v>
      </c>
      <c r="Q246" s="153" t="str">
        <f t="shared" si="44"/>
        <v>ERROR</v>
      </c>
      <c r="R246" s="298"/>
    </row>
    <row r="247" spans="1:18">
      <c r="A247" s="280"/>
      <c r="B247" s="281"/>
      <c r="C247" s="306">
        <v>7281</v>
      </c>
      <c r="D247" s="307">
        <v>9.0389999999999784</v>
      </c>
      <c r="E247" s="308"/>
      <c r="F247" s="308"/>
      <c r="G247" s="309" t="s">
        <v>157</v>
      </c>
      <c r="H247" s="310" t="s">
        <v>5</v>
      </c>
      <c r="I247" s="311">
        <v>23</v>
      </c>
      <c r="J247" s="374"/>
      <c r="K247" s="356">
        <f t="shared" si="38"/>
        <v>0</v>
      </c>
      <c r="L247" s="323"/>
      <c r="M247" s="324"/>
      <c r="N247" s="312">
        <v>533938</v>
      </c>
      <c r="O247" s="296">
        <f t="shared" si="42"/>
        <v>0</v>
      </c>
      <c r="P247" s="297">
        <f t="shared" si="43"/>
        <v>0</v>
      </c>
      <c r="Q247" s="153" t="str">
        <f t="shared" si="44"/>
        <v>ERROR</v>
      </c>
      <c r="R247" s="298"/>
    </row>
    <row r="248" spans="1:18">
      <c r="A248" s="280"/>
      <c r="B248" s="281"/>
      <c r="C248" s="306">
        <v>3937</v>
      </c>
      <c r="D248" s="307">
        <v>9.0399999999999778</v>
      </c>
      <c r="E248" s="308"/>
      <c r="F248" s="308"/>
      <c r="G248" s="309" t="s">
        <v>412</v>
      </c>
      <c r="H248" s="310" t="s">
        <v>2</v>
      </c>
      <c r="I248" s="311">
        <v>82</v>
      </c>
      <c r="J248" s="374"/>
      <c r="K248" s="356">
        <f t="shared" si="38"/>
        <v>0</v>
      </c>
      <c r="L248" s="323"/>
      <c r="M248" s="324"/>
      <c r="N248" s="312">
        <v>329865</v>
      </c>
      <c r="O248" s="296">
        <f t="shared" si="42"/>
        <v>0</v>
      </c>
      <c r="P248" s="297">
        <f t="shared" si="43"/>
        <v>0</v>
      </c>
      <c r="Q248" s="153" t="str">
        <f t="shared" si="44"/>
        <v>ERROR</v>
      </c>
      <c r="R248" s="298"/>
    </row>
    <row r="249" spans="1:18" ht="31.5">
      <c r="A249" s="280"/>
      <c r="B249" s="281"/>
      <c r="C249" s="306">
        <v>3470</v>
      </c>
      <c r="D249" s="307">
        <v>9.0409999999999773</v>
      </c>
      <c r="E249" s="308"/>
      <c r="F249" s="308"/>
      <c r="G249" s="309" t="s">
        <v>26</v>
      </c>
      <c r="H249" s="310" t="s">
        <v>2</v>
      </c>
      <c r="I249" s="311">
        <v>38</v>
      </c>
      <c r="J249" s="374"/>
      <c r="K249" s="356">
        <f t="shared" si="38"/>
        <v>0</v>
      </c>
      <c r="L249" s="323"/>
      <c r="M249" s="324"/>
      <c r="N249" s="312">
        <v>856781</v>
      </c>
      <c r="O249" s="296">
        <f t="shared" si="42"/>
        <v>0</v>
      </c>
      <c r="P249" s="297">
        <f t="shared" si="43"/>
        <v>0</v>
      </c>
      <c r="Q249" s="153" t="str">
        <f t="shared" si="44"/>
        <v>ERROR</v>
      </c>
      <c r="R249" s="298"/>
    </row>
    <row r="250" spans="1:18" ht="47.25">
      <c r="A250" s="280"/>
      <c r="B250" s="281"/>
      <c r="C250" s="306">
        <v>4986</v>
      </c>
      <c r="D250" s="307">
        <v>9.0419999999999767</v>
      </c>
      <c r="E250" s="308"/>
      <c r="F250" s="308"/>
      <c r="G250" s="309" t="s">
        <v>222</v>
      </c>
      <c r="H250" s="310" t="s">
        <v>1</v>
      </c>
      <c r="I250" s="311">
        <v>222</v>
      </c>
      <c r="J250" s="374"/>
      <c r="K250" s="356">
        <f t="shared" si="38"/>
        <v>0</v>
      </c>
      <c r="L250" s="323"/>
      <c r="M250" s="324"/>
      <c r="N250" s="312">
        <v>868136</v>
      </c>
      <c r="O250" s="296">
        <f t="shared" si="42"/>
        <v>0</v>
      </c>
      <c r="P250" s="297">
        <f t="shared" si="43"/>
        <v>0</v>
      </c>
      <c r="Q250" s="153" t="str">
        <f t="shared" si="44"/>
        <v>ERROR</v>
      </c>
      <c r="R250" s="298"/>
    </row>
    <row r="251" spans="1:18">
      <c r="A251" s="280"/>
      <c r="B251" s="281"/>
      <c r="C251" s="306">
        <v>4878</v>
      </c>
      <c r="D251" s="307">
        <v>9.0429999999999762</v>
      </c>
      <c r="E251" s="308"/>
      <c r="F251" s="308"/>
      <c r="G251" s="309" t="s">
        <v>96</v>
      </c>
      <c r="H251" s="310" t="s">
        <v>5</v>
      </c>
      <c r="I251" s="311">
        <v>147</v>
      </c>
      <c r="J251" s="374"/>
      <c r="K251" s="356">
        <f t="shared" si="38"/>
        <v>0</v>
      </c>
      <c r="L251" s="323"/>
      <c r="M251" s="324"/>
      <c r="N251" s="312">
        <v>146730</v>
      </c>
      <c r="O251" s="296">
        <f t="shared" si="42"/>
        <v>0</v>
      </c>
      <c r="P251" s="297">
        <f t="shared" si="43"/>
        <v>0</v>
      </c>
      <c r="Q251" s="153" t="str">
        <f t="shared" si="44"/>
        <v>ERROR</v>
      </c>
      <c r="R251" s="298"/>
    </row>
    <row r="252" spans="1:18" ht="31.5">
      <c r="A252" s="280"/>
      <c r="B252" s="281"/>
      <c r="C252" s="306">
        <v>5271</v>
      </c>
      <c r="D252" s="307">
        <v>9.0439999999999756</v>
      </c>
      <c r="E252" s="308"/>
      <c r="F252" s="308"/>
      <c r="G252" s="309" t="s">
        <v>104</v>
      </c>
      <c r="H252" s="310" t="s">
        <v>1</v>
      </c>
      <c r="I252" s="311">
        <v>180</v>
      </c>
      <c r="J252" s="374"/>
      <c r="K252" s="356">
        <f t="shared" si="38"/>
        <v>0</v>
      </c>
      <c r="L252" s="323"/>
      <c r="M252" s="324"/>
      <c r="N252" s="312">
        <v>563679</v>
      </c>
      <c r="O252" s="296">
        <f t="shared" si="42"/>
        <v>0</v>
      </c>
      <c r="P252" s="297">
        <f t="shared" si="43"/>
        <v>0</v>
      </c>
      <c r="Q252" s="153" t="str">
        <f t="shared" si="44"/>
        <v>ERROR</v>
      </c>
      <c r="R252" s="298"/>
    </row>
    <row r="253" spans="1:18">
      <c r="A253" s="280"/>
      <c r="B253" s="281"/>
      <c r="C253" s="306">
        <v>3708</v>
      </c>
      <c r="D253" s="307">
        <v>9.0449999999999751</v>
      </c>
      <c r="E253" s="308"/>
      <c r="F253" s="308"/>
      <c r="G253" s="309" t="s">
        <v>30</v>
      </c>
      <c r="H253" s="310" t="s">
        <v>3</v>
      </c>
      <c r="I253" s="311">
        <v>22765</v>
      </c>
      <c r="J253" s="374"/>
      <c r="K253" s="356">
        <f t="shared" si="38"/>
        <v>0</v>
      </c>
      <c r="L253" s="323"/>
      <c r="M253" s="324"/>
      <c r="N253" s="312">
        <v>4338</v>
      </c>
      <c r="O253" s="296">
        <f t="shared" si="42"/>
        <v>0</v>
      </c>
      <c r="P253" s="297">
        <f t="shared" si="43"/>
        <v>0</v>
      </c>
      <c r="Q253" s="153" t="str">
        <f t="shared" si="44"/>
        <v>ERROR</v>
      </c>
      <c r="R253" s="298"/>
    </row>
    <row r="254" spans="1:18" ht="31.5">
      <c r="A254" s="280"/>
      <c r="B254" s="281"/>
      <c r="C254" s="306">
        <v>6620</v>
      </c>
      <c r="D254" s="307">
        <v>9.0459999999999745</v>
      </c>
      <c r="E254" s="308"/>
      <c r="F254" s="308"/>
      <c r="G254" s="309" t="s">
        <v>124</v>
      </c>
      <c r="H254" s="310" t="s">
        <v>2</v>
      </c>
      <c r="I254" s="311">
        <v>413</v>
      </c>
      <c r="J254" s="374"/>
      <c r="K254" s="356">
        <f t="shared" si="38"/>
        <v>0</v>
      </c>
      <c r="L254" s="323"/>
      <c r="M254" s="324"/>
      <c r="N254" s="312">
        <v>91586</v>
      </c>
      <c r="O254" s="296">
        <f t="shared" si="42"/>
        <v>0</v>
      </c>
      <c r="P254" s="297">
        <f t="shared" si="43"/>
        <v>0</v>
      </c>
      <c r="Q254" s="153" t="str">
        <f t="shared" si="44"/>
        <v>ERROR</v>
      </c>
      <c r="R254" s="298"/>
    </row>
    <row r="255" spans="1:18" ht="31.5">
      <c r="A255" s="280"/>
      <c r="B255" s="281"/>
      <c r="C255" s="306">
        <v>3920</v>
      </c>
      <c r="D255" s="307">
        <v>9.046999999999974</v>
      </c>
      <c r="E255" s="308"/>
      <c r="F255" s="308"/>
      <c r="G255" s="309" t="s">
        <v>373</v>
      </c>
      <c r="H255" s="310" t="s">
        <v>2</v>
      </c>
      <c r="I255" s="311">
        <v>107</v>
      </c>
      <c r="J255" s="374"/>
      <c r="K255" s="356">
        <f t="shared" si="38"/>
        <v>0</v>
      </c>
      <c r="L255" s="323"/>
      <c r="M255" s="324"/>
      <c r="N255" s="312">
        <v>666179</v>
      </c>
      <c r="O255" s="296">
        <f t="shared" si="42"/>
        <v>0</v>
      </c>
      <c r="P255" s="297">
        <f t="shared" si="43"/>
        <v>0</v>
      </c>
      <c r="Q255" s="153" t="str">
        <f t="shared" si="44"/>
        <v>ERROR</v>
      </c>
      <c r="R255" s="298"/>
    </row>
    <row r="256" spans="1:18">
      <c r="A256" s="280"/>
      <c r="B256" s="281"/>
      <c r="C256" s="306">
        <v>3934</v>
      </c>
      <c r="D256" s="307">
        <v>9.0479999999999734</v>
      </c>
      <c r="E256" s="308"/>
      <c r="F256" s="308"/>
      <c r="G256" s="309" t="s">
        <v>374</v>
      </c>
      <c r="H256" s="310" t="s">
        <v>2</v>
      </c>
      <c r="I256" s="311">
        <v>11</v>
      </c>
      <c r="J256" s="374"/>
      <c r="K256" s="356">
        <f t="shared" si="38"/>
        <v>0</v>
      </c>
      <c r="L256" s="323"/>
      <c r="M256" s="324"/>
      <c r="N256" s="312">
        <v>158644</v>
      </c>
      <c r="O256" s="296">
        <f t="shared" si="42"/>
        <v>0</v>
      </c>
      <c r="P256" s="297">
        <f t="shared" si="43"/>
        <v>0</v>
      </c>
      <c r="Q256" s="153" t="str">
        <f t="shared" si="44"/>
        <v>ERROR</v>
      </c>
      <c r="R256" s="298"/>
    </row>
    <row r="257" spans="1:18">
      <c r="A257" s="280"/>
      <c r="B257" s="281"/>
      <c r="C257" s="306">
        <v>3949</v>
      </c>
      <c r="D257" s="307">
        <v>9.0489999999999728</v>
      </c>
      <c r="E257" s="308"/>
      <c r="F257" s="308"/>
      <c r="G257" s="309" t="s">
        <v>413</v>
      </c>
      <c r="H257" s="310" t="s">
        <v>2</v>
      </c>
      <c r="I257" s="311">
        <v>341</v>
      </c>
      <c r="J257" s="374"/>
      <c r="K257" s="356">
        <f t="shared" si="38"/>
        <v>0</v>
      </c>
      <c r="L257" s="323"/>
      <c r="M257" s="324"/>
      <c r="N257" s="312">
        <v>1531446</v>
      </c>
      <c r="O257" s="296">
        <f t="shared" si="42"/>
        <v>0</v>
      </c>
      <c r="P257" s="297">
        <f t="shared" si="43"/>
        <v>0</v>
      </c>
      <c r="Q257" s="153" t="str">
        <f t="shared" si="44"/>
        <v>ERROR</v>
      </c>
      <c r="R257" s="298"/>
    </row>
    <row r="258" spans="1:18">
      <c r="A258" s="280"/>
      <c r="B258" s="281"/>
      <c r="C258" s="306">
        <v>3961</v>
      </c>
      <c r="D258" s="307">
        <v>9.0499999999999723</v>
      </c>
      <c r="E258" s="308"/>
      <c r="F258" s="308"/>
      <c r="G258" s="309" t="s">
        <v>377</v>
      </c>
      <c r="H258" s="310" t="s">
        <v>2</v>
      </c>
      <c r="I258" s="311">
        <v>219</v>
      </c>
      <c r="J258" s="374"/>
      <c r="K258" s="356">
        <f t="shared" si="38"/>
        <v>0</v>
      </c>
      <c r="L258" s="323"/>
      <c r="M258" s="324"/>
      <c r="N258" s="312">
        <v>709043</v>
      </c>
      <c r="O258" s="296">
        <f t="shared" si="42"/>
        <v>0</v>
      </c>
      <c r="P258" s="297">
        <f t="shared" si="43"/>
        <v>0</v>
      </c>
      <c r="Q258" s="153" t="str">
        <f t="shared" si="44"/>
        <v>ERROR</v>
      </c>
      <c r="R258" s="298"/>
    </row>
    <row r="259" spans="1:18">
      <c r="A259" s="280"/>
      <c r="B259" s="281"/>
      <c r="C259" s="306">
        <v>3963</v>
      </c>
      <c r="D259" s="307">
        <v>9.0509999999999717</v>
      </c>
      <c r="E259" s="308"/>
      <c r="F259" s="308"/>
      <c r="G259" s="309" t="s">
        <v>414</v>
      </c>
      <c r="H259" s="310" t="s">
        <v>2</v>
      </c>
      <c r="I259" s="311">
        <v>21</v>
      </c>
      <c r="J259" s="374"/>
      <c r="K259" s="356">
        <f t="shared" si="38"/>
        <v>0</v>
      </c>
      <c r="L259" s="323"/>
      <c r="M259" s="324"/>
      <c r="N259" s="312">
        <v>1119998</v>
      </c>
      <c r="O259" s="296">
        <f t="shared" si="42"/>
        <v>0</v>
      </c>
      <c r="P259" s="297">
        <f t="shared" si="43"/>
        <v>0</v>
      </c>
      <c r="Q259" s="153" t="str">
        <f t="shared" si="44"/>
        <v>ERROR</v>
      </c>
      <c r="R259" s="298"/>
    </row>
    <row r="260" spans="1:18">
      <c r="A260" s="280"/>
      <c r="B260" s="281"/>
      <c r="C260" s="306">
        <v>3965</v>
      </c>
      <c r="D260" s="307">
        <v>9.0519999999999712</v>
      </c>
      <c r="E260" s="308"/>
      <c r="F260" s="308"/>
      <c r="G260" s="309" t="s">
        <v>378</v>
      </c>
      <c r="H260" s="310" t="s">
        <v>2</v>
      </c>
      <c r="I260" s="311">
        <v>39</v>
      </c>
      <c r="J260" s="374"/>
      <c r="K260" s="356">
        <f t="shared" si="38"/>
        <v>0</v>
      </c>
      <c r="L260" s="323"/>
      <c r="M260" s="324"/>
      <c r="N260" s="312">
        <v>1559973</v>
      </c>
      <c r="O260" s="296">
        <f t="shared" si="42"/>
        <v>0</v>
      </c>
      <c r="P260" s="297">
        <f t="shared" si="43"/>
        <v>0</v>
      </c>
      <c r="Q260" s="153" t="str">
        <f t="shared" si="44"/>
        <v>ERROR</v>
      </c>
      <c r="R260" s="298"/>
    </row>
    <row r="261" spans="1:18">
      <c r="A261" s="280"/>
      <c r="B261" s="281"/>
      <c r="C261" s="313">
        <v>3976</v>
      </c>
      <c r="D261" s="307">
        <v>9.0529999999999706</v>
      </c>
      <c r="E261" s="302"/>
      <c r="F261" s="302"/>
      <c r="G261" s="309" t="s">
        <v>33</v>
      </c>
      <c r="H261" s="310" t="s">
        <v>2</v>
      </c>
      <c r="I261" s="311">
        <v>61</v>
      </c>
      <c r="J261" s="374"/>
      <c r="K261" s="356">
        <f t="shared" si="38"/>
        <v>0</v>
      </c>
      <c r="L261" s="323"/>
      <c r="M261" s="324"/>
      <c r="N261" s="312">
        <v>745836</v>
      </c>
      <c r="O261" s="296">
        <f t="shared" si="42"/>
        <v>0</v>
      </c>
      <c r="P261" s="297">
        <f t="shared" si="43"/>
        <v>0</v>
      </c>
      <c r="Q261" s="153" t="str">
        <f t="shared" si="44"/>
        <v>ERROR</v>
      </c>
      <c r="R261" s="298"/>
    </row>
    <row r="262" spans="1:18">
      <c r="A262" s="280"/>
      <c r="B262" s="281"/>
      <c r="C262" s="313">
        <v>4862</v>
      </c>
      <c r="D262" s="307">
        <v>9.0539999999999701</v>
      </c>
      <c r="E262" s="302"/>
      <c r="F262" s="302"/>
      <c r="G262" s="309" t="s">
        <v>95</v>
      </c>
      <c r="H262" s="310" t="s">
        <v>2</v>
      </c>
      <c r="I262" s="311">
        <v>101</v>
      </c>
      <c r="J262" s="374"/>
      <c r="K262" s="356">
        <f t="shared" si="38"/>
        <v>0</v>
      </c>
      <c r="L262" s="323"/>
      <c r="M262" s="324"/>
      <c r="N262" s="312">
        <v>972228</v>
      </c>
      <c r="O262" s="296">
        <f t="shared" si="42"/>
        <v>0</v>
      </c>
      <c r="P262" s="297">
        <f t="shared" si="43"/>
        <v>0</v>
      </c>
      <c r="Q262" s="153" t="str">
        <f t="shared" si="44"/>
        <v>ERROR</v>
      </c>
      <c r="R262" s="298"/>
    </row>
    <row r="263" spans="1:18">
      <c r="A263" s="280"/>
      <c r="B263" s="281"/>
      <c r="C263" s="306">
        <v>3708</v>
      </c>
      <c r="D263" s="307">
        <v>9.0549999999999695</v>
      </c>
      <c r="E263" s="308"/>
      <c r="F263" s="308"/>
      <c r="G263" s="309" t="s">
        <v>30</v>
      </c>
      <c r="H263" s="310" t="s">
        <v>3</v>
      </c>
      <c r="I263" s="311">
        <v>6764</v>
      </c>
      <c r="J263" s="374"/>
      <c r="K263" s="356">
        <f t="shared" si="38"/>
        <v>0</v>
      </c>
      <c r="L263" s="323"/>
      <c r="M263" s="324"/>
      <c r="N263" s="312">
        <v>4338</v>
      </c>
      <c r="O263" s="296">
        <f t="shared" si="42"/>
        <v>0</v>
      </c>
      <c r="P263" s="297">
        <f t="shared" si="43"/>
        <v>0</v>
      </c>
      <c r="Q263" s="153" t="str">
        <f t="shared" si="44"/>
        <v>ERROR</v>
      </c>
      <c r="R263" s="298"/>
    </row>
    <row r="264" spans="1:18">
      <c r="A264" s="280"/>
      <c r="B264" s="281"/>
      <c r="C264" s="306"/>
      <c r="D264" s="307"/>
      <c r="E264" s="308"/>
      <c r="F264" s="308"/>
      <c r="G264" s="303" t="s">
        <v>257</v>
      </c>
      <c r="H264" s="310"/>
      <c r="I264" s="311"/>
      <c r="J264" s="375"/>
      <c r="K264" s="356">
        <f t="shared" si="38"/>
        <v>0</v>
      </c>
      <c r="L264" s="323"/>
      <c r="M264" s="324"/>
      <c r="N264" s="305"/>
      <c r="O264" s="342"/>
      <c r="P264" s="364"/>
      <c r="Q264" s="342"/>
      <c r="R264" s="298"/>
    </row>
    <row r="265" spans="1:18">
      <c r="A265" s="280"/>
      <c r="B265" s="281"/>
      <c r="C265" s="306"/>
      <c r="D265" s="307"/>
      <c r="E265" s="308"/>
      <c r="F265" s="308"/>
      <c r="G265" s="303" t="s">
        <v>245</v>
      </c>
      <c r="H265" s="310"/>
      <c r="I265" s="311"/>
      <c r="J265" s="375"/>
      <c r="K265" s="356">
        <f t="shared" si="38"/>
        <v>0</v>
      </c>
      <c r="L265" s="323"/>
      <c r="M265" s="324"/>
      <c r="N265" s="305"/>
      <c r="O265" s="342"/>
      <c r="P265" s="364"/>
      <c r="Q265" s="342"/>
      <c r="R265" s="298"/>
    </row>
    <row r="266" spans="1:18">
      <c r="A266" s="280"/>
      <c r="B266" s="281"/>
      <c r="C266" s="313">
        <v>4262</v>
      </c>
      <c r="D266" s="307">
        <v>9.055999999999969</v>
      </c>
      <c r="E266" s="302"/>
      <c r="F266" s="302"/>
      <c r="G266" s="309" t="s">
        <v>82</v>
      </c>
      <c r="H266" s="310" t="s">
        <v>1</v>
      </c>
      <c r="I266" s="311">
        <v>1041</v>
      </c>
      <c r="J266" s="374"/>
      <c r="K266" s="356">
        <f t="shared" si="38"/>
        <v>0</v>
      </c>
      <c r="L266" s="323"/>
      <c r="M266" s="324"/>
      <c r="N266" s="312">
        <v>5977</v>
      </c>
      <c r="O266" s="296">
        <f t="shared" ref="O266:O273" si="45">ROUND((+J266),0)</f>
        <v>0</v>
      </c>
      <c r="P266" s="297">
        <f t="shared" ref="P266:P273" si="46">+O266*I266</f>
        <v>0</v>
      </c>
      <c r="Q266" s="153" t="str">
        <f t="shared" ref="Q266:Q273" si="47">IF(OR(P266&lt;=0,P266&gt;K266),"ERROR","OK")</f>
        <v>ERROR</v>
      </c>
      <c r="R266" s="298"/>
    </row>
    <row r="267" spans="1:18" ht="31.5">
      <c r="A267" s="280"/>
      <c r="B267" s="281"/>
      <c r="C267" s="306">
        <v>5891</v>
      </c>
      <c r="D267" s="307">
        <v>9.0569999999999684</v>
      </c>
      <c r="E267" s="308"/>
      <c r="F267" s="308"/>
      <c r="G267" s="309" t="s">
        <v>112</v>
      </c>
      <c r="H267" s="310" t="s">
        <v>1</v>
      </c>
      <c r="I267" s="311">
        <v>84</v>
      </c>
      <c r="J267" s="374"/>
      <c r="K267" s="356">
        <f t="shared" si="38"/>
        <v>0</v>
      </c>
      <c r="L267" s="323"/>
      <c r="M267" s="324"/>
      <c r="N267" s="312">
        <v>4623</v>
      </c>
      <c r="O267" s="296">
        <f t="shared" si="45"/>
        <v>0</v>
      </c>
      <c r="P267" s="297">
        <f t="shared" si="46"/>
        <v>0</v>
      </c>
      <c r="Q267" s="153" t="str">
        <f t="shared" si="47"/>
        <v>ERROR</v>
      </c>
      <c r="R267" s="298"/>
    </row>
    <row r="268" spans="1:18">
      <c r="A268" s="280"/>
      <c r="B268" s="281"/>
      <c r="C268" s="306">
        <v>7116</v>
      </c>
      <c r="D268" s="307">
        <v>9.0579999999999679</v>
      </c>
      <c r="E268" s="308"/>
      <c r="F268" s="308"/>
      <c r="G268" s="309" t="s">
        <v>152</v>
      </c>
      <c r="H268" s="310" t="s">
        <v>4</v>
      </c>
      <c r="I268" s="311">
        <v>1115</v>
      </c>
      <c r="J268" s="374"/>
      <c r="K268" s="356">
        <f t="shared" si="38"/>
        <v>0</v>
      </c>
      <c r="L268" s="323"/>
      <c r="M268" s="324"/>
      <c r="N268" s="312">
        <v>71884</v>
      </c>
      <c r="O268" s="296">
        <f t="shared" si="45"/>
        <v>0</v>
      </c>
      <c r="P268" s="297">
        <f t="shared" si="46"/>
        <v>0</v>
      </c>
      <c r="Q268" s="153" t="str">
        <f t="shared" si="47"/>
        <v>ERROR</v>
      </c>
      <c r="R268" s="298"/>
    </row>
    <row r="269" spans="1:18" ht="31.5">
      <c r="A269" s="280"/>
      <c r="B269" s="281"/>
      <c r="C269" s="306">
        <v>4848</v>
      </c>
      <c r="D269" s="307">
        <v>9.0589999999999673</v>
      </c>
      <c r="E269" s="308"/>
      <c r="F269" s="308"/>
      <c r="G269" s="309" t="s">
        <v>94</v>
      </c>
      <c r="H269" s="310" t="s">
        <v>2</v>
      </c>
      <c r="I269" s="311">
        <v>357</v>
      </c>
      <c r="J269" s="374"/>
      <c r="K269" s="356">
        <f t="shared" si="38"/>
        <v>0</v>
      </c>
      <c r="L269" s="323"/>
      <c r="M269" s="324"/>
      <c r="N269" s="312">
        <v>9310</v>
      </c>
      <c r="O269" s="296">
        <f t="shared" si="45"/>
        <v>0</v>
      </c>
      <c r="P269" s="297">
        <f t="shared" si="46"/>
        <v>0</v>
      </c>
      <c r="Q269" s="153" t="str">
        <f t="shared" si="47"/>
        <v>ERROR</v>
      </c>
      <c r="R269" s="298"/>
    </row>
    <row r="270" spans="1:18" ht="31.5">
      <c r="A270" s="280"/>
      <c r="B270" s="281"/>
      <c r="C270" s="306">
        <v>4850</v>
      </c>
      <c r="D270" s="307">
        <v>9.0599999999999667</v>
      </c>
      <c r="E270" s="308"/>
      <c r="F270" s="308"/>
      <c r="G270" s="309" t="s">
        <v>49</v>
      </c>
      <c r="H270" s="310" t="s">
        <v>1</v>
      </c>
      <c r="I270" s="311">
        <v>12</v>
      </c>
      <c r="J270" s="374"/>
      <c r="K270" s="356">
        <f t="shared" si="38"/>
        <v>0</v>
      </c>
      <c r="L270" s="323"/>
      <c r="M270" s="324"/>
      <c r="N270" s="312">
        <v>297650</v>
      </c>
      <c r="O270" s="296">
        <f t="shared" si="45"/>
        <v>0</v>
      </c>
      <c r="P270" s="297">
        <f t="shared" si="46"/>
        <v>0</v>
      </c>
      <c r="Q270" s="153" t="str">
        <f t="shared" si="47"/>
        <v>ERROR</v>
      </c>
      <c r="R270" s="298"/>
    </row>
    <row r="271" spans="1:18" ht="31.5">
      <c r="A271" s="280"/>
      <c r="B271" s="281"/>
      <c r="C271" s="306">
        <v>4792</v>
      </c>
      <c r="D271" s="307">
        <v>9.0609999999999662</v>
      </c>
      <c r="E271" s="308"/>
      <c r="F271" s="308"/>
      <c r="G271" s="309" t="s">
        <v>43</v>
      </c>
      <c r="H271" s="310" t="s">
        <v>1</v>
      </c>
      <c r="I271" s="311">
        <v>780</v>
      </c>
      <c r="J271" s="374"/>
      <c r="K271" s="356">
        <f t="shared" si="38"/>
        <v>0</v>
      </c>
      <c r="L271" s="323"/>
      <c r="M271" s="324"/>
      <c r="N271" s="312">
        <v>97881</v>
      </c>
      <c r="O271" s="296">
        <f t="shared" si="45"/>
        <v>0</v>
      </c>
      <c r="P271" s="297">
        <f t="shared" si="46"/>
        <v>0</v>
      </c>
      <c r="Q271" s="153" t="str">
        <f t="shared" si="47"/>
        <v>ERROR</v>
      </c>
      <c r="R271" s="298"/>
    </row>
    <row r="272" spans="1:18" ht="47.25">
      <c r="A272" s="280"/>
      <c r="B272" s="281"/>
      <c r="C272" s="306">
        <v>4837</v>
      </c>
      <c r="D272" s="307">
        <v>9.0619999999999656</v>
      </c>
      <c r="E272" s="308"/>
      <c r="F272" s="308"/>
      <c r="G272" s="309" t="s">
        <v>91</v>
      </c>
      <c r="H272" s="310" t="s">
        <v>1</v>
      </c>
      <c r="I272" s="311">
        <v>11</v>
      </c>
      <c r="J272" s="374"/>
      <c r="K272" s="356">
        <f t="shared" ref="K272:K309" si="48">+J272*I272</f>
        <v>0</v>
      </c>
      <c r="L272" s="323"/>
      <c r="M272" s="324"/>
      <c r="N272" s="312">
        <v>201642</v>
      </c>
      <c r="O272" s="296">
        <f t="shared" si="45"/>
        <v>0</v>
      </c>
      <c r="P272" s="297">
        <f t="shared" si="46"/>
        <v>0</v>
      </c>
      <c r="Q272" s="153" t="str">
        <f t="shared" si="47"/>
        <v>ERROR</v>
      </c>
      <c r="R272" s="298"/>
    </row>
    <row r="273" spans="1:18" ht="31.5">
      <c r="A273" s="280"/>
      <c r="B273" s="281"/>
      <c r="C273" s="306">
        <v>4613</v>
      </c>
      <c r="D273" s="307">
        <v>9.0629999999999651</v>
      </c>
      <c r="E273" s="308"/>
      <c r="F273" s="308"/>
      <c r="G273" s="309" t="s">
        <v>44</v>
      </c>
      <c r="H273" s="310" t="s">
        <v>1</v>
      </c>
      <c r="I273" s="311">
        <v>1479</v>
      </c>
      <c r="J273" s="374"/>
      <c r="K273" s="356">
        <f t="shared" si="48"/>
        <v>0</v>
      </c>
      <c r="L273" s="323"/>
      <c r="M273" s="324"/>
      <c r="N273" s="312">
        <v>58797</v>
      </c>
      <c r="O273" s="296">
        <f t="shared" si="45"/>
        <v>0</v>
      </c>
      <c r="P273" s="297">
        <f t="shared" si="46"/>
        <v>0</v>
      </c>
      <c r="Q273" s="153" t="str">
        <f t="shared" si="47"/>
        <v>ERROR</v>
      </c>
      <c r="R273" s="298"/>
    </row>
    <row r="274" spans="1:18">
      <c r="A274" s="280"/>
      <c r="B274" s="281"/>
      <c r="C274" s="306"/>
      <c r="D274" s="307"/>
      <c r="E274" s="308"/>
      <c r="F274" s="308"/>
      <c r="G274" s="303" t="s">
        <v>252</v>
      </c>
      <c r="H274" s="310"/>
      <c r="I274" s="311"/>
      <c r="J274" s="375"/>
      <c r="K274" s="356">
        <f t="shared" si="48"/>
        <v>0</v>
      </c>
      <c r="L274" s="323"/>
      <c r="M274" s="324"/>
      <c r="N274" s="305"/>
      <c r="O274" s="342"/>
      <c r="P274" s="364"/>
      <c r="Q274" s="342"/>
      <c r="R274" s="298"/>
    </row>
    <row r="275" spans="1:18" ht="31.5">
      <c r="A275" s="280"/>
      <c r="B275" s="281"/>
      <c r="C275" s="306">
        <v>3473</v>
      </c>
      <c r="D275" s="307">
        <v>9.0639999999999645</v>
      </c>
      <c r="E275" s="308"/>
      <c r="F275" s="308"/>
      <c r="G275" s="309" t="s">
        <v>27</v>
      </c>
      <c r="H275" s="310" t="s">
        <v>5</v>
      </c>
      <c r="I275" s="311">
        <v>62</v>
      </c>
      <c r="J275" s="374"/>
      <c r="K275" s="356">
        <f t="shared" si="48"/>
        <v>0</v>
      </c>
      <c r="L275" s="323"/>
      <c r="M275" s="324"/>
      <c r="N275" s="312">
        <v>728561</v>
      </c>
      <c r="O275" s="296">
        <f t="shared" ref="O275:O300" si="49">ROUND((+J275),0)</f>
        <v>0</v>
      </c>
      <c r="P275" s="297">
        <f t="shared" ref="P275:P300" si="50">+O275*I275</f>
        <v>0</v>
      </c>
      <c r="Q275" s="153" t="str">
        <f t="shared" ref="Q275:Q300" si="51">IF(OR(P275&lt;=0,P275&gt;K275),"ERROR","OK")</f>
        <v>ERROR</v>
      </c>
      <c r="R275" s="298"/>
    </row>
    <row r="276" spans="1:18" ht="31.5">
      <c r="A276" s="280"/>
      <c r="B276" s="281"/>
      <c r="C276" s="306">
        <v>3471</v>
      </c>
      <c r="D276" s="307">
        <v>9.064999999999964</v>
      </c>
      <c r="E276" s="308"/>
      <c r="F276" s="308"/>
      <c r="G276" s="309" t="s">
        <v>72</v>
      </c>
      <c r="H276" s="310" t="s">
        <v>2</v>
      </c>
      <c r="I276" s="311">
        <v>6</v>
      </c>
      <c r="J276" s="374"/>
      <c r="K276" s="356">
        <f t="shared" si="48"/>
        <v>0</v>
      </c>
      <c r="L276" s="323"/>
      <c r="M276" s="324"/>
      <c r="N276" s="312">
        <v>590008</v>
      </c>
      <c r="O276" s="296">
        <f t="shared" si="49"/>
        <v>0</v>
      </c>
      <c r="P276" s="297">
        <f t="shared" si="50"/>
        <v>0</v>
      </c>
      <c r="Q276" s="153" t="str">
        <f t="shared" si="51"/>
        <v>ERROR</v>
      </c>
      <c r="R276" s="298"/>
    </row>
    <row r="277" spans="1:18" ht="31.5">
      <c r="A277" s="280"/>
      <c r="B277" s="281"/>
      <c r="C277" s="306">
        <v>3470</v>
      </c>
      <c r="D277" s="307">
        <v>9.0659999999999634</v>
      </c>
      <c r="E277" s="308"/>
      <c r="F277" s="308"/>
      <c r="G277" s="309" t="s">
        <v>26</v>
      </c>
      <c r="H277" s="310" t="s">
        <v>2</v>
      </c>
      <c r="I277" s="311">
        <v>15</v>
      </c>
      <c r="J277" s="374"/>
      <c r="K277" s="356">
        <f t="shared" si="48"/>
        <v>0</v>
      </c>
      <c r="L277" s="323"/>
      <c r="M277" s="324"/>
      <c r="N277" s="312">
        <v>856781</v>
      </c>
      <c r="O277" s="296">
        <f t="shared" si="49"/>
        <v>0</v>
      </c>
      <c r="P277" s="297">
        <f t="shared" si="50"/>
        <v>0</v>
      </c>
      <c r="Q277" s="153" t="str">
        <f t="shared" si="51"/>
        <v>ERROR</v>
      </c>
      <c r="R277" s="298"/>
    </row>
    <row r="278" spans="1:18" ht="31.5">
      <c r="A278" s="280"/>
      <c r="B278" s="281"/>
      <c r="C278" s="306">
        <v>3881</v>
      </c>
      <c r="D278" s="307">
        <v>9.0669999999999629</v>
      </c>
      <c r="E278" s="308"/>
      <c r="F278" s="308"/>
      <c r="G278" s="309" t="s">
        <v>75</v>
      </c>
      <c r="H278" s="310" t="s">
        <v>5</v>
      </c>
      <c r="I278" s="311">
        <v>64</v>
      </c>
      <c r="J278" s="374"/>
      <c r="K278" s="356">
        <f t="shared" si="48"/>
        <v>0</v>
      </c>
      <c r="L278" s="323"/>
      <c r="M278" s="324"/>
      <c r="N278" s="312">
        <v>412500</v>
      </c>
      <c r="O278" s="296">
        <f t="shared" si="49"/>
        <v>0</v>
      </c>
      <c r="P278" s="297">
        <f t="shared" si="50"/>
        <v>0</v>
      </c>
      <c r="Q278" s="153" t="str">
        <f t="shared" si="51"/>
        <v>ERROR</v>
      </c>
      <c r="R278" s="298"/>
    </row>
    <row r="279" spans="1:18" ht="31.5">
      <c r="A279" s="280"/>
      <c r="B279" s="281"/>
      <c r="C279" s="306">
        <v>3880</v>
      </c>
      <c r="D279" s="307">
        <v>9.0679999999999623</v>
      </c>
      <c r="E279" s="308"/>
      <c r="F279" s="308"/>
      <c r="G279" s="309" t="s">
        <v>74</v>
      </c>
      <c r="H279" s="310" t="s">
        <v>5</v>
      </c>
      <c r="I279" s="311">
        <v>26</v>
      </c>
      <c r="J279" s="374"/>
      <c r="K279" s="356">
        <f t="shared" si="48"/>
        <v>0</v>
      </c>
      <c r="L279" s="323"/>
      <c r="M279" s="324"/>
      <c r="N279" s="312">
        <v>600354</v>
      </c>
      <c r="O279" s="296">
        <f t="shared" si="49"/>
        <v>0</v>
      </c>
      <c r="P279" s="297">
        <f t="shared" si="50"/>
        <v>0</v>
      </c>
      <c r="Q279" s="153" t="str">
        <f t="shared" si="51"/>
        <v>ERROR</v>
      </c>
      <c r="R279" s="298"/>
    </row>
    <row r="280" spans="1:18" ht="31.5">
      <c r="A280" s="280"/>
      <c r="B280" s="281"/>
      <c r="C280" s="306">
        <v>3716</v>
      </c>
      <c r="D280" s="307">
        <v>9.0689999999999618</v>
      </c>
      <c r="E280" s="308"/>
      <c r="F280" s="308"/>
      <c r="G280" s="309" t="s">
        <v>31</v>
      </c>
      <c r="H280" s="310" t="s">
        <v>5</v>
      </c>
      <c r="I280" s="311">
        <v>121</v>
      </c>
      <c r="J280" s="374"/>
      <c r="K280" s="356">
        <f t="shared" si="48"/>
        <v>0</v>
      </c>
      <c r="L280" s="323"/>
      <c r="M280" s="324"/>
      <c r="N280" s="312">
        <v>1346037</v>
      </c>
      <c r="O280" s="296">
        <f t="shared" si="49"/>
        <v>0</v>
      </c>
      <c r="P280" s="297">
        <f t="shared" si="50"/>
        <v>0</v>
      </c>
      <c r="Q280" s="153" t="str">
        <f t="shared" si="51"/>
        <v>ERROR</v>
      </c>
      <c r="R280" s="298"/>
    </row>
    <row r="281" spans="1:18" ht="31.5">
      <c r="A281" s="280"/>
      <c r="B281" s="281"/>
      <c r="C281" s="313">
        <v>6185</v>
      </c>
      <c r="D281" s="307">
        <v>9.0699999999999612</v>
      </c>
      <c r="E281" s="302"/>
      <c r="F281" s="302"/>
      <c r="G281" s="309" t="s">
        <v>40</v>
      </c>
      <c r="H281" s="310" t="s">
        <v>5</v>
      </c>
      <c r="I281" s="311">
        <v>2</v>
      </c>
      <c r="J281" s="374"/>
      <c r="K281" s="356">
        <f t="shared" si="48"/>
        <v>0</v>
      </c>
      <c r="L281" s="323"/>
      <c r="M281" s="324"/>
      <c r="N281" s="312">
        <v>829121</v>
      </c>
      <c r="O281" s="296">
        <f t="shared" si="49"/>
        <v>0</v>
      </c>
      <c r="P281" s="297">
        <f t="shared" si="50"/>
        <v>0</v>
      </c>
      <c r="Q281" s="153" t="str">
        <f t="shared" si="51"/>
        <v>ERROR</v>
      </c>
      <c r="R281" s="298"/>
    </row>
    <row r="282" spans="1:18" ht="31.5">
      <c r="A282" s="280"/>
      <c r="B282" s="281"/>
      <c r="C282" s="306">
        <v>4252</v>
      </c>
      <c r="D282" s="307">
        <v>9.0709999999999607</v>
      </c>
      <c r="E282" s="308"/>
      <c r="F282" s="308"/>
      <c r="G282" s="309" t="s">
        <v>81</v>
      </c>
      <c r="H282" s="310" t="s">
        <v>5</v>
      </c>
      <c r="I282" s="311">
        <v>72</v>
      </c>
      <c r="J282" s="374"/>
      <c r="K282" s="356">
        <f t="shared" si="48"/>
        <v>0</v>
      </c>
      <c r="L282" s="323"/>
      <c r="M282" s="324"/>
      <c r="N282" s="312">
        <v>2486721</v>
      </c>
      <c r="O282" s="296">
        <f t="shared" si="49"/>
        <v>0</v>
      </c>
      <c r="P282" s="297">
        <f t="shared" si="50"/>
        <v>0</v>
      </c>
      <c r="Q282" s="153" t="str">
        <f t="shared" si="51"/>
        <v>ERROR</v>
      </c>
      <c r="R282" s="298"/>
    </row>
    <row r="283" spans="1:18">
      <c r="A283" s="280"/>
      <c r="B283" s="281"/>
      <c r="C283" s="306">
        <v>3202</v>
      </c>
      <c r="D283" s="307">
        <v>9.0719999999999601</v>
      </c>
      <c r="E283" s="308"/>
      <c r="F283" s="308"/>
      <c r="G283" s="309" t="s">
        <v>218</v>
      </c>
      <c r="H283" s="310" t="s">
        <v>1</v>
      </c>
      <c r="I283" s="311">
        <v>12</v>
      </c>
      <c r="J283" s="374"/>
      <c r="K283" s="356">
        <f t="shared" si="48"/>
        <v>0</v>
      </c>
      <c r="L283" s="323"/>
      <c r="M283" s="324"/>
      <c r="N283" s="312">
        <v>627845</v>
      </c>
      <c r="O283" s="296">
        <f t="shared" si="49"/>
        <v>0</v>
      </c>
      <c r="P283" s="297">
        <f t="shared" si="50"/>
        <v>0</v>
      </c>
      <c r="Q283" s="153" t="str">
        <f t="shared" si="51"/>
        <v>ERROR</v>
      </c>
      <c r="R283" s="298"/>
    </row>
    <row r="284" spans="1:18">
      <c r="A284" s="280"/>
      <c r="B284" s="281"/>
      <c r="C284" s="306">
        <v>6828</v>
      </c>
      <c r="D284" s="307">
        <v>9.0729999999999595</v>
      </c>
      <c r="E284" s="308"/>
      <c r="F284" s="308"/>
      <c r="G284" s="309" t="s">
        <v>369</v>
      </c>
      <c r="H284" s="310" t="s">
        <v>5</v>
      </c>
      <c r="I284" s="311">
        <v>8</v>
      </c>
      <c r="J284" s="374"/>
      <c r="K284" s="356">
        <f t="shared" si="48"/>
        <v>0</v>
      </c>
      <c r="L284" s="323"/>
      <c r="M284" s="324"/>
      <c r="N284" s="312">
        <v>9563262</v>
      </c>
      <c r="O284" s="296">
        <f t="shared" si="49"/>
        <v>0</v>
      </c>
      <c r="P284" s="297">
        <f t="shared" si="50"/>
        <v>0</v>
      </c>
      <c r="Q284" s="153" t="str">
        <f t="shared" si="51"/>
        <v>ERROR</v>
      </c>
      <c r="R284" s="298"/>
    </row>
    <row r="285" spans="1:18" ht="31.5">
      <c r="A285" s="280"/>
      <c r="B285" s="281"/>
      <c r="C285" s="306">
        <v>3722</v>
      </c>
      <c r="D285" s="307">
        <v>9.073999999999959</v>
      </c>
      <c r="E285" s="308"/>
      <c r="F285" s="308"/>
      <c r="G285" s="309" t="s">
        <v>32</v>
      </c>
      <c r="H285" s="310" t="s">
        <v>5</v>
      </c>
      <c r="I285" s="311">
        <v>65</v>
      </c>
      <c r="J285" s="374"/>
      <c r="K285" s="356">
        <f t="shared" si="48"/>
        <v>0</v>
      </c>
      <c r="L285" s="323"/>
      <c r="M285" s="324"/>
      <c r="N285" s="312">
        <v>123817</v>
      </c>
      <c r="O285" s="296">
        <f t="shared" si="49"/>
        <v>0</v>
      </c>
      <c r="P285" s="297">
        <f t="shared" si="50"/>
        <v>0</v>
      </c>
      <c r="Q285" s="153" t="str">
        <f t="shared" si="51"/>
        <v>ERROR</v>
      </c>
      <c r="R285" s="298"/>
    </row>
    <row r="286" spans="1:18" ht="31.5">
      <c r="A286" s="280"/>
      <c r="B286" s="281"/>
      <c r="C286" s="313">
        <v>3919</v>
      </c>
      <c r="D286" s="307">
        <v>9.0749999999999584</v>
      </c>
      <c r="E286" s="314"/>
      <c r="F286" s="314"/>
      <c r="G286" s="309" t="s">
        <v>76</v>
      </c>
      <c r="H286" s="315" t="s">
        <v>2</v>
      </c>
      <c r="I286" s="311">
        <v>29</v>
      </c>
      <c r="J286" s="374"/>
      <c r="K286" s="356">
        <f t="shared" si="48"/>
        <v>0</v>
      </c>
      <c r="L286" s="323"/>
      <c r="M286" s="324"/>
      <c r="N286" s="312">
        <v>585262</v>
      </c>
      <c r="O286" s="296">
        <f t="shared" si="49"/>
        <v>0</v>
      </c>
      <c r="P286" s="297">
        <f t="shared" si="50"/>
        <v>0</v>
      </c>
      <c r="Q286" s="153" t="str">
        <f t="shared" si="51"/>
        <v>ERROR</v>
      </c>
      <c r="R286" s="298"/>
    </row>
    <row r="287" spans="1:18">
      <c r="A287" s="280"/>
      <c r="B287" s="281"/>
      <c r="C287" s="306">
        <v>3066</v>
      </c>
      <c r="D287" s="307">
        <v>9.0759999999999579</v>
      </c>
      <c r="E287" s="308"/>
      <c r="F287" s="308"/>
      <c r="G287" s="309" t="s">
        <v>15</v>
      </c>
      <c r="H287" s="310" t="s">
        <v>2</v>
      </c>
      <c r="I287" s="311">
        <v>16</v>
      </c>
      <c r="J287" s="374"/>
      <c r="K287" s="356">
        <f t="shared" si="48"/>
        <v>0</v>
      </c>
      <c r="L287" s="323"/>
      <c r="M287" s="324"/>
      <c r="N287" s="312">
        <v>125263</v>
      </c>
      <c r="O287" s="296">
        <f t="shared" si="49"/>
        <v>0</v>
      </c>
      <c r="P287" s="297">
        <f t="shared" si="50"/>
        <v>0</v>
      </c>
      <c r="Q287" s="153" t="str">
        <f t="shared" si="51"/>
        <v>ERROR</v>
      </c>
      <c r="R287" s="298"/>
    </row>
    <row r="288" spans="1:18">
      <c r="A288" s="280"/>
      <c r="B288" s="281"/>
      <c r="C288" s="306">
        <v>3067</v>
      </c>
      <c r="D288" s="307">
        <v>9.0769999999999573</v>
      </c>
      <c r="E288" s="308"/>
      <c r="F288" s="308"/>
      <c r="G288" s="309" t="s">
        <v>60</v>
      </c>
      <c r="H288" s="310" t="s">
        <v>2</v>
      </c>
      <c r="I288" s="311">
        <v>14</v>
      </c>
      <c r="J288" s="374"/>
      <c r="K288" s="356">
        <f t="shared" si="48"/>
        <v>0</v>
      </c>
      <c r="L288" s="323"/>
      <c r="M288" s="324"/>
      <c r="N288" s="312">
        <v>148073</v>
      </c>
      <c r="O288" s="296">
        <f t="shared" si="49"/>
        <v>0</v>
      </c>
      <c r="P288" s="297">
        <f t="shared" si="50"/>
        <v>0</v>
      </c>
      <c r="Q288" s="153" t="str">
        <f t="shared" si="51"/>
        <v>ERROR</v>
      </c>
      <c r="R288" s="298"/>
    </row>
    <row r="289" spans="1:18">
      <c r="A289" s="280"/>
      <c r="B289" s="281"/>
      <c r="C289" s="306">
        <v>3070</v>
      </c>
      <c r="D289" s="307">
        <v>9.0779999999999568</v>
      </c>
      <c r="E289" s="308"/>
      <c r="F289" s="308"/>
      <c r="G289" s="309" t="s">
        <v>62</v>
      </c>
      <c r="H289" s="310" t="s">
        <v>2</v>
      </c>
      <c r="I289" s="311">
        <v>30</v>
      </c>
      <c r="J289" s="374"/>
      <c r="K289" s="356">
        <f t="shared" si="48"/>
        <v>0</v>
      </c>
      <c r="L289" s="323"/>
      <c r="M289" s="324"/>
      <c r="N289" s="312">
        <v>303093</v>
      </c>
      <c r="O289" s="296">
        <f t="shared" si="49"/>
        <v>0</v>
      </c>
      <c r="P289" s="297">
        <f t="shared" si="50"/>
        <v>0</v>
      </c>
      <c r="Q289" s="153" t="str">
        <f t="shared" si="51"/>
        <v>ERROR</v>
      </c>
      <c r="R289" s="298"/>
    </row>
    <row r="290" spans="1:18">
      <c r="A290" s="280"/>
      <c r="B290" s="281"/>
      <c r="C290" s="306">
        <v>3947</v>
      </c>
      <c r="D290" s="307">
        <v>9.0789999999999562</v>
      </c>
      <c r="E290" s="308"/>
      <c r="F290" s="308"/>
      <c r="G290" s="309" t="s">
        <v>375</v>
      </c>
      <c r="H290" s="310" t="s">
        <v>2</v>
      </c>
      <c r="I290" s="311">
        <v>43</v>
      </c>
      <c r="J290" s="374"/>
      <c r="K290" s="356">
        <f t="shared" si="48"/>
        <v>0</v>
      </c>
      <c r="L290" s="323"/>
      <c r="M290" s="324"/>
      <c r="N290" s="312">
        <v>1095574</v>
      </c>
      <c r="O290" s="296">
        <f t="shared" si="49"/>
        <v>0</v>
      </c>
      <c r="P290" s="297">
        <f t="shared" si="50"/>
        <v>0</v>
      </c>
      <c r="Q290" s="153" t="str">
        <f t="shared" si="51"/>
        <v>ERROR</v>
      </c>
      <c r="R290" s="298"/>
    </row>
    <row r="291" spans="1:18">
      <c r="A291" s="280"/>
      <c r="B291" s="281"/>
      <c r="C291" s="306">
        <v>3948</v>
      </c>
      <c r="D291" s="307">
        <v>9.0799999999999557</v>
      </c>
      <c r="E291" s="308"/>
      <c r="F291" s="308"/>
      <c r="G291" s="309" t="s">
        <v>376</v>
      </c>
      <c r="H291" s="310" t="s">
        <v>2</v>
      </c>
      <c r="I291" s="311">
        <v>27</v>
      </c>
      <c r="J291" s="374"/>
      <c r="K291" s="356">
        <f t="shared" si="48"/>
        <v>0</v>
      </c>
      <c r="L291" s="323"/>
      <c r="M291" s="324"/>
      <c r="N291" s="312">
        <v>1345320</v>
      </c>
      <c r="O291" s="296">
        <f t="shared" si="49"/>
        <v>0</v>
      </c>
      <c r="P291" s="297">
        <f t="shared" si="50"/>
        <v>0</v>
      </c>
      <c r="Q291" s="153" t="str">
        <f t="shared" si="51"/>
        <v>ERROR</v>
      </c>
      <c r="R291" s="298"/>
    </row>
    <row r="292" spans="1:18">
      <c r="A292" s="280"/>
      <c r="B292" s="281"/>
      <c r="C292" s="306">
        <v>3949</v>
      </c>
      <c r="D292" s="307">
        <v>9.0809999999999551</v>
      </c>
      <c r="E292" s="308"/>
      <c r="F292" s="308"/>
      <c r="G292" s="309" t="s">
        <v>413</v>
      </c>
      <c r="H292" s="310" t="s">
        <v>2</v>
      </c>
      <c r="I292" s="311">
        <v>137</v>
      </c>
      <c r="J292" s="374"/>
      <c r="K292" s="356">
        <f t="shared" si="48"/>
        <v>0</v>
      </c>
      <c r="L292" s="323"/>
      <c r="M292" s="324"/>
      <c r="N292" s="312">
        <v>1531446</v>
      </c>
      <c r="O292" s="296">
        <f t="shared" si="49"/>
        <v>0</v>
      </c>
      <c r="P292" s="297">
        <f t="shared" si="50"/>
        <v>0</v>
      </c>
      <c r="Q292" s="153" t="str">
        <f t="shared" si="51"/>
        <v>ERROR</v>
      </c>
      <c r="R292" s="298"/>
    </row>
    <row r="293" spans="1:18">
      <c r="A293" s="280"/>
      <c r="B293" s="281"/>
      <c r="C293" s="306">
        <v>3965</v>
      </c>
      <c r="D293" s="307">
        <v>9.0819999999999546</v>
      </c>
      <c r="E293" s="308"/>
      <c r="F293" s="308"/>
      <c r="G293" s="309" t="s">
        <v>378</v>
      </c>
      <c r="H293" s="310" t="s">
        <v>2</v>
      </c>
      <c r="I293" s="311">
        <v>20</v>
      </c>
      <c r="J293" s="374"/>
      <c r="K293" s="356">
        <f t="shared" si="48"/>
        <v>0</v>
      </c>
      <c r="L293" s="323"/>
      <c r="M293" s="324"/>
      <c r="N293" s="312">
        <v>1559973</v>
      </c>
      <c r="O293" s="296">
        <f t="shared" si="49"/>
        <v>0</v>
      </c>
      <c r="P293" s="297">
        <f t="shared" si="50"/>
        <v>0</v>
      </c>
      <c r="Q293" s="153" t="str">
        <f t="shared" si="51"/>
        <v>ERROR</v>
      </c>
      <c r="R293" s="298"/>
    </row>
    <row r="294" spans="1:18">
      <c r="A294" s="280"/>
      <c r="B294" s="281"/>
      <c r="C294" s="306">
        <v>4862</v>
      </c>
      <c r="D294" s="307">
        <v>9.082999999999954</v>
      </c>
      <c r="E294" s="308"/>
      <c r="F294" s="308"/>
      <c r="G294" s="309" t="s">
        <v>95</v>
      </c>
      <c r="H294" s="310" t="s">
        <v>2</v>
      </c>
      <c r="I294" s="311">
        <v>15</v>
      </c>
      <c r="J294" s="374"/>
      <c r="K294" s="356">
        <f t="shared" si="48"/>
        <v>0</v>
      </c>
      <c r="L294" s="323"/>
      <c r="M294" s="324"/>
      <c r="N294" s="312">
        <v>972228</v>
      </c>
      <c r="O294" s="296">
        <f t="shared" si="49"/>
        <v>0</v>
      </c>
      <c r="P294" s="297">
        <f t="shared" si="50"/>
        <v>0</v>
      </c>
      <c r="Q294" s="153" t="str">
        <f t="shared" si="51"/>
        <v>ERROR</v>
      </c>
      <c r="R294" s="298"/>
    </row>
    <row r="295" spans="1:18" ht="31.5">
      <c r="A295" s="280"/>
      <c r="B295" s="281"/>
      <c r="C295" s="306">
        <v>6620</v>
      </c>
      <c r="D295" s="307">
        <v>9.0839999999999534</v>
      </c>
      <c r="E295" s="308"/>
      <c r="F295" s="308"/>
      <c r="G295" s="309" t="s">
        <v>124</v>
      </c>
      <c r="H295" s="310" t="s">
        <v>2</v>
      </c>
      <c r="I295" s="311">
        <v>159</v>
      </c>
      <c r="J295" s="374"/>
      <c r="K295" s="356">
        <f t="shared" si="48"/>
        <v>0</v>
      </c>
      <c r="L295" s="323"/>
      <c r="M295" s="324"/>
      <c r="N295" s="312">
        <v>91586</v>
      </c>
      <c r="O295" s="296">
        <f t="shared" si="49"/>
        <v>0</v>
      </c>
      <c r="P295" s="297">
        <f t="shared" si="50"/>
        <v>0</v>
      </c>
      <c r="Q295" s="153" t="str">
        <f t="shared" si="51"/>
        <v>ERROR</v>
      </c>
      <c r="R295" s="298"/>
    </row>
    <row r="296" spans="1:18">
      <c r="A296" s="280"/>
      <c r="B296" s="281"/>
      <c r="C296" s="306">
        <v>3708</v>
      </c>
      <c r="D296" s="307">
        <v>9.0849999999999529</v>
      </c>
      <c r="E296" s="308"/>
      <c r="F296" s="308"/>
      <c r="G296" s="309" t="s">
        <v>30</v>
      </c>
      <c r="H296" s="310" t="s">
        <v>3</v>
      </c>
      <c r="I296" s="311">
        <v>2159</v>
      </c>
      <c r="J296" s="374"/>
      <c r="K296" s="356">
        <f t="shared" si="48"/>
        <v>0</v>
      </c>
      <c r="L296" s="323"/>
      <c r="M296" s="324"/>
      <c r="N296" s="312">
        <v>4338</v>
      </c>
      <c r="O296" s="296">
        <f t="shared" si="49"/>
        <v>0</v>
      </c>
      <c r="P296" s="297">
        <f t="shared" si="50"/>
        <v>0</v>
      </c>
      <c r="Q296" s="153" t="str">
        <f t="shared" si="51"/>
        <v>ERROR</v>
      </c>
      <c r="R296" s="298"/>
    </row>
    <row r="297" spans="1:18" ht="31.5">
      <c r="A297" s="280"/>
      <c r="B297" s="281"/>
      <c r="C297" s="306">
        <v>5271</v>
      </c>
      <c r="D297" s="307">
        <v>9.0859999999999523</v>
      </c>
      <c r="E297" s="308"/>
      <c r="F297" s="308"/>
      <c r="G297" s="309" t="s">
        <v>104</v>
      </c>
      <c r="H297" s="310" t="s">
        <v>1</v>
      </c>
      <c r="I297" s="311">
        <v>104</v>
      </c>
      <c r="J297" s="374"/>
      <c r="K297" s="356">
        <f t="shared" si="48"/>
        <v>0</v>
      </c>
      <c r="L297" s="323"/>
      <c r="M297" s="324"/>
      <c r="N297" s="312">
        <v>563679</v>
      </c>
      <c r="O297" s="296">
        <f t="shared" si="49"/>
        <v>0</v>
      </c>
      <c r="P297" s="297">
        <f t="shared" si="50"/>
        <v>0</v>
      </c>
      <c r="Q297" s="153" t="str">
        <f t="shared" si="51"/>
        <v>ERROR</v>
      </c>
      <c r="R297" s="298"/>
    </row>
    <row r="298" spans="1:18" ht="47.25">
      <c r="A298" s="280"/>
      <c r="B298" s="281"/>
      <c r="C298" s="306">
        <v>4986</v>
      </c>
      <c r="D298" s="307">
        <v>9.0869999999999518</v>
      </c>
      <c r="E298" s="308"/>
      <c r="F298" s="308"/>
      <c r="G298" s="309" t="s">
        <v>222</v>
      </c>
      <c r="H298" s="310" t="s">
        <v>1</v>
      </c>
      <c r="I298" s="311">
        <v>134</v>
      </c>
      <c r="J298" s="374"/>
      <c r="K298" s="356">
        <f t="shared" si="48"/>
        <v>0</v>
      </c>
      <c r="L298" s="323"/>
      <c r="M298" s="324"/>
      <c r="N298" s="312">
        <v>868136</v>
      </c>
      <c r="O298" s="296">
        <f t="shared" si="49"/>
        <v>0</v>
      </c>
      <c r="P298" s="297">
        <f t="shared" si="50"/>
        <v>0</v>
      </c>
      <c r="Q298" s="153" t="str">
        <f t="shared" si="51"/>
        <v>ERROR</v>
      </c>
      <c r="R298" s="298"/>
    </row>
    <row r="299" spans="1:18">
      <c r="A299" s="280"/>
      <c r="B299" s="281"/>
      <c r="C299" s="313">
        <v>3708</v>
      </c>
      <c r="D299" s="307">
        <v>9.0879999999999512</v>
      </c>
      <c r="E299" s="302"/>
      <c r="F299" s="302"/>
      <c r="G299" s="309" t="s">
        <v>30</v>
      </c>
      <c r="H299" s="310" t="s">
        <v>3</v>
      </c>
      <c r="I299" s="311">
        <v>12686</v>
      </c>
      <c r="J299" s="374"/>
      <c r="K299" s="356">
        <f t="shared" si="48"/>
        <v>0</v>
      </c>
      <c r="L299" s="323"/>
      <c r="M299" s="324"/>
      <c r="N299" s="312">
        <v>4338</v>
      </c>
      <c r="O299" s="296">
        <f t="shared" si="49"/>
        <v>0</v>
      </c>
      <c r="P299" s="297">
        <f t="shared" si="50"/>
        <v>0</v>
      </c>
      <c r="Q299" s="153" t="str">
        <f t="shared" si="51"/>
        <v>ERROR</v>
      </c>
      <c r="R299" s="298"/>
    </row>
    <row r="300" spans="1:18">
      <c r="A300" s="280"/>
      <c r="B300" s="281"/>
      <c r="C300" s="306">
        <v>7281</v>
      </c>
      <c r="D300" s="307">
        <v>9.0889999999999507</v>
      </c>
      <c r="E300" s="308"/>
      <c r="F300" s="308"/>
      <c r="G300" s="309" t="s">
        <v>157</v>
      </c>
      <c r="H300" s="310" t="s">
        <v>5</v>
      </c>
      <c r="I300" s="311">
        <v>12</v>
      </c>
      <c r="J300" s="374"/>
      <c r="K300" s="356">
        <f t="shared" si="48"/>
        <v>0</v>
      </c>
      <c r="L300" s="323"/>
      <c r="M300" s="324"/>
      <c r="N300" s="312">
        <v>533938</v>
      </c>
      <c r="O300" s="296">
        <f t="shared" si="49"/>
        <v>0</v>
      </c>
      <c r="P300" s="297">
        <f t="shared" si="50"/>
        <v>0</v>
      </c>
      <c r="Q300" s="153" t="str">
        <f t="shared" si="51"/>
        <v>ERROR</v>
      </c>
      <c r="R300" s="298"/>
    </row>
    <row r="301" spans="1:18">
      <c r="A301" s="280"/>
      <c r="B301" s="281"/>
      <c r="C301" s="306"/>
      <c r="D301" s="307"/>
      <c r="E301" s="308"/>
      <c r="F301" s="308"/>
      <c r="G301" s="303" t="s">
        <v>245</v>
      </c>
      <c r="H301" s="310"/>
      <c r="I301" s="311"/>
      <c r="J301" s="375"/>
      <c r="K301" s="356">
        <f t="shared" si="48"/>
        <v>0</v>
      </c>
      <c r="L301" s="323"/>
      <c r="M301" s="324"/>
      <c r="N301" s="305"/>
      <c r="O301" s="342"/>
      <c r="P301" s="364"/>
      <c r="Q301" s="342"/>
      <c r="R301" s="298"/>
    </row>
    <row r="302" spans="1:18">
      <c r="A302" s="280"/>
      <c r="B302" s="281"/>
      <c r="C302" s="306">
        <v>4262</v>
      </c>
      <c r="D302" s="307">
        <v>9.0899999999999501</v>
      </c>
      <c r="E302" s="308"/>
      <c r="F302" s="308"/>
      <c r="G302" s="309" t="s">
        <v>82</v>
      </c>
      <c r="H302" s="310" t="s">
        <v>1</v>
      </c>
      <c r="I302" s="311">
        <v>269</v>
      </c>
      <c r="J302" s="374"/>
      <c r="K302" s="356">
        <f t="shared" si="48"/>
        <v>0</v>
      </c>
      <c r="L302" s="323"/>
      <c r="M302" s="324"/>
      <c r="N302" s="312">
        <v>5977</v>
      </c>
      <c r="O302" s="296">
        <f>ROUND((+J302),0)</f>
        <v>0</v>
      </c>
      <c r="P302" s="297">
        <f>+O302*I302</f>
        <v>0</v>
      </c>
      <c r="Q302" s="153" t="str">
        <f>IF(OR(P302&lt;=0,P302&gt;K302),"ERROR","OK")</f>
        <v>ERROR</v>
      </c>
      <c r="R302" s="298"/>
    </row>
    <row r="303" spans="1:18" ht="47.25">
      <c r="A303" s="280"/>
      <c r="B303" s="281"/>
      <c r="C303" s="306">
        <v>4837</v>
      </c>
      <c r="D303" s="307">
        <v>9.0909999999999496</v>
      </c>
      <c r="E303" s="308"/>
      <c r="F303" s="308"/>
      <c r="G303" s="309" t="s">
        <v>91</v>
      </c>
      <c r="H303" s="310" t="s">
        <v>1</v>
      </c>
      <c r="I303" s="311">
        <v>73</v>
      </c>
      <c r="J303" s="374"/>
      <c r="K303" s="356">
        <f t="shared" si="48"/>
        <v>0</v>
      </c>
      <c r="L303" s="323"/>
      <c r="M303" s="324"/>
      <c r="N303" s="312">
        <v>201642</v>
      </c>
      <c r="O303" s="296">
        <f>ROUND((+J303),0)</f>
        <v>0</v>
      </c>
      <c r="P303" s="297">
        <f>+O303*I303</f>
        <v>0</v>
      </c>
      <c r="Q303" s="153" t="str">
        <f>IF(OR(P303&lt;=0,P303&gt;K303),"ERROR","OK")</f>
        <v>ERROR</v>
      </c>
      <c r="R303" s="298"/>
    </row>
    <row r="304" spans="1:18" ht="31.5">
      <c r="A304" s="280"/>
      <c r="B304" s="281"/>
      <c r="C304" s="306">
        <v>4908</v>
      </c>
      <c r="D304" s="307">
        <v>9.091999999999949</v>
      </c>
      <c r="E304" s="308"/>
      <c r="F304" s="308"/>
      <c r="G304" s="309" t="s">
        <v>98</v>
      </c>
      <c r="H304" s="310" t="s">
        <v>1</v>
      </c>
      <c r="I304" s="311">
        <v>147</v>
      </c>
      <c r="J304" s="374"/>
      <c r="K304" s="356">
        <f t="shared" si="48"/>
        <v>0</v>
      </c>
      <c r="L304" s="323"/>
      <c r="M304" s="324"/>
      <c r="N304" s="312">
        <v>101207</v>
      </c>
      <c r="O304" s="296">
        <f>ROUND((+J304),0)</f>
        <v>0</v>
      </c>
      <c r="P304" s="297">
        <f>+O304*I304</f>
        <v>0</v>
      </c>
      <c r="Q304" s="153" t="str">
        <f>IF(OR(P304&lt;=0,P304&gt;K304),"ERROR","OK")</f>
        <v>ERROR</v>
      </c>
      <c r="R304" s="298"/>
    </row>
    <row r="305" spans="1:18" ht="31.5">
      <c r="A305" s="280"/>
      <c r="B305" s="281"/>
      <c r="C305" s="306">
        <v>4613</v>
      </c>
      <c r="D305" s="307">
        <v>9.0929999999999485</v>
      </c>
      <c r="E305" s="308"/>
      <c r="F305" s="308"/>
      <c r="G305" s="309" t="s">
        <v>44</v>
      </c>
      <c r="H305" s="310" t="s">
        <v>1</v>
      </c>
      <c r="I305" s="311">
        <v>269</v>
      </c>
      <c r="J305" s="374"/>
      <c r="K305" s="356">
        <f t="shared" si="48"/>
        <v>0</v>
      </c>
      <c r="L305" s="323"/>
      <c r="M305" s="324"/>
      <c r="N305" s="312">
        <v>58797</v>
      </c>
      <c r="O305" s="296">
        <f>ROUND((+J305),0)</f>
        <v>0</v>
      </c>
      <c r="P305" s="297">
        <f>+O305*I305</f>
        <v>0</v>
      </c>
      <c r="Q305" s="153" t="str">
        <f>IF(OR(P305&lt;=0,P305&gt;K305),"ERROR","OK")</f>
        <v>ERROR</v>
      </c>
      <c r="R305" s="298"/>
    </row>
    <row r="306" spans="1:18">
      <c r="A306" s="280"/>
      <c r="B306" s="281"/>
      <c r="C306" s="306"/>
      <c r="D306" s="307"/>
      <c r="E306" s="308"/>
      <c r="F306" s="308"/>
      <c r="G306" s="303" t="s">
        <v>258</v>
      </c>
      <c r="H306" s="310"/>
      <c r="I306" s="311"/>
      <c r="J306" s="375"/>
      <c r="K306" s="356">
        <f t="shared" si="48"/>
        <v>0</v>
      </c>
      <c r="L306" s="323"/>
      <c r="M306" s="324"/>
      <c r="N306" s="305"/>
      <c r="O306" s="342"/>
      <c r="P306" s="364"/>
      <c r="Q306" s="342"/>
      <c r="R306" s="298"/>
    </row>
    <row r="307" spans="1:18" ht="31.5">
      <c r="A307" s="280"/>
      <c r="B307" s="281"/>
      <c r="C307" s="306">
        <v>3041</v>
      </c>
      <c r="D307" s="307">
        <v>9.0939999999999479</v>
      </c>
      <c r="E307" s="308"/>
      <c r="F307" s="308"/>
      <c r="G307" s="309" t="s">
        <v>56</v>
      </c>
      <c r="H307" s="310" t="s">
        <v>2</v>
      </c>
      <c r="I307" s="311">
        <v>230</v>
      </c>
      <c r="J307" s="374"/>
      <c r="K307" s="356">
        <f t="shared" si="48"/>
        <v>0</v>
      </c>
      <c r="L307" s="323"/>
      <c r="M307" s="324"/>
      <c r="N307" s="312">
        <v>27960</v>
      </c>
      <c r="O307" s="296">
        <f>ROUND((+J307),0)</f>
        <v>0</v>
      </c>
      <c r="P307" s="297">
        <f>+O307*I307</f>
        <v>0</v>
      </c>
      <c r="Q307" s="153" t="str">
        <f>IF(OR(P307&lt;=0,P307&gt;K307),"ERROR","OK")</f>
        <v>ERROR</v>
      </c>
      <c r="R307" s="298"/>
    </row>
    <row r="308" spans="1:18" ht="31.5">
      <c r="A308" s="280"/>
      <c r="B308" s="281"/>
      <c r="C308" s="306">
        <v>3042</v>
      </c>
      <c r="D308" s="307">
        <v>9.0949999999999473</v>
      </c>
      <c r="E308" s="308"/>
      <c r="F308" s="308"/>
      <c r="G308" s="309" t="s">
        <v>57</v>
      </c>
      <c r="H308" s="310" t="s">
        <v>2</v>
      </c>
      <c r="I308" s="311">
        <v>187</v>
      </c>
      <c r="J308" s="374"/>
      <c r="K308" s="356">
        <f t="shared" si="48"/>
        <v>0</v>
      </c>
      <c r="L308" s="323"/>
      <c r="M308" s="324"/>
      <c r="N308" s="312">
        <v>48169</v>
      </c>
      <c r="O308" s="296">
        <f>ROUND((+J308),0)</f>
        <v>0</v>
      </c>
      <c r="P308" s="297">
        <f>+O308*I308</f>
        <v>0</v>
      </c>
      <c r="Q308" s="153" t="str">
        <f>IF(OR(P308&lt;=0,P308&gt;K308),"ERROR","OK")</f>
        <v>ERROR</v>
      </c>
      <c r="R308" s="298"/>
    </row>
    <row r="309" spans="1:18" ht="31.5">
      <c r="A309" s="280"/>
      <c r="B309" s="281"/>
      <c r="C309" s="306">
        <v>5015</v>
      </c>
      <c r="D309" s="307">
        <v>9.0959999999999468</v>
      </c>
      <c r="E309" s="308"/>
      <c r="F309" s="308"/>
      <c r="G309" s="309" t="s">
        <v>99</v>
      </c>
      <c r="H309" s="310" t="s">
        <v>5</v>
      </c>
      <c r="I309" s="311">
        <v>22</v>
      </c>
      <c r="J309" s="374"/>
      <c r="K309" s="356">
        <f t="shared" si="48"/>
        <v>0</v>
      </c>
      <c r="L309" s="323"/>
      <c r="M309" s="324"/>
      <c r="N309" s="312">
        <v>506544</v>
      </c>
      <c r="O309" s="296">
        <f>ROUND((+J309),0)</f>
        <v>0</v>
      </c>
      <c r="P309" s="297">
        <f>+O309*I309</f>
        <v>0</v>
      </c>
      <c r="Q309" s="153" t="str">
        <f>IF(OR(P309&lt;=0,P309&gt;K309),"ERROR","OK")</f>
        <v>ERROR</v>
      </c>
      <c r="R309" s="298"/>
    </row>
    <row r="310" spans="1:18" ht="17.25" thickBot="1">
      <c r="A310" s="280"/>
      <c r="B310" s="281"/>
      <c r="C310" s="317" t="s">
        <v>9</v>
      </c>
      <c r="D310" s="318"/>
      <c r="E310" s="319"/>
      <c r="F310" s="319"/>
      <c r="G310" s="320"/>
      <c r="H310" s="319"/>
      <c r="I310" s="321"/>
      <c r="J310" s="375"/>
      <c r="K310" s="357">
        <f>+SUM(K207:K309)</f>
        <v>0</v>
      </c>
      <c r="L310" s="323"/>
      <c r="M310" s="324"/>
      <c r="N310" s="349"/>
      <c r="O310" s="351"/>
      <c r="P310" s="361">
        <f>+SUM(P207:P309)</f>
        <v>0</v>
      </c>
      <c r="Q310" s="350" t="str">
        <f>IF(OR(P310&lt;=0,P310&gt;'PTTO OFICIAL '!K310,COUNTIF(Q208:Q309,"ERROR")&gt;0),"ERROR","OK")</f>
        <v>ERROR</v>
      </c>
      <c r="R310" s="298"/>
    </row>
    <row r="311" spans="1:18" ht="17.25" thickBot="1">
      <c r="A311" s="280"/>
      <c r="B311" s="281"/>
      <c r="C311" s="331"/>
      <c r="D311" s="332">
        <v>10</v>
      </c>
      <c r="E311" s="333"/>
      <c r="F311" s="333"/>
      <c r="G311" s="334" t="s">
        <v>259</v>
      </c>
      <c r="H311" s="335"/>
      <c r="I311" s="336"/>
      <c r="J311" s="371"/>
      <c r="K311" s="353"/>
      <c r="L311" s="323"/>
      <c r="M311" s="324"/>
      <c r="N311" s="339"/>
      <c r="O311" s="337"/>
      <c r="P311" s="362"/>
      <c r="Q311" s="340"/>
      <c r="R311" s="298"/>
    </row>
    <row r="312" spans="1:18">
      <c r="A312" s="280"/>
      <c r="B312" s="281"/>
      <c r="C312" s="300"/>
      <c r="D312" s="301"/>
      <c r="E312" s="302"/>
      <c r="F312" s="302"/>
      <c r="G312" s="303" t="s">
        <v>260</v>
      </c>
      <c r="H312" s="304"/>
      <c r="I312" s="305"/>
      <c r="J312" s="375"/>
      <c r="K312" s="355"/>
      <c r="L312" s="323"/>
      <c r="M312" s="324"/>
      <c r="N312" s="305"/>
      <c r="O312" s="342"/>
      <c r="P312" s="364"/>
      <c r="Q312" s="342"/>
      <c r="R312" s="298"/>
    </row>
    <row r="313" spans="1:18">
      <c r="A313" s="280"/>
      <c r="B313" s="281"/>
      <c r="C313" s="300"/>
      <c r="D313" s="301"/>
      <c r="E313" s="302"/>
      <c r="F313" s="302"/>
      <c r="G313" s="303" t="s">
        <v>261</v>
      </c>
      <c r="H313" s="304"/>
      <c r="I313" s="305"/>
      <c r="J313" s="375"/>
      <c r="K313" s="355"/>
      <c r="L313" s="323"/>
      <c r="M313" s="324"/>
      <c r="N313" s="305"/>
      <c r="O313" s="342"/>
      <c r="P313" s="364"/>
      <c r="Q313" s="342"/>
      <c r="R313" s="298"/>
    </row>
    <row r="314" spans="1:18">
      <c r="A314" s="280"/>
      <c r="B314" s="281"/>
      <c r="C314" s="300"/>
      <c r="D314" s="301"/>
      <c r="E314" s="302"/>
      <c r="F314" s="302"/>
      <c r="G314" s="303" t="s">
        <v>245</v>
      </c>
      <c r="H314" s="304"/>
      <c r="I314" s="305"/>
      <c r="J314" s="375"/>
      <c r="K314" s="355"/>
      <c r="L314" s="323"/>
      <c r="M314" s="324"/>
      <c r="N314" s="305"/>
      <c r="O314" s="342"/>
      <c r="P314" s="364"/>
      <c r="Q314" s="342"/>
      <c r="R314" s="298"/>
    </row>
    <row r="315" spans="1:18">
      <c r="A315" s="280"/>
      <c r="B315" s="281"/>
      <c r="C315" s="306">
        <v>4262</v>
      </c>
      <c r="D315" s="307">
        <v>10.000999999999999</v>
      </c>
      <c r="E315" s="308"/>
      <c r="F315" s="308"/>
      <c r="G315" s="309" t="s">
        <v>82</v>
      </c>
      <c r="H315" s="310" t="s">
        <v>1</v>
      </c>
      <c r="I315" s="311">
        <v>2314</v>
      </c>
      <c r="J315" s="374"/>
      <c r="K315" s="356">
        <f t="shared" ref="K315:K378" si="52">+J315*I315</f>
        <v>0</v>
      </c>
      <c r="L315" s="323"/>
      <c r="M315" s="324"/>
      <c r="N315" s="312">
        <v>5977</v>
      </c>
      <c r="O315" s="296">
        <f>ROUND((+J315),0)</f>
        <v>0</v>
      </c>
      <c r="P315" s="297">
        <f>+O315*I315</f>
        <v>0</v>
      </c>
      <c r="Q315" s="153" t="str">
        <f>IF(OR(P315&lt;=0,P315&gt;K315),"ERROR","OK")</f>
        <v>ERROR</v>
      </c>
      <c r="R315" s="298"/>
    </row>
    <row r="316" spans="1:18" ht="31.5">
      <c r="A316" s="280"/>
      <c r="B316" s="281"/>
      <c r="C316" s="306">
        <v>4792</v>
      </c>
      <c r="D316" s="307">
        <v>10.001999999999999</v>
      </c>
      <c r="E316" s="308"/>
      <c r="F316" s="308"/>
      <c r="G316" s="309" t="s">
        <v>43</v>
      </c>
      <c r="H316" s="310" t="s">
        <v>1</v>
      </c>
      <c r="I316" s="311">
        <v>1459</v>
      </c>
      <c r="J316" s="374"/>
      <c r="K316" s="356">
        <f t="shared" si="52"/>
        <v>0</v>
      </c>
      <c r="L316" s="323"/>
      <c r="M316" s="324"/>
      <c r="N316" s="312">
        <v>97881</v>
      </c>
      <c r="O316" s="296">
        <f>ROUND((+J316),0)</f>
        <v>0</v>
      </c>
      <c r="P316" s="297">
        <f>+O316*I316</f>
        <v>0</v>
      </c>
      <c r="Q316" s="153" t="str">
        <f>IF(OR(P316&lt;=0,P316&gt;K316),"ERROR","OK")</f>
        <v>ERROR</v>
      </c>
      <c r="R316" s="298"/>
    </row>
    <row r="317" spans="1:18" ht="31.5">
      <c r="A317" s="280"/>
      <c r="B317" s="281"/>
      <c r="C317" s="306">
        <v>3024</v>
      </c>
      <c r="D317" s="307">
        <v>10.002999999999998</v>
      </c>
      <c r="E317" s="308"/>
      <c r="F317" s="308"/>
      <c r="G317" s="309" t="s">
        <v>12</v>
      </c>
      <c r="H317" s="310" t="s">
        <v>1</v>
      </c>
      <c r="I317" s="311">
        <v>512</v>
      </c>
      <c r="J317" s="374"/>
      <c r="K317" s="356">
        <f t="shared" si="52"/>
        <v>0</v>
      </c>
      <c r="L317" s="323"/>
      <c r="M317" s="324"/>
      <c r="N317" s="312">
        <v>126767</v>
      </c>
      <c r="O317" s="296">
        <f>ROUND((+J317),0)</f>
        <v>0</v>
      </c>
      <c r="P317" s="297">
        <f>+O317*I317</f>
        <v>0</v>
      </c>
      <c r="Q317" s="153" t="str">
        <f>IF(OR(P317&lt;=0,P317&gt;K317),"ERROR","OK")</f>
        <v>ERROR</v>
      </c>
      <c r="R317" s="298"/>
    </row>
    <row r="318" spans="1:18" ht="31.5">
      <c r="A318" s="280"/>
      <c r="B318" s="281"/>
      <c r="C318" s="306">
        <v>4613</v>
      </c>
      <c r="D318" s="307">
        <v>10.003999999999998</v>
      </c>
      <c r="E318" s="308"/>
      <c r="F318" s="308"/>
      <c r="G318" s="309" t="s">
        <v>44</v>
      </c>
      <c r="H318" s="310" t="s">
        <v>1</v>
      </c>
      <c r="I318" s="311">
        <v>2187</v>
      </c>
      <c r="J318" s="374"/>
      <c r="K318" s="356">
        <f t="shared" si="52"/>
        <v>0</v>
      </c>
      <c r="L318" s="323"/>
      <c r="M318" s="324"/>
      <c r="N318" s="312">
        <v>58797</v>
      </c>
      <c r="O318" s="296">
        <f>ROUND((+J318),0)</f>
        <v>0</v>
      </c>
      <c r="P318" s="297">
        <f>+O318*I318</f>
        <v>0</v>
      </c>
      <c r="Q318" s="153" t="str">
        <f>IF(OR(P318&lt;=0,P318&gt;K318),"ERROR","OK")</f>
        <v>ERROR</v>
      </c>
      <c r="R318" s="298"/>
    </row>
    <row r="319" spans="1:18">
      <c r="A319" s="280"/>
      <c r="B319" s="281"/>
      <c r="C319" s="300"/>
      <c r="D319" s="301"/>
      <c r="E319" s="302"/>
      <c r="F319" s="302"/>
      <c r="G319" s="303" t="s">
        <v>252</v>
      </c>
      <c r="H319" s="304"/>
      <c r="I319" s="305"/>
      <c r="J319" s="375"/>
      <c r="K319" s="356">
        <f t="shared" si="52"/>
        <v>0</v>
      </c>
      <c r="L319" s="323"/>
      <c r="M319" s="324"/>
      <c r="N319" s="305"/>
      <c r="O319" s="342"/>
      <c r="P319" s="364"/>
      <c r="Q319" s="342"/>
      <c r="R319" s="298"/>
    </row>
    <row r="320" spans="1:18">
      <c r="A320" s="280"/>
      <c r="B320" s="281"/>
      <c r="C320" s="306">
        <v>3225</v>
      </c>
      <c r="D320" s="307">
        <v>10.004999999999997</v>
      </c>
      <c r="E320" s="308"/>
      <c r="F320" s="308"/>
      <c r="G320" s="309" t="s">
        <v>18</v>
      </c>
      <c r="H320" s="310" t="s">
        <v>2</v>
      </c>
      <c r="I320" s="311">
        <v>8</v>
      </c>
      <c r="J320" s="374"/>
      <c r="K320" s="356">
        <f t="shared" si="52"/>
        <v>0</v>
      </c>
      <c r="L320" s="323"/>
      <c r="M320" s="324"/>
      <c r="N320" s="312">
        <v>35628</v>
      </c>
      <c r="O320" s="296">
        <f t="shared" ref="O320:O351" si="53">ROUND((+J320),0)</f>
        <v>0</v>
      </c>
      <c r="P320" s="297">
        <f t="shared" ref="P320:P351" si="54">+O320*I320</f>
        <v>0</v>
      </c>
      <c r="Q320" s="153" t="str">
        <f t="shared" ref="Q320:Q351" si="55">IF(OR(P320&lt;=0,P320&gt;K320),"ERROR","OK")</f>
        <v>ERROR</v>
      </c>
      <c r="R320" s="298"/>
    </row>
    <row r="321" spans="1:18">
      <c r="A321" s="280"/>
      <c r="B321" s="281"/>
      <c r="C321" s="306">
        <v>3226</v>
      </c>
      <c r="D321" s="307">
        <v>10.005999999999997</v>
      </c>
      <c r="E321" s="308"/>
      <c r="F321" s="308"/>
      <c r="G321" s="309" t="s">
        <v>19</v>
      </c>
      <c r="H321" s="310" t="s">
        <v>2</v>
      </c>
      <c r="I321" s="311">
        <v>89</v>
      </c>
      <c r="J321" s="374"/>
      <c r="K321" s="356">
        <f t="shared" si="52"/>
        <v>0</v>
      </c>
      <c r="L321" s="323"/>
      <c r="M321" s="324"/>
      <c r="N321" s="312">
        <v>56938</v>
      </c>
      <c r="O321" s="296">
        <f t="shared" si="53"/>
        <v>0</v>
      </c>
      <c r="P321" s="297">
        <f t="shared" si="54"/>
        <v>0</v>
      </c>
      <c r="Q321" s="153" t="str">
        <f t="shared" si="55"/>
        <v>ERROR</v>
      </c>
      <c r="R321" s="298"/>
    </row>
    <row r="322" spans="1:18">
      <c r="A322" s="280"/>
      <c r="B322" s="281"/>
      <c r="C322" s="306">
        <v>3227</v>
      </c>
      <c r="D322" s="307">
        <v>10.006999999999996</v>
      </c>
      <c r="E322" s="308"/>
      <c r="F322" s="308"/>
      <c r="G322" s="309" t="s">
        <v>20</v>
      </c>
      <c r="H322" s="310" t="s">
        <v>2</v>
      </c>
      <c r="I322" s="311">
        <v>2488</v>
      </c>
      <c r="J322" s="374"/>
      <c r="K322" s="356">
        <f t="shared" si="52"/>
        <v>0</v>
      </c>
      <c r="L322" s="323"/>
      <c r="M322" s="324"/>
      <c r="N322" s="312">
        <v>119916</v>
      </c>
      <c r="O322" s="296">
        <f t="shared" si="53"/>
        <v>0</v>
      </c>
      <c r="P322" s="297">
        <f t="shared" si="54"/>
        <v>0</v>
      </c>
      <c r="Q322" s="153" t="str">
        <f t="shared" si="55"/>
        <v>ERROR</v>
      </c>
      <c r="R322" s="298"/>
    </row>
    <row r="323" spans="1:18">
      <c r="A323" s="280"/>
      <c r="B323" s="281"/>
      <c r="C323" s="306">
        <v>3228</v>
      </c>
      <c r="D323" s="307">
        <v>10.007999999999996</v>
      </c>
      <c r="E323" s="308"/>
      <c r="F323" s="308"/>
      <c r="G323" s="309" t="s">
        <v>379</v>
      </c>
      <c r="H323" s="310" t="s">
        <v>2</v>
      </c>
      <c r="I323" s="311">
        <v>20</v>
      </c>
      <c r="J323" s="374"/>
      <c r="K323" s="356">
        <f t="shared" si="52"/>
        <v>0</v>
      </c>
      <c r="L323" s="323"/>
      <c r="M323" s="324"/>
      <c r="N323" s="312">
        <v>198617</v>
      </c>
      <c r="O323" s="296">
        <f t="shared" si="53"/>
        <v>0</v>
      </c>
      <c r="P323" s="297">
        <f t="shared" si="54"/>
        <v>0</v>
      </c>
      <c r="Q323" s="153" t="str">
        <f t="shared" si="55"/>
        <v>ERROR</v>
      </c>
      <c r="R323" s="298"/>
    </row>
    <row r="324" spans="1:18">
      <c r="A324" s="280"/>
      <c r="B324" s="281"/>
      <c r="C324" s="306">
        <v>3230</v>
      </c>
      <c r="D324" s="307">
        <v>10.008999999999995</v>
      </c>
      <c r="E324" s="308"/>
      <c r="F324" s="308"/>
      <c r="G324" s="309" t="s">
        <v>21</v>
      </c>
      <c r="H324" s="310" t="s">
        <v>2</v>
      </c>
      <c r="I324" s="311">
        <v>1027</v>
      </c>
      <c r="J324" s="374"/>
      <c r="K324" s="356">
        <f t="shared" si="52"/>
        <v>0</v>
      </c>
      <c r="L324" s="323"/>
      <c r="M324" s="324"/>
      <c r="N324" s="312">
        <v>425048</v>
      </c>
      <c r="O324" s="296">
        <f t="shared" si="53"/>
        <v>0</v>
      </c>
      <c r="P324" s="297">
        <f t="shared" si="54"/>
        <v>0</v>
      </c>
      <c r="Q324" s="153" t="str">
        <f t="shared" si="55"/>
        <v>ERROR</v>
      </c>
      <c r="R324" s="298"/>
    </row>
    <row r="325" spans="1:18" ht="31.5">
      <c r="A325" s="280"/>
      <c r="B325" s="281"/>
      <c r="C325" s="306">
        <v>5021</v>
      </c>
      <c r="D325" s="307">
        <v>10.009999999999994</v>
      </c>
      <c r="E325" s="308"/>
      <c r="F325" s="308"/>
      <c r="G325" s="309" t="s">
        <v>100</v>
      </c>
      <c r="H325" s="310" t="s">
        <v>2</v>
      </c>
      <c r="I325" s="311">
        <v>67</v>
      </c>
      <c r="J325" s="374"/>
      <c r="K325" s="356">
        <f t="shared" si="52"/>
        <v>0</v>
      </c>
      <c r="L325" s="323"/>
      <c r="M325" s="324"/>
      <c r="N325" s="312">
        <v>660426</v>
      </c>
      <c r="O325" s="296">
        <f t="shared" si="53"/>
        <v>0</v>
      </c>
      <c r="P325" s="297">
        <f t="shared" si="54"/>
        <v>0</v>
      </c>
      <c r="Q325" s="153" t="str">
        <f t="shared" si="55"/>
        <v>ERROR</v>
      </c>
      <c r="R325" s="298"/>
    </row>
    <row r="326" spans="1:18" ht="47.25">
      <c r="A326" s="280"/>
      <c r="B326" s="281"/>
      <c r="C326" s="306">
        <v>6766</v>
      </c>
      <c r="D326" s="307">
        <v>10.010999999999994</v>
      </c>
      <c r="E326" s="308"/>
      <c r="F326" s="308"/>
      <c r="G326" s="309" t="s">
        <v>224</v>
      </c>
      <c r="H326" s="310" t="s">
        <v>1</v>
      </c>
      <c r="I326" s="311">
        <v>473</v>
      </c>
      <c r="J326" s="374"/>
      <c r="K326" s="356">
        <f t="shared" si="52"/>
        <v>0</v>
      </c>
      <c r="L326" s="323"/>
      <c r="M326" s="324"/>
      <c r="N326" s="312">
        <v>688220</v>
      </c>
      <c r="O326" s="296">
        <f t="shared" si="53"/>
        <v>0</v>
      </c>
      <c r="P326" s="297">
        <f t="shared" si="54"/>
        <v>0</v>
      </c>
      <c r="Q326" s="153" t="str">
        <f t="shared" si="55"/>
        <v>ERROR</v>
      </c>
      <c r="R326" s="298"/>
    </row>
    <row r="327" spans="1:18">
      <c r="A327" s="280"/>
      <c r="B327" s="281"/>
      <c r="C327" s="306">
        <v>3708</v>
      </c>
      <c r="D327" s="307">
        <v>10.011999999999993</v>
      </c>
      <c r="E327" s="308"/>
      <c r="F327" s="308"/>
      <c r="G327" s="309" t="s">
        <v>30</v>
      </c>
      <c r="H327" s="310" t="s">
        <v>3</v>
      </c>
      <c r="I327" s="311">
        <v>72116</v>
      </c>
      <c r="J327" s="374"/>
      <c r="K327" s="356">
        <f t="shared" si="52"/>
        <v>0</v>
      </c>
      <c r="L327" s="323"/>
      <c r="M327" s="324"/>
      <c r="N327" s="312">
        <v>4338</v>
      </c>
      <c r="O327" s="296">
        <f t="shared" si="53"/>
        <v>0</v>
      </c>
      <c r="P327" s="297">
        <f t="shared" si="54"/>
        <v>0</v>
      </c>
      <c r="Q327" s="153" t="str">
        <f t="shared" si="55"/>
        <v>ERROR</v>
      </c>
      <c r="R327" s="298"/>
    </row>
    <row r="328" spans="1:18" ht="31.5">
      <c r="A328" s="280"/>
      <c r="B328" s="281"/>
      <c r="C328" s="306">
        <v>4809</v>
      </c>
      <c r="D328" s="307">
        <v>10.012999999999993</v>
      </c>
      <c r="E328" s="308"/>
      <c r="F328" s="308"/>
      <c r="G328" s="309" t="s">
        <v>415</v>
      </c>
      <c r="H328" s="310" t="s">
        <v>2</v>
      </c>
      <c r="I328" s="311">
        <v>135</v>
      </c>
      <c r="J328" s="374"/>
      <c r="K328" s="356">
        <f t="shared" si="52"/>
        <v>0</v>
      </c>
      <c r="L328" s="323"/>
      <c r="M328" s="324"/>
      <c r="N328" s="312">
        <v>318558</v>
      </c>
      <c r="O328" s="296">
        <f t="shared" si="53"/>
        <v>0</v>
      </c>
      <c r="P328" s="297">
        <f t="shared" si="54"/>
        <v>0</v>
      </c>
      <c r="Q328" s="153" t="str">
        <f t="shared" si="55"/>
        <v>ERROR</v>
      </c>
      <c r="R328" s="298"/>
    </row>
    <row r="329" spans="1:18" ht="31.5">
      <c r="A329" s="280"/>
      <c r="B329" s="281"/>
      <c r="C329" s="306">
        <v>6135</v>
      </c>
      <c r="D329" s="307">
        <v>10.013999999999992</v>
      </c>
      <c r="E329" s="308"/>
      <c r="F329" s="308"/>
      <c r="G329" s="309" t="s">
        <v>223</v>
      </c>
      <c r="H329" s="310" t="s">
        <v>1</v>
      </c>
      <c r="I329" s="311">
        <v>59</v>
      </c>
      <c r="J329" s="374"/>
      <c r="K329" s="356">
        <f t="shared" si="52"/>
        <v>0</v>
      </c>
      <c r="L329" s="323"/>
      <c r="M329" s="324"/>
      <c r="N329" s="312">
        <v>1038879</v>
      </c>
      <c r="O329" s="296">
        <f t="shared" si="53"/>
        <v>0</v>
      </c>
      <c r="P329" s="297">
        <f t="shared" si="54"/>
        <v>0</v>
      </c>
      <c r="Q329" s="153" t="str">
        <f t="shared" si="55"/>
        <v>ERROR</v>
      </c>
      <c r="R329" s="298"/>
    </row>
    <row r="330" spans="1:18" ht="31.5">
      <c r="A330" s="280"/>
      <c r="B330" s="281"/>
      <c r="C330" s="306">
        <v>7283</v>
      </c>
      <c r="D330" s="307">
        <v>10.014999999999992</v>
      </c>
      <c r="E330" s="308"/>
      <c r="F330" s="308"/>
      <c r="G330" s="309" t="s">
        <v>158</v>
      </c>
      <c r="H330" s="310" t="s">
        <v>54</v>
      </c>
      <c r="I330" s="311">
        <v>160</v>
      </c>
      <c r="J330" s="374"/>
      <c r="K330" s="356">
        <f t="shared" si="52"/>
        <v>0</v>
      </c>
      <c r="L330" s="323"/>
      <c r="M330" s="324"/>
      <c r="N330" s="312">
        <v>98935</v>
      </c>
      <c r="O330" s="296">
        <f t="shared" si="53"/>
        <v>0</v>
      </c>
      <c r="P330" s="297">
        <f t="shared" si="54"/>
        <v>0</v>
      </c>
      <c r="Q330" s="153" t="str">
        <f t="shared" si="55"/>
        <v>ERROR</v>
      </c>
      <c r="R330" s="298"/>
    </row>
    <row r="331" spans="1:18" ht="31.5">
      <c r="A331" s="280"/>
      <c r="B331" s="281"/>
      <c r="C331" s="306">
        <v>7439</v>
      </c>
      <c r="D331" s="307">
        <v>10.015999999999991</v>
      </c>
      <c r="E331" s="308"/>
      <c r="F331" s="308"/>
      <c r="G331" s="309" t="s">
        <v>161</v>
      </c>
      <c r="H331" s="310" t="s">
        <v>5</v>
      </c>
      <c r="I331" s="311">
        <v>32</v>
      </c>
      <c r="J331" s="374"/>
      <c r="K331" s="356">
        <f t="shared" si="52"/>
        <v>0</v>
      </c>
      <c r="L331" s="323"/>
      <c r="M331" s="324"/>
      <c r="N331" s="312">
        <v>260071</v>
      </c>
      <c r="O331" s="296">
        <f t="shared" si="53"/>
        <v>0</v>
      </c>
      <c r="P331" s="297">
        <f t="shared" si="54"/>
        <v>0</v>
      </c>
      <c r="Q331" s="153" t="str">
        <f t="shared" si="55"/>
        <v>ERROR</v>
      </c>
      <c r="R331" s="298"/>
    </row>
    <row r="332" spans="1:18">
      <c r="A332" s="280"/>
      <c r="B332" s="281"/>
      <c r="C332" s="306">
        <v>4386</v>
      </c>
      <c r="D332" s="307">
        <v>10.016999999999991</v>
      </c>
      <c r="E332" s="308"/>
      <c r="F332" s="308"/>
      <c r="G332" s="309" t="s">
        <v>416</v>
      </c>
      <c r="H332" s="310" t="s">
        <v>5</v>
      </c>
      <c r="I332" s="311">
        <v>18</v>
      </c>
      <c r="J332" s="374"/>
      <c r="K332" s="356">
        <f t="shared" si="52"/>
        <v>0</v>
      </c>
      <c r="L332" s="323"/>
      <c r="M332" s="324"/>
      <c r="N332" s="312">
        <v>333010</v>
      </c>
      <c r="O332" s="296">
        <f t="shared" si="53"/>
        <v>0</v>
      </c>
      <c r="P332" s="297">
        <f t="shared" si="54"/>
        <v>0</v>
      </c>
      <c r="Q332" s="153" t="str">
        <f t="shared" si="55"/>
        <v>ERROR</v>
      </c>
      <c r="R332" s="298"/>
    </row>
    <row r="333" spans="1:18" ht="31.5">
      <c r="A333" s="280"/>
      <c r="B333" s="281"/>
      <c r="C333" s="306">
        <v>5996</v>
      </c>
      <c r="D333" s="307">
        <v>10.01799999999999</v>
      </c>
      <c r="E333" s="308"/>
      <c r="F333" s="308"/>
      <c r="G333" s="309" t="s">
        <v>113</v>
      </c>
      <c r="H333" s="310" t="s">
        <v>2</v>
      </c>
      <c r="I333" s="311">
        <v>160</v>
      </c>
      <c r="J333" s="374"/>
      <c r="K333" s="356">
        <f t="shared" si="52"/>
        <v>0</v>
      </c>
      <c r="L333" s="323"/>
      <c r="M333" s="324"/>
      <c r="N333" s="312">
        <v>36658</v>
      </c>
      <c r="O333" s="296">
        <f t="shared" si="53"/>
        <v>0</v>
      </c>
      <c r="P333" s="297">
        <f t="shared" si="54"/>
        <v>0</v>
      </c>
      <c r="Q333" s="153" t="str">
        <f t="shared" si="55"/>
        <v>ERROR</v>
      </c>
      <c r="R333" s="298"/>
    </row>
    <row r="334" spans="1:18">
      <c r="A334" s="280"/>
      <c r="B334" s="281"/>
      <c r="C334" s="306">
        <v>4389</v>
      </c>
      <c r="D334" s="307">
        <v>10.018999999999989</v>
      </c>
      <c r="E334" s="308"/>
      <c r="F334" s="308"/>
      <c r="G334" s="309" t="s">
        <v>84</v>
      </c>
      <c r="H334" s="310" t="s">
        <v>5</v>
      </c>
      <c r="I334" s="311">
        <v>5</v>
      </c>
      <c r="J334" s="374"/>
      <c r="K334" s="356">
        <f t="shared" si="52"/>
        <v>0</v>
      </c>
      <c r="L334" s="323"/>
      <c r="M334" s="324"/>
      <c r="N334" s="312">
        <v>949483</v>
      </c>
      <c r="O334" s="296">
        <f t="shared" si="53"/>
        <v>0</v>
      </c>
      <c r="P334" s="297">
        <f t="shared" si="54"/>
        <v>0</v>
      </c>
      <c r="Q334" s="153" t="str">
        <f t="shared" si="55"/>
        <v>ERROR</v>
      </c>
      <c r="R334" s="298"/>
    </row>
    <row r="335" spans="1:18">
      <c r="A335" s="280"/>
      <c r="B335" s="281"/>
      <c r="C335" s="306">
        <v>6639</v>
      </c>
      <c r="D335" s="307">
        <v>10.019999999999989</v>
      </c>
      <c r="E335" s="308"/>
      <c r="F335" s="308"/>
      <c r="G335" s="309" t="s">
        <v>126</v>
      </c>
      <c r="H335" s="310" t="s">
        <v>5</v>
      </c>
      <c r="I335" s="311">
        <v>7</v>
      </c>
      <c r="J335" s="374"/>
      <c r="K335" s="356">
        <f t="shared" si="52"/>
        <v>0</v>
      </c>
      <c r="L335" s="323"/>
      <c r="M335" s="324"/>
      <c r="N335" s="312">
        <v>549649</v>
      </c>
      <c r="O335" s="296">
        <f t="shared" si="53"/>
        <v>0</v>
      </c>
      <c r="P335" s="297">
        <f t="shared" si="54"/>
        <v>0</v>
      </c>
      <c r="Q335" s="153" t="str">
        <f t="shared" si="55"/>
        <v>ERROR</v>
      </c>
      <c r="R335" s="298"/>
    </row>
    <row r="336" spans="1:18">
      <c r="A336" s="280"/>
      <c r="B336" s="281"/>
      <c r="C336" s="306">
        <v>6606</v>
      </c>
      <c r="D336" s="307">
        <v>10.020999999999988</v>
      </c>
      <c r="E336" s="308"/>
      <c r="F336" s="308"/>
      <c r="G336" s="309" t="s">
        <v>123</v>
      </c>
      <c r="H336" s="310" t="s">
        <v>5</v>
      </c>
      <c r="I336" s="311">
        <v>12</v>
      </c>
      <c r="J336" s="374"/>
      <c r="K336" s="356">
        <f t="shared" si="52"/>
        <v>0</v>
      </c>
      <c r="L336" s="323"/>
      <c r="M336" s="324"/>
      <c r="N336" s="312">
        <v>685335</v>
      </c>
      <c r="O336" s="296">
        <f t="shared" si="53"/>
        <v>0</v>
      </c>
      <c r="P336" s="297">
        <f t="shared" si="54"/>
        <v>0</v>
      </c>
      <c r="Q336" s="153" t="str">
        <f t="shared" si="55"/>
        <v>ERROR</v>
      </c>
      <c r="R336" s="298"/>
    </row>
    <row r="337" spans="1:18" ht="31.5">
      <c r="A337" s="280"/>
      <c r="B337" s="281"/>
      <c r="C337" s="306">
        <v>7511</v>
      </c>
      <c r="D337" s="307">
        <v>10.021999999999988</v>
      </c>
      <c r="E337" s="308"/>
      <c r="F337" s="308"/>
      <c r="G337" s="309" t="s">
        <v>164</v>
      </c>
      <c r="H337" s="310" t="s">
        <v>3</v>
      </c>
      <c r="I337" s="311">
        <v>446</v>
      </c>
      <c r="J337" s="374"/>
      <c r="K337" s="356">
        <f t="shared" si="52"/>
        <v>0</v>
      </c>
      <c r="L337" s="323"/>
      <c r="M337" s="324"/>
      <c r="N337" s="312">
        <v>11276</v>
      </c>
      <c r="O337" s="296">
        <f t="shared" si="53"/>
        <v>0</v>
      </c>
      <c r="P337" s="297">
        <f t="shared" si="54"/>
        <v>0</v>
      </c>
      <c r="Q337" s="153" t="str">
        <f t="shared" si="55"/>
        <v>ERROR</v>
      </c>
      <c r="R337" s="298"/>
    </row>
    <row r="338" spans="1:18">
      <c r="A338" s="280"/>
      <c r="B338" s="281"/>
      <c r="C338" s="306">
        <v>8416</v>
      </c>
      <c r="D338" s="307">
        <v>10.022999999999987</v>
      </c>
      <c r="E338" s="308"/>
      <c r="F338" s="308"/>
      <c r="G338" s="309" t="s">
        <v>380</v>
      </c>
      <c r="H338" s="310" t="s">
        <v>5</v>
      </c>
      <c r="I338" s="311">
        <v>1</v>
      </c>
      <c r="J338" s="374"/>
      <c r="K338" s="356">
        <f t="shared" si="52"/>
        <v>0</v>
      </c>
      <c r="L338" s="323"/>
      <c r="M338" s="324"/>
      <c r="N338" s="312">
        <v>904512</v>
      </c>
      <c r="O338" s="296">
        <f t="shared" si="53"/>
        <v>0</v>
      </c>
      <c r="P338" s="297">
        <f t="shared" si="54"/>
        <v>0</v>
      </c>
      <c r="Q338" s="153" t="str">
        <f t="shared" si="55"/>
        <v>ERROR</v>
      </c>
      <c r="R338" s="298"/>
    </row>
    <row r="339" spans="1:18">
      <c r="A339" s="280"/>
      <c r="B339" s="281"/>
      <c r="C339" s="306">
        <v>6604</v>
      </c>
      <c r="D339" s="307">
        <v>10.023999999999987</v>
      </c>
      <c r="E339" s="308"/>
      <c r="F339" s="308"/>
      <c r="G339" s="309" t="s">
        <v>381</v>
      </c>
      <c r="H339" s="310" t="s">
        <v>5</v>
      </c>
      <c r="I339" s="311">
        <v>3</v>
      </c>
      <c r="J339" s="374"/>
      <c r="K339" s="356">
        <f t="shared" si="52"/>
        <v>0</v>
      </c>
      <c r="L339" s="323"/>
      <c r="M339" s="324"/>
      <c r="N339" s="312">
        <v>2729827</v>
      </c>
      <c r="O339" s="296">
        <f t="shared" si="53"/>
        <v>0</v>
      </c>
      <c r="P339" s="297">
        <f t="shared" si="54"/>
        <v>0</v>
      </c>
      <c r="Q339" s="153" t="str">
        <f t="shared" si="55"/>
        <v>ERROR</v>
      </c>
      <c r="R339" s="298"/>
    </row>
    <row r="340" spans="1:18">
      <c r="A340" s="280"/>
      <c r="B340" s="281"/>
      <c r="C340" s="306">
        <v>6603</v>
      </c>
      <c r="D340" s="307">
        <v>10.024999999999986</v>
      </c>
      <c r="E340" s="308"/>
      <c r="F340" s="308"/>
      <c r="G340" s="309" t="s">
        <v>382</v>
      </c>
      <c r="H340" s="310" t="s">
        <v>5</v>
      </c>
      <c r="I340" s="311">
        <v>2</v>
      </c>
      <c r="J340" s="374"/>
      <c r="K340" s="356">
        <f t="shared" si="52"/>
        <v>0</v>
      </c>
      <c r="L340" s="323"/>
      <c r="M340" s="324"/>
      <c r="N340" s="312">
        <v>2985447</v>
      </c>
      <c r="O340" s="296">
        <f t="shared" si="53"/>
        <v>0</v>
      </c>
      <c r="P340" s="297">
        <f t="shared" si="54"/>
        <v>0</v>
      </c>
      <c r="Q340" s="153" t="str">
        <f t="shared" si="55"/>
        <v>ERROR</v>
      </c>
      <c r="R340" s="298"/>
    </row>
    <row r="341" spans="1:18" ht="31.5">
      <c r="A341" s="280"/>
      <c r="B341" s="281"/>
      <c r="C341" s="306">
        <v>3442</v>
      </c>
      <c r="D341" s="307">
        <v>10.025999999999986</v>
      </c>
      <c r="E341" s="308"/>
      <c r="F341" s="308"/>
      <c r="G341" s="309" t="s">
        <v>219</v>
      </c>
      <c r="H341" s="310" t="s">
        <v>1</v>
      </c>
      <c r="I341" s="311">
        <v>599</v>
      </c>
      <c r="J341" s="374"/>
      <c r="K341" s="356">
        <f t="shared" si="52"/>
        <v>0</v>
      </c>
      <c r="L341" s="323"/>
      <c r="M341" s="324"/>
      <c r="N341" s="312">
        <v>559722</v>
      </c>
      <c r="O341" s="296">
        <f t="shared" si="53"/>
        <v>0</v>
      </c>
      <c r="P341" s="297">
        <f t="shared" si="54"/>
        <v>0</v>
      </c>
      <c r="Q341" s="153" t="str">
        <f t="shared" si="55"/>
        <v>ERROR</v>
      </c>
      <c r="R341" s="298"/>
    </row>
    <row r="342" spans="1:18">
      <c r="A342" s="280"/>
      <c r="B342" s="281"/>
      <c r="C342" s="306">
        <v>4406</v>
      </c>
      <c r="D342" s="307">
        <v>10.026999999999985</v>
      </c>
      <c r="E342" s="308"/>
      <c r="F342" s="308"/>
      <c r="G342" s="309" t="s">
        <v>86</v>
      </c>
      <c r="H342" s="310" t="s">
        <v>5</v>
      </c>
      <c r="I342" s="311">
        <v>19</v>
      </c>
      <c r="J342" s="374"/>
      <c r="K342" s="356">
        <f t="shared" si="52"/>
        <v>0</v>
      </c>
      <c r="L342" s="323"/>
      <c r="M342" s="324"/>
      <c r="N342" s="312">
        <v>468247</v>
      </c>
      <c r="O342" s="296">
        <f t="shared" si="53"/>
        <v>0</v>
      </c>
      <c r="P342" s="297">
        <f t="shared" si="54"/>
        <v>0</v>
      </c>
      <c r="Q342" s="153" t="str">
        <f t="shared" si="55"/>
        <v>ERROR</v>
      </c>
      <c r="R342" s="298"/>
    </row>
    <row r="343" spans="1:18">
      <c r="A343" s="280"/>
      <c r="B343" s="281"/>
      <c r="C343" s="306">
        <v>4407</v>
      </c>
      <c r="D343" s="307">
        <v>10.027999999999984</v>
      </c>
      <c r="E343" s="308"/>
      <c r="F343" s="308"/>
      <c r="G343" s="309" t="s">
        <v>87</v>
      </c>
      <c r="H343" s="310" t="s">
        <v>5</v>
      </c>
      <c r="I343" s="311">
        <v>1</v>
      </c>
      <c r="J343" s="374"/>
      <c r="K343" s="356">
        <f t="shared" si="52"/>
        <v>0</v>
      </c>
      <c r="L343" s="323"/>
      <c r="M343" s="324"/>
      <c r="N343" s="312">
        <v>245450</v>
      </c>
      <c r="O343" s="296">
        <f t="shared" si="53"/>
        <v>0</v>
      </c>
      <c r="P343" s="297">
        <f t="shared" si="54"/>
        <v>0</v>
      </c>
      <c r="Q343" s="153" t="str">
        <f t="shared" si="55"/>
        <v>ERROR</v>
      </c>
      <c r="R343" s="298"/>
    </row>
    <row r="344" spans="1:18">
      <c r="A344" s="280"/>
      <c r="B344" s="281"/>
      <c r="C344" s="306">
        <v>6954</v>
      </c>
      <c r="D344" s="307">
        <v>10.028999999999984</v>
      </c>
      <c r="E344" s="308"/>
      <c r="F344" s="308"/>
      <c r="G344" s="309" t="s">
        <v>148</v>
      </c>
      <c r="H344" s="310" t="s">
        <v>5</v>
      </c>
      <c r="I344" s="311">
        <v>8</v>
      </c>
      <c r="J344" s="374"/>
      <c r="K344" s="356">
        <f t="shared" si="52"/>
        <v>0</v>
      </c>
      <c r="L344" s="323"/>
      <c r="M344" s="324"/>
      <c r="N344" s="312">
        <v>1817706</v>
      </c>
      <c r="O344" s="296">
        <f t="shared" si="53"/>
        <v>0</v>
      </c>
      <c r="P344" s="297">
        <f t="shared" si="54"/>
        <v>0</v>
      </c>
      <c r="Q344" s="153" t="str">
        <f t="shared" si="55"/>
        <v>ERROR</v>
      </c>
      <c r="R344" s="298"/>
    </row>
    <row r="345" spans="1:18" ht="31.5">
      <c r="A345" s="280"/>
      <c r="B345" s="281"/>
      <c r="C345" s="306">
        <v>6942</v>
      </c>
      <c r="D345" s="307">
        <v>10.029999999999983</v>
      </c>
      <c r="E345" s="308"/>
      <c r="F345" s="308"/>
      <c r="G345" s="309" t="s">
        <v>147</v>
      </c>
      <c r="H345" s="310" t="s">
        <v>5</v>
      </c>
      <c r="I345" s="311">
        <v>2</v>
      </c>
      <c r="J345" s="374"/>
      <c r="K345" s="356">
        <f t="shared" si="52"/>
        <v>0</v>
      </c>
      <c r="L345" s="323"/>
      <c r="M345" s="324"/>
      <c r="N345" s="312">
        <v>226213</v>
      </c>
      <c r="O345" s="296">
        <f t="shared" si="53"/>
        <v>0</v>
      </c>
      <c r="P345" s="297">
        <f t="shared" si="54"/>
        <v>0</v>
      </c>
      <c r="Q345" s="153" t="str">
        <f t="shared" si="55"/>
        <v>ERROR</v>
      </c>
      <c r="R345" s="298"/>
    </row>
    <row r="346" spans="1:18" ht="31.5">
      <c r="A346" s="280"/>
      <c r="B346" s="281"/>
      <c r="C346" s="306">
        <v>6632</v>
      </c>
      <c r="D346" s="307">
        <v>10.030999999999983</v>
      </c>
      <c r="E346" s="308"/>
      <c r="F346" s="308"/>
      <c r="G346" s="309" t="s">
        <v>125</v>
      </c>
      <c r="H346" s="310" t="s">
        <v>5</v>
      </c>
      <c r="I346" s="311">
        <v>51</v>
      </c>
      <c r="J346" s="374"/>
      <c r="K346" s="356">
        <f t="shared" si="52"/>
        <v>0</v>
      </c>
      <c r="L346" s="323"/>
      <c r="M346" s="324"/>
      <c r="N346" s="312">
        <v>447070</v>
      </c>
      <c r="O346" s="296">
        <f t="shared" si="53"/>
        <v>0</v>
      </c>
      <c r="P346" s="297">
        <f t="shared" si="54"/>
        <v>0</v>
      </c>
      <c r="Q346" s="153" t="str">
        <f t="shared" si="55"/>
        <v>ERROR</v>
      </c>
      <c r="R346" s="298"/>
    </row>
    <row r="347" spans="1:18" ht="31.5">
      <c r="A347" s="280"/>
      <c r="B347" s="281"/>
      <c r="C347" s="306">
        <v>6724</v>
      </c>
      <c r="D347" s="307">
        <v>10.031999999999982</v>
      </c>
      <c r="E347" s="308"/>
      <c r="F347" s="308"/>
      <c r="G347" s="309" t="s">
        <v>383</v>
      </c>
      <c r="H347" s="310" t="s">
        <v>5</v>
      </c>
      <c r="I347" s="311">
        <v>2</v>
      </c>
      <c r="J347" s="374"/>
      <c r="K347" s="356">
        <f t="shared" si="52"/>
        <v>0</v>
      </c>
      <c r="L347" s="323"/>
      <c r="M347" s="324"/>
      <c r="N347" s="312">
        <v>694870</v>
      </c>
      <c r="O347" s="296">
        <f t="shared" si="53"/>
        <v>0</v>
      </c>
      <c r="P347" s="297">
        <f t="shared" si="54"/>
        <v>0</v>
      </c>
      <c r="Q347" s="153" t="str">
        <f t="shared" si="55"/>
        <v>ERROR</v>
      </c>
      <c r="R347" s="298"/>
    </row>
    <row r="348" spans="1:18" ht="31.5">
      <c r="A348" s="280"/>
      <c r="B348" s="281"/>
      <c r="C348" s="306">
        <v>6922</v>
      </c>
      <c r="D348" s="307">
        <v>10.032999999999982</v>
      </c>
      <c r="E348" s="308"/>
      <c r="F348" s="308"/>
      <c r="G348" s="309" t="s">
        <v>384</v>
      </c>
      <c r="H348" s="310" t="s">
        <v>5</v>
      </c>
      <c r="I348" s="311">
        <v>6</v>
      </c>
      <c r="J348" s="374"/>
      <c r="K348" s="356">
        <f t="shared" si="52"/>
        <v>0</v>
      </c>
      <c r="L348" s="323"/>
      <c r="M348" s="324"/>
      <c r="N348" s="312">
        <v>2038590</v>
      </c>
      <c r="O348" s="296">
        <f t="shared" si="53"/>
        <v>0</v>
      </c>
      <c r="P348" s="297">
        <f t="shared" si="54"/>
        <v>0</v>
      </c>
      <c r="Q348" s="153" t="str">
        <f t="shared" si="55"/>
        <v>ERROR</v>
      </c>
      <c r="R348" s="298"/>
    </row>
    <row r="349" spans="1:18" ht="31.5">
      <c r="A349" s="280"/>
      <c r="B349" s="281"/>
      <c r="C349" s="306">
        <v>6938</v>
      </c>
      <c r="D349" s="307">
        <v>10.033999999999981</v>
      </c>
      <c r="E349" s="308"/>
      <c r="F349" s="308"/>
      <c r="G349" s="309" t="s">
        <v>145</v>
      </c>
      <c r="H349" s="310" t="s">
        <v>5</v>
      </c>
      <c r="I349" s="311">
        <v>4</v>
      </c>
      <c r="J349" s="374"/>
      <c r="K349" s="356">
        <f t="shared" si="52"/>
        <v>0</v>
      </c>
      <c r="L349" s="323"/>
      <c r="M349" s="324"/>
      <c r="N349" s="312">
        <v>226213</v>
      </c>
      <c r="O349" s="296">
        <f t="shared" si="53"/>
        <v>0</v>
      </c>
      <c r="P349" s="297">
        <f t="shared" si="54"/>
        <v>0</v>
      </c>
      <c r="Q349" s="153" t="str">
        <f t="shared" si="55"/>
        <v>ERROR</v>
      </c>
      <c r="R349" s="298"/>
    </row>
    <row r="350" spans="1:18" ht="31.5">
      <c r="A350" s="280"/>
      <c r="B350" s="281"/>
      <c r="C350" s="306">
        <v>6918</v>
      </c>
      <c r="D350" s="307">
        <v>10.034999999999981</v>
      </c>
      <c r="E350" s="308"/>
      <c r="F350" s="308"/>
      <c r="G350" s="309" t="s">
        <v>142</v>
      </c>
      <c r="H350" s="310" t="s">
        <v>5</v>
      </c>
      <c r="I350" s="311">
        <v>20</v>
      </c>
      <c r="J350" s="374"/>
      <c r="K350" s="356">
        <f t="shared" si="52"/>
        <v>0</v>
      </c>
      <c r="L350" s="323"/>
      <c r="M350" s="324"/>
      <c r="N350" s="312">
        <v>489764</v>
      </c>
      <c r="O350" s="296">
        <f t="shared" si="53"/>
        <v>0</v>
      </c>
      <c r="P350" s="297">
        <f t="shared" si="54"/>
        <v>0</v>
      </c>
      <c r="Q350" s="153" t="str">
        <f t="shared" si="55"/>
        <v>ERROR</v>
      </c>
      <c r="R350" s="298"/>
    </row>
    <row r="351" spans="1:18" ht="31.5">
      <c r="A351" s="280"/>
      <c r="B351" s="281"/>
      <c r="C351" s="306">
        <v>6928</v>
      </c>
      <c r="D351" s="307">
        <v>10.03599999999998</v>
      </c>
      <c r="E351" s="308"/>
      <c r="F351" s="308"/>
      <c r="G351" s="309" t="s">
        <v>143</v>
      </c>
      <c r="H351" s="310" t="s">
        <v>5</v>
      </c>
      <c r="I351" s="311">
        <v>1</v>
      </c>
      <c r="J351" s="374"/>
      <c r="K351" s="356">
        <f t="shared" si="52"/>
        <v>0</v>
      </c>
      <c r="L351" s="323"/>
      <c r="M351" s="324"/>
      <c r="N351" s="312">
        <v>311411</v>
      </c>
      <c r="O351" s="296">
        <f t="shared" si="53"/>
        <v>0</v>
      </c>
      <c r="P351" s="297">
        <f t="shared" si="54"/>
        <v>0</v>
      </c>
      <c r="Q351" s="153" t="str">
        <f t="shared" si="55"/>
        <v>ERROR</v>
      </c>
      <c r="R351" s="298"/>
    </row>
    <row r="352" spans="1:18" ht="31.5">
      <c r="A352" s="280"/>
      <c r="B352" s="281"/>
      <c r="C352" s="313">
        <v>6940</v>
      </c>
      <c r="D352" s="307">
        <v>10.036999999999979</v>
      </c>
      <c r="E352" s="302"/>
      <c r="F352" s="302"/>
      <c r="G352" s="309" t="s">
        <v>146</v>
      </c>
      <c r="H352" s="310" t="s">
        <v>5</v>
      </c>
      <c r="I352" s="311">
        <v>6</v>
      </c>
      <c r="J352" s="374"/>
      <c r="K352" s="356">
        <f t="shared" si="52"/>
        <v>0</v>
      </c>
      <c r="L352" s="323"/>
      <c r="M352" s="324"/>
      <c r="N352" s="312">
        <v>567004</v>
      </c>
      <c r="O352" s="296">
        <f t="shared" ref="O352:O375" si="56">ROUND((+J352),0)</f>
        <v>0</v>
      </c>
      <c r="P352" s="297">
        <f t="shared" ref="P352:P375" si="57">+O352*I352</f>
        <v>0</v>
      </c>
      <c r="Q352" s="153" t="str">
        <f t="shared" ref="Q352:Q375" si="58">IF(OR(P352&lt;=0,P352&gt;K352),"ERROR","OK")</f>
        <v>ERROR</v>
      </c>
      <c r="R352" s="298"/>
    </row>
    <row r="353" spans="1:18">
      <c r="A353" s="280"/>
      <c r="B353" s="281"/>
      <c r="C353" s="313">
        <v>6751</v>
      </c>
      <c r="D353" s="307">
        <v>10.037999999999979</v>
      </c>
      <c r="E353" s="302"/>
      <c r="F353" s="302"/>
      <c r="G353" s="309" t="s">
        <v>133</v>
      </c>
      <c r="H353" s="310" t="s">
        <v>5</v>
      </c>
      <c r="I353" s="311">
        <v>1</v>
      </c>
      <c r="J353" s="374"/>
      <c r="K353" s="356">
        <f t="shared" si="52"/>
        <v>0</v>
      </c>
      <c r="L353" s="323"/>
      <c r="M353" s="324"/>
      <c r="N353" s="312">
        <v>438066</v>
      </c>
      <c r="O353" s="296">
        <f t="shared" si="56"/>
        <v>0</v>
      </c>
      <c r="P353" s="297">
        <f t="shared" si="57"/>
        <v>0</v>
      </c>
      <c r="Q353" s="153" t="str">
        <f t="shared" si="58"/>
        <v>ERROR</v>
      </c>
      <c r="R353" s="298"/>
    </row>
    <row r="354" spans="1:18" ht="31.5">
      <c r="A354" s="280"/>
      <c r="B354" s="281"/>
      <c r="C354" s="313">
        <v>6816</v>
      </c>
      <c r="D354" s="307">
        <v>10.038999999999978</v>
      </c>
      <c r="E354" s="302"/>
      <c r="F354" s="302"/>
      <c r="G354" s="309" t="s">
        <v>136</v>
      </c>
      <c r="H354" s="310" t="s">
        <v>5</v>
      </c>
      <c r="I354" s="311">
        <v>10</v>
      </c>
      <c r="J354" s="374"/>
      <c r="K354" s="356">
        <f t="shared" si="52"/>
        <v>0</v>
      </c>
      <c r="L354" s="323"/>
      <c r="M354" s="324"/>
      <c r="N354" s="312">
        <v>1834884</v>
      </c>
      <c r="O354" s="296">
        <f t="shared" si="56"/>
        <v>0</v>
      </c>
      <c r="P354" s="297">
        <f t="shared" si="57"/>
        <v>0</v>
      </c>
      <c r="Q354" s="153" t="str">
        <f t="shared" si="58"/>
        <v>ERROR</v>
      </c>
      <c r="R354" s="298"/>
    </row>
    <row r="355" spans="1:18" ht="31.5">
      <c r="A355" s="280"/>
      <c r="B355" s="281"/>
      <c r="C355" s="306">
        <v>7172</v>
      </c>
      <c r="D355" s="307">
        <v>10.039999999999978</v>
      </c>
      <c r="E355" s="308"/>
      <c r="F355" s="308"/>
      <c r="G355" s="309" t="s">
        <v>387</v>
      </c>
      <c r="H355" s="310" t="s">
        <v>5</v>
      </c>
      <c r="I355" s="311">
        <v>2</v>
      </c>
      <c r="J355" s="374"/>
      <c r="K355" s="356">
        <f t="shared" si="52"/>
        <v>0</v>
      </c>
      <c r="L355" s="323"/>
      <c r="M355" s="324"/>
      <c r="N355" s="312">
        <v>2641238</v>
      </c>
      <c r="O355" s="296">
        <f t="shared" si="56"/>
        <v>0</v>
      </c>
      <c r="P355" s="297">
        <f t="shared" si="57"/>
        <v>0</v>
      </c>
      <c r="Q355" s="153" t="str">
        <f t="shared" si="58"/>
        <v>ERROR</v>
      </c>
      <c r="R355" s="298"/>
    </row>
    <row r="356" spans="1:18" ht="31.5">
      <c r="A356" s="280"/>
      <c r="B356" s="281"/>
      <c r="C356" s="306">
        <v>7176</v>
      </c>
      <c r="D356" s="307">
        <v>10.040999999999977</v>
      </c>
      <c r="E356" s="308"/>
      <c r="F356" s="308"/>
      <c r="G356" s="309" t="s">
        <v>388</v>
      </c>
      <c r="H356" s="310" t="s">
        <v>5</v>
      </c>
      <c r="I356" s="311">
        <v>3</v>
      </c>
      <c r="J356" s="374"/>
      <c r="K356" s="356">
        <f t="shared" si="52"/>
        <v>0</v>
      </c>
      <c r="L356" s="323"/>
      <c r="M356" s="324"/>
      <c r="N356" s="312">
        <v>6049151</v>
      </c>
      <c r="O356" s="296">
        <f t="shared" si="56"/>
        <v>0</v>
      </c>
      <c r="P356" s="297">
        <f t="shared" si="57"/>
        <v>0</v>
      </c>
      <c r="Q356" s="153" t="str">
        <f t="shared" si="58"/>
        <v>ERROR</v>
      </c>
      <c r="R356" s="298"/>
    </row>
    <row r="357" spans="1:18" ht="31.5">
      <c r="A357" s="280"/>
      <c r="B357" s="281"/>
      <c r="C357" s="306">
        <v>6830</v>
      </c>
      <c r="D357" s="307">
        <v>10.041999999999977</v>
      </c>
      <c r="E357" s="308"/>
      <c r="F357" s="308"/>
      <c r="G357" s="309" t="s">
        <v>137</v>
      </c>
      <c r="H357" s="310" t="s">
        <v>5</v>
      </c>
      <c r="I357" s="311">
        <v>8</v>
      </c>
      <c r="J357" s="374"/>
      <c r="K357" s="356">
        <f t="shared" si="52"/>
        <v>0</v>
      </c>
      <c r="L357" s="323"/>
      <c r="M357" s="324"/>
      <c r="N357" s="312">
        <v>989267</v>
      </c>
      <c r="O357" s="296">
        <f t="shared" si="56"/>
        <v>0</v>
      </c>
      <c r="P357" s="297">
        <f t="shared" si="57"/>
        <v>0</v>
      </c>
      <c r="Q357" s="153" t="str">
        <f t="shared" si="58"/>
        <v>ERROR</v>
      </c>
      <c r="R357" s="298"/>
    </row>
    <row r="358" spans="1:18" ht="47.25">
      <c r="A358" s="280"/>
      <c r="B358" s="281"/>
      <c r="C358" s="306">
        <v>6623</v>
      </c>
      <c r="D358" s="307">
        <v>10.042999999999976</v>
      </c>
      <c r="E358" s="308"/>
      <c r="F358" s="308"/>
      <c r="G358" s="309" t="s">
        <v>417</v>
      </c>
      <c r="H358" s="310" t="s">
        <v>5</v>
      </c>
      <c r="I358" s="311">
        <v>10</v>
      </c>
      <c r="J358" s="374"/>
      <c r="K358" s="356">
        <f t="shared" si="52"/>
        <v>0</v>
      </c>
      <c r="L358" s="323"/>
      <c r="M358" s="324"/>
      <c r="N358" s="312">
        <v>2224916</v>
      </c>
      <c r="O358" s="296">
        <f t="shared" si="56"/>
        <v>0</v>
      </c>
      <c r="P358" s="297">
        <f t="shared" si="57"/>
        <v>0</v>
      </c>
      <c r="Q358" s="153" t="str">
        <f t="shared" si="58"/>
        <v>ERROR</v>
      </c>
      <c r="R358" s="298"/>
    </row>
    <row r="359" spans="1:18" ht="31.5">
      <c r="A359" s="280"/>
      <c r="B359" s="281"/>
      <c r="C359" s="313">
        <v>7455</v>
      </c>
      <c r="D359" s="307">
        <v>10.043999999999976</v>
      </c>
      <c r="E359" s="302"/>
      <c r="F359" s="302"/>
      <c r="G359" s="309" t="s">
        <v>162</v>
      </c>
      <c r="H359" s="310" t="s">
        <v>5</v>
      </c>
      <c r="I359" s="311">
        <v>6</v>
      </c>
      <c r="J359" s="374"/>
      <c r="K359" s="356">
        <f t="shared" si="52"/>
        <v>0</v>
      </c>
      <c r="L359" s="323"/>
      <c r="M359" s="324"/>
      <c r="N359" s="312">
        <v>1490926</v>
      </c>
      <c r="O359" s="296">
        <f t="shared" si="56"/>
        <v>0</v>
      </c>
      <c r="P359" s="297">
        <f t="shared" si="57"/>
        <v>0</v>
      </c>
      <c r="Q359" s="153" t="str">
        <f t="shared" si="58"/>
        <v>ERROR</v>
      </c>
      <c r="R359" s="298"/>
    </row>
    <row r="360" spans="1:18" ht="31.5">
      <c r="A360" s="280"/>
      <c r="B360" s="281"/>
      <c r="C360" s="306">
        <v>3331</v>
      </c>
      <c r="D360" s="307">
        <v>10.044999999999975</v>
      </c>
      <c r="E360" s="308"/>
      <c r="F360" s="308"/>
      <c r="G360" s="309" t="s">
        <v>65</v>
      </c>
      <c r="H360" s="310" t="s">
        <v>5</v>
      </c>
      <c r="I360" s="311">
        <v>13</v>
      </c>
      <c r="J360" s="374"/>
      <c r="K360" s="356">
        <f t="shared" si="52"/>
        <v>0</v>
      </c>
      <c r="L360" s="323"/>
      <c r="M360" s="324"/>
      <c r="N360" s="312">
        <v>6508945</v>
      </c>
      <c r="O360" s="296">
        <f t="shared" si="56"/>
        <v>0</v>
      </c>
      <c r="P360" s="297">
        <f t="shared" si="57"/>
        <v>0</v>
      </c>
      <c r="Q360" s="153" t="str">
        <f t="shared" si="58"/>
        <v>ERROR</v>
      </c>
      <c r="R360" s="298"/>
    </row>
    <row r="361" spans="1:18">
      <c r="A361" s="280"/>
      <c r="B361" s="281"/>
      <c r="C361" s="306">
        <v>4872</v>
      </c>
      <c r="D361" s="307">
        <v>10.045999999999975</v>
      </c>
      <c r="E361" s="308"/>
      <c r="F361" s="308"/>
      <c r="G361" s="309" t="s">
        <v>195</v>
      </c>
      <c r="H361" s="310" t="s">
        <v>5</v>
      </c>
      <c r="I361" s="311">
        <v>1</v>
      </c>
      <c r="J361" s="374"/>
      <c r="K361" s="356">
        <f t="shared" si="52"/>
        <v>0</v>
      </c>
      <c r="L361" s="323"/>
      <c r="M361" s="324"/>
      <c r="N361" s="312">
        <v>195946</v>
      </c>
      <c r="O361" s="296">
        <f t="shared" si="56"/>
        <v>0</v>
      </c>
      <c r="P361" s="297">
        <f t="shared" si="57"/>
        <v>0</v>
      </c>
      <c r="Q361" s="153" t="str">
        <f t="shared" si="58"/>
        <v>ERROR</v>
      </c>
      <c r="R361" s="298"/>
    </row>
    <row r="362" spans="1:18">
      <c r="A362" s="280"/>
      <c r="B362" s="281"/>
      <c r="C362" s="306">
        <v>4873</v>
      </c>
      <c r="D362" s="307">
        <v>10.046999999999974</v>
      </c>
      <c r="E362" s="308"/>
      <c r="F362" s="308"/>
      <c r="G362" s="309" t="s">
        <v>389</v>
      </c>
      <c r="H362" s="310" t="s">
        <v>5</v>
      </c>
      <c r="I362" s="311">
        <v>1</v>
      </c>
      <c r="J362" s="374"/>
      <c r="K362" s="356">
        <f t="shared" si="52"/>
        <v>0</v>
      </c>
      <c r="L362" s="323"/>
      <c r="M362" s="324"/>
      <c r="N362" s="312">
        <v>563446</v>
      </c>
      <c r="O362" s="296">
        <f t="shared" si="56"/>
        <v>0</v>
      </c>
      <c r="P362" s="297">
        <f t="shared" si="57"/>
        <v>0</v>
      </c>
      <c r="Q362" s="153" t="str">
        <f t="shared" si="58"/>
        <v>ERROR</v>
      </c>
      <c r="R362" s="298"/>
    </row>
    <row r="363" spans="1:18" ht="31.5">
      <c r="A363" s="280"/>
      <c r="B363" s="281"/>
      <c r="C363" s="306">
        <v>8425</v>
      </c>
      <c r="D363" s="307">
        <v>10.047999999999973</v>
      </c>
      <c r="E363" s="308"/>
      <c r="F363" s="308"/>
      <c r="G363" s="309" t="s">
        <v>418</v>
      </c>
      <c r="H363" s="310" t="s">
        <v>5</v>
      </c>
      <c r="I363" s="311">
        <v>16</v>
      </c>
      <c r="J363" s="374"/>
      <c r="K363" s="356">
        <f t="shared" si="52"/>
        <v>0</v>
      </c>
      <c r="L363" s="323"/>
      <c r="M363" s="324"/>
      <c r="N363" s="312">
        <v>130829</v>
      </c>
      <c r="O363" s="296">
        <f t="shared" si="56"/>
        <v>0</v>
      </c>
      <c r="P363" s="297">
        <f t="shared" si="57"/>
        <v>0</v>
      </c>
      <c r="Q363" s="153" t="str">
        <f t="shared" si="58"/>
        <v>ERROR</v>
      </c>
      <c r="R363" s="298"/>
    </row>
    <row r="364" spans="1:18" ht="31.5">
      <c r="A364" s="280"/>
      <c r="B364" s="281"/>
      <c r="C364" s="306">
        <v>8427</v>
      </c>
      <c r="D364" s="307">
        <v>10.048999999999973</v>
      </c>
      <c r="E364" s="308"/>
      <c r="F364" s="308"/>
      <c r="G364" s="309" t="s">
        <v>390</v>
      </c>
      <c r="H364" s="310" t="s">
        <v>5</v>
      </c>
      <c r="I364" s="311">
        <v>48</v>
      </c>
      <c r="J364" s="374"/>
      <c r="K364" s="356">
        <f t="shared" si="52"/>
        <v>0</v>
      </c>
      <c r="L364" s="323"/>
      <c r="M364" s="324"/>
      <c r="N364" s="312">
        <v>596012</v>
      </c>
      <c r="O364" s="296">
        <f t="shared" si="56"/>
        <v>0</v>
      </c>
      <c r="P364" s="297">
        <f t="shared" si="57"/>
        <v>0</v>
      </c>
      <c r="Q364" s="153" t="str">
        <f t="shared" si="58"/>
        <v>ERROR</v>
      </c>
      <c r="R364" s="298"/>
    </row>
    <row r="365" spans="1:18" ht="31.5">
      <c r="A365" s="280"/>
      <c r="B365" s="281"/>
      <c r="C365" s="306">
        <v>4839</v>
      </c>
      <c r="D365" s="307">
        <v>10.049999999999972</v>
      </c>
      <c r="E365" s="308"/>
      <c r="F365" s="308"/>
      <c r="G365" s="309" t="s">
        <v>45</v>
      </c>
      <c r="H365" s="310" t="s">
        <v>5</v>
      </c>
      <c r="I365" s="311">
        <v>18</v>
      </c>
      <c r="J365" s="374"/>
      <c r="K365" s="356">
        <f t="shared" si="52"/>
        <v>0</v>
      </c>
      <c r="L365" s="323"/>
      <c r="M365" s="324"/>
      <c r="N365" s="312">
        <v>533127</v>
      </c>
      <c r="O365" s="296">
        <f t="shared" si="56"/>
        <v>0</v>
      </c>
      <c r="P365" s="297">
        <f t="shared" si="57"/>
        <v>0</v>
      </c>
      <c r="Q365" s="153" t="str">
        <f t="shared" si="58"/>
        <v>ERROR</v>
      </c>
      <c r="R365" s="298"/>
    </row>
    <row r="366" spans="1:18" ht="31.5">
      <c r="A366" s="280"/>
      <c r="B366" s="281"/>
      <c r="C366" s="306">
        <v>4844</v>
      </c>
      <c r="D366" s="307">
        <v>10.050999999999972</v>
      </c>
      <c r="E366" s="308"/>
      <c r="F366" s="308"/>
      <c r="G366" s="309" t="s">
        <v>93</v>
      </c>
      <c r="H366" s="310" t="s">
        <v>5</v>
      </c>
      <c r="I366" s="311">
        <v>5</v>
      </c>
      <c r="J366" s="374"/>
      <c r="K366" s="356">
        <f t="shared" si="52"/>
        <v>0</v>
      </c>
      <c r="L366" s="323"/>
      <c r="M366" s="324"/>
      <c r="N366" s="312">
        <v>2741193</v>
      </c>
      <c r="O366" s="296">
        <f t="shared" si="56"/>
        <v>0</v>
      </c>
      <c r="P366" s="297">
        <f t="shared" si="57"/>
        <v>0</v>
      </c>
      <c r="Q366" s="153" t="str">
        <f t="shared" si="58"/>
        <v>ERROR</v>
      </c>
      <c r="R366" s="298"/>
    </row>
    <row r="367" spans="1:18" ht="31.5">
      <c r="A367" s="280"/>
      <c r="B367" s="281"/>
      <c r="C367" s="306">
        <v>4840</v>
      </c>
      <c r="D367" s="307">
        <v>10.051999999999971</v>
      </c>
      <c r="E367" s="308"/>
      <c r="F367" s="308"/>
      <c r="G367" s="309" t="s">
        <v>46</v>
      </c>
      <c r="H367" s="310" t="s">
        <v>5</v>
      </c>
      <c r="I367" s="311">
        <v>5</v>
      </c>
      <c r="J367" s="374"/>
      <c r="K367" s="356">
        <f t="shared" si="52"/>
        <v>0</v>
      </c>
      <c r="L367" s="323"/>
      <c r="M367" s="324"/>
      <c r="N367" s="312">
        <v>141068</v>
      </c>
      <c r="O367" s="296">
        <f t="shared" si="56"/>
        <v>0</v>
      </c>
      <c r="P367" s="297">
        <f t="shared" si="57"/>
        <v>0</v>
      </c>
      <c r="Q367" s="153" t="str">
        <f t="shared" si="58"/>
        <v>ERROR</v>
      </c>
      <c r="R367" s="298"/>
    </row>
    <row r="368" spans="1:18" ht="31.5">
      <c r="A368" s="280"/>
      <c r="B368" s="281"/>
      <c r="C368" s="306">
        <v>4841</v>
      </c>
      <c r="D368" s="307">
        <v>10.052999999999971</v>
      </c>
      <c r="E368" s="308"/>
      <c r="F368" s="308"/>
      <c r="G368" s="309" t="s">
        <v>92</v>
      </c>
      <c r="H368" s="310" t="s">
        <v>5</v>
      </c>
      <c r="I368" s="311">
        <v>3</v>
      </c>
      <c r="J368" s="374"/>
      <c r="K368" s="356">
        <f t="shared" si="52"/>
        <v>0</v>
      </c>
      <c r="L368" s="323"/>
      <c r="M368" s="324"/>
      <c r="N368" s="312">
        <v>232035</v>
      </c>
      <c r="O368" s="296">
        <f t="shared" si="56"/>
        <v>0</v>
      </c>
      <c r="P368" s="297">
        <f t="shared" si="57"/>
        <v>0</v>
      </c>
      <c r="Q368" s="153" t="str">
        <f t="shared" si="58"/>
        <v>ERROR</v>
      </c>
      <c r="R368" s="298"/>
    </row>
    <row r="369" spans="1:18" ht="63">
      <c r="A369" s="280"/>
      <c r="B369" s="281"/>
      <c r="C369" s="306">
        <v>4972</v>
      </c>
      <c r="D369" s="307">
        <v>10.05399999999997</v>
      </c>
      <c r="E369" s="308"/>
      <c r="F369" s="308"/>
      <c r="G369" s="309" t="s">
        <v>419</v>
      </c>
      <c r="H369" s="310" t="s">
        <v>5</v>
      </c>
      <c r="I369" s="311">
        <v>1</v>
      </c>
      <c r="J369" s="374"/>
      <c r="K369" s="356">
        <f t="shared" si="52"/>
        <v>0</v>
      </c>
      <c r="L369" s="323"/>
      <c r="M369" s="324"/>
      <c r="N369" s="312">
        <v>1066024</v>
      </c>
      <c r="O369" s="296">
        <f t="shared" si="56"/>
        <v>0</v>
      </c>
      <c r="P369" s="297">
        <f t="shared" si="57"/>
        <v>0</v>
      </c>
      <c r="Q369" s="153" t="str">
        <f t="shared" si="58"/>
        <v>ERROR</v>
      </c>
      <c r="R369" s="298"/>
    </row>
    <row r="370" spans="1:18" ht="31.5">
      <c r="A370" s="280"/>
      <c r="B370" s="281"/>
      <c r="C370" s="306">
        <v>4845</v>
      </c>
      <c r="D370" s="307">
        <v>10.05499999999997</v>
      </c>
      <c r="E370" s="308"/>
      <c r="F370" s="308"/>
      <c r="G370" s="309" t="s">
        <v>391</v>
      </c>
      <c r="H370" s="310" t="s">
        <v>5</v>
      </c>
      <c r="I370" s="311">
        <v>2</v>
      </c>
      <c r="J370" s="374"/>
      <c r="K370" s="356">
        <f t="shared" si="52"/>
        <v>0</v>
      </c>
      <c r="L370" s="323"/>
      <c r="M370" s="324"/>
      <c r="N370" s="312">
        <v>967893</v>
      </c>
      <c r="O370" s="296">
        <f t="shared" si="56"/>
        <v>0</v>
      </c>
      <c r="P370" s="297">
        <f t="shared" si="57"/>
        <v>0</v>
      </c>
      <c r="Q370" s="153" t="str">
        <f t="shared" si="58"/>
        <v>ERROR</v>
      </c>
      <c r="R370" s="298"/>
    </row>
    <row r="371" spans="1:18" ht="31.5">
      <c r="A371" s="280"/>
      <c r="B371" s="281"/>
      <c r="C371" s="306">
        <v>8423</v>
      </c>
      <c r="D371" s="307">
        <v>10.055999999999969</v>
      </c>
      <c r="E371" s="308"/>
      <c r="F371" s="308"/>
      <c r="G371" s="309" t="s">
        <v>268</v>
      </c>
      <c r="H371" s="310" t="s">
        <v>5</v>
      </c>
      <c r="I371" s="311">
        <v>1</v>
      </c>
      <c r="J371" s="374"/>
      <c r="K371" s="356">
        <f t="shared" si="52"/>
        <v>0</v>
      </c>
      <c r="L371" s="323"/>
      <c r="M371" s="324"/>
      <c r="N371" s="312">
        <v>967707</v>
      </c>
      <c r="O371" s="296">
        <f t="shared" si="56"/>
        <v>0</v>
      </c>
      <c r="P371" s="297">
        <f t="shared" si="57"/>
        <v>0</v>
      </c>
      <c r="Q371" s="153" t="str">
        <f t="shared" si="58"/>
        <v>ERROR</v>
      </c>
      <c r="R371" s="298"/>
    </row>
    <row r="372" spans="1:18" ht="31.5">
      <c r="A372" s="280"/>
      <c r="B372" s="281"/>
      <c r="C372" s="306">
        <v>7659</v>
      </c>
      <c r="D372" s="307">
        <v>10.056999999999968</v>
      </c>
      <c r="E372" s="308"/>
      <c r="F372" s="308"/>
      <c r="G372" s="309" t="s">
        <v>392</v>
      </c>
      <c r="H372" s="310" t="s">
        <v>5</v>
      </c>
      <c r="I372" s="311">
        <v>2</v>
      </c>
      <c r="J372" s="374"/>
      <c r="K372" s="356">
        <f t="shared" si="52"/>
        <v>0</v>
      </c>
      <c r="L372" s="323"/>
      <c r="M372" s="324"/>
      <c r="N372" s="312">
        <v>6861217</v>
      </c>
      <c r="O372" s="296">
        <f t="shared" si="56"/>
        <v>0</v>
      </c>
      <c r="P372" s="297">
        <f t="shared" si="57"/>
        <v>0</v>
      </c>
      <c r="Q372" s="153" t="str">
        <f t="shared" si="58"/>
        <v>ERROR</v>
      </c>
      <c r="R372" s="298"/>
    </row>
    <row r="373" spans="1:18">
      <c r="A373" s="280"/>
      <c r="B373" s="281"/>
      <c r="C373" s="306">
        <v>6847</v>
      </c>
      <c r="D373" s="307">
        <v>10.057999999999968</v>
      </c>
      <c r="E373" s="308"/>
      <c r="F373" s="308"/>
      <c r="G373" s="309" t="s">
        <v>420</v>
      </c>
      <c r="H373" s="310" t="s">
        <v>5</v>
      </c>
      <c r="I373" s="311">
        <v>8</v>
      </c>
      <c r="J373" s="374"/>
      <c r="K373" s="356">
        <f t="shared" si="52"/>
        <v>0</v>
      </c>
      <c r="L373" s="323"/>
      <c r="M373" s="324"/>
      <c r="N373" s="312">
        <v>873014</v>
      </c>
      <c r="O373" s="296">
        <f t="shared" si="56"/>
        <v>0</v>
      </c>
      <c r="P373" s="297">
        <f t="shared" si="57"/>
        <v>0</v>
      </c>
      <c r="Q373" s="153" t="str">
        <f t="shared" si="58"/>
        <v>ERROR</v>
      </c>
      <c r="R373" s="298"/>
    </row>
    <row r="374" spans="1:18">
      <c r="A374" s="280"/>
      <c r="B374" s="281"/>
      <c r="C374" s="306">
        <v>7480</v>
      </c>
      <c r="D374" s="307">
        <v>10.058999999999967</v>
      </c>
      <c r="E374" s="308"/>
      <c r="F374" s="308"/>
      <c r="G374" s="309" t="s">
        <v>163</v>
      </c>
      <c r="H374" s="310" t="s">
        <v>5</v>
      </c>
      <c r="I374" s="311">
        <v>2</v>
      </c>
      <c r="J374" s="374"/>
      <c r="K374" s="356">
        <f t="shared" si="52"/>
        <v>0</v>
      </c>
      <c r="L374" s="323"/>
      <c r="M374" s="324"/>
      <c r="N374" s="312">
        <v>1990824</v>
      </c>
      <c r="O374" s="296">
        <f t="shared" si="56"/>
        <v>0</v>
      </c>
      <c r="P374" s="297">
        <f t="shared" si="57"/>
        <v>0</v>
      </c>
      <c r="Q374" s="153" t="str">
        <f t="shared" si="58"/>
        <v>ERROR</v>
      </c>
      <c r="R374" s="298"/>
    </row>
    <row r="375" spans="1:18" ht="31.5">
      <c r="A375" s="280"/>
      <c r="B375" s="281"/>
      <c r="C375" s="306">
        <v>4978</v>
      </c>
      <c r="D375" s="307">
        <v>10.059999999999967</v>
      </c>
      <c r="E375" s="308"/>
      <c r="F375" s="308"/>
      <c r="G375" s="309" t="s">
        <v>51</v>
      </c>
      <c r="H375" s="310" t="s">
        <v>5</v>
      </c>
      <c r="I375" s="311">
        <v>23</v>
      </c>
      <c r="J375" s="374"/>
      <c r="K375" s="356">
        <f t="shared" si="52"/>
        <v>0</v>
      </c>
      <c r="L375" s="323"/>
      <c r="M375" s="324"/>
      <c r="N375" s="312">
        <v>627122</v>
      </c>
      <c r="O375" s="296">
        <f t="shared" si="56"/>
        <v>0</v>
      </c>
      <c r="P375" s="297">
        <f t="shared" si="57"/>
        <v>0</v>
      </c>
      <c r="Q375" s="153" t="str">
        <f t="shared" si="58"/>
        <v>ERROR</v>
      </c>
      <c r="R375" s="298"/>
    </row>
    <row r="376" spans="1:18">
      <c r="A376" s="280"/>
      <c r="B376" s="281"/>
      <c r="C376" s="306"/>
      <c r="D376" s="307"/>
      <c r="E376" s="308"/>
      <c r="F376" s="308"/>
      <c r="G376" s="303" t="s">
        <v>262</v>
      </c>
      <c r="H376" s="310"/>
      <c r="I376" s="311"/>
      <c r="J376" s="375"/>
      <c r="K376" s="356">
        <f t="shared" si="52"/>
        <v>0</v>
      </c>
      <c r="L376" s="323"/>
      <c r="M376" s="324"/>
      <c r="N376" s="305"/>
      <c r="O376" s="342"/>
      <c r="P376" s="364"/>
      <c r="Q376" s="342"/>
      <c r="R376" s="298"/>
    </row>
    <row r="377" spans="1:18">
      <c r="A377" s="280"/>
      <c r="B377" s="281"/>
      <c r="C377" s="306"/>
      <c r="D377" s="307"/>
      <c r="E377" s="308"/>
      <c r="F377" s="308"/>
      <c r="G377" s="303" t="s">
        <v>261</v>
      </c>
      <c r="H377" s="310"/>
      <c r="I377" s="311"/>
      <c r="J377" s="375"/>
      <c r="K377" s="356">
        <f t="shared" si="52"/>
        <v>0</v>
      </c>
      <c r="L377" s="323"/>
      <c r="M377" s="324"/>
      <c r="N377" s="305"/>
      <c r="O377" s="342"/>
      <c r="P377" s="364"/>
      <c r="Q377" s="342"/>
      <c r="R377" s="298"/>
    </row>
    <row r="378" spans="1:18">
      <c r="A378" s="280"/>
      <c r="B378" s="281"/>
      <c r="C378" s="306"/>
      <c r="D378" s="307"/>
      <c r="E378" s="308"/>
      <c r="F378" s="308"/>
      <c r="G378" s="303" t="s">
        <v>245</v>
      </c>
      <c r="H378" s="310"/>
      <c r="I378" s="311"/>
      <c r="J378" s="375"/>
      <c r="K378" s="356">
        <f t="shared" si="52"/>
        <v>0</v>
      </c>
      <c r="L378" s="323"/>
      <c r="M378" s="324"/>
      <c r="N378" s="305"/>
      <c r="O378" s="342"/>
      <c r="P378" s="364"/>
      <c r="Q378" s="342"/>
      <c r="R378" s="298"/>
    </row>
    <row r="379" spans="1:18">
      <c r="A379" s="280"/>
      <c r="B379" s="281"/>
      <c r="C379" s="306">
        <v>4262</v>
      </c>
      <c r="D379" s="307">
        <v>10.060999999999966</v>
      </c>
      <c r="E379" s="308"/>
      <c r="F379" s="308"/>
      <c r="G379" s="309" t="s">
        <v>82</v>
      </c>
      <c r="H379" s="310" t="s">
        <v>1</v>
      </c>
      <c r="I379" s="311">
        <v>103</v>
      </c>
      <c r="J379" s="374"/>
      <c r="K379" s="356">
        <f t="shared" ref="K379:K431" si="59">+J379*I379</f>
        <v>0</v>
      </c>
      <c r="L379" s="323"/>
      <c r="M379" s="324"/>
      <c r="N379" s="312">
        <v>5977</v>
      </c>
      <c r="O379" s="296">
        <f>ROUND((+J379),0)</f>
        <v>0</v>
      </c>
      <c r="P379" s="297">
        <f>+O379*I379</f>
        <v>0</v>
      </c>
      <c r="Q379" s="153" t="str">
        <f>IF(OR(P379&lt;=0,P379&gt;K379),"ERROR","OK")</f>
        <v>ERROR</v>
      </c>
      <c r="R379" s="298"/>
    </row>
    <row r="380" spans="1:18" ht="31.5">
      <c r="A380" s="280"/>
      <c r="B380" s="281"/>
      <c r="C380" s="306">
        <v>3024</v>
      </c>
      <c r="D380" s="307">
        <v>10.061999999999966</v>
      </c>
      <c r="E380" s="308"/>
      <c r="F380" s="308"/>
      <c r="G380" s="309" t="s">
        <v>12</v>
      </c>
      <c r="H380" s="310" t="s">
        <v>1</v>
      </c>
      <c r="I380" s="311">
        <v>34</v>
      </c>
      <c r="J380" s="374"/>
      <c r="K380" s="356">
        <f t="shared" si="59"/>
        <v>0</v>
      </c>
      <c r="L380" s="323"/>
      <c r="M380" s="324"/>
      <c r="N380" s="312">
        <v>126767</v>
      </c>
      <c r="O380" s="296">
        <f>ROUND((+J380),0)</f>
        <v>0</v>
      </c>
      <c r="P380" s="297">
        <f>+O380*I380</f>
        <v>0</v>
      </c>
      <c r="Q380" s="153" t="str">
        <f>IF(OR(P380&lt;=0,P380&gt;K380),"ERROR","OK")</f>
        <v>ERROR</v>
      </c>
      <c r="R380" s="298"/>
    </row>
    <row r="381" spans="1:18" ht="31.5">
      <c r="A381" s="280"/>
      <c r="B381" s="281"/>
      <c r="C381" s="306">
        <v>4792</v>
      </c>
      <c r="D381" s="307">
        <v>10.062999999999965</v>
      </c>
      <c r="E381" s="308"/>
      <c r="F381" s="308"/>
      <c r="G381" s="309" t="s">
        <v>43</v>
      </c>
      <c r="H381" s="310" t="s">
        <v>1</v>
      </c>
      <c r="I381" s="311">
        <v>71</v>
      </c>
      <c r="J381" s="374"/>
      <c r="K381" s="356">
        <f t="shared" si="59"/>
        <v>0</v>
      </c>
      <c r="L381" s="323"/>
      <c r="M381" s="324"/>
      <c r="N381" s="312">
        <v>97881</v>
      </c>
      <c r="O381" s="296">
        <f>ROUND((+J381),0)</f>
        <v>0</v>
      </c>
      <c r="P381" s="297">
        <f>+O381*I381</f>
        <v>0</v>
      </c>
      <c r="Q381" s="153" t="str">
        <f>IF(OR(P381&lt;=0,P381&gt;K381),"ERROR","OK")</f>
        <v>ERROR</v>
      </c>
      <c r="R381" s="298"/>
    </row>
    <row r="382" spans="1:18" ht="31.5">
      <c r="A382" s="280"/>
      <c r="B382" s="281"/>
      <c r="C382" s="306">
        <v>4613</v>
      </c>
      <c r="D382" s="307">
        <v>10.063999999999965</v>
      </c>
      <c r="E382" s="308"/>
      <c r="F382" s="308"/>
      <c r="G382" s="309" t="s">
        <v>44</v>
      </c>
      <c r="H382" s="310" t="s">
        <v>1</v>
      </c>
      <c r="I382" s="311">
        <v>134</v>
      </c>
      <c r="J382" s="374"/>
      <c r="K382" s="356">
        <f t="shared" si="59"/>
        <v>0</v>
      </c>
      <c r="L382" s="323"/>
      <c r="M382" s="324"/>
      <c r="N382" s="312">
        <v>58797</v>
      </c>
      <c r="O382" s="296">
        <f>ROUND((+J382),0)</f>
        <v>0</v>
      </c>
      <c r="P382" s="297">
        <f>+O382*I382</f>
        <v>0</v>
      </c>
      <c r="Q382" s="153" t="str">
        <f>IF(OR(P382&lt;=0,P382&gt;K382),"ERROR","OK")</f>
        <v>ERROR</v>
      </c>
      <c r="R382" s="298"/>
    </row>
    <row r="383" spans="1:18">
      <c r="A383" s="280"/>
      <c r="B383" s="281"/>
      <c r="C383" s="306"/>
      <c r="D383" s="307"/>
      <c r="E383" s="308"/>
      <c r="F383" s="308"/>
      <c r="G383" s="303" t="s">
        <v>252</v>
      </c>
      <c r="H383" s="310"/>
      <c r="I383" s="311"/>
      <c r="J383" s="375"/>
      <c r="K383" s="356">
        <f t="shared" si="59"/>
        <v>0</v>
      </c>
      <c r="L383" s="323"/>
      <c r="M383" s="324"/>
      <c r="N383" s="305"/>
      <c r="O383" s="342"/>
      <c r="P383" s="364"/>
      <c r="Q383" s="342"/>
      <c r="R383" s="298"/>
    </row>
    <row r="384" spans="1:18">
      <c r="A384" s="280"/>
      <c r="B384" s="281"/>
      <c r="C384" s="306">
        <v>3225</v>
      </c>
      <c r="D384" s="307">
        <v>10.064999999999964</v>
      </c>
      <c r="E384" s="308"/>
      <c r="F384" s="308"/>
      <c r="G384" s="309" t="s">
        <v>18</v>
      </c>
      <c r="H384" s="310" t="s">
        <v>2</v>
      </c>
      <c r="I384" s="311">
        <v>27</v>
      </c>
      <c r="J384" s="374"/>
      <c r="K384" s="356">
        <f t="shared" si="59"/>
        <v>0</v>
      </c>
      <c r="L384" s="323"/>
      <c r="M384" s="324"/>
      <c r="N384" s="312">
        <v>35628</v>
      </c>
      <c r="O384" s="296">
        <f t="shared" ref="O384:O418" si="60">ROUND((+J384),0)</f>
        <v>0</v>
      </c>
      <c r="P384" s="297">
        <f t="shared" ref="P384:P418" si="61">+O384*I384</f>
        <v>0</v>
      </c>
      <c r="Q384" s="153" t="str">
        <f t="shared" ref="Q384:Q418" si="62">IF(OR(P384&lt;=0,P384&gt;K384),"ERROR","OK")</f>
        <v>ERROR</v>
      </c>
      <c r="R384" s="298"/>
    </row>
    <row r="385" spans="1:18">
      <c r="A385" s="280"/>
      <c r="B385" s="281"/>
      <c r="C385" s="306">
        <v>3226</v>
      </c>
      <c r="D385" s="307">
        <v>10.065999999999963</v>
      </c>
      <c r="E385" s="308"/>
      <c r="F385" s="308"/>
      <c r="G385" s="309" t="s">
        <v>19</v>
      </c>
      <c r="H385" s="310" t="s">
        <v>2</v>
      </c>
      <c r="I385" s="311">
        <v>310</v>
      </c>
      <c r="J385" s="374"/>
      <c r="K385" s="356">
        <f t="shared" si="59"/>
        <v>0</v>
      </c>
      <c r="L385" s="323"/>
      <c r="M385" s="324"/>
      <c r="N385" s="312">
        <v>56938</v>
      </c>
      <c r="O385" s="296">
        <f t="shared" si="60"/>
        <v>0</v>
      </c>
      <c r="P385" s="297">
        <f t="shared" si="61"/>
        <v>0</v>
      </c>
      <c r="Q385" s="153" t="str">
        <f t="shared" si="62"/>
        <v>ERROR</v>
      </c>
      <c r="R385" s="298"/>
    </row>
    <row r="386" spans="1:18">
      <c r="A386" s="280"/>
      <c r="B386" s="281"/>
      <c r="C386" s="306">
        <v>3227</v>
      </c>
      <c r="D386" s="307">
        <v>10.066999999999963</v>
      </c>
      <c r="E386" s="308"/>
      <c r="F386" s="308"/>
      <c r="G386" s="309" t="s">
        <v>20</v>
      </c>
      <c r="H386" s="310" t="s">
        <v>2</v>
      </c>
      <c r="I386" s="311">
        <v>187</v>
      </c>
      <c r="J386" s="374"/>
      <c r="K386" s="356">
        <f t="shared" si="59"/>
        <v>0</v>
      </c>
      <c r="L386" s="323"/>
      <c r="M386" s="324"/>
      <c r="N386" s="312">
        <v>119916</v>
      </c>
      <c r="O386" s="296">
        <f t="shared" si="60"/>
        <v>0</v>
      </c>
      <c r="P386" s="297">
        <f t="shared" si="61"/>
        <v>0</v>
      </c>
      <c r="Q386" s="153" t="str">
        <f t="shared" si="62"/>
        <v>ERROR</v>
      </c>
      <c r="R386" s="298"/>
    </row>
    <row r="387" spans="1:18">
      <c r="A387" s="280"/>
      <c r="B387" s="281"/>
      <c r="C387" s="313">
        <v>3230</v>
      </c>
      <c r="D387" s="307">
        <v>10.067999999999962</v>
      </c>
      <c r="E387" s="314"/>
      <c r="F387" s="302"/>
      <c r="G387" s="309" t="s">
        <v>21</v>
      </c>
      <c r="H387" s="310" t="s">
        <v>2</v>
      </c>
      <c r="I387" s="311">
        <v>291</v>
      </c>
      <c r="J387" s="374"/>
      <c r="K387" s="356">
        <f t="shared" si="59"/>
        <v>0</v>
      </c>
      <c r="L387" s="323"/>
      <c r="M387" s="324"/>
      <c r="N387" s="312">
        <v>425048</v>
      </c>
      <c r="O387" s="296">
        <f t="shared" si="60"/>
        <v>0</v>
      </c>
      <c r="P387" s="297">
        <f t="shared" si="61"/>
        <v>0</v>
      </c>
      <c r="Q387" s="153" t="str">
        <f t="shared" si="62"/>
        <v>ERROR</v>
      </c>
      <c r="R387" s="298"/>
    </row>
    <row r="388" spans="1:18" ht="47.25">
      <c r="A388" s="280"/>
      <c r="B388" s="281"/>
      <c r="C388" s="313">
        <v>6766</v>
      </c>
      <c r="D388" s="307">
        <v>10.068999999999962</v>
      </c>
      <c r="E388" s="314"/>
      <c r="F388" s="302"/>
      <c r="G388" s="309" t="s">
        <v>224</v>
      </c>
      <c r="H388" s="310" t="s">
        <v>1</v>
      </c>
      <c r="I388" s="311">
        <v>347</v>
      </c>
      <c r="J388" s="374"/>
      <c r="K388" s="356">
        <f t="shared" si="59"/>
        <v>0</v>
      </c>
      <c r="L388" s="323"/>
      <c r="M388" s="324"/>
      <c r="N388" s="312">
        <v>688220</v>
      </c>
      <c r="O388" s="296">
        <f t="shared" si="60"/>
        <v>0</v>
      </c>
      <c r="P388" s="297">
        <f t="shared" si="61"/>
        <v>0</v>
      </c>
      <c r="Q388" s="153" t="str">
        <f t="shared" si="62"/>
        <v>ERROR</v>
      </c>
      <c r="R388" s="298"/>
    </row>
    <row r="389" spans="1:18">
      <c r="A389" s="280"/>
      <c r="B389" s="281"/>
      <c r="C389" s="306">
        <v>6639</v>
      </c>
      <c r="D389" s="307">
        <v>10.069999999999961</v>
      </c>
      <c r="E389" s="308"/>
      <c r="F389" s="308"/>
      <c r="G389" s="309" t="s">
        <v>126</v>
      </c>
      <c r="H389" s="310" t="s">
        <v>5</v>
      </c>
      <c r="I389" s="311">
        <v>19</v>
      </c>
      <c r="J389" s="374"/>
      <c r="K389" s="356">
        <f t="shared" si="59"/>
        <v>0</v>
      </c>
      <c r="L389" s="323"/>
      <c r="M389" s="324"/>
      <c r="N389" s="312">
        <v>549649</v>
      </c>
      <c r="O389" s="296">
        <f t="shared" si="60"/>
        <v>0</v>
      </c>
      <c r="P389" s="297">
        <f t="shared" si="61"/>
        <v>0</v>
      </c>
      <c r="Q389" s="153" t="str">
        <f t="shared" si="62"/>
        <v>ERROR</v>
      </c>
      <c r="R389" s="298"/>
    </row>
    <row r="390" spans="1:18">
      <c r="A390" s="280"/>
      <c r="B390" s="281"/>
      <c r="C390" s="306">
        <v>6606</v>
      </c>
      <c r="D390" s="307">
        <v>10.070999999999961</v>
      </c>
      <c r="E390" s="308"/>
      <c r="F390" s="308"/>
      <c r="G390" s="309" t="s">
        <v>123</v>
      </c>
      <c r="H390" s="310" t="s">
        <v>5</v>
      </c>
      <c r="I390" s="311">
        <v>5</v>
      </c>
      <c r="J390" s="374"/>
      <c r="K390" s="356">
        <f t="shared" si="59"/>
        <v>0</v>
      </c>
      <c r="L390" s="323"/>
      <c r="M390" s="324"/>
      <c r="N390" s="312">
        <v>685335</v>
      </c>
      <c r="O390" s="296">
        <f t="shared" si="60"/>
        <v>0</v>
      </c>
      <c r="P390" s="297">
        <f t="shared" si="61"/>
        <v>0</v>
      </c>
      <c r="Q390" s="153" t="str">
        <f t="shared" si="62"/>
        <v>ERROR</v>
      </c>
      <c r="R390" s="298"/>
    </row>
    <row r="391" spans="1:18">
      <c r="A391" s="280"/>
      <c r="B391" s="281"/>
      <c r="C391" s="306">
        <v>6604</v>
      </c>
      <c r="D391" s="307">
        <v>10.07199999999996</v>
      </c>
      <c r="E391" s="308"/>
      <c r="F391" s="308"/>
      <c r="G391" s="309" t="s">
        <v>381</v>
      </c>
      <c r="H391" s="310" t="s">
        <v>5</v>
      </c>
      <c r="I391" s="311">
        <v>9</v>
      </c>
      <c r="J391" s="374"/>
      <c r="K391" s="356">
        <f t="shared" si="59"/>
        <v>0</v>
      </c>
      <c r="L391" s="323"/>
      <c r="M391" s="324"/>
      <c r="N391" s="312">
        <v>2729827</v>
      </c>
      <c r="O391" s="296">
        <f t="shared" si="60"/>
        <v>0</v>
      </c>
      <c r="P391" s="297">
        <f t="shared" si="61"/>
        <v>0</v>
      </c>
      <c r="Q391" s="153" t="str">
        <f t="shared" si="62"/>
        <v>ERROR</v>
      </c>
      <c r="R391" s="298"/>
    </row>
    <row r="392" spans="1:18">
      <c r="A392" s="280"/>
      <c r="B392" s="281"/>
      <c r="C392" s="306">
        <v>4407</v>
      </c>
      <c r="D392" s="307">
        <v>10.07299999999996</v>
      </c>
      <c r="E392" s="308"/>
      <c r="F392" s="308"/>
      <c r="G392" s="309" t="s">
        <v>87</v>
      </c>
      <c r="H392" s="310" t="s">
        <v>5</v>
      </c>
      <c r="I392" s="311">
        <v>18</v>
      </c>
      <c r="J392" s="374"/>
      <c r="K392" s="356">
        <f t="shared" si="59"/>
        <v>0</v>
      </c>
      <c r="L392" s="323"/>
      <c r="M392" s="324"/>
      <c r="N392" s="312">
        <v>245450</v>
      </c>
      <c r="O392" s="296">
        <f t="shared" si="60"/>
        <v>0</v>
      </c>
      <c r="P392" s="297">
        <f t="shared" si="61"/>
        <v>0</v>
      </c>
      <c r="Q392" s="153" t="str">
        <f t="shared" si="62"/>
        <v>ERROR</v>
      </c>
      <c r="R392" s="298"/>
    </row>
    <row r="393" spans="1:18">
      <c r="A393" s="280"/>
      <c r="B393" s="281"/>
      <c r="C393" s="313">
        <v>4406</v>
      </c>
      <c r="D393" s="307">
        <v>10.073999999999959</v>
      </c>
      <c r="E393" s="314"/>
      <c r="F393" s="314"/>
      <c r="G393" s="309" t="s">
        <v>86</v>
      </c>
      <c r="H393" s="315" t="s">
        <v>5</v>
      </c>
      <c r="I393" s="316">
        <v>10</v>
      </c>
      <c r="J393" s="374"/>
      <c r="K393" s="356">
        <f t="shared" si="59"/>
        <v>0</v>
      </c>
      <c r="L393" s="323"/>
      <c r="M393" s="324"/>
      <c r="N393" s="312">
        <v>468247</v>
      </c>
      <c r="O393" s="296">
        <f t="shared" si="60"/>
        <v>0</v>
      </c>
      <c r="P393" s="297">
        <f t="shared" si="61"/>
        <v>0</v>
      </c>
      <c r="Q393" s="153" t="str">
        <f t="shared" si="62"/>
        <v>ERROR</v>
      </c>
      <c r="R393" s="298"/>
    </row>
    <row r="394" spans="1:18">
      <c r="A394" s="280"/>
      <c r="B394" s="281"/>
      <c r="C394" s="306">
        <v>6954</v>
      </c>
      <c r="D394" s="307">
        <v>10.074999999999958</v>
      </c>
      <c r="E394" s="308"/>
      <c r="F394" s="308"/>
      <c r="G394" s="309" t="s">
        <v>148</v>
      </c>
      <c r="H394" s="310" t="s">
        <v>5</v>
      </c>
      <c r="I394" s="311">
        <v>2</v>
      </c>
      <c r="J394" s="374"/>
      <c r="K394" s="356">
        <f t="shared" si="59"/>
        <v>0</v>
      </c>
      <c r="L394" s="323"/>
      <c r="M394" s="324"/>
      <c r="N394" s="312">
        <v>1817706</v>
      </c>
      <c r="O394" s="296">
        <f t="shared" si="60"/>
        <v>0</v>
      </c>
      <c r="P394" s="297">
        <f t="shared" si="61"/>
        <v>0</v>
      </c>
      <c r="Q394" s="153" t="str">
        <f t="shared" si="62"/>
        <v>ERROR</v>
      </c>
      <c r="R394" s="298"/>
    </row>
    <row r="395" spans="1:18" ht="31.5">
      <c r="A395" s="280"/>
      <c r="B395" s="281"/>
      <c r="C395" s="306">
        <v>6942</v>
      </c>
      <c r="D395" s="307">
        <v>10.075999999999958</v>
      </c>
      <c r="E395" s="308"/>
      <c r="F395" s="308"/>
      <c r="G395" s="309" t="s">
        <v>147</v>
      </c>
      <c r="H395" s="310" t="s">
        <v>5</v>
      </c>
      <c r="I395" s="311">
        <v>16</v>
      </c>
      <c r="J395" s="374"/>
      <c r="K395" s="356">
        <f t="shared" si="59"/>
        <v>0</v>
      </c>
      <c r="L395" s="323"/>
      <c r="M395" s="324"/>
      <c r="N395" s="312">
        <v>226213</v>
      </c>
      <c r="O395" s="296">
        <f t="shared" si="60"/>
        <v>0</v>
      </c>
      <c r="P395" s="297">
        <f t="shared" si="61"/>
        <v>0</v>
      </c>
      <c r="Q395" s="153" t="str">
        <f t="shared" si="62"/>
        <v>ERROR</v>
      </c>
      <c r="R395" s="298"/>
    </row>
    <row r="396" spans="1:18" ht="31.5">
      <c r="A396" s="280"/>
      <c r="B396" s="281"/>
      <c r="C396" s="306">
        <v>6632</v>
      </c>
      <c r="D396" s="307">
        <v>10.076999999999957</v>
      </c>
      <c r="E396" s="308"/>
      <c r="F396" s="308"/>
      <c r="G396" s="309" t="s">
        <v>125</v>
      </c>
      <c r="H396" s="310" t="s">
        <v>5</v>
      </c>
      <c r="I396" s="311">
        <v>17</v>
      </c>
      <c r="J396" s="374"/>
      <c r="K396" s="356">
        <f t="shared" si="59"/>
        <v>0</v>
      </c>
      <c r="L396" s="323"/>
      <c r="M396" s="324"/>
      <c r="N396" s="312">
        <v>447070</v>
      </c>
      <c r="O396" s="296">
        <f t="shared" si="60"/>
        <v>0</v>
      </c>
      <c r="P396" s="297">
        <f t="shared" si="61"/>
        <v>0</v>
      </c>
      <c r="Q396" s="153" t="str">
        <f t="shared" si="62"/>
        <v>ERROR</v>
      </c>
      <c r="R396" s="298"/>
    </row>
    <row r="397" spans="1:18" ht="31.5">
      <c r="A397" s="280"/>
      <c r="B397" s="281"/>
      <c r="C397" s="306">
        <v>6938</v>
      </c>
      <c r="D397" s="307">
        <v>10.077999999999957</v>
      </c>
      <c r="E397" s="308"/>
      <c r="F397" s="308"/>
      <c r="G397" s="309" t="s">
        <v>145</v>
      </c>
      <c r="H397" s="310" t="s">
        <v>5</v>
      </c>
      <c r="I397" s="311">
        <v>19</v>
      </c>
      <c r="J397" s="374"/>
      <c r="K397" s="356">
        <f t="shared" si="59"/>
        <v>0</v>
      </c>
      <c r="L397" s="323"/>
      <c r="M397" s="324"/>
      <c r="N397" s="312">
        <v>226213</v>
      </c>
      <c r="O397" s="296">
        <f t="shared" si="60"/>
        <v>0</v>
      </c>
      <c r="P397" s="297">
        <f t="shared" si="61"/>
        <v>0</v>
      </c>
      <c r="Q397" s="153" t="str">
        <f t="shared" si="62"/>
        <v>ERROR</v>
      </c>
      <c r="R397" s="298"/>
    </row>
    <row r="398" spans="1:18" ht="31.5">
      <c r="A398" s="280"/>
      <c r="B398" s="281"/>
      <c r="C398" s="306">
        <v>6918</v>
      </c>
      <c r="D398" s="307">
        <v>10.078999999999956</v>
      </c>
      <c r="E398" s="308"/>
      <c r="F398" s="308"/>
      <c r="G398" s="309" t="s">
        <v>142</v>
      </c>
      <c r="H398" s="310" t="s">
        <v>5</v>
      </c>
      <c r="I398" s="311">
        <v>1</v>
      </c>
      <c r="J398" s="374"/>
      <c r="K398" s="356">
        <f t="shared" si="59"/>
        <v>0</v>
      </c>
      <c r="L398" s="323"/>
      <c r="M398" s="324"/>
      <c r="N398" s="312">
        <v>489764</v>
      </c>
      <c r="O398" s="296">
        <f t="shared" si="60"/>
        <v>0</v>
      </c>
      <c r="P398" s="297">
        <f t="shared" si="61"/>
        <v>0</v>
      </c>
      <c r="Q398" s="153" t="str">
        <f t="shared" si="62"/>
        <v>ERROR</v>
      </c>
      <c r="R398" s="298"/>
    </row>
    <row r="399" spans="1:18" ht="31.5">
      <c r="A399" s="280"/>
      <c r="B399" s="281"/>
      <c r="C399" s="306">
        <v>6940</v>
      </c>
      <c r="D399" s="307">
        <v>10.079999999999956</v>
      </c>
      <c r="E399" s="308"/>
      <c r="F399" s="308"/>
      <c r="G399" s="309" t="s">
        <v>146</v>
      </c>
      <c r="H399" s="310" t="s">
        <v>5</v>
      </c>
      <c r="I399" s="311">
        <v>14</v>
      </c>
      <c r="J399" s="374"/>
      <c r="K399" s="356">
        <f t="shared" si="59"/>
        <v>0</v>
      </c>
      <c r="L399" s="323"/>
      <c r="M399" s="324"/>
      <c r="N399" s="312">
        <v>567004</v>
      </c>
      <c r="O399" s="296">
        <f t="shared" si="60"/>
        <v>0</v>
      </c>
      <c r="P399" s="297">
        <f t="shared" si="61"/>
        <v>0</v>
      </c>
      <c r="Q399" s="153" t="str">
        <f t="shared" si="62"/>
        <v>ERROR</v>
      </c>
      <c r="R399" s="298"/>
    </row>
    <row r="400" spans="1:18">
      <c r="A400" s="280"/>
      <c r="B400" s="281"/>
      <c r="C400" s="306">
        <v>6722</v>
      </c>
      <c r="D400" s="307">
        <v>10.080999999999955</v>
      </c>
      <c r="E400" s="308"/>
      <c r="F400" s="308"/>
      <c r="G400" s="309" t="s">
        <v>386</v>
      </c>
      <c r="H400" s="310" t="s">
        <v>5</v>
      </c>
      <c r="I400" s="311">
        <v>1</v>
      </c>
      <c r="J400" s="374"/>
      <c r="K400" s="356">
        <f t="shared" si="59"/>
        <v>0</v>
      </c>
      <c r="L400" s="323"/>
      <c r="M400" s="324"/>
      <c r="N400" s="312">
        <v>217183</v>
      </c>
      <c r="O400" s="296">
        <f t="shared" si="60"/>
        <v>0</v>
      </c>
      <c r="P400" s="297">
        <f t="shared" si="61"/>
        <v>0</v>
      </c>
      <c r="Q400" s="153" t="str">
        <f t="shared" si="62"/>
        <v>ERROR</v>
      </c>
      <c r="R400" s="298"/>
    </row>
    <row r="401" spans="1:18">
      <c r="A401" s="280"/>
      <c r="B401" s="281"/>
      <c r="C401" s="306">
        <v>6751</v>
      </c>
      <c r="D401" s="307">
        <v>10.081999999999955</v>
      </c>
      <c r="E401" s="308"/>
      <c r="F401" s="308"/>
      <c r="G401" s="309" t="s">
        <v>133</v>
      </c>
      <c r="H401" s="310" t="s">
        <v>5</v>
      </c>
      <c r="I401" s="311">
        <v>2</v>
      </c>
      <c r="J401" s="374"/>
      <c r="K401" s="356">
        <f t="shared" si="59"/>
        <v>0</v>
      </c>
      <c r="L401" s="323"/>
      <c r="M401" s="324"/>
      <c r="N401" s="312">
        <v>438066</v>
      </c>
      <c r="O401" s="296">
        <f t="shared" si="60"/>
        <v>0</v>
      </c>
      <c r="P401" s="297">
        <f t="shared" si="61"/>
        <v>0</v>
      </c>
      <c r="Q401" s="153" t="str">
        <f t="shared" si="62"/>
        <v>ERROR</v>
      </c>
      <c r="R401" s="298"/>
    </row>
    <row r="402" spans="1:18" ht="31.5">
      <c r="A402" s="280"/>
      <c r="B402" s="281"/>
      <c r="C402" s="306">
        <v>6735</v>
      </c>
      <c r="D402" s="307">
        <v>10.082999999999954</v>
      </c>
      <c r="E402" s="308"/>
      <c r="F402" s="308"/>
      <c r="G402" s="309" t="s">
        <v>385</v>
      </c>
      <c r="H402" s="310" t="s">
        <v>5</v>
      </c>
      <c r="I402" s="311">
        <v>2</v>
      </c>
      <c r="J402" s="374"/>
      <c r="K402" s="356">
        <f t="shared" si="59"/>
        <v>0</v>
      </c>
      <c r="L402" s="323"/>
      <c r="M402" s="324"/>
      <c r="N402" s="312">
        <v>890510</v>
      </c>
      <c r="O402" s="296">
        <f t="shared" si="60"/>
        <v>0</v>
      </c>
      <c r="P402" s="297">
        <f t="shared" si="61"/>
        <v>0</v>
      </c>
      <c r="Q402" s="153" t="str">
        <f t="shared" si="62"/>
        <v>ERROR</v>
      </c>
      <c r="R402" s="298"/>
    </row>
    <row r="403" spans="1:18" ht="31.5">
      <c r="A403" s="280"/>
      <c r="B403" s="281"/>
      <c r="C403" s="306">
        <v>6830</v>
      </c>
      <c r="D403" s="307">
        <v>10.083999999999953</v>
      </c>
      <c r="E403" s="308"/>
      <c r="F403" s="308"/>
      <c r="G403" s="309" t="s">
        <v>137</v>
      </c>
      <c r="H403" s="310" t="s">
        <v>5</v>
      </c>
      <c r="I403" s="311">
        <v>14</v>
      </c>
      <c r="J403" s="374"/>
      <c r="K403" s="356">
        <f t="shared" si="59"/>
        <v>0</v>
      </c>
      <c r="L403" s="323"/>
      <c r="M403" s="324"/>
      <c r="N403" s="312">
        <v>989267</v>
      </c>
      <c r="O403" s="296">
        <f t="shared" si="60"/>
        <v>0</v>
      </c>
      <c r="P403" s="297">
        <f t="shared" si="61"/>
        <v>0</v>
      </c>
      <c r="Q403" s="153" t="str">
        <f t="shared" si="62"/>
        <v>ERROR</v>
      </c>
      <c r="R403" s="298"/>
    </row>
    <row r="404" spans="1:18" ht="31.5">
      <c r="A404" s="280"/>
      <c r="B404" s="281"/>
      <c r="C404" s="306">
        <v>6816</v>
      </c>
      <c r="D404" s="307">
        <v>10.084999999999953</v>
      </c>
      <c r="E404" s="308"/>
      <c r="F404" s="308"/>
      <c r="G404" s="309" t="s">
        <v>136</v>
      </c>
      <c r="H404" s="310" t="s">
        <v>5</v>
      </c>
      <c r="I404" s="311">
        <v>20</v>
      </c>
      <c r="J404" s="374"/>
      <c r="K404" s="356">
        <f t="shared" si="59"/>
        <v>0</v>
      </c>
      <c r="L404" s="323"/>
      <c r="M404" s="324"/>
      <c r="N404" s="312">
        <v>1834884</v>
      </c>
      <c r="O404" s="296">
        <f t="shared" si="60"/>
        <v>0</v>
      </c>
      <c r="P404" s="297">
        <f t="shared" si="61"/>
        <v>0</v>
      </c>
      <c r="Q404" s="153" t="str">
        <f t="shared" si="62"/>
        <v>ERROR</v>
      </c>
      <c r="R404" s="298"/>
    </row>
    <row r="405" spans="1:18" ht="31.5">
      <c r="A405" s="280"/>
      <c r="B405" s="281"/>
      <c r="C405" s="306">
        <v>3331</v>
      </c>
      <c r="D405" s="307">
        <v>10.085999999999952</v>
      </c>
      <c r="E405" s="308"/>
      <c r="F405" s="308"/>
      <c r="G405" s="309" t="s">
        <v>65</v>
      </c>
      <c r="H405" s="310" t="s">
        <v>5</v>
      </c>
      <c r="I405" s="311">
        <v>13</v>
      </c>
      <c r="J405" s="374"/>
      <c r="K405" s="356">
        <f t="shared" si="59"/>
        <v>0</v>
      </c>
      <c r="L405" s="323"/>
      <c r="M405" s="324"/>
      <c r="N405" s="312">
        <v>6508945</v>
      </c>
      <c r="O405" s="296">
        <f t="shared" si="60"/>
        <v>0</v>
      </c>
      <c r="P405" s="297">
        <f t="shared" si="61"/>
        <v>0</v>
      </c>
      <c r="Q405" s="153" t="str">
        <f t="shared" si="62"/>
        <v>ERROR</v>
      </c>
      <c r="R405" s="298"/>
    </row>
    <row r="406" spans="1:18" ht="31.5">
      <c r="A406" s="280"/>
      <c r="B406" s="281"/>
      <c r="C406" s="306">
        <v>4978</v>
      </c>
      <c r="D406" s="307">
        <v>10.086999999999952</v>
      </c>
      <c r="E406" s="308"/>
      <c r="F406" s="308"/>
      <c r="G406" s="309" t="s">
        <v>51</v>
      </c>
      <c r="H406" s="310" t="s">
        <v>5</v>
      </c>
      <c r="I406" s="311">
        <v>34</v>
      </c>
      <c r="J406" s="374"/>
      <c r="K406" s="356">
        <f t="shared" si="59"/>
        <v>0</v>
      </c>
      <c r="L406" s="323"/>
      <c r="M406" s="324"/>
      <c r="N406" s="312">
        <v>627122</v>
      </c>
      <c r="O406" s="296">
        <f t="shared" si="60"/>
        <v>0</v>
      </c>
      <c r="P406" s="297">
        <f t="shared" si="61"/>
        <v>0</v>
      </c>
      <c r="Q406" s="153" t="str">
        <f t="shared" si="62"/>
        <v>ERROR</v>
      </c>
      <c r="R406" s="298"/>
    </row>
    <row r="407" spans="1:18">
      <c r="A407" s="280"/>
      <c r="B407" s="281"/>
      <c r="C407" s="306">
        <v>3708</v>
      </c>
      <c r="D407" s="307">
        <v>10.087999999999951</v>
      </c>
      <c r="E407" s="308"/>
      <c r="F407" s="308"/>
      <c r="G407" s="309" t="s">
        <v>30</v>
      </c>
      <c r="H407" s="310" t="s">
        <v>3</v>
      </c>
      <c r="I407" s="311">
        <v>44249</v>
      </c>
      <c r="J407" s="374"/>
      <c r="K407" s="356">
        <f t="shared" si="59"/>
        <v>0</v>
      </c>
      <c r="L407" s="323"/>
      <c r="M407" s="324"/>
      <c r="N407" s="312">
        <v>4338</v>
      </c>
      <c r="O407" s="296">
        <f t="shared" si="60"/>
        <v>0</v>
      </c>
      <c r="P407" s="297">
        <f t="shared" si="61"/>
        <v>0</v>
      </c>
      <c r="Q407" s="153" t="str">
        <f t="shared" si="62"/>
        <v>ERROR</v>
      </c>
      <c r="R407" s="298"/>
    </row>
    <row r="408" spans="1:18">
      <c r="A408" s="280"/>
      <c r="B408" s="281"/>
      <c r="C408" s="306">
        <v>4872</v>
      </c>
      <c r="D408" s="307">
        <v>10.088999999999951</v>
      </c>
      <c r="E408" s="308"/>
      <c r="F408" s="308"/>
      <c r="G408" s="309" t="s">
        <v>195</v>
      </c>
      <c r="H408" s="310" t="s">
        <v>5</v>
      </c>
      <c r="I408" s="311">
        <v>26</v>
      </c>
      <c r="J408" s="374"/>
      <c r="K408" s="356">
        <f t="shared" si="59"/>
        <v>0</v>
      </c>
      <c r="L408" s="323"/>
      <c r="M408" s="324"/>
      <c r="N408" s="312">
        <v>195946</v>
      </c>
      <c r="O408" s="296">
        <f t="shared" si="60"/>
        <v>0</v>
      </c>
      <c r="P408" s="297">
        <f t="shared" si="61"/>
        <v>0</v>
      </c>
      <c r="Q408" s="153" t="str">
        <f t="shared" si="62"/>
        <v>ERROR</v>
      </c>
      <c r="R408" s="298"/>
    </row>
    <row r="409" spans="1:18">
      <c r="A409" s="280"/>
      <c r="B409" s="281"/>
      <c r="C409" s="306">
        <v>5750</v>
      </c>
      <c r="D409" s="307">
        <v>10.08999999999995</v>
      </c>
      <c r="E409" s="308"/>
      <c r="F409" s="308"/>
      <c r="G409" s="309" t="s">
        <v>393</v>
      </c>
      <c r="H409" s="310" t="s">
        <v>5</v>
      </c>
      <c r="I409" s="311">
        <v>1</v>
      </c>
      <c r="J409" s="374"/>
      <c r="K409" s="356">
        <f t="shared" si="59"/>
        <v>0</v>
      </c>
      <c r="L409" s="323"/>
      <c r="M409" s="324"/>
      <c r="N409" s="312">
        <v>389350</v>
      </c>
      <c r="O409" s="296">
        <f t="shared" si="60"/>
        <v>0</v>
      </c>
      <c r="P409" s="297">
        <f t="shared" si="61"/>
        <v>0</v>
      </c>
      <c r="Q409" s="153" t="str">
        <f t="shared" si="62"/>
        <v>ERROR</v>
      </c>
      <c r="R409" s="298"/>
    </row>
    <row r="410" spans="1:18" ht="31.5">
      <c r="A410" s="280"/>
      <c r="B410" s="281"/>
      <c r="C410" s="306">
        <v>4843</v>
      </c>
      <c r="D410" s="307">
        <v>10.09099999999995</v>
      </c>
      <c r="E410" s="308"/>
      <c r="F410" s="308"/>
      <c r="G410" s="309" t="s">
        <v>47</v>
      </c>
      <c r="H410" s="310" t="s">
        <v>5</v>
      </c>
      <c r="I410" s="311">
        <v>4</v>
      </c>
      <c r="J410" s="374"/>
      <c r="K410" s="356">
        <f t="shared" si="59"/>
        <v>0</v>
      </c>
      <c r="L410" s="323"/>
      <c r="M410" s="324"/>
      <c r="N410" s="312">
        <v>260538</v>
      </c>
      <c r="O410" s="296">
        <f t="shared" si="60"/>
        <v>0</v>
      </c>
      <c r="P410" s="297">
        <f t="shared" si="61"/>
        <v>0</v>
      </c>
      <c r="Q410" s="153" t="str">
        <f t="shared" si="62"/>
        <v>ERROR</v>
      </c>
      <c r="R410" s="298"/>
    </row>
    <row r="411" spans="1:18" ht="31.5">
      <c r="A411" s="280"/>
      <c r="B411" s="281"/>
      <c r="C411" s="306">
        <v>3442</v>
      </c>
      <c r="D411" s="307">
        <v>10.091999999999949</v>
      </c>
      <c r="E411" s="308"/>
      <c r="F411" s="308"/>
      <c r="G411" s="309" t="s">
        <v>219</v>
      </c>
      <c r="H411" s="310" t="s">
        <v>1</v>
      </c>
      <c r="I411" s="311">
        <v>503</v>
      </c>
      <c r="J411" s="374"/>
      <c r="K411" s="356">
        <f t="shared" si="59"/>
        <v>0</v>
      </c>
      <c r="L411" s="323"/>
      <c r="M411" s="324"/>
      <c r="N411" s="312">
        <v>559722</v>
      </c>
      <c r="O411" s="296">
        <f t="shared" si="60"/>
        <v>0</v>
      </c>
      <c r="P411" s="297">
        <f t="shared" si="61"/>
        <v>0</v>
      </c>
      <c r="Q411" s="153" t="str">
        <f t="shared" si="62"/>
        <v>ERROR</v>
      </c>
      <c r="R411" s="298"/>
    </row>
    <row r="412" spans="1:18" ht="31.5">
      <c r="A412" s="280"/>
      <c r="B412" s="281"/>
      <c r="C412" s="306">
        <v>4841</v>
      </c>
      <c r="D412" s="307">
        <v>10.092999999999948</v>
      </c>
      <c r="E412" s="308"/>
      <c r="F412" s="308"/>
      <c r="G412" s="309" t="s">
        <v>92</v>
      </c>
      <c r="H412" s="310" t="s">
        <v>5</v>
      </c>
      <c r="I412" s="311">
        <v>2</v>
      </c>
      <c r="J412" s="374"/>
      <c r="K412" s="356">
        <f t="shared" si="59"/>
        <v>0</v>
      </c>
      <c r="L412" s="323"/>
      <c r="M412" s="324"/>
      <c r="N412" s="312">
        <v>232035</v>
      </c>
      <c r="O412" s="296">
        <f t="shared" si="60"/>
        <v>0</v>
      </c>
      <c r="P412" s="297">
        <f t="shared" si="61"/>
        <v>0</v>
      </c>
      <c r="Q412" s="153" t="str">
        <f t="shared" si="62"/>
        <v>ERROR</v>
      </c>
      <c r="R412" s="298"/>
    </row>
    <row r="413" spans="1:18" ht="31.5">
      <c r="A413" s="280"/>
      <c r="B413" s="281"/>
      <c r="C413" s="306">
        <v>4840</v>
      </c>
      <c r="D413" s="307">
        <v>10.093999999999948</v>
      </c>
      <c r="E413" s="308"/>
      <c r="F413" s="308"/>
      <c r="G413" s="309" t="s">
        <v>46</v>
      </c>
      <c r="H413" s="310" t="s">
        <v>5</v>
      </c>
      <c r="I413" s="311">
        <v>18</v>
      </c>
      <c r="J413" s="374"/>
      <c r="K413" s="356">
        <f t="shared" si="59"/>
        <v>0</v>
      </c>
      <c r="L413" s="323"/>
      <c r="M413" s="324"/>
      <c r="N413" s="312">
        <v>141068</v>
      </c>
      <c r="O413" s="296">
        <f t="shared" si="60"/>
        <v>0</v>
      </c>
      <c r="P413" s="297">
        <f t="shared" si="61"/>
        <v>0</v>
      </c>
      <c r="Q413" s="153" t="str">
        <f t="shared" si="62"/>
        <v>ERROR</v>
      </c>
      <c r="R413" s="298"/>
    </row>
    <row r="414" spans="1:18" ht="31.5">
      <c r="A414" s="280"/>
      <c r="B414" s="281"/>
      <c r="C414" s="306">
        <v>4839</v>
      </c>
      <c r="D414" s="307">
        <v>10.094999999999947</v>
      </c>
      <c r="E414" s="308"/>
      <c r="F414" s="308"/>
      <c r="G414" s="309" t="s">
        <v>45</v>
      </c>
      <c r="H414" s="310" t="s">
        <v>5</v>
      </c>
      <c r="I414" s="311">
        <v>1</v>
      </c>
      <c r="J414" s="374"/>
      <c r="K414" s="356">
        <f t="shared" si="59"/>
        <v>0</v>
      </c>
      <c r="L414" s="323"/>
      <c r="M414" s="324"/>
      <c r="N414" s="312">
        <v>533127</v>
      </c>
      <c r="O414" s="296">
        <f t="shared" si="60"/>
        <v>0</v>
      </c>
      <c r="P414" s="297">
        <f t="shared" si="61"/>
        <v>0</v>
      </c>
      <c r="Q414" s="153" t="str">
        <f t="shared" si="62"/>
        <v>ERROR</v>
      </c>
      <c r="R414" s="298"/>
    </row>
    <row r="415" spans="1:18" ht="31.5">
      <c r="A415" s="280"/>
      <c r="B415" s="281"/>
      <c r="C415" s="306">
        <v>8422</v>
      </c>
      <c r="D415" s="307">
        <v>10.095999999999947</v>
      </c>
      <c r="E415" s="308"/>
      <c r="F415" s="308"/>
      <c r="G415" s="309" t="s">
        <v>267</v>
      </c>
      <c r="H415" s="310" t="s">
        <v>5</v>
      </c>
      <c r="I415" s="311">
        <v>1</v>
      </c>
      <c r="J415" s="374"/>
      <c r="K415" s="356">
        <f t="shared" si="59"/>
        <v>0</v>
      </c>
      <c r="L415" s="323"/>
      <c r="M415" s="324"/>
      <c r="N415" s="312">
        <v>554812</v>
      </c>
      <c r="O415" s="296">
        <f t="shared" si="60"/>
        <v>0</v>
      </c>
      <c r="P415" s="297">
        <f t="shared" si="61"/>
        <v>0</v>
      </c>
      <c r="Q415" s="153" t="str">
        <f t="shared" si="62"/>
        <v>ERROR</v>
      </c>
      <c r="R415" s="298"/>
    </row>
    <row r="416" spans="1:18" ht="31.5">
      <c r="A416" s="280"/>
      <c r="B416" s="281"/>
      <c r="C416" s="306">
        <v>8423</v>
      </c>
      <c r="D416" s="307">
        <v>10.096999999999946</v>
      </c>
      <c r="E416" s="308"/>
      <c r="F416" s="308"/>
      <c r="G416" s="309" t="s">
        <v>268</v>
      </c>
      <c r="H416" s="310" t="s">
        <v>5</v>
      </c>
      <c r="I416" s="311">
        <v>11</v>
      </c>
      <c r="J416" s="374"/>
      <c r="K416" s="356">
        <f t="shared" si="59"/>
        <v>0</v>
      </c>
      <c r="L416" s="323"/>
      <c r="M416" s="324"/>
      <c r="N416" s="312">
        <v>967707</v>
      </c>
      <c r="O416" s="296">
        <f t="shared" si="60"/>
        <v>0</v>
      </c>
      <c r="P416" s="297">
        <f t="shared" si="61"/>
        <v>0</v>
      </c>
      <c r="Q416" s="153" t="str">
        <f t="shared" si="62"/>
        <v>ERROR</v>
      </c>
      <c r="R416" s="298"/>
    </row>
    <row r="417" spans="1:18">
      <c r="A417" s="280"/>
      <c r="B417" s="281"/>
      <c r="C417" s="306">
        <v>4386</v>
      </c>
      <c r="D417" s="307">
        <v>10.097999999999946</v>
      </c>
      <c r="E417" s="308"/>
      <c r="F417" s="308"/>
      <c r="G417" s="309" t="s">
        <v>416</v>
      </c>
      <c r="H417" s="310" t="s">
        <v>5</v>
      </c>
      <c r="I417" s="311">
        <v>8</v>
      </c>
      <c r="J417" s="374"/>
      <c r="K417" s="356">
        <f t="shared" si="59"/>
        <v>0</v>
      </c>
      <c r="L417" s="323"/>
      <c r="M417" s="324"/>
      <c r="N417" s="312">
        <v>333010</v>
      </c>
      <c r="O417" s="296">
        <f t="shared" si="60"/>
        <v>0</v>
      </c>
      <c r="P417" s="297">
        <f t="shared" si="61"/>
        <v>0</v>
      </c>
      <c r="Q417" s="153" t="str">
        <f t="shared" si="62"/>
        <v>ERROR</v>
      </c>
      <c r="R417" s="298"/>
    </row>
    <row r="418" spans="1:18">
      <c r="A418" s="280"/>
      <c r="B418" s="281"/>
      <c r="C418" s="306">
        <v>4389</v>
      </c>
      <c r="D418" s="307">
        <v>10.098999999999945</v>
      </c>
      <c r="E418" s="308"/>
      <c r="F418" s="308"/>
      <c r="G418" s="309" t="s">
        <v>84</v>
      </c>
      <c r="H418" s="310" t="s">
        <v>5</v>
      </c>
      <c r="I418" s="311">
        <v>8</v>
      </c>
      <c r="J418" s="374"/>
      <c r="K418" s="356">
        <f t="shared" si="59"/>
        <v>0</v>
      </c>
      <c r="L418" s="323"/>
      <c r="M418" s="324"/>
      <c r="N418" s="312">
        <v>949483</v>
      </c>
      <c r="O418" s="296">
        <f t="shared" si="60"/>
        <v>0</v>
      </c>
      <c r="P418" s="297">
        <f t="shared" si="61"/>
        <v>0</v>
      </c>
      <c r="Q418" s="153" t="str">
        <f t="shared" si="62"/>
        <v>ERROR</v>
      </c>
      <c r="R418" s="298"/>
    </row>
    <row r="419" spans="1:18">
      <c r="A419" s="280"/>
      <c r="B419" s="281"/>
      <c r="C419" s="306"/>
      <c r="D419" s="307"/>
      <c r="E419" s="308"/>
      <c r="F419" s="308"/>
      <c r="G419" s="303" t="s">
        <v>263</v>
      </c>
      <c r="H419" s="310"/>
      <c r="I419" s="311"/>
      <c r="J419" s="375"/>
      <c r="K419" s="356">
        <f t="shared" si="59"/>
        <v>0</v>
      </c>
      <c r="L419" s="323"/>
      <c r="M419" s="324"/>
      <c r="N419" s="305"/>
      <c r="O419" s="342"/>
      <c r="P419" s="364"/>
      <c r="Q419" s="342"/>
      <c r="R419" s="298"/>
    </row>
    <row r="420" spans="1:18" ht="31.5">
      <c r="A420" s="280"/>
      <c r="B420" s="281"/>
      <c r="C420" s="306">
        <v>5472</v>
      </c>
      <c r="D420" s="307">
        <v>10.099999999999945</v>
      </c>
      <c r="E420" s="308"/>
      <c r="F420" s="308"/>
      <c r="G420" s="309" t="s">
        <v>106</v>
      </c>
      <c r="H420" s="310" t="s">
        <v>2</v>
      </c>
      <c r="I420" s="311">
        <v>131</v>
      </c>
      <c r="J420" s="374"/>
      <c r="K420" s="356">
        <f t="shared" si="59"/>
        <v>0</v>
      </c>
      <c r="L420" s="323"/>
      <c r="M420" s="324"/>
      <c r="N420" s="312">
        <v>7010</v>
      </c>
      <c r="O420" s="296">
        <f t="shared" ref="O420:O431" si="63">ROUND((+J420),0)</f>
        <v>0</v>
      </c>
      <c r="P420" s="297">
        <f t="shared" ref="P420:P431" si="64">+O420*I420</f>
        <v>0</v>
      </c>
      <c r="Q420" s="153" t="str">
        <f t="shared" ref="Q420:Q431" si="65">IF(OR(P420&lt;=0,P420&gt;K420),"ERROR","OK")</f>
        <v>ERROR</v>
      </c>
      <c r="R420" s="298"/>
    </row>
    <row r="421" spans="1:18">
      <c r="A421" s="280"/>
      <c r="B421" s="281"/>
      <c r="C421" s="306">
        <v>6968</v>
      </c>
      <c r="D421" s="307">
        <v>10.100999999999944</v>
      </c>
      <c r="E421" s="308"/>
      <c r="F421" s="308"/>
      <c r="G421" s="309" t="s">
        <v>149</v>
      </c>
      <c r="H421" s="310" t="s">
        <v>2</v>
      </c>
      <c r="I421" s="311">
        <v>73</v>
      </c>
      <c r="J421" s="374"/>
      <c r="K421" s="356">
        <f t="shared" si="59"/>
        <v>0</v>
      </c>
      <c r="L421" s="323"/>
      <c r="M421" s="324"/>
      <c r="N421" s="312">
        <v>7768</v>
      </c>
      <c r="O421" s="296">
        <f t="shared" si="63"/>
        <v>0</v>
      </c>
      <c r="P421" s="297">
        <f t="shared" si="64"/>
        <v>0</v>
      </c>
      <c r="Q421" s="153" t="str">
        <f t="shared" si="65"/>
        <v>ERROR</v>
      </c>
      <c r="R421" s="298"/>
    </row>
    <row r="422" spans="1:18">
      <c r="A422" s="280"/>
      <c r="B422" s="281"/>
      <c r="C422" s="306">
        <v>7236</v>
      </c>
      <c r="D422" s="307">
        <v>10.101999999999943</v>
      </c>
      <c r="E422" s="308"/>
      <c r="F422" s="308"/>
      <c r="G422" s="309" t="s">
        <v>156</v>
      </c>
      <c r="H422" s="310" t="s">
        <v>2</v>
      </c>
      <c r="I422" s="311">
        <v>42</v>
      </c>
      <c r="J422" s="374"/>
      <c r="K422" s="356">
        <f t="shared" si="59"/>
        <v>0</v>
      </c>
      <c r="L422" s="323"/>
      <c r="M422" s="324"/>
      <c r="N422" s="312">
        <v>115638</v>
      </c>
      <c r="O422" s="296">
        <f t="shared" si="63"/>
        <v>0</v>
      </c>
      <c r="P422" s="297">
        <f t="shared" si="64"/>
        <v>0</v>
      </c>
      <c r="Q422" s="153" t="str">
        <f t="shared" si="65"/>
        <v>ERROR</v>
      </c>
      <c r="R422" s="298"/>
    </row>
    <row r="423" spans="1:18">
      <c r="A423" s="280"/>
      <c r="B423" s="281"/>
      <c r="C423" s="306">
        <v>6544</v>
      </c>
      <c r="D423" s="307">
        <v>10.102999999999943</v>
      </c>
      <c r="E423" s="308"/>
      <c r="F423" s="308"/>
      <c r="G423" s="309" t="s">
        <v>117</v>
      </c>
      <c r="H423" s="310" t="s">
        <v>5</v>
      </c>
      <c r="I423" s="311">
        <v>10</v>
      </c>
      <c r="J423" s="374"/>
      <c r="K423" s="356">
        <f t="shared" si="59"/>
        <v>0</v>
      </c>
      <c r="L423" s="323"/>
      <c r="M423" s="324"/>
      <c r="N423" s="312">
        <v>5965</v>
      </c>
      <c r="O423" s="296">
        <f t="shared" si="63"/>
        <v>0</v>
      </c>
      <c r="P423" s="297">
        <f t="shared" si="64"/>
        <v>0</v>
      </c>
      <c r="Q423" s="153" t="str">
        <f t="shared" si="65"/>
        <v>ERROR</v>
      </c>
      <c r="R423" s="298"/>
    </row>
    <row r="424" spans="1:18">
      <c r="A424" s="280"/>
      <c r="B424" s="281"/>
      <c r="C424" s="306">
        <v>6692</v>
      </c>
      <c r="D424" s="307">
        <v>10.103999999999942</v>
      </c>
      <c r="E424" s="308"/>
      <c r="F424" s="308"/>
      <c r="G424" s="309" t="s">
        <v>132</v>
      </c>
      <c r="H424" s="310" t="s">
        <v>5</v>
      </c>
      <c r="I424" s="311">
        <v>18</v>
      </c>
      <c r="J424" s="374"/>
      <c r="K424" s="356">
        <f t="shared" si="59"/>
        <v>0</v>
      </c>
      <c r="L424" s="323"/>
      <c r="M424" s="324"/>
      <c r="N424" s="312">
        <v>5543</v>
      </c>
      <c r="O424" s="296">
        <f t="shared" si="63"/>
        <v>0</v>
      </c>
      <c r="P424" s="297">
        <f t="shared" si="64"/>
        <v>0</v>
      </c>
      <c r="Q424" s="153" t="str">
        <f t="shared" si="65"/>
        <v>ERROR</v>
      </c>
      <c r="R424" s="298"/>
    </row>
    <row r="425" spans="1:18">
      <c r="A425" s="280"/>
      <c r="B425" s="281"/>
      <c r="C425" s="306">
        <v>6933</v>
      </c>
      <c r="D425" s="307">
        <v>10.104999999999942</v>
      </c>
      <c r="E425" s="308"/>
      <c r="F425" s="308"/>
      <c r="G425" s="309" t="s">
        <v>144</v>
      </c>
      <c r="H425" s="310" t="s">
        <v>5</v>
      </c>
      <c r="I425" s="311">
        <v>2</v>
      </c>
      <c r="J425" s="374"/>
      <c r="K425" s="356">
        <f t="shared" si="59"/>
        <v>0</v>
      </c>
      <c r="L425" s="323"/>
      <c r="M425" s="324"/>
      <c r="N425" s="312">
        <v>13177</v>
      </c>
      <c r="O425" s="296">
        <f t="shared" si="63"/>
        <v>0</v>
      </c>
      <c r="P425" s="297">
        <f t="shared" si="64"/>
        <v>0</v>
      </c>
      <c r="Q425" s="153" t="str">
        <f t="shared" si="65"/>
        <v>ERROR</v>
      </c>
      <c r="R425" s="298"/>
    </row>
    <row r="426" spans="1:18">
      <c r="A426" s="280"/>
      <c r="B426" s="281"/>
      <c r="C426" s="313">
        <v>5094</v>
      </c>
      <c r="D426" s="307">
        <v>10.105999999999941</v>
      </c>
      <c r="E426" s="302"/>
      <c r="F426" s="302"/>
      <c r="G426" s="309" t="s">
        <v>102</v>
      </c>
      <c r="H426" s="310" t="s">
        <v>5</v>
      </c>
      <c r="I426" s="311">
        <v>4</v>
      </c>
      <c r="J426" s="374"/>
      <c r="K426" s="356">
        <f t="shared" si="59"/>
        <v>0</v>
      </c>
      <c r="L426" s="323"/>
      <c r="M426" s="324"/>
      <c r="N426" s="312">
        <v>4204</v>
      </c>
      <c r="O426" s="296">
        <f t="shared" si="63"/>
        <v>0</v>
      </c>
      <c r="P426" s="297">
        <f t="shared" si="64"/>
        <v>0</v>
      </c>
      <c r="Q426" s="153" t="str">
        <f t="shared" si="65"/>
        <v>ERROR</v>
      </c>
      <c r="R426" s="298"/>
    </row>
    <row r="427" spans="1:18">
      <c r="A427" s="280"/>
      <c r="B427" s="281"/>
      <c r="C427" s="313">
        <v>3687</v>
      </c>
      <c r="D427" s="307">
        <v>10.106999999999941</v>
      </c>
      <c r="E427" s="302"/>
      <c r="F427" s="302"/>
      <c r="G427" s="309" t="s">
        <v>29</v>
      </c>
      <c r="H427" s="310" t="s">
        <v>5</v>
      </c>
      <c r="I427" s="311">
        <v>10</v>
      </c>
      <c r="J427" s="374"/>
      <c r="K427" s="356">
        <f t="shared" si="59"/>
        <v>0</v>
      </c>
      <c r="L427" s="323"/>
      <c r="M427" s="324"/>
      <c r="N427" s="312">
        <v>227734</v>
      </c>
      <c r="O427" s="296">
        <f t="shared" si="63"/>
        <v>0</v>
      </c>
      <c r="P427" s="297">
        <f t="shared" si="64"/>
        <v>0</v>
      </c>
      <c r="Q427" s="153" t="str">
        <f t="shared" si="65"/>
        <v>ERROR</v>
      </c>
      <c r="R427" s="298"/>
    </row>
    <row r="428" spans="1:18" ht="31.5">
      <c r="A428" s="280"/>
      <c r="B428" s="281"/>
      <c r="C428" s="313">
        <v>5095</v>
      </c>
      <c r="D428" s="307">
        <v>10.10799999999994</v>
      </c>
      <c r="E428" s="302"/>
      <c r="F428" s="302"/>
      <c r="G428" s="309" t="s">
        <v>103</v>
      </c>
      <c r="H428" s="310" t="s">
        <v>5</v>
      </c>
      <c r="I428" s="311">
        <v>4</v>
      </c>
      <c r="J428" s="374"/>
      <c r="K428" s="356">
        <f t="shared" si="59"/>
        <v>0</v>
      </c>
      <c r="L428" s="323"/>
      <c r="M428" s="324"/>
      <c r="N428" s="312">
        <v>31555</v>
      </c>
      <c r="O428" s="296">
        <f t="shared" si="63"/>
        <v>0</v>
      </c>
      <c r="P428" s="297">
        <f t="shared" si="64"/>
        <v>0</v>
      </c>
      <c r="Q428" s="153" t="str">
        <f t="shared" si="65"/>
        <v>ERROR</v>
      </c>
      <c r="R428" s="298"/>
    </row>
    <row r="429" spans="1:18">
      <c r="A429" s="280"/>
      <c r="B429" s="281"/>
      <c r="C429" s="306">
        <v>7014</v>
      </c>
      <c r="D429" s="307">
        <v>10.10899999999994</v>
      </c>
      <c r="E429" s="308"/>
      <c r="F429" s="308"/>
      <c r="G429" s="309" t="s">
        <v>151</v>
      </c>
      <c r="H429" s="310" t="s">
        <v>5</v>
      </c>
      <c r="I429" s="311">
        <v>10</v>
      </c>
      <c r="J429" s="374"/>
      <c r="K429" s="356">
        <f t="shared" si="59"/>
        <v>0</v>
      </c>
      <c r="L429" s="323"/>
      <c r="M429" s="324"/>
      <c r="N429" s="312">
        <v>240450</v>
      </c>
      <c r="O429" s="296">
        <f t="shared" si="63"/>
        <v>0</v>
      </c>
      <c r="P429" s="297">
        <f t="shared" si="64"/>
        <v>0</v>
      </c>
      <c r="Q429" s="153" t="str">
        <f t="shared" si="65"/>
        <v>ERROR</v>
      </c>
      <c r="R429" s="298"/>
    </row>
    <row r="430" spans="1:18" ht="47.25">
      <c r="A430" s="280"/>
      <c r="B430" s="281"/>
      <c r="C430" s="306">
        <v>5187</v>
      </c>
      <c r="D430" s="307">
        <v>10.109999999999939</v>
      </c>
      <c r="E430" s="308"/>
      <c r="F430" s="308"/>
      <c r="G430" s="309" t="s">
        <v>196</v>
      </c>
      <c r="H430" s="310" t="s">
        <v>5</v>
      </c>
      <c r="I430" s="311">
        <v>10</v>
      </c>
      <c r="J430" s="374"/>
      <c r="K430" s="356">
        <f t="shared" si="59"/>
        <v>0</v>
      </c>
      <c r="L430" s="323"/>
      <c r="M430" s="324"/>
      <c r="N430" s="312">
        <v>386556</v>
      </c>
      <c r="O430" s="296">
        <f t="shared" si="63"/>
        <v>0</v>
      </c>
      <c r="P430" s="297">
        <f t="shared" si="64"/>
        <v>0</v>
      </c>
      <c r="Q430" s="153" t="str">
        <f t="shared" si="65"/>
        <v>ERROR</v>
      </c>
      <c r="R430" s="298"/>
    </row>
    <row r="431" spans="1:18">
      <c r="A431" s="280"/>
      <c r="B431" s="281"/>
      <c r="C431" s="306">
        <v>6857</v>
      </c>
      <c r="D431" s="307">
        <v>10.110999999999938</v>
      </c>
      <c r="E431" s="308"/>
      <c r="F431" s="308"/>
      <c r="G431" s="309" t="s">
        <v>139</v>
      </c>
      <c r="H431" s="310" t="s">
        <v>5</v>
      </c>
      <c r="I431" s="311">
        <v>4</v>
      </c>
      <c r="J431" s="374"/>
      <c r="K431" s="356">
        <f t="shared" si="59"/>
        <v>0</v>
      </c>
      <c r="L431" s="323"/>
      <c r="M431" s="324"/>
      <c r="N431" s="312">
        <v>57614</v>
      </c>
      <c r="O431" s="296">
        <f t="shared" si="63"/>
        <v>0</v>
      </c>
      <c r="P431" s="297">
        <f t="shared" si="64"/>
        <v>0</v>
      </c>
      <c r="Q431" s="153" t="str">
        <f t="shared" si="65"/>
        <v>ERROR</v>
      </c>
      <c r="R431" s="298"/>
    </row>
    <row r="432" spans="1:18" ht="17.25" thickBot="1">
      <c r="A432" s="280"/>
      <c r="B432" s="281"/>
      <c r="C432" s="317" t="s">
        <v>9</v>
      </c>
      <c r="D432" s="318"/>
      <c r="E432" s="319"/>
      <c r="F432" s="319"/>
      <c r="G432" s="320"/>
      <c r="H432" s="319"/>
      <c r="I432" s="321"/>
      <c r="J432" s="375"/>
      <c r="K432" s="357">
        <f>+SUM(K312:K431)</f>
        <v>0</v>
      </c>
      <c r="L432" s="323"/>
      <c r="M432" s="324"/>
      <c r="N432" s="349"/>
      <c r="O432" s="351"/>
      <c r="P432" s="361">
        <f>+SUM(P312:P431)</f>
        <v>0</v>
      </c>
      <c r="Q432" s="350" t="str">
        <f>IF(OR(P432&lt;=0,P432&gt;'PTTO OFICIAL '!K432,COUNTIF(Q315:Q431,"ERROR")&gt;0),"ERROR","OK")</f>
        <v>ERROR</v>
      </c>
      <c r="R432" s="298"/>
    </row>
    <row r="433" spans="1:18" ht="17.25" thickBot="1">
      <c r="A433" s="280"/>
      <c r="B433" s="281"/>
      <c r="C433" s="331"/>
      <c r="D433" s="332">
        <v>11</v>
      </c>
      <c r="E433" s="333"/>
      <c r="F433" s="333"/>
      <c r="G433" s="334" t="s">
        <v>264</v>
      </c>
      <c r="H433" s="335"/>
      <c r="I433" s="336"/>
      <c r="J433" s="371"/>
      <c r="K433" s="353"/>
      <c r="L433" s="323"/>
      <c r="M433" s="324"/>
      <c r="N433" s="339"/>
      <c r="O433" s="337"/>
      <c r="P433" s="362"/>
      <c r="Q433" s="340"/>
      <c r="R433" s="298"/>
    </row>
    <row r="434" spans="1:18">
      <c r="A434" s="280"/>
      <c r="B434" s="281"/>
      <c r="C434" s="300"/>
      <c r="D434" s="301"/>
      <c r="E434" s="302"/>
      <c r="F434" s="302"/>
      <c r="G434" s="303" t="s">
        <v>265</v>
      </c>
      <c r="H434" s="304"/>
      <c r="I434" s="305"/>
      <c r="J434" s="375"/>
      <c r="K434" s="355"/>
      <c r="L434" s="323"/>
      <c r="M434" s="324"/>
      <c r="N434" s="305"/>
      <c r="O434" s="342"/>
      <c r="P434" s="364"/>
      <c r="Q434" s="342"/>
      <c r="R434" s="298"/>
    </row>
    <row r="435" spans="1:18" ht="31.5">
      <c r="A435" s="280"/>
      <c r="B435" s="281"/>
      <c r="C435" s="306">
        <v>4390</v>
      </c>
      <c r="D435" s="307">
        <v>11.000999999999999</v>
      </c>
      <c r="E435" s="308"/>
      <c r="F435" s="308"/>
      <c r="G435" s="309" t="s">
        <v>85</v>
      </c>
      <c r="H435" s="310" t="s">
        <v>1</v>
      </c>
      <c r="I435" s="311">
        <v>35</v>
      </c>
      <c r="J435" s="374"/>
      <c r="K435" s="356">
        <f t="shared" ref="K435:K438" si="66">+J435*I435</f>
        <v>0</v>
      </c>
      <c r="L435" s="323"/>
      <c r="M435" s="324"/>
      <c r="N435" s="312">
        <v>96446</v>
      </c>
      <c r="O435" s="296">
        <f>ROUND((+J435),0)</f>
        <v>0</v>
      </c>
      <c r="P435" s="297">
        <f>+O435*I435</f>
        <v>0</v>
      </c>
      <c r="Q435" s="153" t="str">
        <f>IF(OR(P435&lt;=0,P435&gt;K435),"ERROR","OK")</f>
        <v>ERROR</v>
      </c>
      <c r="R435" s="298"/>
    </row>
    <row r="436" spans="1:18" ht="31.5">
      <c r="A436" s="280"/>
      <c r="B436" s="281"/>
      <c r="C436" s="306">
        <v>4792</v>
      </c>
      <c r="D436" s="307">
        <v>11.001999999999999</v>
      </c>
      <c r="E436" s="308"/>
      <c r="F436" s="308"/>
      <c r="G436" s="309" t="s">
        <v>43</v>
      </c>
      <c r="H436" s="310" t="s">
        <v>1</v>
      </c>
      <c r="I436" s="311">
        <v>12</v>
      </c>
      <c r="J436" s="374"/>
      <c r="K436" s="356">
        <f t="shared" si="66"/>
        <v>0</v>
      </c>
      <c r="L436" s="323"/>
      <c r="M436" s="324"/>
      <c r="N436" s="312">
        <v>97881</v>
      </c>
      <c r="O436" s="296">
        <f>ROUND((+J436),0)</f>
        <v>0</v>
      </c>
      <c r="P436" s="297">
        <f>+O436*I436</f>
        <v>0</v>
      </c>
      <c r="Q436" s="153" t="str">
        <f>IF(OR(P436&lt;=0,P436&gt;K436),"ERROR","OK")</f>
        <v>ERROR</v>
      </c>
      <c r="R436" s="298"/>
    </row>
    <row r="437" spans="1:18" ht="31.5">
      <c r="A437" s="280"/>
      <c r="B437" s="281"/>
      <c r="C437" s="306">
        <v>3024</v>
      </c>
      <c r="D437" s="307">
        <v>11.002999999999998</v>
      </c>
      <c r="E437" s="308"/>
      <c r="F437" s="308"/>
      <c r="G437" s="309" t="s">
        <v>12</v>
      </c>
      <c r="H437" s="310" t="s">
        <v>1</v>
      </c>
      <c r="I437" s="311">
        <v>22</v>
      </c>
      <c r="J437" s="374"/>
      <c r="K437" s="356">
        <f t="shared" si="66"/>
        <v>0</v>
      </c>
      <c r="L437" s="323"/>
      <c r="M437" s="324"/>
      <c r="N437" s="312">
        <v>126767</v>
      </c>
      <c r="O437" s="296">
        <f>ROUND((+J437),0)</f>
        <v>0</v>
      </c>
      <c r="P437" s="297">
        <f>+O437*I437</f>
        <v>0</v>
      </c>
      <c r="Q437" s="153" t="str">
        <f>IF(OR(P437&lt;=0,P437&gt;K437),"ERROR","OK")</f>
        <v>ERROR</v>
      </c>
      <c r="R437" s="298"/>
    </row>
    <row r="438" spans="1:18" ht="31.5">
      <c r="A438" s="280"/>
      <c r="B438" s="281"/>
      <c r="C438" s="306">
        <v>4613</v>
      </c>
      <c r="D438" s="307">
        <v>11.003999999999998</v>
      </c>
      <c r="E438" s="308"/>
      <c r="F438" s="308"/>
      <c r="G438" s="309" t="s">
        <v>44</v>
      </c>
      <c r="H438" s="310" t="s">
        <v>1</v>
      </c>
      <c r="I438" s="311">
        <v>22</v>
      </c>
      <c r="J438" s="374"/>
      <c r="K438" s="356">
        <f t="shared" si="66"/>
        <v>0</v>
      </c>
      <c r="L438" s="323"/>
      <c r="M438" s="324"/>
      <c r="N438" s="312">
        <v>58797</v>
      </c>
      <c r="O438" s="296">
        <f>ROUND((+J438),0)</f>
        <v>0</v>
      </c>
      <c r="P438" s="297">
        <f>+O438*I438</f>
        <v>0</v>
      </c>
      <c r="Q438" s="153" t="str">
        <f>IF(OR(P438&lt;=0,P438&gt;K438),"ERROR","OK")</f>
        <v>ERROR</v>
      </c>
      <c r="R438" s="298"/>
    </row>
    <row r="439" spans="1:18" ht="17.25" thickBot="1">
      <c r="A439" s="280"/>
      <c r="B439" s="281"/>
      <c r="C439" s="317" t="s">
        <v>9</v>
      </c>
      <c r="D439" s="318"/>
      <c r="E439" s="319"/>
      <c r="F439" s="319"/>
      <c r="G439" s="320"/>
      <c r="H439" s="319"/>
      <c r="I439" s="321"/>
      <c r="J439" s="375"/>
      <c r="K439" s="357">
        <f>+SUM(K435:K438)</f>
        <v>0</v>
      </c>
      <c r="L439" s="323"/>
      <c r="M439" s="324"/>
      <c r="N439" s="349"/>
      <c r="O439" s="351"/>
      <c r="P439" s="361">
        <f>+SUM(P435:P438)</f>
        <v>0</v>
      </c>
      <c r="Q439" s="350" t="str">
        <f>IF(OR(P439&lt;=0,P439&gt;'PTTO OFICIAL '!K439,COUNTIF(Q435:Q438,"ERROR")&gt;0),"ERROR","OK")</f>
        <v>ERROR</v>
      </c>
      <c r="R439" s="298"/>
    </row>
    <row r="440" spans="1:18" ht="153.75" customHeight="1" thickBot="1">
      <c r="A440" s="280"/>
      <c r="B440" s="281"/>
      <c r="C440" s="282"/>
      <c r="D440" s="378" t="s">
        <v>431</v>
      </c>
      <c r="E440" s="379"/>
      <c r="F440" s="379"/>
      <c r="G440" s="379"/>
      <c r="H440" s="379"/>
      <c r="I440" s="379"/>
      <c r="J440" s="381"/>
      <c r="K440" s="359">
        <f>K439+K432+K310+K204+K127</f>
        <v>0</v>
      </c>
      <c r="L440" s="323"/>
      <c r="M440" s="324"/>
      <c r="N440" s="390"/>
      <c r="O440" s="390"/>
      <c r="P440" s="382">
        <f>P439+P432+P310+P204+P127</f>
        <v>0</v>
      </c>
      <c r="Q440" s="350" t="str">
        <f>IF(OR(P440&lt;=0,P440&gt;'PTTO OFICIAL '!K440,COUNTIF(Q16:Q439,"ERROR")&gt;0),"ERROR","OK")</f>
        <v>ERROR</v>
      </c>
    </row>
    <row r="441" spans="1:18" ht="17.25" thickBot="1">
      <c r="A441" s="280"/>
      <c r="B441" s="281"/>
      <c r="C441" s="136" t="s">
        <v>244</v>
      </c>
      <c r="D441" s="104">
        <v>12</v>
      </c>
      <c r="E441" s="126"/>
      <c r="F441" s="126"/>
      <c r="G441" s="127" t="s">
        <v>266</v>
      </c>
      <c r="H441" s="128"/>
      <c r="I441" s="129"/>
      <c r="J441" s="129"/>
      <c r="K441" s="353"/>
      <c r="L441" s="323"/>
      <c r="M441" s="324"/>
      <c r="N441" s="339"/>
      <c r="O441" s="337"/>
      <c r="P441" s="362"/>
      <c r="Q441" s="340"/>
      <c r="R441" s="298"/>
    </row>
    <row r="442" spans="1:18" ht="47.25">
      <c r="A442" s="280"/>
      <c r="B442" s="281"/>
      <c r="C442" s="135">
        <v>4542</v>
      </c>
      <c r="D442" s="132">
        <v>12.000999999999999</v>
      </c>
      <c r="E442" s="107"/>
      <c r="F442" s="107"/>
      <c r="G442" s="108" t="s">
        <v>89</v>
      </c>
      <c r="H442" s="109" t="s">
        <v>1</v>
      </c>
      <c r="I442" s="125">
        <v>1067</v>
      </c>
      <c r="J442" s="110"/>
      <c r="K442" s="356">
        <f t="shared" ref="K442:K444" si="67">+J442*I442</f>
        <v>0</v>
      </c>
      <c r="L442" s="323"/>
      <c r="M442" s="324"/>
      <c r="N442" s="312">
        <v>1328930</v>
      </c>
      <c r="O442" s="296">
        <f>ROUND((+J442),0)</f>
        <v>0</v>
      </c>
      <c r="P442" s="297">
        <f>+O442*I442</f>
        <v>0</v>
      </c>
      <c r="Q442" s="153" t="str">
        <f>IF(OR(P442&lt;=0,P442&gt;K442),"ERROR","OK")</f>
        <v>ERROR</v>
      </c>
      <c r="R442" s="298"/>
    </row>
    <row r="443" spans="1:18" ht="47.25">
      <c r="A443" s="280"/>
      <c r="B443" s="281"/>
      <c r="C443" s="135">
        <v>4506</v>
      </c>
      <c r="D443" s="132">
        <v>12.001999999999999</v>
      </c>
      <c r="E443" s="107"/>
      <c r="F443" s="107"/>
      <c r="G443" s="108" t="s">
        <v>88</v>
      </c>
      <c r="H443" s="109" t="s">
        <v>4</v>
      </c>
      <c r="I443" s="125">
        <v>157</v>
      </c>
      <c r="J443" s="110"/>
      <c r="K443" s="356">
        <f t="shared" si="67"/>
        <v>0</v>
      </c>
      <c r="L443" s="323"/>
      <c r="M443" s="324"/>
      <c r="N443" s="312">
        <v>210803</v>
      </c>
      <c r="O443" s="296">
        <f>ROUND((+J443),0)</f>
        <v>0</v>
      </c>
      <c r="P443" s="297">
        <f>+O443*I443</f>
        <v>0</v>
      </c>
      <c r="Q443" s="153" t="str">
        <f>IF(OR(P443&lt;=0,P443&gt;K443),"ERROR","OK")</f>
        <v>ERROR</v>
      </c>
      <c r="R443" s="298"/>
    </row>
    <row r="444" spans="1:18" ht="47.25">
      <c r="A444" s="280"/>
      <c r="B444" s="281"/>
      <c r="C444" s="135">
        <v>4203</v>
      </c>
      <c r="D444" s="132">
        <v>12.002999999999998</v>
      </c>
      <c r="E444" s="107"/>
      <c r="F444" s="107"/>
      <c r="G444" s="108" t="s">
        <v>80</v>
      </c>
      <c r="H444" s="109" t="s">
        <v>1</v>
      </c>
      <c r="I444" s="125">
        <v>571</v>
      </c>
      <c r="J444" s="110"/>
      <c r="K444" s="356">
        <f t="shared" si="67"/>
        <v>0</v>
      </c>
      <c r="L444" s="323"/>
      <c r="M444" s="324"/>
      <c r="N444" s="312">
        <v>1092919</v>
      </c>
      <c r="O444" s="296">
        <f>ROUND((+J444),0)</f>
        <v>0</v>
      </c>
      <c r="P444" s="297">
        <f>+O444*I444</f>
        <v>0</v>
      </c>
      <c r="Q444" s="153" t="str">
        <f>IF(OR(P444&lt;=0,P444&gt;K444),"ERROR","OK")</f>
        <v>ERROR</v>
      </c>
      <c r="R444" s="298"/>
    </row>
    <row r="445" spans="1:18" ht="17.25" thickBot="1">
      <c r="A445" s="280"/>
      <c r="B445" s="281"/>
      <c r="C445" s="137" t="s">
        <v>9</v>
      </c>
      <c r="D445" s="138"/>
      <c r="E445" s="139"/>
      <c r="F445" s="139"/>
      <c r="G445" s="140"/>
      <c r="H445" s="139"/>
      <c r="I445" s="111"/>
      <c r="J445" s="141"/>
      <c r="K445" s="357">
        <f>+SUM(K442:K444)</f>
        <v>0</v>
      </c>
      <c r="L445" s="323"/>
      <c r="M445" s="324"/>
      <c r="N445" s="349"/>
      <c r="O445" s="351"/>
      <c r="P445" s="361">
        <f>+SUM(P442:P444)</f>
        <v>0</v>
      </c>
      <c r="Q445" s="350" t="str">
        <f>IF(OR(P445&lt;=0,P445&gt;'PTTO OFICIAL '!K445,COUNTIF(Q442:Q444,"ERROR")&gt;0),"ERROR","OK")</f>
        <v>ERROR</v>
      </c>
      <c r="R445" s="298"/>
    </row>
    <row r="446" spans="1:18" ht="153.75" customHeight="1" thickBot="1">
      <c r="A446" s="280"/>
      <c r="B446" s="281"/>
      <c r="C446" s="282"/>
      <c r="D446" s="378" t="s">
        <v>430</v>
      </c>
      <c r="E446" s="379"/>
      <c r="F446" s="379"/>
      <c r="G446" s="379"/>
      <c r="H446" s="379"/>
      <c r="I446" s="379"/>
      <c r="J446" s="381"/>
      <c r="K446" s="359">
        <f>+K445</f>
        <v>0</v>
      </c>
      <c r="L446" s="323"/>
      <c r="M446" s="324"/>
      <c r="N446" s="390"/>
      <c r="O446" s="390"/>
      <c r="P446" s="382">
        <f>+SUM(P442:P444)</f>
        <v>0</v>
      </c>
      <c r="Q446" s="350" t="str">
        <f>IF(OR(P446&lt;=0,P446&gt;'PTTO OFICIAL '!K446,COUNTIF(Q442:Q445,"ERROR")&gt;0),"ERROR","OK")</f>
        <v>ERROR</v>
      </c>
    </row>
    <row r="447" spans="1:18" ht="17.25" thickBot="1">
      <c r="A447" s="280"/>
      <c r="B447" s="281"/>
      <c r="C447" s="136" t="s">
        <v>244</v>
      </c>
      <c r="D447" s="104">
        <v>13</v>
      </c>
      <c r="E447" s="126"/>
      <c r="F447" s="126"/>
      <c r="G447" s="127" t="s">
        <v>271</v>
      </c>
      <c r="H447" s="128"/>
      <c r="I447" s="129"/>
      <c r="J447" s="129"/>
      <c r="K447" s="353"/>
      <c r="L447" s="323"/>
      <c r="M447" s="324"/>
      <c r="N447" s="339"/>
      <c r="O447" s="337"/>
      <c r="P447" s="362"/>
      <c r="Q447" s="340"/>
      <c r="R447" s="298"/>
    </row>
    <row r="448" spans="1:18">
      <c r="A448" s="280"/>
      <c r="B448" s="281"/>
      <c r="C448" s="134"/>
      <c r="D448" s="131"/>
      <c r="E448" s="121"/>
      <c r="F448" s="121"/>
      <c r="G448" s="122" t="s">
        <v>272</v>
      </c>
      <c r="H448" s="123"/>
      <c r="I448" s="124"/>
      <c r="J448" s="124"/>
      <c r="K448" s="355"/>
      <c r="L448" s="323"/>
      <c r="M448" s="324"/>
      <c r="N448" s="305"/>
      <c r="O448" s="342"/>
      <c r="P448" s="364"/>
      <c r="Q448" s="342"/>
      <c r="R448" s="298"/>
    </row>
    <row r="449" spans="1:25">
      <c r="A449" s="280"/>
      <c r="B449" s="281"/>
      <c r="C449" s="135">
        <v>7758</v>
      </c>
      <c r="D449" s="132">
        <v>13.000999999999999</v>
      </c>
      <c r="E449" s="107"/>
      <c r="F449" s="107"/>
      <c r="G449" s="108" t="s">
        <v>169</v>
      </c>
      <c r="H449" s="109" t="s">
        <v>7</v>
      </c>
      <c r="I449" s="125">
        <v>1</v>
      </c>
      <c r="J449" s="110"/>
      <c r="K449" s="356">
        <f t="shared" ref="K449:K455" si="68">+J449*I449</f>
        <v>0</v>
      </c>
      <c r="L449" s="323"/>
      <c r="M449" s="324"/>
      <c r="N449" s="312">
        <v>2114169</v>
      </c>
      <c r="O449" s="296">
        <f t="shared" ref="O449:O455" si="69">ROUND((+J449),0)</f>
        <v>0</v>
      </c>
      <c r="P449" s="297">
        <f t="shared" ref="P449:P455" si="70">+O449*I449</f>
        <v>0</v>
      </c>
      <c r="Q449" s="153" t="str">
        <f t="shared" ref="Q449:Q455" si="71">IF(OR(P449&lt;=0,P449&gt;K449),"ERROR","OK")</f>
        <v>ERROR</v>
      </c>
      <c r="R449" s="298"/>
    </row>
    <row r="450" spans="1:25" ht="47.25">
      <c r="A450" s="280"/>
      <c r="B450" s="281"/>
      <c r="C450" s="135">
        <v>7762</v>
      </c>
      <c r="D450" s="132">
        <v>13.001999999999999</v>
      </c>
      <c r="E450" s="107"/>
      <c r="F450" s="107"/>
      <c r="G450" s="108" t="s">
        <v>171</v>
      </c>
      <c r="H450" s="109" t="s">
        <v>7</v>
      </c>
      <c r="I450" s="125">
        <v>1</v>
      </c>
      <c r="J450" s="110"/>
      <c r="K450" s="356">
        <f t="shared" si="68"/>
        <v>0</v>
      </c>
      <c r="L450" s="323"/>
      <c r="M450" s="324"/>
      <c r="N450" s="312">
        <v>19933662</v>
      </c>
      <c r="O450" s="296">
        <f t="shared" si="69"/>
        <v>0</v>
      </c>
      <c r="P450" s="297">
        <f t="shared" si="70"/>
        <v>0</v>
      </c>
      <c r="Q450" s="153" t="str">
        <f t="shared" si="71"/>
        <v>ERROR</v>
      </c>
      <c r="R450" s="298"/>
    </row>
    <row r="451" spans="1:25" ht="47.25">
      <c r="A451" s="280"/>
      <c r="B451" s="281"/>
      <c r="C451" s="135">
        <v>7759</v>
      </c>
      <c r="D451" s="132">
        <v>13.002999999999998</v>
      </c>
      <c r="E451" s="107"/>
      <c r="F451" s="107"/>
      <c r="G451" s="108" t="s">
        <v>172</v>
      </c>
      <c r="H451" s="109" t="s">
        <v>7</v>
      </c>
      <c r="I451" s="125">
        <v>1</v>
      </c>
      <c r="J451" s="110"/>
      <c r="K451" s="356">
        <f t="shared" si="68"/>
        <v>0</v>
      </c>
      <c r="L451" s="323"/>
      <c r="M451" s="324"/>
      <c r="N451" s="312">
        <v>20202548</v>
      </c>
      <c r="O451" s="296">
        <f t="shared" si="69"/>
        <v>0</v>
      </c>
      <c r="P451" s="297">
        <f t="shared" si="70"/>
        <v>0</v>
      </c>
      <c r="Q451" s="153" t="str">
        <f t="shared" si="71"/>
        <v>ERROR</v>
      </c>
      <c r="R451" s="298"/>
    </row>
    <row r="452" spans="1:25" ht="31.5">
      <c r="A452" s="280"/>
      <c r="B452" s="281"/>
      <c r="C452" s="135">
        <v>7760</v>
      </c>
      <c r="D452" s="132">
        <v>13.003999999999998</v>
      </c>
      <c r="E452" s="107"/>
      <c r="F452" s="107"/>
      <c r="G452" s="108" t="s">
        <v>170</v>
      </c>
      <c r="H452" s="109" t="s">
        <v>7</v>
      </c>
      <c r="I452" s="125">
        <v>1</v>
      </c>
      <c r="J452" s="110"/>
      <c r="K452" s="356">
        <f t="shared" si="68"/>
        <v>0</v>
      </c>
      <c r="L452" s="323"/>
      <c r="M452" s="324"/>
      <c r="N452" s="312">
        <v>847245</v>
      </c>
      <c r="O452" s="296">
        <f t="shared" si="69"/>
        <v>0</v>
      </c>
      <c r="P452" s="297">
        <f t="shared" si="70"/>
        <v>0</v>
      </c>
      <c r="Q452" s="153" t="str">
        <f t="shared" si="71"/>
        <v>ERROR</v>
      </c>
      <c r="R452" s="298"/>
    </row>
    <row r="453" spans="1:25" ht="47.25">
      <c r="A453" s="280"/>
      <c r="B453" s="281"/>
      <c r="C453" s="135">
        <v>8095</v>
      </c>
      <c r="D453" s="132">
        <v>13.004999999999997</v>
      </c>
      <c r="E453" s="107"/>
      <c r="F453" s="107"/>
      <c r="G453" s="108" t="s">
        <v>238</v>
      </c>
      <c r="H453" s="109" t="s">
        <v>5</v>
      </c>
      <c r="I453" s="125">
        <v>1</v>
      </c>
      <c r="J453" s="110"/>
      <c r="K453" s="356">
        <f t="shared" si="68"/>
        <v>0</v>
      </c>
      <c r="L453" s="323"/>
      <c r="M453" s="324"/>
      <c r="N453" s="312">
        <v>1723579</v>
      </c>
      <c r="O453" s="296">
        <f t="shared" si="69"/>
        <v>0</v>
      </c>
      <c r="P453" s="297">
        <f t="shared" si="70"/>
        <v>0</v>
      </c>
      <c r="Q453" s="153" t="str">
        <f t="shared" si="71"/>
        <v>ERROR</v>
      </c>
      <c r="R453" s="298"/>
    </row>
    <row r="454" spans="1:25" ht="78.75">
      <c r="A454" s="280"/>
      <c r="B454" s="281"/>
      <c r="C454" s="135">
        <v>8096</v>
      </c>
      <c r="D454" s="132">
        <v>13.005999999999997</v>
      </c>
      <c r="E454" s="107"/>
      <c r="F454" s="107"/>
      <c r="G454" s="108" t="s">
        <v>239</v>
      </c>
      <c r="H454" s="109" t="s">
        <v>5</v>
      </c>
      <c r="I454" s="125">
        <v>1</v>
      </c>
      <c r="J454" s="110"/>
      <c r="K454" s="356">
        <f t="shared" si="68"/>
        <v>0</v>
      </c>
      <c r="L454" s="323"/>
      <c r="M454" s="324"/>
      <c r="N454" s="312">
        <v>2969859</v>
      </c>
      <c r="O454" s="296">
        <f t="shared" si="69"/>
        <v>0</v>
      </c>
      <c r="P454" s="297">
        <f t="shared" si="70"/>
        <v>0</v>
      </c>
      <c r="Q454" s="153" t="str">
        <f t="shared" si="71"/>
        <v>ERROR</v>
      </c>
      <c r="R454" s="298"/>
    </row>
    <row r="455" spans="1:25" ht="78.75">
      <c r="A455" s="280"/>
      <c r="B455" s="281"/>
      <c r="C455" s="135">
        <v>8097</v>
      </c>
      <c r="D455" s="132">
        <v>13.006999999999996</v>
      </c>
      <c r="E455" s="107"/>
      <c r="F455" s="107"/>
      <c r="G455" s="108" t="s">
        <v>394</v>
      </c>
      <c r="H455" s="109" t="s">
        <v>5</v>
      </c>
      <c r="I455" s="125">
        <v>1</v>
      </c>
      <c r="J455" s="110"/>
      <c r="K455" s="356">
        <f t="shared" si="68"/>
        <v>0</v>
      </c>
      <c r="L455" s="323"/>
      <c r="M455" s="324"/>
      <c r="N455" s="312">
        <v>662650</v>
      </c>
      <c r="O455" s="296">
        <f t="shared" si="69"/>
        <v>0</v>
      </c>
      <c r="P455" s="297">
        <f t="shared" si="70"/>
        <v>0</v>
      </c>
      <c r="Q455" s="153" t="str">
        <f t="shared" si="71"/>
        <v>ERROR</v>
      </c>
      <c r="R455" s="298"/>
    </row>
    <row r="456" spans="1:25" ht="17.25" thickBot="1">
      <c r="A456" s="280"/>
      <c r="B456" s="281"/>
      <c r="C456" s="317" t="s">
        <v>9</v>
      </c>
      <c r="D456" s="318"/>
      <c r="E456" s="319"/>
      <c r="F456" s="319"/>
      <c r="G456" s="320"/>
      <c r="H456" s="319"/>
      <c r="I456" s="321"/>
      <c r="J456" s="375"/>
      <c r="K456" s="357">
        <f>+SUM(K449:K455)</f>
        <v>0</v>
      </c>
      <c r="L456" s="323"/>
      <c r="M456" s="324"/>
      <c r="N456" s="349"/>
      <c r="O456" s="351"/>
      <c r="P456" s="361">
        <f>+SUM(P449:P455)</f>
        <v>0</v>
      </c>
      <c r="Q456" s="350" t="str">
        <f>IF(OR(P456&lt;=0,P456&gt;'PTTO OFICIAL '!K456,COUNTIF(Q449:Q455,"ERROR")&gt;0),"ERROR","OK")</f>
        <v>ERROR</v>
      </c>
      <c r="R456" s="298"/>
    </row>
    <row r="457" spans="1:25" ht="153.75" customHeight="1" thickBot="1">
      <c r="A457" s="280"/>
      <c r="B457" s="281"/>
      <c r="C457" s="282"/>
      <c r="D457" s="378" t="s">
        <v>428</v>
      </c>
      <c r="E457" s="379"/>
      <c r="F457" s="379"/>
      <c r="G457" s="379"/>
      <c r="H457" s="379"/>
      <c r="I457" s="379"/>
      <c r="J457" s="380"/>
      <c r="K457" s="359">
        <v>48453712</v>
      </c>
      <c r="L457" s="323"/>
      <c r="M457" s="324"/>
      <c r="N457" s="390"/>
      <c r="O457" s="390"/>
      <c r="P457" s="391">
        <f>+K457</f>
        <v>48453712</v>
      </c>
      <c r="Q457" s="350" t="str">
        <f>IF(OR(P457&lt;=0,P457&gt;'PTTO OFICIAL '!K457,COUNTIF(Q449:Q456,"ERROR")&gt;0),"ERROR","OK")</f>
        <v>ERROR</v>
      </c>
    </row>
    <row r="458" spans="1:25">
      <c r="A458" s="280"/>
      <c r="B458" s="281"/>
      <c r="C458" s="283"/>
      <c r="D458" s="284"/>
      <c r="E458" s="283"/>
      <c r="F458" s="283"/>
      <c r="G458" s="285"/>
      <c r="H458" s="286"/>
      <c r="I458" s="287"/>
      <c r="J458" s="376"/>
      <c r="K458" s="358"/>
      <c r="L458" s="323"/>
      <c r="M458" s="324"/>
      <c r="N458" s="367"/>
      <c r="O458" s="299"/>
      <c r="P458" s="299"/>
      <c r="Q458" s="368"/>
    </row>
    <row r="459" spans="1:25" ht="17.25" thickBot="1">
      <c r="A459" s="280"/>
      <c r="B459" s="281"/>
      <c r="C459" s="283"/>
      <c r="D459" s="284"/>
      <c r="E459" s="283"/>
      <c r="F459" s="283"/>
      <c r="G459" s="285"/>
      <c r="H459" s="286"/>
      <c r="I459" s="287"/>
      <c r="J459" s="376"/>
      <c r="K459" s="358"/>
      <c r="L459" s="323"/>
      <c r="M459" s="324"/>
    </row>
    <row r="460" spans="1:25" ht="30" customHeight="1" thickBot="1">
      <c r="A460" s="280"/>
      <c r="B460" s="281"/>
      <c r="C460" s="602" t="s">
        <v>429</v>
      </c>
      <c r="D460" s="603"/>
      <c r="E460" s="603"/>
      <c r="F460" s="603"/>
      <c r="G460" s="603"/>
      <c r="H460" s="603"/>
      <c r="I460" s="603"/>
      <c r="J460" s="604"/>
      <c r="K460" s="394"/>
      <c r="L460" s="323"/>
      <c r="M460" s="324"/>
      <c r="N460" s="392">
        <v>61978247983</v>
      </c>
      <c r="O460" s="393">
        <f>ROUND((+K460),0)</f>
        <v>0</v>
      </c>
      <c r="P460" s="393">
        <f>+O460</f>
        <v>0</v>
      </c>
      <c r="Q460" s="456" t="str">
        <f>IF(OR(P460&lt;=0,P460&gt;'PTTO OFICIAL '!K460),"ERROR","OK")</f>
        <v>ERROR</v>
      </c>
    </row>
    <row r="461" spans="1:25">
      <c r="A461" s="280"/>
      <c r="B461" s="281"/>
      <c r="C461" s="283"/>
      <c r="D461" s="284"/>
      <c r="E461" s="283"/>
      <c r="F461" s="283"/>
      <c r="G461" s="285"/>
      <c r="H461" s="286"/>
      <c r="I461" s="287"/>
      <c r="J461" s="376"/>
      <c r="K461" s="358"/>
      <c r="L461" s="323"/>
      <c r="M461" s="324"/>
      <c r="N461" s="468"/>
      <c r="O461" s="469"/>
      <c r="P461" s="365"/>
      <c r="Q461" s="469"/>
    </row>
    <row r="462" spans="1:25" ht="17.25" thickBot="1">
      <c r="A462" s="280"/>
      <c r="B462" s="281"/>
      <c r="C462" s="283"/>
      <c r="D462" s="284"/>
      <c r="E462" s="283"/>
      <c r="F462" s="283"/>
      <c r="G462" s="285"/>
      <c r="H462" s="286"/>
      <c r="I462" s="287"/>
      <c r="J462" s="376"/>
      <c r="K462" s="358"/>
      <c r="L462" s="323"/>
      <c r="M462" s="324"/>
      <c r="N462" s="470"/>
      <c r="O462" s="471"/>
      <c r="P462" s="365"/>
      <c r="Q462" s="469"/>
    </row>
    <row r="463" spans="1:25" s="289" customFormat="1" ht="30" customHeight="1" thickBot="1">
      <c r="A463" s="280"/>
      <c r="B463" s="281"/>
      <c r="C463" s="593" t="s">
        <v>217</v>
      </c>
      <c r="D463" s="594"/>
      <c r="E463" s="594"/>
      <c r="F463" s="594"/>
      <c r="G463" s="594"/>
      <c r="H463" s="594"/>
      <c r="I463" s="594"/>
      <c r="J463" s="595"/>
      <c r="K463" s="388">
        <f>+K460+K457+K446+K440</f>
        <v>48453712</v>
      </c>
      <c r="L463" s="323"/>
      <c r="M463" s="324"/>
      <c r="N463" s="366"/>
      <c r="O463" s="472"/>
      <c r="P463" s="383">
        <f>+P460+P457+P446+P440</f>
        <v>48453712</v>
      </c>
      <c r="Q463" s="456" t="str">
        <f>IF(OR(P463&lt;=0,P463&gt;'PTTO OFICIAL '!K463,COUNTIF(Q16:Q460,"ERROR")&gt;0),"ERROR","OK")</f>
        <v>ERROR</v>
      </c>
      <c r="R463" s="288"/>
      <c r="S463" s="288"/>
      <c r="T463" s="288"/>
      <c r="U463" s="288"/>
      <c r="V463" s="288"/>
      <c r="W463" s="288"/>
      <c r="X463" s="288"/>
      <c r="Y463" s="288"/>
    </row>
    <row r="464" spans="1:25" s="289" customFormat="1" thickBot="1">
      <c r="A464" s="280"/>
      <c r="B464" s="281"/>
      <c r="C464" s="283"/>
      <c r="D464" s="284"/>
      <c r="E464" s="283"/>
      <c r="F464" s="283"/>
      <c r="G464" s="285"/>
      <c r="H464" s="286"/>
      <c r="I464" s="287"/>
      <c r="J464" s="376"/>
      <c r="K464" s="358"/>
      <c r="L464" s="323"/>
      <c r="M464" s="324"/>
      <c r="N464" s="470"/>
      <c r="O464" s="471"/>
      <c r="P464" s="365"/>
      <c r="Q464" s="469"/>
      <c r="R464" s="288"/>
      <c r="S464" s="288"/>
      <c r="T464" s="288"/>
      <c r="U464" s="288"/>
      <c r="V464" s="288"/>
      <c r="W464" s="288"/>
      <c r="X464" s="288"/>
      <c r="Y464" s="288"/>
    </row>
    <row r="465" spans="1:25" s="289" customFormat="1" ht="15.75">
      <c r="A465" s="280"/>
      <c r="B465" s="281"/>
      <c r="C465" s="605" t="s">
        <v>177</v>
      </c>
      <c r="D465" s="606"/>
      <c r="E465" s="606"/>
      <c r="F465" s="606"/>
      <c r="G465" s="606"/>
      <c r="H465" s="606"/>
      <c r="I465" s="606"/>
      <c r="J465" s="607"/>
      <c r="K465" s="386">
        <v>462090628</v>
      </c>
      <c r="L465" s="323"/>
      <c r="M465" s="324"/>
      <c r="N465" s="366"/>
      <c r="O465" s="472"/>
      <c r="P465" s="384">
        <f>+K465</f>
        <v>462090628</v>
      </c>
      <c r="Q465" s="457" t="str">
        <f>IF(P465&lt;&gt;'PTTO OFICIAL '!K465,"ERROR","VALOR FIJO")</f>
        <v>VALOR FIJO</v>
      </c>
      <c r="R465" s="288"/>
      <c r="S465" s="288"/>
      <c r="T465" s="288"/>
      <c r="U465" s="288"/>
      <c r="V465" s="288"/>
      <c r="W465" s="288"/>
      <c r="X465" s="288"/>
      <c r="Y465" s="288"/>
    </row>
    <row r="466" spans="1:25" s="289" customFormat="1" thickBot="1">
      <c r="A466" s="280"/>
      <c r="B466" s="281"/>
      <c r="C466" s="608" t="s">
        <v>178</v>
      </c>
      <c r="D466" s="609"/>
      <c r="E466" s="609"/>
      <c r="F466" s="609"/>
      <c r="G466" s="609"/>
      <c r="H466" s="609"/>
      <c r="I466" s="609"/>
      <c r="J466" s="610"/>
      <c r="K466" s="387">
        <v>85724509</v>
      </c>
      <c r="L466" s="323"/>
      <c r="M466" s="324"/>
      <c r="N466" s="366"/>
      <c r="O466" s="472"/>
      <c r="P466" s="384">
        <f>+K466</f>
        <v>85724509</v>
      </c>
      <c r="Q466" s="457" t="str">
        <f>IF(P466&lt;&gt;'PTTO OFICIAL '!K466,"ERROR","VALOR FIJO")</f>
        <v>VALOR FIJO</v>
      </c>
      <c r="R466" s="288"/>
      <c r="S466" s="288"/>
      <c r="T466" s="288"/>
      <c r="U466" s="288"/>
      <c r="V466" s="288"/>
      <c r="W466" s="288"/>
      <c r="X466" s="288"/>
      <c r="Y466" s="288"/>
    </row>
    <row r="467" spans="1:25" s="289" customFormat="1" ht="30" customHeight="1" thickBot="1">
      <c r="A467" s="280"/>
      <c r="B467" s="281"/>
      <c r="C467" s="593" t="s">
        <v>236</v>
      </c>
      <c r="D467" s="594"/>
      <c r="E467" s="594"/>
      <c r="F467" s="594"/>
      <c r="G467" s="594" t="e">
        <v>#REF!</v>
      </c>
      <c r="H467" s="594"/>
      <c r="I467" s="594"/>
      <c r="J467" s="595"/>
      <c r="K467" s="388">
        <f>+K465+K466</f>
        <v>547815137</v>
      </c>
      <c r="L467" s="323"/>
      <c r="M467" s="324"/>
      <c r="N467" s="366"/>
      <c r="O467" s="472"/>
      <c r="P467" s="385">
        <f>+P466+P465</f>
        <v>547815137</v>
      </c>
      <c r="Q467" s="458" t="str">
        <f>IF(OR(P467&lt;=0,P467&gt;'PTTO OFICIAL '!K467,COUNTIF(Q465:Q466,"ERROR")&gt;0),"ERROR","VALOR FIJO")</f>
        <v>VALOR FIJO</v>
      </c>
      <c r="R467" s="288"/>
      <c r="S467" s="288"/>
      <c r="T467" s="288"/>
      <c r="U467" s="288"/>
      <c r="V467" s="288"/>
      <c r="W467" s="288"/>
      <c r="X467" s="288"/>
      <c r="Y467" s="288"/>
    </row>
    <row r="468" spans="1:25" s="289" customFormat="1" thickBot="1">
      <c r="A468" s="280"/>
      <c r="B468" s="281"/>
      <c r="C468" s="283"/>
      <c r="D468" s="284"/>
      <c r="E468" s="283"/>
      <c r="F468" s="283"/>
      <c r="G468" s="285"/>
      <c r="H468" s="286"/>
      <c r="I468" s="287"/>
      <c r="J468" s="376"/>
      <c r="K468" s="358"/>
      <c r="L468" s="323"/>
      <c r="M468" s="324"/>
      <c r="N468" s="470"/>
      <c r="O468" s="471"/>
      <c r="P468" s="369"/>
      <c r="Q468" s="469"/>
      <c r="R468" s="288"/>
      <c r="S468" s="288"/>
      <c r="T468" s="288"/>
      <c r="U468" s="288"/>
      <c r="V468" s="288"/>
      <c r="W468" s="288"/>
      <c r="X468" s="288"/>
      <c r="Y468" s="288"/>
    </row>
    <row r="469" spans="1:25" s="289" customFormat="1" ht="15.75">
      <c r="A469" s="280"/>
      <c r="B469" s="281"/>
      <c r="C469" s="605" t="s">
        <v>226</v>
      </c>
      <c r="D469" s="606"/>
      <c r="E469" s="606"/>
      <c r="F469" s="606"/>
      <c r="G469" s="606"/>
      <c r="H469" s="606"/>
      <c r="I469" s="606"/>
      <c r="J469" s="607"/>
      <c r="K469" s="386">
        <v>133343235</v>
      </c>
      <c r="L469" s="323"/>
      <c r="M469" s="324"/>
      <c r="N469" s="366"/>
      <c r="O469" s="472"/>
      <c r="P469" s="384">
        <f>+K469</f>
        <v>133343235</v>
      </c>
      <c r="Q469" s="457" t="str">
        <f>IF(P469&lt;&gt;'PTTO OFICIAL '!K469,"ERROR","VALOR FIJO")</f>
        <v>VALOR FIJO</v>
      </c>
      <c r="R469" s="288"/>
      <c r="S469" s="288"/>
      <c r="T469" s="288"/>
      <c r="U469" s="288"/>
      <c r="V469" s="288"/>
      <c r="W469" s="288"/>
      <c r="X469" s="288"/>
      <c r="Y469" s="288"/>
    </row>
    <row r="470" spans="1:25" s="289" customFormat="1" ht="15.75">
      <c r="A470" s="280"/>
      <c r="B470" s="281"/>
      <c r="C470" s="611" t="s">
        <v>227</v>
      </c>
      <c r="D470" s="612"/>
      <c r="E470" s="612"/>
      <c r="F470" s="612"/>
      <c r="G470" s="612"/>
      <c r="H470" s="612"/>
      <c r="I470" s="612"/>
      <c r="J470" s="613"/>
      <c r="K470" s="387">
        <v>3356368323</v>
      </c>
      <c r="L470" s="323"/>
      <c r="M470" s="324"/>
      <c r="N470" s="366"/>
      <c r="O470" s="472"/>
      <c r="P470" s="384">
        <f>+K470</f>
        <v>3356368323</v>
      </c>
      <c r="Q470" s="457" t="str">
        <f>IF(P470&lt;&gt;'PTTO OFICIAL '!K470,"ERROR","VALOR FIJO")</f>
        <v>VALOR FIJO</v>
      </c>
      <c r="R470" s="288"/>
      <c r="S470" s="288"/>
      <c r="T470" s="288"/>
      <c r="U470" s="288"/>
      <c r="V470" s="288"/>
      <c r="W470" s="288"/>
      <c r="X470" s="288"/>
      <c r="Y470" s="288"/>
    </row>
    <row r="471" spans="1:25" s="289" customFormat="1" thickBot="1">
      <c r="A471" s="280"/>
      <c r="B471" s="281"/>
      <c r="C471" s="608" t="s">
        <v>228</v>
      </c>
      <c r="D471" s="609"/>
      <c r="E471" s="609"/>
      <c r="F471" s="609"/>
      <c r="G471" s="609"/>
      <c r="H471" s="609"/>
      <c r="I471" s="609"/>
      <c r="J471" s="610"/>
      <c r="K471" s="389">
        <v>499705372</v>
      </c>
      <c r="L471" s="323"/>
      <c r="M471" s="324"/>
      <c r="N471" s="366"/>
      <c r="O471" s="472"/>
      <c r="P471" s="384">
        <f>+K471</f>
        <v>499705372</v>
      </c>
      <c r="Q471" s="457" t="str">
        <f>IF(P471&lt;&gt;'PTTO OFICIAL '!K471,"ERROR","VALOR FIJO")</f>
        <v>VALOR FIJO</v>
      </c>
      <c r="R471" s="288"/>
      <c r="S471" s="288"/>
      <c r="T471" s="288"/>
      <c r="U471" s="288"/>
      <c r="V471" s="288"/>
      <c r="W471" s="288"/>
      <c r="X471" s="288"/>
      <c r="Y471" s="288"/>
    </row>
    <row r="472" spans="1:25" s="289" customFormat="1" ht="30" customHeight="1" thickBot="1">
      <c r="A472" s="280"/>
      <c r="B472" s="281"/>
      <c r="C472" s="593" t="s">
        <v>179</v>
      </c>
      <c r="D472" s="594"/>
      <c r="E472" s="594"/>
      <c r="F472" s="594"/>
      <c r="G472" s="594"/>
      <c r="H472" s="594"/>
      <c r="I472" s="594"/>
      <c r="J472" s="595"/>
      <c r="K472" s="388">
        <f>+K469+K470+K471</f>
        <v>3989416930</v>
      </c>
      <c r="L472" s="323"/>
      <c r="M472" s="324"/>
      <c r="N472" s="366"/>
      <c r="O472" s="472"/>
      <c r="P472" s="385">
        <f>+P471+P470+P469</f>
        <v>3989416930</v>
      </c>
      <c r="Q472" s="458" t="str">
        <f>IF(OR(P472&lt;=0,P472&gt;'PTTO OFICIAL '!K472,COUNTIF(Q469:Q471,"ERROR")&gt;0),"ERROR","VALOR FIJO")</f>
        <v>VALOR FIJO</v>
      </c>
      <c r="R472" s="288"/>
      <c r="S472" s="288"/>
      <c r="T472" s="288"/>
      <c r="U472" s="288"/>
      <c r="V472" s="288"/>
      <c r="W472" s="288"/>
      <c r="X472" s="288"/>
      <c r="Y472" s="288"/>
    </row>
    <row r="473" spans="1:25" s="289" customFormat="1" thickBot="1">
      <c r="A473" s="280"/>
      <c r="B473" s="281"/>
      <c r="C473" s="283"/>
      <c r="D473" s="284"/>
      <c r="E473" s="283"/>
      <c r="F473" s="283"/>
      <c r="G473" s="285"/>
      <c r="H473" s="286"/>
      <c r="I473" s="287"/>
      <c r="J473" s="376"/>
      <c r="K473" s="358"/>
      <c r="L473" s="323"/>
      <c r="M473" s="324"/>
      <c r="N473" s="470"/>
      <c r="O473" s="471"/>
      <c r="P473" s="369"/>
      <c r="Q473" s="469"/>
      <c r="R473" s="288"/>
      <c r="S473" s="288"/>
      <c r="T473" s="288"/>
      <c r="U473" s="288"/>
      <c r="V473" s="288"/>
      <c r="W473" s="288"/>
      <c r="X473" s="288"/>
      <c r="Y473" s="288"/>
    </row>
    <row r="474" spans="1:25" s="289" customFormat="1" ht="15.75">
      <c r="A474" s="280"/>
      <c r="B474" s="281"/>
      <c r="C474" s="605" t="s">
        <v>229</v>
      </c>
      <c r="D474" s="606"/>
      <c r="E474" s="606"/>
      <c r="F474" s="606"/>
      <c r="G474" s="606"/>
      <c r="H474" s="606"/>
      <c r="I474" s="606"/>
      <c r="J474" s="607"/>
      <c r="K474" s="386">
        <v>336544277</v>
      </c>
      <c r="L474" s="323"/>
      <c r="M474" s="324"/>
      <c r="N474" s="366"/>
      <c r="O474" s="472"/>
      <c r="P474" s="384">
        <f>+K474</f>
        <v>336544277</v>
      </c>
      <c r="Q474" s="457" t="str">
        <f>IF(P474&lt;&gt;'PTTO OFICIAL '!K474,"ERROR","VALOR FIJO")</f>
        <v>VALOR FIJO</v>
      </c>
      <c r="R474" s="288"/>
      <c r="S474" s="288"/>
      <c r="T474" s="288"/>
      <c r="U474" s="288"/>
      <c r="V474" s="288"/>
      <c r="W474" s="288"/>
      <c r="X474" s="288"/>
      <c r="Y474" s="288"/>
    </row>
    <row r="475" spans="1:25" s="289" customFormat="1" ht="15.75">
      <c r="A475" s="280"/>
      <c r="B475" s="281"/>
      <c r="C475" s="611" t="s">
        <v>230</v>
      </c>
      <c r="D475" s="612"/>
      <c r="E475" s="612"/>
      <c r="F475" s="612"/>
      <c r="G475" s="612"/>
      <c r="H475" s="612"/>
      <c r="I475" s="612"/>
      <c r="J475" s="613"/>
      <c r="K475" s="387">
        <v>1074641288</v>
      </c>
      <c r="L475" s="323"/>
      <c r="M475" s="324"/>
      <c r="N475" s="366"/>
      <c r="O475" s="472"/>
      <c r="P475" s="384">
        <f>+K475</f>
        <v>1074641288</v>
      </c>
      <c r="Q475" s="457" t="str">
        <f>IF(P475&lt;&gt;'PTTO OFICIAL '!K475,"ERROR","VALOR FIJO")</f>
        <v>VALOR FIJO</v>
      </c>
      <c r="R475" s="288"/>
      <c r="S475" s="288"/>
      <c r="T475" s="288"/>
      <c r="U475" s="288"/>
      <c r="V475" s="288"/>
      <c r="W475" s="288"/>
      <c r="X475" s="288"/>
      <c r="Y475" s="288"/>
    </row>
    <row r="476" spans="1:25" s="289" customFormat="1" thickBot="1">
      <c r="A476" s="280"/>
      <c r="B476" s="281"/>
      <c r="C476" s="608" t="s">
        <v>231</v>
      </c>
      <c r="D476" s="609"/>
      <c r="E476" s="609"/>
      <c r="F476" s="609"/>
      <c r="G476" s="609"/>
      <c r="H476" s="609"/>
      <c r="I476" s="609"/>
      <c r="J476" s="610"/>
      <c r="K476" s="389">
        <v>1231239730</v>
      </c>
      <c r="L476" s="323"/>
      <c r="M476" s="324"/>
      <c r="N476" s="366"/>
      <c r="O476" s="472"/>
      <c r="P476" s="384">
        <f>+K476</f>
        <v>1231239730</v>
      </c>
      <c r="Q476" s="457" t="str">
        <f>IF(P476&lt;&gt;'PTTO OFICIAL '!K476,"ERROR","VALOR FIJO")</f>
        <v>VALOR FIJO</v>
      </c>
      <c r="R476" s="288"/>
      <c r="S476" s="288"/>
      <c r="T476" s="288"/>
      <c r="U476" s="288"/>
      <c r="V476" s="288"/>
      <c r="W476" s="288"/>
      <c r="X476" s="288"/>
      <c r="Y476" s="288"/>
    </row>
    <row r="477" spans="1:25" s="289" customFormat="1" ht="30" customHeight="1" thickBot="1">
      <c r="A477" s="280"/>
      <c r="B477" s="281"/>
      <c r="C477" s="593" t="s">
        <v>180</v>
      </c>
      <c r="D477" s="594"/>
      <c r="E477" s="594"/>
      <c r="F477" s="594"/>
      <c r="G477" s="594"/>
      <c r="H477" s="594"/>
      <c r="I477" s="594"/>
      <c r="J477" s="595"/>
      <c r="K477" s="388">
        <f>+K476+K475+K474</f>
        <v>2642425295</v>
      </c>
      <c r="L477" s="323"/>
      <c r="M477" s="324"/>
      <c r="N477" s="366"/>
      <c r="O477" s="472"/>
      <c r="P477" s="385">
        <f>+P476+P475+P474</f>
        <v>2642425295</v>
      </c>
      <c r="Q477" s="458" t="str">
        <f>IF(OR(P477&lt;=0,P477&gt;'PTTO OFICIAL '!K477,COUNTIF(Q474:Q476,"ERROR")&gt;0),"ERROR","VALOR FIJO")</f>
        <v>VALOR FIJO</v>
      </c>
      <c r="R477" s="288"/>
      <c r="S477" s="288"/>
      <c r="T477" s="288"/>
      <c r="U477" s="288"/>
      <c r="V477" s="288"/>
      <c r="W477" s="288"/>
      <c r="X477" s="288"/>
      <c r="Y477" s="288"/>
    </row>
    <row r="478" spans="1:25" s="289" customFormat="1" thickBot="1">
      <c r="A478" s="280"/>
      <c r="B478" s="281"/>
      <c r="C478" s="283"/>
      <c r="D478" s="284"/>
      <c r="E478" s="283"/>
      <c r="F478" s="283"/>
      <c r="G478" s="285"/>
      <c r="H478" s="286"/>
      <c r="I478" s="287"/>
      <c r="J478" s="376"/>
      <c r="K478" s="358"/>
      <c r="L478" s="323"/>
      <c r="M478" s="324"/>
      <c r="N478" s="470"/>
      <c r="O478" s="471"/>
      <c r="P478" s="369"/>
      <c r="Q478" s="469"/>
      <c r="R478" s="288"/>
      <c r="S478" s="288"/>
      <c r="T478" s="288"/>
      <c r="U478" s="288"/>
      <c r="V478" s="288"/>
      <c r="W478" s="288"/>
      <c r="X478" s="288"/>
      <c r="Y478" s="288"/>
    </row>
    <row r="479" spans="1:25" s="289" customFormat="1" ht="15.75">
      <c r="A479" s="280"/>
      <c r="B479" s="281"/>
      <c r="C479" s="605" t="s">
        <v>232</v>
      </c>
      <c r="D479" s="606"/>
      <c r="E479" s="606"/>
      <c r="F479" s="606"/>
      <c r="G479" s="606"/>
      <c r="H479" s="606"/>
      <c r="I479" s="606"/>
      <c r="J479" s="607"/>
      <c r="K479" s="386">
        <v>179067659</v>
      </c>
      <c r="L479" s="323"/>
      <c r="M479" s="324"/>
      <c r="N479" s="366"/>
      <c r="O479" s="472"/>
      <c r="P479" s="384">
        <f>+K479</f>
        <v>179067659</v>
      </c>
      <c r="Q479" s="457" t="str">
        <f>IF(P479&lt;&gt;'PTTO OFICIAL '!K479,"ERROR","VALOR FIJO")</f>
        <v>VALOR FIJO</v>
      </c>
      <c r="R479" s="288"/>
      <c r="S479" s="288"/>
      <c r="T479" s="288"/>
      <c r="U479" s="288"/>
      <c r="V479" s="288"/>
      <c r="W479" s="288"/>
      <c r="X479" s="288"/>
      <c r="Y479" s="288"/>
    </row>
    <row r="480" spans="1:25" s="289" customFormat="1" ht="15.75">
      <c r="A480" s="280"/>
      <c r="B480" s="281"/>
      <c r="C480" s="611" t="s">
        <v>233</v>
      </c>
      <c r="D480" s="612"/>
      <c r="E480" s="612"/>
      <c r="F480" s="612"/>
      <c r="G480" s="612"/>
      <c r="H480" s="612"/>
      <c r="I480" s="612"/>
      <c r="J480" s="613"/>
      <c r="K480" s="387">
        <v>3106197932</v>
      </c>
      <c r="L480" s="323"/>
      <c r="M480" s="324"/>
      <c r="N480" s="366"/>
      <c r="O480" s="472"/>
      <c r="P480" s="384">
        <f>+K480</f>
        <v>3106197932</v>
      </c>
      <c r="Q480" s="457" t="str">
        <f>IF(P480&lt;&gt;'PTTO OFICIAL '!K480,"ERROR","VALOR FIJO")</f>
        <v>VALOR FIJO</v>
      </c>
      <c r="R480" s="288"/>
      <c r="S480" s="288"/>
      <c r="T480" s="288"/>
      <c r="U480" s="288"/>
      <c r="V480" s="288"/>
      <c r="W480" s="288"/>
      <c r="X480" s="288"/>
      <c r="Y480" s="288"/>
    </row>
    <row r="481" spans="1:25" s="289" customFormat="1" thickBot="1">
      <c r="A481" s="280"/>
      <c r="B481" s="281"/>
      <c r="C481" s="608" t="s">
        <v>234</v>
      </c>
      <c r="D481" s="609"/>
      <c r="E481" s="609"/>
      <c r="F481" s="609"/>
      <c r="G481" s="609"/>
      <c r="H481" s="609"/>
      <c r="I481" s="609"/>
      <c r="J481" s="610"/>
      <c r="K481" s="389">
        <v>629019741</v>
      </c>
      <c r="L481" s="323"/>
      <c r="M481" s="324"/>
      <c r="N481" s="366"/>
      <c r="O481" s="472"/>
      <c r="P481" s="384">
        <f>+K481</f>
        <v>629019741</v>
      </c>
      <c r="Q481" s="457" t="str">
        <f>IF(P481&lt;&gt;'PTTO OFICIAL '!K481,"ERROR","VALOR FIJO")</f>
        <v>VALOR FIJO</v>
      </c>
      <c r="R481" s="288"/>
      <c r="S481" s="288"/>
      <c r="T481" s="288"/>
      <c r="U481" s="288"/>
      <c r="V481" s="288"/>
      <c r="W481" s="288"/>
      <c r="X481" s="288"/>
      <c r="Y481" s="288"/>
    </row>
    <row r="482" spans="1:25" s="289" customFormat="1" ht="30" customHeight="1" thickBot="1">
      <c r="A482" s="280"/>
      <c r="B482" s="281"/>
      <c r="C482" s="593" t="s">
        <v>181</v>
      </c>
      <c r="D482" s="594"/>
      <c r="E482" s="594"/>
      <c r="F482" s="594"/>
      <c r="G482" s="594"/>
      <c r="H482" s="594"/>
      <c r="I482" s="594"/>
      <c r="J482" s="595"/>
      <c r="K482" s="388">
        <f>+K481+K480+K479</f>
        <v>3914285332</v>
      </c>
      <c r="L482" s="323"/>
      <c r="M482" s="324"/>
      <c r="N482" s="366"/>
      <c r="O482" s="472"/>
      <c r="P482" s="385">
        <f>+P481+P480+P479</f>
        <v>3914285332</v>
      </c>
      <c r="Q482" s="458" t="str">
        <f>IF(OR(P482&lt;=0,P482&gt;'PTTO OFICIAL '!K482,COUNTIF(Q479:Q481,"ERROR")&gt;0),"ERROR","VALOR FIJO")</f>
        <v>VALOR FIJO</v>
      </c>
      <c r="R482" s="288"/>
      <c r="S482" s="288"/>
      <c r="T482" s="288"/>
      <c r="U482" s="288"/>
      <c r="V482" s="288"/>
      <c r="W482" s="288"/>
      <c r="X482" s="288"/>
      <c r="Y482" s="288"/>
    </row>
    <row r="483" spans="1:25" s="289" customFormat="1" thickBot="1">
      <c r="A483" s="280"/>
      <c r="B483" s="281"/>
      <c r="C483" s="283"/>
      <c r="D483" s="284"/>
      <c r="E483" s="283"/>
      <c r="F483" s="283"/>
      <c r="G483" s="285"/>
      <c r="H483" s="286"/>
      <c r="I483" s="287"/>
      <c r="J483" s="376"/>
      <c r="K483" s="358"/>
      <c r="L483" s="323"/>
      <c r="M483" s="324"/>
      <c r="N483" s="470"/>
      <c r="O483" s="471"/>
      <c r="P483" s="365"/>
      <c r="Q483" s="469"/>
      <c r="R483" s="288"/>
      <c r="S483" s="288"/>
      <c r="T483" s="288"/>
      <c r="U483" s="288"/>
      <c r="V483" s="288"/>
      <c r="W483" s="288"/>
      <c r="X483" s="288"/>
      <c r="Y483" s="288"/>
    </row>
    <row r="484" spans="1:25" s="289" customFormat="1" ht="30" customHeight="1" thickBot="1">
      <c r="A484" s="280"/>
      <c r="B484" s="281"/>
      <c r="C484" s="593" t="s">
        <v>182</v>
      </c>
      <c r="D484" s="594"/>
      <c r="E484" s="594"/>
      <c r="F484" s="594"/>
      <c r="G484" s="594" t="s">
        <v>205</v>
      </c>
      <c r="H484" s="594"/>
      <c r="I484" s="594"/>
      <c r="J484" s="595"/>
      <c r="K484" s="388">
        <f>+K482+K477+K472+K467+K463</f>
        <v>11142396406</v>
      </c>
      <c r="L484" s="323"/>
      <c r="M484" s="324"/>
      <c r="N484" s="366"/>
      <c r="O484" s="472"/>
      <c r="P484" s="383">
        <f>+P482+P477+P472+P467+P463</f>
        <v>11142396406</v>
      </c>
      <c r="Q484" s="456" t="str">
        <f>IF(OR(P484&lt;=0,P484&gt;'PTTO OFICIAL '!K484,COUNTIF(Q463:Q482,"ERROR")&gt;0),"ERROR","OK")</f>
        <v>ERROR</v>
      </c>
      <c r="R484" s="288"/>
      <c r="S484" s="288"/>
      <c r="T484" s="288"/>
      <c r="U484" s="288"/>
      <c r="V484" s="288"/>
      <c r="W484" s="288"/>
      <c r="X484" s="288"/>
      <c r="Y484" s="288"/>
    </row>
    <row r="485" spans="1:25" s="289" customFormat="1" thickBot="1">
      <c r="A485" s="280"/>
      <c r="B485" s="281"/>
      <c r="C485" s="283"/>
      <c r="D485" s="284"/>
      <c r="E485" s="283"/>
      <c r="F485" s="283"/>
      <c r="G485" s="285"/>
      <c r="H485" s="286"/>
      <c r="I485" s="287"/>
      <c r="J485" s="376"/>
      <c r="K485" s="358"/>
      <c r="L485" s="323"/>
      <c r="M485" s="324"/>
      <c r="N485" s="470"/>
      <c r="O485" s="471"/>
      <c r="P485" s="365"/>
      <c r="Q485" s="469"/>
      <c r="R485" s="288"/>
      <c r="S485" s="288"/>
      <c r="T485" s="288"/>
      <c r="U485" s="288"/>
      <c r="V485" s="288"/>
      <c r="W485" s="288"/>
      <c r="X485" s="288"/>
      <c r="Y485" s="288"/>
    </row>
    <row r="486" spans="1:25" s="289" customFormat="1" ht="30" customHeight="1" thickBot="1">
      <c r="A486" s="280"/>
      <c r="B486" s="281"/>
      <c r="C486" s="619" t="s">
        <v>191</v>
      </c>
      <c r="D486" s="594"/>
      <c r="E486" s="594"/>
      <c r="F486" s="594"/>
      <c r="G486" s="594" t="e">
        <v>#REF!</v>
      </c>
      <c r="H486" s="594"/>
      <c r="I486" s="594"/>
      <c r="J486" s="595"/>
      <c r="K486" s="388">
        <v>21549491336</v>
      </c>
      <c r="L486" s="323"/>
      <c r="M486" s="324"/>
      <c r="N486" s="366"/>
      <c r="O486" s="472"/>
      <c r="P486" s="384">
        <f>+K486</f>
        <v>21549491336</v>
      </c>
      <c r="Q486" s="458" t="str">
        <f>IF(P486&lt;&gt;'PTTO OFICIAL '!K486,"ERROR","VALOR FIJO")</f>
        <v>VALOR FIJO</v>
      </c>
      <c r="R486" s="288"/>
      <c r="S486" s="288"/>
      <c r="T486" s="288"/>
      <c r="U486" s="288"/>
      <c r="V486" s="288"/>
      <c r="W486" s="288"/>
      <c r="X486" s="288"/>
      <c r="Y486" s="288"/>
    </row>
    <row r="487" spans="1:25" s="289" customFormat="1" thickBot="1">
      <c r="A487" s="280"/>
      <c r="B487" s="281"/>
      <c r="C487" s="283"/>
      <c r="D487" s="284"/>
      <c r="E487" s="283"/>
      <c r="F487" s="283"/>
      <c r="G487" s="285"/>
      <c r="H487" s="286"/>
      <c r="I487" s="287"/>
      <c r="J487" s="376"/>
      <c r="K487" s="358"/>
      <c r="L487" s="323"/>
      <c r="M487" s="324"/>
      <c r="N487" s="470"/>
      <c r="O487" s="471"/>
      <c r="P487" s="365"/>
      <c r="Q487" s="469"/>
      <c r="R487" s="288"/>
      <c r="S487" s="288"/>
      <c r="T487" s="288"/>
      <c r="U487" s="288"/>
      <c r="V487" s="288"/>
      <c r="W487" s="288"/>
      <c r="X487" s="288"/>
      <c r="Y487" s="288"/>
    </row>
    <row r="488" spans="1:25" s="289" customFormat="1" ht="30" customHeight="1" thickBot="1">
      <c r="A488" s="280"/>
      <c r="B488" s="281"/>
      <c r="C488" s="619" t="s">
        <v>275</v>
      </c>
      <c r="D488" s="594"/>
      <c r="E488" s="594"/>
      <c r="F488" s="594"/>
      <c r="G488" s="594" t="e">
        <v>#REF!</v>
      </c>
      <c r="H488" s="594"/>
      <c r="I488" s="594"/>
      <c r="J488" s="595"/>
      <c r="K488" s="388">
        <v>767311694</v>
      </c>
      <c r="L488" s="323"/>
      <c r="M488" s="324"/>
      <c r="N488" s="366"/>
      <c r="O488" s="472"/>
      <c r="P488" s="384">
        <f>+K488</f>
        <v>767311694</v>
      </c>
      <c r="Q488" s="458" t="str">
        <f>IF(P488&lt;&gt;'PTTO OFICIAL '!K488,"ERROR","VALOR FIJO")</f>
        <v>VALOR FIJO</v>
      </c>
      <c r="R488" s="288"/>
      <c r="S488" s="288"/>
      <c r="T488" s="288"/>
      <c r="U488" s="288"/>
      <c r="V488" s="288"/>
      <c r="W488" s="288"/>
      <c r="X488" s="288"/>
      <c r="Y488" s="288"/>
    </row>
    <row r="489" spans="1:25" s="289" customFormat="1" thickBot="1">
      <c r="A489" s="280"/>
      <c r="B489" s="281"/>
      <c r="C489" s="283"/>
      <c r="D489" s="284"/>
      <c r="E489" s="283"/>
      <c r="F489" s="283"/>
      <c r="G489" s="285"/>
      <c r="H489" s="286"/>
      <c r="I489" s="287"/>
      <c r="J489" s="376"/>
      <c r="K489" s="358"/>
      <c r="L489" s="323"/>
      <c r="M489" s="324"/>
      <c r="N489" s="470"/>
      <c r="O489" s="471"/>
      <c r="P489" s="365"/>
      <c r="Q489" s="469"/>
      <c r="R489" s="288"/>
      <c r="S489" s="288"/>
      <c r="T489" s="288"/>
      <c r="U489" s="288"/>
      <c r="V489" s="288"/>
      <c r="W489" s="288"/>
      <c r="X489" s="288"/>
      <c r="Y489" s="288"/>
    </row>
    <row r="490" spans="1:25" s="289" customFormat="1" ht="30" customHeight="1" thickBot="1">
      <c r="A490" s="280"/>
      <c r="B490" s="281"/>
      <c r="C490" s="619" t="s">
        <v>173</v>
      </c>
      <c r="D490" s="594"/>
      <c r="E490" s="594"/>
      <c r="F490" s="594"/>
      <c r="G490" s="594" t="e">
        <v>#REF!</v>
      </c>
      <c r="H490" s="594"/>
      <c r="I490" s="594"/>
      <c r="J490" s="595"/>
      <c r="K490" s="388">
        <v>7911815787</v>
      </c>
      <c r="L490" s="323"/>
      <c r="M490" s="324"/>
      <c r="N490" s="366"/>
      <c r="O490" s="472"/>
      <c r="P490" s="384">
        <f>+K490</f>
        <v>7911815787</v>
      </c>
      <c r="Q490" s="458" t="str">
        <f>IF(P490&lt;&gt;'PTTO OFICIAL '!K490,"ERROR","VALOR FIJO")</f>
        <v>VALOR FIJO</v>
      </c>
      <c r="R490" s="288"/>
      <c r="S490" s="288"/>
      <c r="T490" s="288"/>
      <c r="U490" s="288"/>
      <c r="V490" s="288"/>
      <c r="W490" s="288"/>
      <c r="X490" s="288"/>
      <c r="Y490" s="288"/>
    </row>
    <row r="491" spans="1:25" s="289" customFormat="1" thickBot="1">
      <c r="A491" s="280"/>
      <c r="B491" s="281"/>
      <c r="C491" s="283"/>
      <c r="D491" s="284"/>
      <c r="E491" s="283"/>
      <c r="F491" s="283"/>
      <c r="G491" s="285"/>
      <c r="H491" s="286"/>
      <c r="I491" s="287"/>
      <c r="J491" s="376"/>
      <c r="K491" s="358"/>
      <c r="L491" s="323"/>
      <c r="M491" s="324"/>
      <c r="N491" s="470"/>
      <c r="O491" s="471"/>
      <c r="P491" s="365"/>
      <c r="Q491" s="469"/>
      <c r="R491" s="288"/>
      <c r="S491" s="288"/>
      <c r="T491" s="288"/>
      <c r="U491" s="288"/>
      <c r="V491" s="288"/>
      <c r="W491" s="288"/>
      <c r="X491" s="288"/>
      <c r="Y491" s="288"/>
    </row>
    <row r="492" spans="1:25" s="289" customFormat="1" ht="30" customHeight="1" thickBot="1">
      <c r="A492" s="280"/>
      <c r="B492" s="281"/>
      <c r="C492" s="619" t="s">
        <v>193</v>
      </c>
      <c r="D492" s="594"/>
      <c r="E492" s="594"/>
      <c r="F492" s="594"/>
      <c r="G492" s="594" t="s">
        <v>6</v>
      </c>
      <c r="H492" s="594"/>
      <c r="I492" s="594"/>
      <c r="J492" s="595"/>
      <c r="K492" s="388">
        <f>+K490+K488+K486+K484</f>
        <v>41371015223</v>
      </c>
      <c r="L492" s="323"/>
      <c r="M492" s="324"/>
      <c r="N492" s="366"/>
      <c r="O492" s="472"/>
      <c r="P492" s="383">
        <f>+P490+P488+P486+P484</f>
        <v>41371015223</v>
      </c>
      <c r="Q492" s="456" t="str">
        <f>IF(OR(P492&lt;=0,P492&gt;'PTTO OFICIAL '!K492,COUNTIF(Q484:Q490,"ERROR")&gt;0),"ERROR","OK")</f>
        <v>ERROR</v>
      </c>
      <c r="R492" s="288"/>
      <c r="S492" s="288"/>
      <c r="T492" s="288"/>
      <c r="U492" s="288"/>
      <c r="V492" s="288"/>
      <c r="W492" s="288"/>
      <c r="X492" s="288"/>
      <c r="Y492" s="288"/>
    </row>
    <row r="493" spans="1:25" s="59" customFormat="1" thickBot="1">
      <c r="A493" s="55"/>
      <c r="B493" s="57"/>
      <c r="C493" s="395"/>
      <c r="D493" s="396"/>
      <c r="E493" s="397"/>
      <c r="F493" s="397"/>
      <c r="G493" s="398"/>
      <c r="H493" s="399"/>
      <c r="I493" s="400"/>
      <c r="J493" s="400"/>
      <c r="K493" s="401"/>
      <c r="L493" s="58"/>
      <c r="M493" s="55"/>
      <c r="N493" s="473"/>
      <c r="O493" s="474"/>
      <c r="P493" s="474"/>
      <c r="Q493" s="474"/>
      <c r="R493" s="68"/>
      <c r="S493" s="68"/>
      <c r="T493" s="68"/>
      <c r="U493" s="68"/>
      <c r="V493" s="68"/>
      <c r="W493" s="68"/>
      <c r="X493" s="68"/>
      <c r="Y493" s="68"/>
    </row>
    <row r="494" spans="1:25" s="59" customFormat="1" ht="31.5">
      <c r="A494" s="55"/>
      <c r="B494" s="57"/>
      <c r="C494" s="55"/>
      <c r="D494" s="475"/>
      <c r="E494" s="55"/>
      <c r="F494" s="55"/>
      <c r="G494" s="55"/>
      <c r="H494" s="614" t="s">
        <v>120</v>
      </c>
      <c r="I494" s="615"/>
      <c r="J494" s="615"/>
      <c r="K494" s="402" t="s">
        <v>423</v>
      </c>
      <c r="L494" s="60"/>
      <c r="M494" s="55"/>
      <c r="N494" s="476" t="s">
        <v>424</v>
      </c>
      <c r="O494" s="403"/>
      <c r="P494" s="477" t="s">
        <v>425</v>
      </c>
      <c r="Q494" s="404"/>
      <c r="R494" s="68"/>
      <c r="S494" s="68"/>
      <c r="T494" s="68"/>
      <c r="U494" s="68"/>
      <c r="V494" s="68"/>
      <c r="W494" s="68"/>
      <c r="X494" s="68"/>
      <c r="Y494" s="68"/>
    </row>
    <row r="495" spans="1:25" s="59" customFormat="1" ht="15.75">
      <c r="A495" s="55"/>
      <c r="B495" s="57"/>
      <c r="C495" s="55"/>
      <c r="D495" s="475"/>
      <c r="E495" s="55"/>
      <c r="F495" s="55"/>
      <c r="G495" s="55"/>
      <c r="H495" s="616" t="s">
        <v>208</v>
      </c>
      <c r="I495" s="556"/>
      <c r="J495" s="405" t="s">
        <v>209</v>
      </c>
      <c r="K495" s="422"/>
      <c r="L495" s="60"/>
      <c r="M495" s="55"/>
      <c r="N495" s="459">
        <v>0.26583000000000001</v>
      </c>
      <c r="O495" s="406"/>
      <c r="P495" s="460">
        <f>+K495</f>
        <v>0</v>
      </c>
      <c r="Q495" s="461" t="str">
        <f>IF(OR(P495&lt;=0,P495&gt;'PTTO OFICIAL '!K495),"ERROR","OK")</f>
        <v>ERROR</v>
      </c>
      <c r="R495" s="68"/>
      <c r="S495" s="68"/>
      <c r="T495" s="68"/>
      <c r="U495" s="68"/>
      <c r="V495" s="68"/>
      <c r="W495" s="68"/>
      <c r="X495" s="68"/>
      <c r="Y495" s="68"/>
    </row>
    <row r="496" spans="1:25" s="59" customFormat="1" ht="15.75">
      <c r="A496" s="55"/>
      <c r="B496" s="57"/>
      <c r="C496" s="55"/>
      <c r="D496" s="475"/>
      <c r="E496" s="55"/>
      <c r="F496" s="55"/>
      <c r="G496" s="55"/>
      <c r="H496" s="617" t="s">
        <v>210</v>
      </c>
      <c r="I496" s="618"/>
      <c r="J496" s="405" t="s">
        <v>211</v>
      </c>
      <c r="K496" s="422"/>
      <c r="L496" s="60"/>
      <c r="M496" s="55"/>
      <c r="N496" s="459">
        <v>0.01</v>
      </c>
      <c r="O496" s="406"/>
      <c r="P496" s="460">
        <f>+K496</f>
        <v>0</v>
      </c>
      <c r="Q496" s="461" t="str">
        <f>IF(OR(P496&lt;=0,P496&gt;'PTTO OFICIAL '!K496),"ERROR","OK")</f>
        <v>ERROR</v>
      </c>
      <c r="R496" s="68"/>
      <c r="S496" s="68"/>
      <c r="T496" s="68"/>
      <c r="U496" s="68"/>
      <c r="V496" s="68"/>
      <c r="W496" s="68"/>
      <c r="X496" s="68"/>
      <c r="Y496" s="68"/>
    </row>
    <row r="497" spans="1:25" s="62" customFormat="1" thickBot="1">
      <c r="A497" s="55"/>
      <c r="B497" s="57"/>
      <c r="C497" s="55"/>
      <c r="D497" s="475"/>
      <c r="E497" s="55"/>
      <c r="F497" s="55"/>
      <c r="G497" s="55"/>
      <c r="H497" s="555" t="s">
        <v>55</v>
      </c>
      <c r="I497" s="556"/>
      <c r="J497" s="405" t="s">
        <v>212</v>
      </c>
      <c r="K497" s="422"/>
      <c r="L497" s="58"/>
      <c r="M497" s="55"/>
      <c r="N497" s="459">
        <v>0.05</v>
      </c>
      <c r="O497" s="406"/>
      <c r="P497" s="462">
        <f>+K497</f>
        <v>0</v>
      </c>
      <c r="Q497" s="463" t="str">
        <f>IF(OR(P497&lt;=0,P497&gt;'PTTO OFICIAL '!K497),"ERROR","OK")</f>
        <v>ERROR</v>
      </c>
      <c r="R497" s="69"/>
      <c r="S497" s="69"/>
      <c r="T497" s="69"/>
      <c r="U497" s="69"/>
      <c r="V497" s="69"/>
      <c r="W497" s="69"/>
      <c r="X497" s="69"/>
      <c r="Y497" s="69"/>
    </row>
    <row r="498" spans="1:25" s="56" customFormat="1" ht="17.25" thickBot="1">
      <c r="A498" s="55"/>
      <c r="B498" s="57"/>
      <c r="C498" s="55"/>
      <c r="D498" s="475"/>
      <c r="E498" s="55"/>
      <c r="F498" s="55"/>
      <c r="G498" s="55"/>
      <c r="H498" s="557" t="s">
        <v>213</v>
      </c>
      <c r="I498" s="558"/>
      <c r="J498" s="407" t="s">
        <v>214</v>
      </c>
      <c r="K498" s="408">
        <f>+K497+K496+K495</f>
        <v>0</v>
      </c>
      <c r="L498" s="58"/>
      <c r="M498" s="55"/>
      <c r="N498" s="464">
        <f>+'PTTO OFICIAL '!K498</f>
        <v>0.32583000000000001</v>
      </c>
      <c r="O498" s="409"/>
      <c r="P498" s="465">
        <f>+P497+P496+P495</f>
        <v>0</v>
      </c>
      <c r="Q498" s="466" t="str">
        <f>IF(OR(P498&lt;=0,P498&gt;'PTTO OFICIAL '!K498,COUNTIF(Q495:Q497,"error")&gt;0),"ERROR","OK")</f>
        <v>ERROR</v>
      </c>
      <c r="R498" s="67"/>
      <c r="S498" s="67"/>
      <c r="T498" s="67"/>
      <c r="U498" s="67"/>
      <c r="V498" s="67"/>
      <c r="W498" s="67"/>
      <c r="X498" s="67"/>
      <c r="Y498" s="67"/>
    </row>
    <row r="499" spans="1:25" s="56" customFormat="1" ht="17.25" thickBot="1">
      <c r="A499" s="55"/>
      <c r="B499" s="57"/>
      <c r="C499" s="55"/>
      <c r="D499" s="410"/>
      <c r="E499" s="411"/>
      <c r="F499" s="55"/>
      <c r="G499" s="412"/>
      <c r="H499" s="413"/>
      <c r="I499" s="400"/>
      <c r="J499" s="400"/>
      <c r="K499" s="414"/>
      <c r="L499" s="58"/>
      <c r="M499" s="55"/>
      <c r="N499" s="415"/>
      <c r="O499" s="416"/>
      <c r="P499" s="416"/>
      <c r="Q499" s="417"/>
      <c r="R499" s="67"/>
      <c r="S499" s="67"/>
      <c r="T499" s="67"/>
      <c r="U499" s="67"/>
      <c r="V499" s="67"/>
      <c r="W499" s="67"/>
      <c r="X499" s="67"/>
      <c r="Y499" s="67"/>
    </row>
    <row r="500" spans="1:25" s="56" customFormat="1" ht="30" customHeight="1" thickBot="1">
      <c r="A500" s="55"/>
      <c r="B500" s="105"/>
      <c r="C500" s="491" t="s">
        <v>206</v>
      </c>
      <c r="D500" s="492"/>
      <c r="E500" s="492"/>
      <c r="F500" s="492"/>
      <c r="G500" s="492"/>
      <c r="H500" s="492"/>
      <c r="I500" s="492"/>
      <c r="J500" s="492"/>
      <c r="K500" s="493"/>
      <c r="L500" s="106"/>
      <c r="M500" s="55"/>
      <c r="N500" s="559" t="s">
        <v>339</v>
      </c>
      <c r="O500" s="560"/>
      <c r="P500" s="561"/>
      <c r="Q500" s="467" t="str">
        <f>IF(COUNTIF(Q492:Q498,"ERROR")&gt;0,"ERROR","OK")</f>
        <v>ERROR</v>
      </c>
      <c r="R500" s="67"/>
      <c r="S500" s="67"/>
      <c r="T500" s="67"/>
      <c r="U500" s="67"/>
      <c r="V500" s="67"/>
      <c r="W500" s="67"/>
      <c r="X500" s="67"/>
      <c r="Y500" s="67"/>
    </row>
    <row r="501" spans="1:25" s="56" customFormat="1" ht="30" customHeight="1">
      <c r="B501" s="112"/>
      <c r="C501" s="494" t="s">
        <v>340</v>
      </c>
      <c r="D501" s="495"/>
      <c r="E501" s="495"/>
      <c r="F501" s="495"/>
      <c r="G501" s="495"/>
      <c r="H501" s="495"/>
      <c r="I501" s="495"/>
      <c r="J501" s="495"/>
      <c r="K501" s="496"/>
      <c r="L501" s="106"/>
      <c r="M501" s="55"/>
      <c r="N501" s="416"/>
      <c r="O501" s="416"/>
      <c r="P501" s="416"/>
      <c r="Q501" s="416"/>
      <c r="R501" s="67"/>
      <c r="S501" s="67"/>
      <c r="T501" s="67"/>
      <c r="U501" s="67"/>
      <c r="V501" s="67"/>
      <c r="W501" s="67"/>
      <c r="X501" s="67"/>
      <c r="Y501" s="67"/>
    </row>
    <row r="502" spans="1:25" s="56" customFormat="1" ht="15" customHeight="1">
      <c r="B502" s="112"/>
      <c r="C502" s="497" t="s">
        <v>341</v>
      </c>
      <c r="D502" s="498"/>
      <c r="E502" s="498"/>
      <c r="F502" s="498"/>
      <c r="G502" s="498"/>
      <c r="H502" s="498"/>
      <c r="I502" s="498"/>
      <c r="J502" s="498"/>
      <c r="K502" s="499"/>
      <c r="L502" s="106"/>
      <c r="M502" s="55"/>
      <c r="N502" s="418"/>
      <c r="O502" s="418"/>
      <c r="P502" s="418"/>
      <c r="Q502" s="418"/>
      <c r="R502" s="67"/>
      <c r="S502" s="67"/>
      <c r="T502" s="67"/>
      <c r="U502" s="67"/>
      <c r="V502" s="67"/>
      <c r="W502" s="67"/>
      <c r="X502" s="67"/>
      <c r="Y502" s="67"/>
    </row>
    <row r="503" spans="1:25" s="56" customFormat="1" ht="15" customHeight="1">
      <c r="B503" s="112"/>
      <c r="C503" s="485" t="s">
        <v>342</v>
      </c>
      <c r="D503" s="486"/>
      <c r="E503" s="486"/>
      <c r="F503" s="486"/>
      <c r="G503" s="486"/>
      <c r="H503" s="486"/>
      <c r="I503" s="486"/>
      <c r="J503" s="486"/>
      <c r="K503" s="487"/>
      <c r="L503" s="106"/>
      <c r="M503" s="55"/>
      <c r="N503" s="418"/>
      <c r="O503" s="418"/>
      <c r="P503" s="418"/>
      <c r="Q503" s="418"/>
      <c r="R503" s="67"/>
      <c r="S503" s="67"/>
      <c r="T503" s="67"/>
      <c r="U503" s="67"/>
      <c r="V503" s="67"/>
      <c r="W503" s="67"/>
      <c r="X503" s="67"/>
      <c r="Y503" s="67"/>
    </row>
    <row r="504" spans="1:25" s="56" customFormat="1" ht="15" customHeight="1">
      <c r="B504" s="112"/>
      <c r="C504" s="485" t="s">
        <v>343</v>
      </c>
      <c r="D504" s="486"/>
      <c r="E504" s="486"/>
      <c r="F504" s="486"/>
      <c r="G504" s="486"/>
      <c r="H504" s="486"/>
      <c r="I504" s="486"/>
      <c r="J504" s="486"/>
      <c r="K504" s="487"/>
      <c r="L504" s="106"/>
      <c r="M504" s="55"/>
      <c r="N504" s="418"/>
      <c r="O504" s="418"/>
      <c r="P504" s="418"/>
      <c r="Q504" s="418"/>
      <c r="R504" s="67"/>
      <c r="S504" s="67"/>
      <c r="T504" s="67"/>
      <c r="U504" s="67"/>
      <c r="V504" s="67"/>
      <c r="W504" s="67"/>
      <c r="X504" s="67"/>
      <c r="Y504" s="67"/>
    </row>
    <row r="505" spans="1:25" s="56" customFormat="1" ht="45" customHeight="1">
      <c r="B505" s="112"/>
      <c r="C505" s="485" t="s">
        <v>344</v>
      </c>
      <c r="D505" s="486"/>
      <c r="E505" s="486"/>
      <c r="F505" s="486"/>
      <c r="G505" s="486"/>
      <c r="H505" s="486"/>
      <c r="I505" s="486"/>
      <c r="J505" s="486"/>
      <c r="K505" s="487"/>
      <c r="L505" s="106"/>
      <c r="M505" s="55"/>
      <c r="N505" s="418"/>
      <c r="O505" s="418"/>
      <c r="P505" s="418"/>
      <c r="Q505" s="418"/>
      <c r="R505" s="67"/>
      <c r="S505" s="67"/>
      <c r="T505" s="67"/>
      <c r="U505" s="67"/>
      <c r="V505" s="67"/>
      <c r="W505" s="67"/>
      <c r="X505" s="67"/>
      <c r="Y505" s="67"/>
    </row>
    <row r="506" spans="1:25" s="56" customFormat="1" ht="30" customHeight="1" thickBot="1">
      <c r="B506" s="112"/>
      <c r="C506" s="488" t="s">
        <v>345</v>
      </c>
      <c r="D506" s="489"/>
      <c r="E506" s="489"/>
      <c r="F506" s="489"/>
      <c r="G506" s="489"/>
      <c r="H506" s="489"/>
      <c r="I506" s="489"/>
      <c r="J506" s="489"/>
      <c r="K506" s="490"/>
      <c r="L506" s="106"/>
      <c r="M506" s="55"/>
      <c r="N506" s="418"/>
      <c r="O506" s="418"/>
      <c r="P506" s="418"/>
      <c r="Q506" s="418"/>
      <c r="R506" s="67"/>
      <c r="S506" s="67"/>
      <c r="T506" s="67"/>
      <c r="U506" s="67"/>
      <c r="V506" s="67"/>
      <c r="W506" s="67"/>
      <c r="X506" s="67"/>
      <c r="Y506" s="67"/>
    </row>
    <row r="507" spans="1:25" s="56" customFormat="1" ht="66" customHeight="1">
      <c r="B507" s="112"/>
      <c r="C507" s="419"/>
      <c r="D507" s="419"/>
      <c r="E507" s="419"/>
      <c r="F507" s="419"/>
      <c r="G507" s="552"/>
      <c r="H507" s="552"/>
      <c r="I507" s="419"/>
      <c r="J507" s="419"/>
      <c r="K507" s="419"/>
      <c r="L507" s="106"/>
      <c r="M507" s="55"/>
      <c r="N507" s="418"/>
      <c r="O507" s="418"/>
      <c r="P507" s="418"/>
      <c r="Q507" s="418"/>
      <c r="R507" s="67"/>
      <c r="S507" s="67"/>
      <c r="T507" s="67"/>
      <c r="U507" s="67"/>
      <c r="V507" s="67"/>
      <c r="W507" s="67"/>
      <c r="X507" s="67"/>
      <c r="Y507" s="67"/>
    </row>
    <row r="508" spans="1:25" s="56" customFormat="1" ht="66" customHeight="1">
      <c r="B508" s="112"/>
      <c r="C508" s="419"/>
      <c r="D508" s="419"/>
      <c r="E508" s="419"/>
      <c r="F508" s="419"/>
      <c r="G508" s="553"/>
      <c r="H508" s="553"/>
      <c r="I508" s="419"/>
      <c r="J508" s="419"/>
      <c r="K508" s="419"/>
      <c r="L508" s="106"/>
      <c r="M508" s="55"/>
      <c r="N508" s="418"/>
      <c r="O508" s="418"/>
      <c r="P508" s="418"/>
      <c r="Q508" s="418"/>
      <c r="R508" s="67"/>
      <c r="S508" s="67"/>
      <c r="T508" s="67"/>
      <c r="U508" s="67"/>
      <c r="V508" s="67"/>
      <c r="W508" s="67"/>
      <c r="X508" s="67"/>
      <c r="Y508" s="67"/>
    </row>
    <row r="509" spans="1:25" s="56" customFormat="1" ht="34.5" customHeight="1">
      <c r="B509" s="112"/>
      <c r="C509" s="419"/>
      <c r="D509" s="419"/>
      <c r="E509" s="419"/>
      <c r="F509" s="419"/>
      <c r="G509" s="554" t="s">
        <v>426</v>
      </c>
      <c r="H509" s="554"/>
      <c r="I509" s="419"/>
      <c r="J509" s="419"/>
      <c r="K509" s="419"/>
      <c r="L509" s="106"/>
      <c r="M509" s="55"/>
      <c r="N509" s="418"/>
      <c r="O509" s="418"/>
      <c r="P509" s="418"/>
      <c r="Q509" s="418"/>
      <c r="R509" s="67"/>
      <c r="S509" s="67"/>
      <c r="T509" s="67"/>
      <c r="U509" s="67"/>
      <c r="V509" s="67"/>
      <c r="W509" s="67"/>
      <c r="X509" s="67"/>
      <c r="Y509" s="67"/>
    </row>
    <row r="510" spans="1:25" s="56" customFormat="1" ht="30" customHeight="1">
      <c r="B510" s="112"/>
      <c r="C510" s="419"/>
      <c r="D510" s="419"/>
      <c r="E510" s="419"/>
      <c r="F510" s="419"/>
      <c r="G510" s="419"/>
      <c r="H510" s="419"/>
      <c r="I510" s="419"/>
      <c r="J510" s="419"/>
      <c r="K510" s="419"/>
      <c r="L510" s="113"/>
      <c r="N510" s="418"/>
      <c r="O510" s="418"/>
      <c r="P510" s="418"/>
      <c r="Q510" s="418"/>
      <c r="R510" s="67"/>
      <c r="S510" s="67"/>
      <c r="T510" s="67"/>
      <c r="U510" s="67"/>
      <c r="V510" s="67"/>
      <c r="W510" s="67"/>
      <c r="X510" s="67"/>
      <c r="Y510" s="67"/>
    </row>
    <row r="511" spans="1:25" s="56" customFormat="1" ht="30" customHeight="1">
      <c r="B511" s="112"/>
      <c r="C511" s="419"/>
      <c r="D511" s="419"/>
      <c r="E511" s="419"/>
      <c r="F511" s="419"/>
      <c r="G511" s="419"/>
      <c r="H511" s="419"/>
      <c r="I511" s="419"/>
      <c r="J511" s="419"/>
      <c r="K511" s="419"/>
      <c r="L511" s="113"/>
      <c r="N511" s="418"/>
      <c r="O511" s="418"/>
      <c r="P511" s="418"/>
      <c r="Q511" s="418"/>
      <c r="R511" s="67"/>
      <c r="S511" s="67"/>
      <c r="T511" s="67"/>
      <c r="U511" s="67"/>
      <c r="V511" s="67"/>
      <c r="W511" s="67"/>
      <c r="X511" s="67"/>
      <c r="Y511" s="67"/>
    </row>
    <row r="512" spans="1:25" s="56" customFormat="1" ht="17.25" thickBot="1">
      <c r="B512" s="114"/>
      <c r="C512" s="115"/>
      <c r="D512" s="133"/>
      <c r="E512" s="117"/>
      <c r="F512" s="115"/>
      <c r="G512" s="118"/>
      <c r="H512" s="116"/>
      <c r="I512" s="119"/>
      <c r="J512" s="119"/>
      <c r="K512" s="420"/>
      <c r="L512" s="120"/>
      <c r="N512" s="418"/>
      <c r="O512" s="418"/>
      <c r="P512" s="418"/>
      <c r="Q512" s="418"/>
      <c r="R512" s="67"/>
      <c r="S512" s="67"/>
      <c r="T512" s="67"/>
      <c r="U512" s="67"/>
      <c r="V512" s="67"/>
      <c r="W512" s="67"/>
      <c r="X512" s="67"/>
      <c r="Y512" s="67"/>
    </row>
    <row r="513" spans="4:25" s="56" customFormat="1" ht="17.25" thickTop="1">
      <c r="D513" s="100"/>
      <c r="E513" s="64"/>
      <c r="G513" s="65"/>
      <c r="H513" s="63"/>
      <c r="I513" s="66"/>
      <c r="J513" s="66"/>
      <c r="K513" s="421"/>
      <c r="N513" s="130"/>
      <c r="O513" s="67"/>
      <c r="P513" s="67"/>
      <c r="Q513" s="67"/>
      <c r="R513" s="67"/>
      <c r="S513" s="67"/>
      <c r="T513" s="67"/>
      <c r="U513" s="67"/>
      <c r="V513" s="67"/>
      <c r="W513" s="67"/>
      <c r="X513" s="67"/>
      <c r="Y513" s="67"/>
    </row>
  </sheetData>
  <mergeCells count="55">
    <mergeCell ref="H494:J494"/>
    <mergeCell ref="H495:I495"/>
    <mergeCell ref="H496:I496"/>
    <mergeCell ref="C484:J484"/>
    <mergeCell ref="C486:J486"/>
    <mergeCell ref="C488:J488"/>
    <mergeCell ref="C490:J490"/>
    <mergeCell ref="C492:J492"/>
    <mergeCell ref="C482:J482"/>
    <mergeCell ref="C469:J469"/>
    <mergeCell ref="C470:J470"/>
    <mergeCell ref="C471:J471"/>
    <mergeCell ref="C472:J472"/>
    <mergeCell ref="C474:J474"/>
    <mergeCell ref="C475:J475"/>
    <mergeCell ref="C476:J476"/>
    <mergeCell ref="C477:J477"/>
    <mergeCell ref="C479:J479"/>
    <mergeCell ref="C480:J480"/>
    <mergeCell ref="C481:J481"/>
    <mergeCell ref="C467:J467"/>
    <mergeCell ref="N11:N12"/>
    <mergeCell ref="K11:K12"/>
    <mergeCell ref="J11:J12"/>
    <mergeCell ref="O11:O12"/>
    <mergeCell ref="C460:J460"/>
    <mergeCell ref="C463:J463"/>
    <mergeCell ref="C465:J465"/>
    <mergeCell ref="C466:J466"/>
    <mergeCell ref="P11:P12"/>
    <mergeCell ref="Q11:Q12"/>
    <mergeCell ref="C11:C12"/>
    <mergeCell ref="D11:D12"/>
    <mergeCell ref="E11:F11"/>
    <mergeCell ref="G11:G12"/>
    <mergeCell ref="H11:H12"/>
    <mergeCell ref="I11:I12"/>
    <mergeCell ref="C10:K10"/>
    <mergeCell ref="C3:K3"/>
    <mergeCell ref="C4:K4"/>
    <mergeCell ref="C5:K6"/>
    <mergeCell ref="C7:K7"/>
    <mergeCell ref="C9:K9"/>
    <mergeCell ref="H497:I497"/>
    <mergeCell ref="H498:I498"/>
    <mergeCell ref="C500:K500"/>
    <mergeCell ref="N500:P500"/>
    <mergeCell ref="C501:K501"/>
    <mergeCell ref="G507:H508"/>
    <mergeCell ref="G509:H509"/>
    <mergeCell ref="C502:K502"/>
    <mergeCell ref="C503:K503"/>
    <mergeCell ref="C504:K504"/>
    <mergeCell ref="C505:K505"/>
    <mergeCell ref="C506:K506"/>
  </mergeCells>
  <conditionalFormatting sqref="Q442:Q444 Q458">
    <cfRule type="cellIs" dxfId="93" priority="282" operator="equal">
      <formula>"ERROR"</formula>
    </cfRule>
    <cfRule type="cellIs" dxfId="92" priority="283" operator="equal">
      <formula>"OK"</formula>
    </cfRule>
  </conditionalFormatting>
  <conditionalFormatting sqref="Q465:Q466">
    <cfRule type="cellIs" dxfId="91" priority="272" operator="equal">
      <formula>"ERROR"</formula>
    </cfRule>
    <cfRule type="cellIs" dxfId="90" priority="273" operator="equal">
      <formula>"OK"</formula>
    </cfRule>
  </conditionalFormatting>
  <conditionalFormatting sqref="Q16:Q22">
    <cfRule type="cellIs" dxfId="89" priority="244" operator="equal">
      <formula>"ERROR"</formula>
    </cfRule>
    <cfRule type="cellIs" dxfId="88" priority="245" operator="equal">
      <formula>"OK"</formula>
    </cfRule>
  </conditionalFormatting>
  <conditionalFormatting sqref="Q449">
    <cfRule type="cellIs" dxfId="87" priority="83" operator="equal">
      <formula>"ERROR"</formula>
    </cfRule>
    <cfRule type="cellIs" dxfId="86" priority="84" operator="equal">
      <formula>"OK"</formula>
    </cfRule>
  </conditionalFormatting>
  <conditionalFormatting sqref="Q17:Q22 Q131:Q133 Q208:Q217 Q315:Q318 Q435:Q438 Q31:Q51 Q54:Q63 Q65:Q82 Q84:Q98 Q100:Q126 Q135:Q137 Q140:Q145 Q147:Q165 Q168:Q173 Q175:Q184 Q187:Q191 Q193:Q203 Q219:Q263 Q266:Q273 Q275:Q300 Q302:Q305 Q307:Q309 Q320:Q375 Q379:Q382 Q384:Q418 Q420:Q431">
    <cfRule type="cellIs" dxfId="85" priority="145" operator="equal">
      <formula>"ERROR"</formula>
    </cfRule>
    <cfRule type="cellIs" dxfId="84" priority="146" operator="equal">
      <formula>"OK"</formula>
    </cfRule>
  </conditionalFormatting>
  <conditionalFormatting sqref="Q127">
    <cfRule type="cellIs" dxfId="83" priority="143" operator="equal">
      <formula>"ERROR"</formula>
    </cfRule>
    <cfRule type="cellIs" dxfId="82" priority="144" operator="equal">
      <formula>"OK"</formula>
    </cfRule>
  </conditionalFormatting>
  <conditionalFormatting sqref="Q484">
    <cfRule type="cellIs" dxfId="81" priority="19" operator="equal">
      <formula>"ERROR"</formula>
    </cfRule>
    <cfRule type="cellIs" dxfId="80" priority="20" operator="equal">
      <formula>"OK"</formula>
    </cfRule>
  </conditionalFormatting>
  <conditionalFormatting sqref="Q463">
    <cfRule type="cellIs" dxfId="79" priority="25" operator="equal">
      <formula>"ERROR"</formula>
    </cfRule>
    <cfRule type="cellIs" dxfId="78" priority="26" operator="equal">
      <formula>"OK"</formula>
    </cfRule>
  </conditionalFormatting>
  <conditionalFormatting sqref="Q480">
    <cfRule type="cellIs" dxfId="77" priority="49" operator="equal">
      <formula>"ERROR"</formula>
    </cfRule>
    <cfRule type="cellIs" dxfId="76" priority="50" operator="equal">
      <formula>"OK"</formula>
    </cfRule>
  </conditionalFormatting>
  <conditionalFormatting sqref="Q24:Q29">
    <cfRule type="cellIs" dxfId="75" priority="123" operator="equal">
      <formula>"ERROR"</formula>
    </cfRule>
    <cfRule type="cellIs" dxfId="74" priority="124" operator="equal">
      <formula>"OK"</formula>
    </cfRule>
  </conditionalFormatting>
  <conditionalFormatting sqref="Q490">
    <cfRule type="cellIs" dxfId="73" priority="13" operator="equal">
      <formula>"ERROR"</formula>
    </cfRule>
    <cfRule type="cellIs" dxfId="72" priority="14" operator="equal">
      <formula>"OK"</formula>
    </cfRule>
  </conditionalFormatting>
  <conditionalFormatting sqref="Q488">
    <cfRule type="cellIs" dxfId="71" priority="15" operator="equal">
      <formula>"ERROR"</formula>
    </cfRule>
    <cfRule type="cellIs" dxfId="70" priority="16" operator="equal">
      <formula>"OK"</formula>
    </cfRule>
  </conditionalFormatting>
  <conditionalFormatting sqref="Q492">
    <cfRule type="cellIs" dxfId="69" priority="11" operator="equal">
      <formula>"ERROR"</formula>
    </cfRule>
    <cfRule type="cellIs" dxfId="68" priority="12" operator="equal">
      <formula>"OK"</formula>
    </cfRule>
  </conditionalFormatting>
  <conditionalFormatting sqref="Q498">
    <cfRule type="cellIs" dxfId="67" priority="1" operator="equal">
      <formula>"ERROR"</formula>
    </cfRule>
    <cfRule type="cellIs" dxfId="66" priority="2" operator="equal">
      <formula>"OK"</formula>
    </cfRule>
  </conditionalFormatting>
  <conditionalFormatting sqref="Q482">
    <cfRule type="cellIs" dxfId="65" priority="21" operator="equal">
      <formula>"ERROR"</formula>
    </cfRule>
    <cfRule type="cellIs" dxfId="64" priority="22" operator="equal">
      <formula>"OK"</formula>
    </cfRule>
  </conditionalFormatting>
  <conditionalFormatting sqref="Q204">
    <cfRule type="cellIs" dxfId="63" priority="103" operator="equal">
      <formula>"ERROR"</formula>
    </cfRule>
    <cfRule type="cellIs" dxfId="62" priority="104" operator="equal">
      <formula>"OK"</formula>
    </cfRule>
  </conditionalFormatting>
  <conditionalFormatting sqref="Q310">
    <cfRule type="cellIs" dxfId="61" priority="101" operator="equal">
      <formula>"ERROR"</formula>
    </cfRule>
    <cfRule type="cellIs" dxfId="60" priority="102" operator="equal">
      <formula>"OK"</formula>
    </cfRule>
  </conditionalFormatting>
  <conditionalFormatting sqref="Q432">
    <cfRule type="cellIs" dxfId="59" priority="99" operator="equal">
      <formula>"ERROR"</formula>
    </cfRule>
    <cfRule type="cellIs" dxfId="58" priority="100" operator="equal">
      <formula>"OK"</formula>
    </cfRule>
  </conditionalFormatting>
  <conditionalFormatting sqref="Q439">
    <cfRule type="cellIs" dxfId="57" priority="97" operator="equal">
      <formula>"ERROR"</formula>
    </cfRule>
    <cfRule type="cellIs" dxfId="56" priority="98" operator="equal">
      <formula>"OK"</formula>
    </cfRule>
  </conditionalFormatting>
  <conditionalFormatting sqref="Q445">
    <cfRule type="cellIs" dxfId="55" priority="95" operator="equal">
      <formula>"ERROR"</formula>
    </cfRule>
    <cfRule type="cellIs" dxfId="54" priority="96" operator="equal">
      <formula>"OK"</formula>
    </cfRule>
  </conditionalFormatting>
  <conditionalFormatting sqref="Q440">
    <cfRule type="cellIs" dxfId="53" priority="93" operator="equal">
      <formula>"ERROR"</formula>
    </cfRule>
    <cfRule type="cellIs" dxfId="52" priority="94" operator="equal">
      <formula>"OK"</formula>
    </cfRule>
  </conditionalFormatting>
  <conditionalFormatting sqref="Q446">
    <cfRule type="cellIs" dxfId="51" priority="91" operator="equal">
      <formula>"ERROR"</formula>
    </cfRule>
    <cfRule type="cellIs" dxfId="50" priority="92" operator="equal">
      <formula>"OK"</formula>
    </cfRule>
  </conditionalFormatting>
  <conditionalFormatting sqref="Q497">
    <cfRule type="cellIs" dxfId="49" priority="3" operator="equal">
      <formula>"ERROR"</formula>
    </cfRule>
    <cfRule type="cellIs" dxfId="48" priority="4" operator="equal">
      <formula>"OK"</formula>
    </cfRule>
  </conditionalFormatting>
  <conditionalFormatting sqref="Q457">
    <cfRule type="cellIs" dxfId="47" priority="87" operator="equal">
      <formula>"ERROR"</formula>
    </cfRule>
    <cfRule type="cellIs" dxfId="46" priority="88" operator="equal">
      <formula>"OK"</formula>
    </cfRule>
  </conditionalFormatting>
  <conditionalFormatting sqref="Q456">
    <cfRule type="cellIs" dxfId="45" priority="85" operator="equal">
      <formula>"ERROR"</formula>
    </cfRule>
    <cfRule type="cellIs" dxfId="44" priority="86" operator="equal">
      <formula>"OK"</formula>
    </cfRule>
  </conditionalFormatting>
  <conditionalFormatting sqref="Q454">
    <cfRule type="cellIs" dxfId="43" priority="73" operator="equal">
      <formula>"ERROR"</formula>
    </cfRule>
    <cfRule type="cellIs" dxfId="42" priority="74" operator="equal">
      <formula>"OK"</formula>
    </cfRule>
  </conditionalFormatting>
  <conditionalFormatting sqref="Q450">
    <cfRule type="cellIs" dxfId="41" priority="81" operator="equal">
      <formula>"ERROR"</formula>
    </cfRule>
    <cfRule type="cellIs" dxfId="40" priority="82" operator="equal">
      <formula>"OK"</formula>
    </cfRule>
  </conditionalFormatting>
  <conditionalFormatting sqref="Q451">
    <cfRule type="cellIs" dxfId="39" priority="79" operator="equal">
      <formula>"ERROR"</formula>
    </cfRule>
    <cfRule type="cellIs" dxfId="38" priority="80" operator="equal">
      <formula>"OK"</formula>
    </cfRule>
  </conditionalFormatting>
  <conditionalFormatting sqref="Q452">
    <cfRule type="cellIs" dxfId="37" priority="77" operator="equal">
      <formula>"ERROR"</formula>
    </cfRule>
    <cfRule type="cellIs" dxfId="36" priority="78" operator="equal">
      <formula>"OK"</formula>
    </cfRule>
  </conditionalFormatting>
  <conditionalFormatting sqref="Q453">
    <cfRule type="cellIs" dxfId="35" priority="75" operator="equal">
      <formula>"ERROR"</formula>
    </cfRule>
    <cfRule type="cellIs" dxfId="34" priority="76" operator="equal">
      <formula>"OK"</formula>
    </cfRule>
  </conditionalFormatting>
  <conditionalFormatting sqref="Q455">
    <cfRule type="cellIs" dxfId="33" priority="71" operator="equal">
      <formula>"ERROR"</formula>
    </cfRule>
    <cfRule type="cellIs" dxfId="32" priority="72" operator="equal">
      <formula>"OK"</formula>
    </cfRule>
  </conditionalFormatting>
  <conditionalFormatting sqref="Q460">
    <cfRule type="cellIs" dxfId="31" priority="69" operator="equal">
      <formula>"ERROR"</formula>
    </cfRule>
    <cfRule type="cellIs" dxfId="30" priority="70" operator="equal">
      <formula>"OK"</formula>
    </cfRule>
  </conditionalFormatting>
  <conditionalFormatting sqref="Q467">
    <cfRule type="cellIs" dxfId="29" priority="39" operator="equal">
      <formula>"ERROR"</formula>
    </cfRule>
    <cfRule type="cellIs" dxfId="28" priority="40" operator="equal">
      <formula>"OK"</formula>
    </cfRule>
  </conditionalFormatting>
  <conditionalFormatting sqref="Q469">
    <cfRule type="cellIs" dxfId="27" priority="63" operator="equal">
      <formula>"ERROR"</formula>
    </cfRule>
    <cfRule type="cellIs" dxfId="26" priority="64" operator="equal">
      <formula>"OK"</formula>
    </cfRule>
  </conditionalFormatting>
  <conditionalFormatting sqref="Q470">
    <cfRule type="cellIs" dxfId="25" priority="61" operator="equal">
      <formula>"ERROR"</formula>
    </cfRule>
    <cfRule type="cellIs" dxfId="24" priority="62" operator="equal">
      <formula>"OK"</formula>
    </cfRule>
  </conditionalFormatting>
  <conditionalFormatting sqref="Q471">
    <cfRule type="cellIs" dxfId="23" priority="59" operator="equal">
      <formula>"ERROR"</formula>
    </cfRule>
    <cfRule type="cellIs" dxfId="22" priority="60" operator="equal">
      <formula>"OK"</formula>
    </cfRule>
  </conditionalFormatting>
  <conditionalFormatting sqref="Q474">
    <cfRule type="cellIs" dxfId="21" priority="57" operator="equal">
      <formula>"ERROR"</formula>
    </cfRule>
    <cfRule type="cellIs" dxfId="20" priority="58" operator="equal">
      <formula>"OK"</formula>
    </cfRule>
  </conditionalFormatting>
  <conditionalFormatting sqref="Q475">
    <cfRule type="cellIs" dxfId="19" priority="55" operator="equal">
      <formula>"ERROR"</formula>
    </cfRule>
    <cfRule type="cellIs" dxfId="18" priority="56" operator="equal">
      <formula>"OK"</formula>
    </cfRule>
  </conditionalFormatting>
  <conditionalFormatting sqref="Q476">
    <cfRule type="cellIs" dxfId="17" priority="53" operator="equal">
      <formula>"ERROR"</formula>
    </cfRule>
    <cfRule type="cellIs" dxfId="16" priority="54" operator="equal">
      <formula>"OK"</formula>
    </cfRule>
  </conditionalFormatting>
  <conditionalFormatting sqref="Q479">
    <cfRule type="cellIs" dxfId="15" priority="51" operator="equal">
      <formula>"ERROR"</formula>
    </cfRule>
    <cfRule type="cellIs" dxfId="14" priority="52" operator="equal">
      <formula>"OK"</formula>
    </cfRule>
  </conditionalFormatting>
  <conditionalFormatting sqref="Q481">
    <cfRule type="cellIs" dxfId="13" priority="47" operator="equal">
      <formula>"ERROR"</formula>
    </cfRule>
    <cfRule type="cellIs" dxfId="12" priority="48" operator="equal">
      <formula>"OK"</formula>
    </cfRule>
  </conditionalFormatting>
  <conditionalFormatting sqref="Q472">
    <cfRule type="cellIs" dxfId="11" priority="37" operator="equal">
      <formula>"ERROR"</formula>
    </cfRule>
    <cfRule type="cellIs" dxfId="10" priority="38" operator="equal">
      <formula>"OK"</formula>
    </cfRule>
  </conditionalFormatting>
  <conditionalFormatting sqref="Q477">
    <cfRule type="cellIs" dxfId="9" priority="23" operator="equal">
      <formula>"ERROR"</formula>
    </cfRule>
    <cfRule type="cellIs" dxfId="8" priority="24" operator="equal">
      <formula>"OK"</formula>
    </cfRule>
  </conditionalFormatting>
  <conditionalFormatting sqref="Q486">
    <cfRule type="cellIs" dxfId="7" priority="17" operator="equal">
      <formula>"ERROR"</formula>
    </cfRule>
    <cfRule type="cellIs" dxfId="6" priority="18" operator="equal">
      <formula>"OK"</formula>
    </cfRule>
  </conditionalFormatting>
  <conditionalFormatting sqref="Q495">
    <cfRule type="cellIs" dxfId="5" priority="5" operator="equal">
      <formula>"ERROR"</formula>
    </cfRule>
    <cfRule type="cellIs" dxfId="4" priority="6" operator="equal">
      <formula>"OK"</formula>
    </cfRule>
  </conditionalFormatting>
  <conditionalFormatting sqref="Q500">
    <cfRule type="cellIs" dxfId="3" priority="9" operator="equal">
      <formula>"ERROR"</formula>
    </cfRule>
    <cfRule type="cellIs" dxfId="2" priority="10" operator="equal">
      <formula>"OK"</formula>
    </cfRule>
  </conditionalFormatting>
  <conditionalFormatting sqref="Q496">
    <cfRule type="cellIs" dxfId="1" priority="7" operator="equal">
      <formula>"ERROR"</formula>
    </cfRule>
    <cfRule type="cellIs" dxfId="0" priority="8" operator="equal">
      <formula>"OK"</formula>
    </cfRule>
  </conditionalFormatting>
  <pageMargins left="0.70866141732283472" right="0.70866141732283472" top="0.74803149606299213" bottom="0.74803149606299213" header="0.31496062992125984" footer="0.31496062992125984"/>
  <pageSetup scale="2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tabColor rgb="FFFFFF00"/>
    <pageSetUpPr fitToPage="1"/>
  </sheetPr>
  <dimension ref="B1:T113"/>
  <sheetViews>
    <sheetView topLeftCell="C17" zoomScale="70" zoomScaleNormal="70" workbookViewId="0">
      <selection activeCell="F48" sqref="F48"/>
    </sheetView>
  </sheetViews>
  <sheetFormatPr baseColWidth="10" defaultColWidth="11.42578125" defaultRowHeight="12.75"/>
  <cols>
    <col min="1" max="1" width="1.7109375" style="1" customWidth="1"/>
    <col min="2" max="2" width="12.140625" style="1" customWidth="1"/>
    <col min="3" max="3" width="40.42578125" style="1" customWidth="1"/>
    <col min="4" max="4" width="27.42578125" style="1" customWidth="1"/>
    <col min="5" max="5" width="63.42578125" style="1" customWidth="1"/>
    <col min="6" max="6" width="29" style="1" customWidth="1"/>
    <col min="7" max="7" width="25.28515625" style="1" bestFit="1" customWidth="1"/>
    <col min="8" max="8" width="11.42578125" style="1"/>
    <col min="9" max="9" width="37.42578125" style="1" bestFit="1" customWidth="1"/>
    <col min="10" max="16" width="19.28515625" style="1" bestFit="1" customWidth="1"/>
    <col min="17" max="17" width="20.28515625" style="1" bestFit="1" customWidth="1"/>
    <col min="18" max="16384" width="11.42578125" style="1"/>
  </cols>
  <sheetData>
    <row r="1" spans="2:20" ht="9.9499999999999993" customHeight="1"/>
    <row r="2" spans="2:20" ht="15" customHeight="1">
      <c r="B2" s="642" t="s">
        <v>174</v>
      </c>
      <c r="C2" s="643"/>
      <c r="D2" s="643"/>
      <c r="E2" s="643"/>
    </row>
    <row r="3" spans="2:20" ht="15" customHeight="1">
      <c r="B3" s="642" t="s">
        <v>175</v>
      </c>
      <c r="C3" s="643"/>
      <c r="D3" s="643"/>
      <c r="E3" s="643"/>
    </row>
    <row r="4" spans="2:20" s="5" customFormat="1" ht="15" customHeight="1">
      <c r="B4" s="642" t="s">
        <v>176</v>
      </c>
      <c r="C4" s="643"/>
      <c r="D4" s="643"/>
      <c r="E4" s="643"/>
      <c r="I4" s="5" t="e">
        <f>#REF!</f>
        <v>#REF!</v>
      </c>
    </row>
    <row r="5" spans="2:20" s="6" customFormat="1" ht="9.75" customHeight="1">
      <c r="B5" s="42"/>
      <c r="C5" s="43"/>
      <c r="D5" s="43"/>
      <c r="E5" s="43"/>
    </row>
    <row r="6" spans="2:20">
      <c r="B6" s="644" t="e">
        <f>CONCATENATE(I6,I4)</f>
        <v>#REF!</v>
      </c>
      <c r="C6" s="645"/>
      <c r="D6" s="645"/>
      <c r="E6" s="645"/>
      <c r="I6" s="103" t="s">
        <v>269</v>
      </c>
    </row>
    <row r="7" spans="2:20">
      <c r="B7" s="49"/>
      <c r="C7" s="50"/>
      <c r="D7" s="50"/>
      <c r="E7" s="40"/>
    </row>
    <row r="9" spans="2:20">
      <c r="B9" s="646"/>
      <c r="C9" s="646"/>
      <c r="D9" s="646"/>
      <c r="E9" s="646"/>
      <c r="F9" s="7" t="s">
        <v>121</v>
      </c>
      <c r="G9" s="7" t="s">
        <v>165</v>
      </c>
    </row>
    <row r="10" spans="2:20" ht="12.75" customHeight="1">
      <c r="B10" s="623" t="e">
        <f>#REF!</f>
        <v>#REF!</v>
      </c>
      <c r="C10" s="624"/>
      <c r="D10" s="624"/>
      <c r="E10" s="625"/>
      <c r="F10" s="51" t="e">
        <f>#REF!</f>
        <v>#REF!</v>
      </c>
      <c r="G10" s="9" t="e">
        <f>SUM(F10:F10)</f>
        <v>#REF!</v>
      </c>
      <c r="I10" s="4"/>
      <c r="J10" s="4"/>
      <c r="K10" s="4"/>
      <c r="L10" s="4"/>
      <c r="M10" s="4"/>
      <c r="N10" s="4" t="e">
        <f>F10/$G$10</f>
        <v>#REF!</v>
      </c>
      <c r="O10" s="4"/>
      <c r="P10" s="4"/>
      <c r="Q10" s="4"/>
      <c r="R10" s="4"/>
      <c r="S10" s="4"/>
      <c r="T10" s="4"/>
    </row>
    <row r="11" spans="2:20" ht="12.75" customHeight="1">
      <c r="B11" s="623" t="s">
        <v>215</v>
      </c>
      <c r="C11" s="624"/>
      <c r="D11" s="624"/>
      <c r="E11" s="625"/>
      <c r="F11" s="93" t="e">
        <f>#REF!</f>
        <v>#REF!</v>
      </c>
      <c r="G11" s="9"/>
      <c r="M11" s="10"/>
      <c r="N11" s="10" t="e">
        <f>$G$68*N10</f>
        <v>#REF!</v>
      </c>
      <c r="O11" s="10"/>
      <c r="P11" s="10"/>
      <c r="Q11" s="10"/>
    </row>
    <row r="12" spans="2:20" ht="14.25">
      <c r="B12" s="623"/>
      <c r="C12" s="624"/>
      <c r="D12" s="624"/>
      <c r="E12" s="625"/>
      <c r="F12" s="51"/>
      <c r="G12" s="9"/>
    </row>
    <row r="13" spans="2:20" ht="12.75" customHeight="1">
      <c r="B13" s="623" t="e">
        <f>#REF!</f>
        <v>#REF!</v>
      </c>
      <c r="C13" s="624"/>
      <c r="D13" s="624"/>
      <c r="E13" s="625"/>
      <c r="F13" s="51" t="e">
        <f>#REF!</f>
        <v>#REF!</v>
      </c>
      <c r="G13" s="9" t="e">
        <f>SUM(F13:F13)</f>
        <v>#REF!</v>
      </c>
      <c r="I13" s="12" t="s">
        <v>183</v>
      </c>
      <c r="J13" s="12"/>
    </row>
    <row r="14" spans="2:20" ht="12.75" customHeight="1">
      <c r="B14" s="626" t="e">
        <f>#REF!</f>
        <v>#REF!</v>
      </c>
      <c r="C14" s="627"/>
      <c r="D14" s="627"/>
      <c r="E14" s="628"/>
      <c r="F14" s="51" t="e">
        <f>#REF!</f>
        <v>#REF!</v>
      </c>
      <c r="G14" s="11" t="e">
        <f>SUM(F14:F14)</f>
        <v>#REF!</v>
      </c>
      <c r="I14" s="13"/>
      <c r="J14" s="13"/>
      <c r="K14" s="14"/>
      <c r="L14" s="15"/>
    </row>
    <row r="15" spans="2:20" ht="14.25">
      <c r="B15" s="623"/>
      <c r="C15" s="624"/>
      <c r="D15" s="624"/>
      <c r="E15" s="625"/>
      <c r="F15" s="52" t="e">
        <f>SUM(F10,F12,F13)-F14</f>
        <v>#REF!</v>
      </c>
      <c r="G15" s="9" t="e">
        <f>SUM(F15:F15)</f>
        <v>#REF!</v>
      </c>
      <c r="I15" s="13"/>
      <c r="J15" s="16"/>
      <c r="K15" s="36"/>
      <c r="L15" s="15"/>
    </row>
    <row r="16" spans="2:20" ht="14.25">
      <c r="B16" s="623"/>
      <c r="C16" s="624"/>
      <c r="D16" s="624"/>
      <c r="E16" s="625"/>
      <c r="F16" s="51"/>
      <c r="G16" s="9"/>
      <c r="I16" s="13" t="s">
        <v>184</v>
      </c>
      <c r="J16" s="17"/>
      <c r="K16" s="37" t="e">
        <f>F45</f>
        <v>#REF!</v>
      </c>
      <c r="L16" s="15"/>
    </row>
    <row r="17" spans="2:12" ht="12.75" customHeight="1">
      <c r="B17" s="623" t="e">
        <f>#REF!</f>
        <v>#REF!</v>
      </c>
      <c r="C17" s="624"/>
      <c r="D17" s="624"/>
      <c r="E17" s="625"/>
      <c r="F17" s="51" t="e">
        <f>#REF!</f>
        <v>#REF!</v>
      </c>
      <c r="G17" s="9" t="e">
        <f>SUM(F17:F17)</f>
        <v>#REF!</v>
      </c>
      <c r="I17" s="13" t="s">
        <v>185</v>
      </c>
      <c r="J17" s="16"/>
      <c r="K17" s="38" t="e">
        <f>F46</f>
        <v>#REF!</v>
      </c>
      <c r="L17" s="15"/>
    </row>
    <row r="18" spans="2:12" ht="12.75" customHeight="1">
      <c r="B18" s="623" t="e">
        <f>#REF!</f>
        <v>#REF!</v>
      </c>
      <c r="C18" s="624"/>
      <c r="D18" s="624"/>
      <c r="E18" s="625"/>
      <c r="F18" s="51" t="e">
        <f>#REF!</f>
        <v>#REF!</v>
      </c>
      <c r="G18" s="9" t="e">
        <f>SUM(F18:F18)</f>
        <v>#REF!</v>
      </c>
      <c r="I18" s="13"/>
      <c r="J18" s="17"/>
      <c r="K18" s="37"/>
      <c r="L18" s="15"/>
    </row>
    <row r="19" spans="2:12" ht="12.75" customHeight="1">
      <c r="B19" s="623" t="s">
        <v>215</v>
      </c>
      <c r="C19" s="624"/>
      <c r="D19" s="624"/>
      <c r="E19" s="625"/>
      <c r="F19" s="93" t="e">
        <f>F11</f>
        <v>#REF!</v>
      </c>
      <c r="G19" s="9"/>
      <c r="L19" s="15"/>
    </row>
    <row r="20" spans="2:12" ht="14.25">
      <c r="B20" s="623"/>
      <c r="C20" s="624"/>
      <c r="D20" s="624"/>
      <c r="E20" s="625"/>
      <c r="F20" s="51"/>
      <c r="G20" s="9">
        <f>SUM(F20:F20)</f>
        <v>0</v>
      </c>
      <c r="I20" s="13"/>
      <c r="J20" s="17"/>
      <c r="K20" s="39"/>
      <c r="L20" s="15"/>
    </row>
    <row r="21" spans="2:12" ht="12.75" customHeight="1">
      <c r="B21" s="626" t="e">
        <f>#REF!</f>
        <v>#REF!</v>
      </c>
      <c r="C21" s="627"/>
      <c r="D21" s="627"/>
      <c r="E21" s="628"/>
      <c r="F21" s="51" t="e">
        <f>#REF!</f>
        <v>#REF!</v>
      </c>
      <c r="G21" s="11" t="e">
        <f>SUM(F21:F21)</f>
        <v>#REF!</v>
      </c>
    </row>
    <row r="22" spans="2:12" ht="14.25">
      <c r="B22" s="623"/>
      <c r="C22" s="624"/>
      <c r="D22" s="624"/>
      <c r="E22" s="625"/>
      <c r="F22" s="52" t="e">
        <f>F17+F18+F20-F21</f>
        <v>#REF!</v>
      </c>
      <c r="G22" s="9" t="e">
        <f>SUM(F22:F22)</f>
        <v>#REF!</v>
      </c>
    </row>
    <row r="23" spans="2:12" ht="12.75" customHeight="1">
      <c r="B23" s="623" t="e">
        <f>#REF!</f>
        <v>#REF!</v>
      </c>
      <c r="C23" s="624"/>
      <c r="D23" s="624"/>
      <c r="E23" s="625"/>
      <c r="F23" s="51" t="e">
        <f>#REF!</f>
        <v>#REF!</v>
      </c>
      <c r="G23" s="9" t="e">
        <f>SUM(F23:F23)</f>
        <v>#REF!</v>
      </c>
      <c r="I23" s="13"/>
      <c r="J23" s="13"/>
      <c r="K23" s="54"/>
      <c r="L23" s="15"/>
    </row>
    <row r="24" spans="2:12" ht="12.75" customHeight="1">
      <c r="B24" s="623" t="s">
        <v>215</v>
      </c>
      <c r="C24" s="624"/>
      <c r="D24" s="624"/>
      <c r="E24" s="625"/>
      <c r="F24" s="93" t="e">
        <f>F11</f>
        <v>#REF!</v>
      </c>
      <c r="G24" s="9"/>
      <c r="I24" s="13"/>
      <c r="J24" s="13"/>
      <c r="K24" s="54"/>
      <c r="L24" s="15"/>
    </row>
    <row r="25" spans="2:12" ht="14.25">
      <c r="B25" s="623"/>
      <c r="C25" s="624"/>
      <c r="D25" s="624"/>
      <c r="E25" s="625"/>
      <c r="F25" s="51"/>
      <c r="G25" s="9"/>
      <c r="I25" s="13"/>
      <c r="J25" s="13"/>
      <c r="K25" s="54"/>
      <c r="L25" s="15"/>
    </row>
    <row r="26" spans="2:12" ht="12.75" customHeight="1">
      <c r="B26" s="626" t="e">
        <f>#REF!</f>
        <v>#REF!</v>
      </c>
      <c r="C26" s="627"/>
      <c r="D26" s="627"/>
      <c r="E26" s="628"/>
      <c r="F26" s="51" t="e">
        <f>#REF!</f>
        <v>#REF!</v>
      </c>
      <c r="G26" s="11" t="e">
        <f>SUM(F26:F26)</f>
        <v>#REF!</v>
      </c>
      <c r="I26" s="13"/>
      <c r="J26" s="13"/>
      <c r="K26" s="54"/>
      <c r="L26" s="15"/>
    </row>
    <row r="27" spans="2:12" ht="14.25">
      <c r="F27" s="52"/>
      <c r="G27" s="9"/>
    </row>
    <row r="28" spans="2:12" ht="12.75" customHeight="1">
      <c r="B28" s="623" t="s">
        <v>216</v>
      </c>
      <c r="C28" s="624"/>
      <c r="D28" s="624"/>
      <c r="E28" s="625"/>
      <c r="F28" s="93" t="e">
        <f>F11</f>
        <v>#REF!</v>
      </c>
      <c r="G28" s="9"/>
      <c r="I28" s="13"/>
      <c r="J28" s="13"/>
      <c r="K28" s="14"/>
      <c r="L28" s="15"/>
    </row>
    <row r="29" spans="2:12" ht="14.25">
      <c r="B29" s="623"/>
      <c r="C29" s="624"/>
      <c r="D29" s="624"/>
      <c r="E29" s="625"/>
      <c r="F29" s="51"/>
      <c r="G29" s="9">
        <f>SUM(F29:F29)</f>
        <v>0</v>
      </c>
      <c r="I29" s="13"/>
      <c r="J29" s="13"/>
      <c r="K29" s="14"/>
      <c r="L29" s="15"/>
    </row>
    <row r="30" spans="2:12" ht="14.25">
      <c r="B30" s="33"/>
      <c r="C30" s="34"/>
      <c r="D30" s="34"/>
      <c r="E30" s="35"/>
      <c r="F30" s="52"/>
      <c r="G30" s="9"/>
      <c r="I30" s="13"/>
      <c r="J30" s="13"/>
      <c r="K30" s="14"/>
      <c r="L30" s="15"/>
    </row>
    <row r="31" spans="2:12" ht="12.75" customHeight="1">
      <c r="B31" s="623" t="e">
        <f>#REF!</f>
        <v>#REF!</v>
      </c>
      <c r="C31" s="624"/>
      <c r="D31" s="624"/>
      <c r="E31" s="625"/>
      <c r="F31" s="51" t="e">
        <f>#REF!</f>
        <v>#REF!</v>
      </c>
      <c r="G31" s="9" t="e">
        <f>SUM(F31:F31)</f>
        <v>#REF!</v>
      </c>
      <c r="I31" s="13"/>
      <c r="J31" s="13"/>
      <c r="K31" s="14"/>
      <c r="L31" s="15"/>
    </row>
    <row r="32" spans="2:12" ht="12.75" customHeight="1">
      <c r="B32" s="623" t="e">
        <f>#REF!</f>
        <v>#REF!</v>
      </c>
      <c r="C32" s="624"/>
      <c r="D32" s="624"/>
      <c r="E32" s="625"/>
      <c r="F32" s="51" t="e">
        <f>#REF!</f>
        <v>#REF!</v>
      </c>
      <c r="G32" s="9" t="e">
        <f>SUM(F32:F32)</f>
        <v>#REF!</v>
      </c>
      <c r="I32" s="13"/>
      <c r="J32" s="13"/>
      <c r="K32" s="14"/>
      <c r="L32" s="15"/>
    </row>
    <row r="33" spans="2:15" ht="14.25">
      <c r="B33" s="623"/>
      <c r="C33" s="624"/>
      <c r="D33" s="624"/>
      <c r="E33" s="625"/>
      <c r="F33" s="51"/>
      <c r="G33" s="9"/>
      <c r="I33" s="13"/>
      <c r="J33" s="13"/>
      <c r="K33" s="14"/>
      <c r="L33" s="15"/>
    </row>
    <row r="34" spans="2:15" ht="27" customHeight="1">
      <c r="B34" s="626" t="e">
        <f>#REF!</f>
        <v>#REF!</v>
      </c>
      <c r="C34" s="627"/>
      <c r="D34" s="627"/>
      <c r="E34" s="628"/>
      <c r="F34" s="51" t="e">
        <f>#REF!</f>
        <v>#REF!</v>
      </c>
      <c r="G34" s="11" t="e">
        <f>SUM(F34:F34)</f>
        <v>#REF!</v>
      </c>
      <c r="I34" s="13"/>
      <c r="J34" s="13"/>
      <c r="K34" s="14"/>
      <c r="L34" s="15"/>
      <c r="N34" s="71"/>
    </row>
    <row r="35" spans="2:15" ht="14.25">
      <c r="B35" s="623"/>
      <c r="C35" s="624"/>
      <c r="D35" s="624"/>
      <c r="E35" s="625"/>
      <c r="F35" s="52" t="e">
        <f>F31+F32-F34</f>
        <v>#REF!</v>
      </c>
      <c r="G35" s="9" t="e">
        <f>SUM(F35:F35)</f>
        <v>#REF!</v>
      </c>
      <c r="I35" s="13"/>
      <c r="J35" s="13"/>
      <c r="K35" s="14"/>
      <c r="L35" s="15"/>
      <c r="N35" s="72"/>
    </row>
    <row r="36" spans="2:15" ht="14.25">
      <c r="B36" s="33"/>
      <c r="C36" s="34"/>
      <c r="D36" s="34"/>
      <c r="E36" s="35"/>
      <c r="F36" s="52"/>
      <c r="G36" s="9"/>
      <c r="I36" s="13"/>
      <c r="J36" s="13"/>
      <c r="K36" s="14"/>
      <c r="L36" s="15"/>
      <c r="N36" s="72"/>
    </row>
    <row r="37" spans="2:15" ht="14.25">
      <c r="B37" s="623"/>
      <c r="C37" s="624"/>
      <c r="D37" s="624"/>
      <c r="E37" s="625"/>
      <c r="F37" s="51"/>
      <c r="G37" s="9"/>
      <c r="I37" s="21"/>
      <c r="J37" s="21"/>
      <c r="K37" s="14"/>
      <c r="L37" s="2"/>
    </row>
    <row r="38" spans="2:15" ht="12.75" customHeight="1">
      <c r="B38" s="626" t="e">
        <f>#REF!</f>
        <v>#REF!</v>
      </c>
      <c r="C38" s="627"/>
      <c r="D38" s="627"/>
      <c r="E38" s="628"/>
      <c r="F38" s="51" t="e">
        <f>#REF!</f>
        <v>#REF!</v>
      </c>
      <c r="G38" s="11" t="e">
        <f>SUM(F38:F38)</f>
        <v>#REF!</v>
      </c>
      <c r="H38" s="4" t="e">
        <f>+G38/($G$10+$G$17+$G$18+$G$57)</f>
        <v>#REF!</v>
      </c>
      <c r="I38" s="21" t="s">
        <v>186</v>
      </c>
      <c r="J38" s="22">
        <v>0.17</v>
      </c>
      <c r="K38" s="14" t="e">
        <f>F21*J38</f>
        <v>#REF!</v>
      </c>
      <c r="L38" s="15"/>
      <c r="M38" s="23" t="e">
        <f>(K38+K39+K40)/(G10+G17+G18)</f>
        <v>#REF!</v>
      </c>
      <c r="N38" s="73"/>
      <c r="O38" s="75"/>
    </row>
    <row r="39" spans="2:15" ht="12.75" customHeight="1">
      <c r="B39" s="626" t="e">
        <f>#REF!</f>
        <v>#REF!</v>
      </c>
      <c r="C39" s="627"/>
      <c r="D39" s="627"/>
      <c r="E39" s="628"/>
      <c r="F39" s="51" t="e">
        <f>#REF!</f>
        <v>#REF!</v>
      </c>
      <c r="G39" s="11" t="e">
        <f>SUM(F39:F39)</f>
        <v>#REF!</v>
      </c>
      <c r="H39" s="4" t="e">
        <f>+G39/($G$10+$G$17+$G$18+$G$57)</f>
        <v>#REF!</v>
      </c>
      <c r="I39" s="21"/>
      <c r="J39" s="22"/>
      <c r="K39" s="14"/>
      <c r="L39" s="15"/>
    </row>
    <row r="40" spans="2:15" ht="12.75" customHeight="1">
      <c r="B40" s="626" t="e">
        <f>#REF!</f>
        <v>#REF!</v>
      </c>
      <c r="C40" s="627"/>
      <c r="D40" s="627"/>
      <c r="E40" s="628"/>
      <c r="F40" s="51" t="e">
        <f>#REF!</f>
        <v>#REF!</v>
      </c>
      <c r="G40" s="11" t="e">
        <f>SUM(F40:F40)</f>
        <v>#REF!</v>
      </c>
      <c r="H40" s="4" t="e">
        <f>+G40/($G$10+$G$17+$G$18+$G$57)</f>
        <v>#REF!</v>
      </c>
      <c r="I40" s="21" t="s">
        <v>187</v>
      </c>
      <c r="J40" s="74" t="e">
        <f>K40/F21</f>
        <v>#REF!</v>
      </c>
      <c r="K40" s="636">
        <v>3762756091.9000106</v>
      </c>
      <c r="L40" s="15"/>
      <c r="M40" s="70" t="e">
        <f>(K38+K39+K40)</f>
        <v>#REF!</v>
      </c>
      <c r="N40" s="3"/>
    </row>
    <row r="41" spans="2:15" ht="14.25">
      <c r="B41" s="623"/>
      <c r="C41" s="624"/>
      <c r="D41" s="624"/>
      <c r="E41" s="625"/>
      <c r="F41" s="51"/>
      <c r="G41" s="9"/>
      <c r="I41" s="21" t="s">
        <v>188</v>
      </c>
      <c r="J41" s="24"/>
      <c r="K41" s="637"/>
      <c r="L41" s="15"/>
    </row>
    <row r="42" spans="2:15" ht="12.75" customHeight="1">
      <c r="B42" s="623" t="e">
        <f>#REF!</f>
        <v>#REF!</v>
      </c>
      <c r="C42" s="624"/>
      <c r="D42" s="624"/>
      <c r="E42" s="625"/>
      <c r="F42" s="51" t="e">
        <f>#REF!</f>
        <v>#REF!</v>
      </c>
      <c r="G42" s="9" t="e">
        <f>SUM(F42:F42)</f>
        <v>#REF!</v>
      </c>
      <c r="I42" s="21" t="s">
        <v>189</v>
      </c>
      <c r="J42" s="21"/>
      <c r="K42" s="14"/>
      <c r="L42" s="25"/>
    </row>
    <row r="43" spans="2:15" ht="14.25">
      <c r="B43" s="623"/>
      <c r="C43" s="624"/>
      <c r="D43" s="624"/>
      <c r="E43" s="625"/>
      <c r="F43" s="52" t="e">
        <f>F14+F21+F26+F38+F39+F40+F34-F42</f>
        <v>#REF!</v>
      </c>
      <c r="G43" s="9" t="e">
        <f>SUM(F43:F43)</f>
        <v>#REF!</v>
      </c>
      <c r="I43" s="13"/>
      <c r="J43" s="13"/>
      <c r="K43" s="14"/>
      <c r="L43" s="15"/>
    </row>
    <row r="44" spans="2:15" ht="14.25">
      <c r="B44" s="623"/>
      <c r="C44" s="624"/>
      <c r="D44" s="624"/>
      <c r="E44" s="625"/>
      <c r="F44" s="51"/>
      <c r="G44" s="9"/>
      <c r="H44" s="1" t="e">
        <f>F45/F14</f>
        <v>#REF!</v>
      </c>
      <c r="I44" s="21"/>
      <c r="J44" s="21"/>
      <c r="K44" s="14"/>
      <c r="L44" s="25"/>
    </row>
    <row r="45" spans="2:15" ht="12.75" customHeight="1">
      <c r="B45" s="639" t="e">
        <f>#REF!</f>
        <v>#REF!</v>
      </c>
      <c r="C45" s="640"/>
      <c r="D45" s="640"/>
      <c r="E45" s="641"/>
      <c r="F45" s="51" t="e">
        <f>#REF!</f>
        <v>#REF!</v>
      </c>
      <c r="G45" s="9" t="e">
        <f>SUM(F45:F45)</f>
        <v>#REF!</v>
      </c>
      <c r="I45" s="21" t="s">
        <v>237</v>
      </c>
      <c r="J45" s="21"/>
      <c r="K45" s="14" t="e">
        <f>#REF!</f>
        <v>#REF!</v>
      </c>
      <c r="L45" s="25"/>
    </row>
    <row r="46" spans="2:15" ht="27" customHeight="1">
      <c r="B46" s="639" t="e">
        <f>#REF!</f>
        <v>#REF!</v>
      </c>
      <c r="C46" s="640"/>
      <c r="D46" s="640"/>
      <c r="E46" s="641"/>
      <c r="F46" s="51" t="e">
        <f>#REF!</f>
        <v>#REF!</v>
      </c>
      <c r="G46" s="9" t="e">
        <f>SUM(F46:F46)</f>
        <v>#REF!</v>
      </c>
      <c r="I46" s="13"/>
      <c r="J46" s="21"/>
      <c r="K46" s="44"/>
      <c r="L46" s="26"/>
      <c r="M46" s="45"/>
    </row>
    <row r="47" spans="2:15" ht="27" customHeight="1">
      <c r="B47" s="639" t="e">
        <f>#REF!</f>
        <v>#REF!</v>
      </c>
      <c r="C47" s="640"/>
      <c r="D47" s="640"/>
      <c r="E47" s="641"/>
      <c r="F47" s="51" t="e">
        <f>#REF!</f>
        <v>#REF!</v>
      </c>
      <c r="G47" s="9" t="e">
        <f>SUM(F47:F47)</f>
        <v>#REF!</v>
      </c>
      <c r="I47" s="21" t="s">
        <v>190</v>
      </c>
      <c r="J47" s="21"/>
      <c r="K47" s="41">
        <v>1400000000</v>
      </c>
      <c r="L47" s="26">
        <v>8000000000</v>
      </c>
    </row>
    <row r="48" spans="2:15" s="27" customFormat="1" ht="26.25" customHeight="1">
      <c r="B48" s="639" t="e">
        <f>#REF!</f>
        <v>#REF!</v>
      </c>
      <c r="C48" s="640"/>
      <c r="D48" s="640"/>
      <c r="E48" s="641"/>
      <c r="F48" s="51" t="e">
        <f>#REF!</f>
        <v>#REF!</v>
      </c>
      <c r="G48" s="9" t="e">
        <f>SUM(F48:F48)</f>
        <v>#REF!</v>
      </c>
      <c r="I48" s="21"/>
      <c r="J48" s="21"/>
      <c r="K48" s="14"/>
      <c r="L48" s="26"/>
    </row>
    <row r="49" spans="2:14" ht="14.25">
      <c r="B49" s="623"/>
      <c r="C49" s="624"/>
      <c r="D49" s="624"/>
      <c r="E49" s="625"/>
      <c r="F49" s="51"/>
      <c r="G49" s="9"/>
      <c r="I49" s="12"/>
      <c r="J49" s="12"/>
    </row>
    <row r="50" spans="2:14" ht="12.75" customHeight="1">
      <c r="B50" s="638" t="e">
        <f>#REF!</f>
        <v>#REF!</v>
      </c>
      <c r="C50" s="627"/>
      <c r="D50" s="627"/>
      <c r="E50" s="628"/>
      <c r="F50" s="51" t="e">
        <f>#REF!</f>
        <v>#REF!</v>
      </c>
      <c r="G50" s="11" t="e">
        <f>SUM(F50:F50)</f>
        <v>#REF!</v>
      </c>
      <c r="I50" s="12"/>
      <c r="J50" s="12"/>
      <c r="K50" s="3" t="e">
        <f>SUM(K14:K48)</f>
        <v>#REF!</v>
      </c>
      <c r="N50" s="3"/>
    </row>
    <row r="51" spans="2:14" ht="14.25">
      <c r="B51" s="623"/>
      <c r="C51" s="624"/>
      <c r="D51" s="624"/>
      <c r="E51" s="625"/>
      <c r="F51" s="51"/>
      <c r="G51" s="9"/>
      <c r="I51" s="12"/>
      <c r="J51" s="12"/>
      <c r="K51" s="28" t="e">
        <f>F50-K50</f>
        <v>#REF!</v>
      </c>
      <c r="L51" s="28"/>
      <c r="N51" s="3"/>
    </row>
    <row r="52" spans="2:14" ht="14.25">
      <c r="B52" s="633" t="e">
        <f>#REF!</f>
        <v>#REF!</v>
      </c>
      <c r="C52" s="634"/>
      <c r="D52" s="634"/>
      <c r="E52" s="635"/>
      <c r="F52" s="51" t="e">
        <f>#REF!</f>
        <v>#REF!</v>
      </c>
      <c r="G52" s="9" t="e">
        <f>SUM(F52:F52)</f>
        <v>#REF!</v>
      </c>
      <c r="I52" s="12"/>
      <c r="J52" s="12"/>
      <c r="K52" s="28"/>
      <c r="L52" s="28"/>
      <c r="N52" s="3"/>
    </row>
    <row r="53" spans="2:14" ht="14.25">
      <c r="B53" s="148"/>
      <c r="C53" s="149"/>
      <c r="D53" s="149"/>
      <c r="E53" s="150"/>
      <c r="F53" s="51"/>
      <c r="G53" s="9"/>
      <c r="I53" s="12"/>
      <c r="J53" s="12"/>
      <c r="K53" s="28"/>
      <c r="L53" s="28"/>
      <c r="N53" s="3"/>
    </row>
    <row r="54" spans="2:14" ht="12.75" customHeight="1">
      <c r="B54" s="620" t="e">
        <f>#REF!</f>
        <v>#REF!</v>
      </c>
      <c r="C54" s="621"/>
      <c r="D54" s="621"/>
      <c r="E54" s="622"/>
      <c r="F54" s="51" t="e">
        <f>#REF!</f>
        <v>#REF!</v>
      </c>
      <c r="G54" s="9" t="e">
        <f>SUM(F54:F54)</f>
        <v>#REF!</v>
      </c>
    </row>
    <row r="55" spans="2:14" ht="14.25">
      <c r="B55" s="623"/>
      <c r="C55" s="624"/>
      <c r="D55" s="624"/>
      <c r="E55" s="625"/>
      <c r="F55" s="52" t="e">
        <f>F42+F50+F52-F54</f>
        <v>#REF!</v>
      </c>
      <c r="G55" s="9" t="e">
        <f>SUM(F55:F55)</f>
        <v>#REF!</v>
      </c>
    </row>
    <row r="56" spans="2:14" ht="14.25">
      <c r="B56" s="623"/>
      <c r="C56" s="624"/>
      <c r="D56" s="624"/>
      <c r="E56" s="625"/>
      <c r="F56" s="51"/>
      <c r="G56" s="9"/>
    </row>
    <row r="57" spans="2:14" ht="12.75" customHeight="1">
      <c r="B57" s="626" t="s">
        <v>192</v>
      </c>
      <c r="C57" s="627"/>
      <c r="D57" s="627"/>
      <c r="E57" s="628"/>
      <c r="F57" s="51" t="e">
        <f>#REF!</f>
        <v>#REF!</v>
      </c>
      <c r="G57" s="11" t="e">
        <f>SUM(F57:F57)</f>
        <v>#REF!</v>
      </c>
    </row>
    <row r="58" spans="2:14" ht="14.25">
      <c r="B58" s="623"/>
      <c r="C58" s="624"/>
      <c r="D58" s="624"/>
      <c r="E58" s="625"/>
      <c r="F58" s="51"/>
      <c r="G58" s="9"/>
    </row>
    <row r="59" spans="2:14" ht="15.75" customHeight="1">
      <c r="B59" s="629" t="s">
        <v>193</v>
      </c>
      <c r="C59" s="630"/>
      <c r="D59" s="630"/>
      <c r="E59" s="631"/>
      <c r="F59" s="53" t="e">
        <f>#REF!</f>
        <v>#REF!</v>
      </c>
      <c r="G59" s="29" t="e">
        <f>SUM(F59:F59)</f>
        <v>#REF!</v>
      </c>
      <c r="I59" s="72" t="e">
        <f>G59-N38</f>
        <v>#REF!</v>
      </c>
    </row>
    <row r="60" spans="2:14">
      <c r="B60" s="623"/>
      <c r="C60" s="624"/>
      <c r="D60" s="624"/>
      <c r="E60" s="625"/>
      <c r="F60" s="8"/>
      <c r="G60" s="9"/>
    </row>
    <row r="61" spans="2:14" ht="14.25" customHeight="1">
      <c r="B61" s="620" t="e">
        <f>#REF!</f>
        <v>#REF!</v>
      </c>
      <c r="C61" s="621"/>
      <c r="D61" s="621"/>
      <c r="E61" s="622"/>
      <c r="F61" s="51" t="e">
        <f>#REF!</f>
        <v>#REF!</v>
      </c>
      <c r="G61" s="9"/>
    </row>
    <row r="62" spans="2:14" ht="14.25">
      <c r="B62" s="632"/>
      <c r="C62" s="632"/>
      <c r="D62" s="632"/>
      <c r="E62" s="632"/>
      <c r="F62" s="51"/>
      <c r="G62" s="9"/>
    </row>
    <row r="63" spans="2:14" ht="14.25" customHeight="1">
      <c r="B63" s="620" t="e">
        <f>#REF!</f>
        <v>#REF!</v>
      </c>
      <c r="C63" s="621"/>
      <c r="D63" s="621"/>
      <c r="E63" s="622"/>
      <c r="F63" s="51" t="e">
        <f>#REF!</f>
        <v>#REF!</v>
      </c>
      <c r="G63" s="9"/>
    </row>
    <row r="64" spans="2:14" ht="14.25">
      <c r="B64" s="18"/>
      <c r="C64" s="19"/>
      <c r="D64" s="19"/>
      <c r="E64" s="20"/>
      <c r="F64" s="51"/>
      <c r="G64" s="2"/>
    </row>
    <row r="65" spans="2:9" ht="15" customHeight="1">
      <c r="B65" s="620" t="e">
        <f>#REF!</f>
        <v>#REF!</v>
      </c>
      <c r="C65" s="621"/>
      <c r="D65" s="621"/>
      <c r="E65" s="622"/>
      <c r="F65" s="53" t="e">
        <f>#REF!</f>
        <v>#REF!</v>
      </c>
      <c r="G65" s="9"/>
      <c r="I65" s="72" t="e">
        <f>I59+F61+F63</f>
        <v>#REF!</v>
      </c>
    </row>
    <row r="66" spans="2:9">
      <c r="F66" s="28"/>
      <c r="G66" s="28"/>
    </row>
    <row r="67" spans="2:9">
      <c r="F67" s="30"/>
      <c r="G67" s="10"/>
    </row>
    <row r="68" spans="2:9">
      <c r="F68" s="10"/>
      <c r="G68" s="31"/>
    </row>
    <row r="69" spans="2:9">
      <c r="F69" s="4"/>
    </row>
    <row r="70" spans="2:9">
      <c r="F70" s="32"/>
      <c r="G70" s="28"/>
    </row>
    <row r="71" spans="2:9">
      <c r="G71" s="28"/>
    </row>
    <row r="72" spans="2:9">
      <c r="F72" s="30"/>
      <c r="G72" s="28"/>
    </row>
    <row r="74" spans="2:9">
      <c r="E74" s="46"/>
      <c r="F74" s="46"/>
      <c r="G74" s="46"/>
      <c r="H74" s="46"/>
    </row>
    <row r="75" spans="2:9">
      <c r="E75" s="47"/>
      <c r="F75" s="48"/>
      <c r="G75" s="46"/>
      <c r="H75" s="46"/>
    </row>
    <row r="76" spans="2:9">
      <c r="E76" s="46"/>
      <c r="F76" s="46"/>
      <c r="G76" s="46"/>
      <c r="H76" s="46"/>
    </row>
    <row r="77" spans="2:9">
      <c r="E77" s="46"/>
      <c r="F77" s="46"/>
      <c r="G77" s="46"/>
      <c r="H77" s="46"/>
    </row>
    <row r="78" spans="2:9">
      <c r="E78" s="46"/>
      <c r="F78" s="46"/>
      <c r="G78" s="46"/>
      <c r="H78" s="46"/>
    </row>
    <row r="79" spans="2:9">
      <c r="E79" s="46"/>
      <c r="F79" s="46"/>
      <c r="G79" s="46"/>
      <c r="H79" s="46"/>
    </row>
    <row r="80" spans="2:9">
      <c r="E80" s="46"/>
      <c r="F80" s="46"/>
      <c r="G80" s="46"/>
      <c r="H80" s="46"/>
    </row>
    <row r="81" spans="5:8">
      <c r="E81" s="46"/>
      <c r="F81" s="46"/>
      <c r="G81" s="46"/>
      <c r="H81" s="46"/>
    </row>
    <row r="82" spans="5:8">
      <c r="E82" s="46"/>
      <c r="F82" s="46"/>
      <c r="G82" s="46"/>
      <c r="H82" s="46"/>
    </row>
    <row r="83" spans="5:8">
      <c r="E83" s="46"/>
      <c r="F83" s="46"/>
      <c r="G83" s="46"/>
      <c r="H83" s="46"/>
    </row>
    <row r="91" spans="5:8">
      <c r="F91" s="28"/>
    </row>
    <row r="92" spans="5:8">
      <c r="F92" s="28"/>
    </row>
    <row r="93" spans="5:8">
      <c r="F93" s="28"/>
    </row>
    <row r="94" spans="5:8">
      <c r="F94" s="28"/>
    </row>
    <row r="95" spans="5:8">
      <c r="F95" s="28"/>
    </row>
    <row r="96" spans="5:8">
      <c r="F96" s="28"/>
    </row>
    <row r="97" spans="6:6">
      <c r="F97" s="28"/>
    </row>
    <row r="98" spans="6:6">
      <c r="F98" s="28"/>
    </row>
    <row r="99" spans="6:6">
      <c r="F99" s="28"/>
    </row>
    <row r="100" spans="6:6">
      <c r="F100" s="28"/>
    </row>
    <row r="101" spans="6:6">
      <c r="F101" s="28"/>
    </row>
    <row r="102" spans="6:6">
      <c r="F102" s="28"/>
    </row>
    <row r="103" spans="6:6">
      <c r="F103" s="28"/>
    </row>
    <row r="104" spans="6:6">
      <c r="F104" s="28"/>
    </row>
    <row r="105" spans="6:6">
      <c r="F105" s="28"/>
    </row>
    <row r="106" spans="6:6">
      <c r="F106" s="28"/>
    </row>
    <row r="107" spans="6:6">
      <c r="F107" s="28"/>
    </row>
    <row r="108" spans="6:6">
      <c r="F108" s="28"/>
    </row>
    <row r="109" spans="6:6">
      <c r="F109" s="28"/>
    </row>
    <row r="110" spans="6:6">
      <c r="F110" s="28"/>
    </row>
    <row r="111" spans="6:6">
      <c r="F111" s="28"/>
    </row>
    <row r="112" spans="6:6">
      <c r="F112" s="28"/>
    </row>
    <row r="113" spans="6:6">
      <c r="F113" s="28"/>
    </row>
  </sheetData>
  <mergeCells count="57">
    <mergeCell ref="B2:E2"/>
    <mergeCell ref="B3:E3"/>
    <mergeCell ref="B4:E4"/>
    <mergeCell ref="B6:E6"/>
    <mergeCell ref="B18:E18"/>
    <mergeCell ref="B9:E9"/>
    <mergeCell ref="B10:E10"/>
    <mergeCell ref="B11:E11"/>
    <mergeCell ref="B12:E12"/>
    <mergeCell ref="B13:E13"/>
    <mergeCell ref="B14:E14"/>
    <mergeCell ref="B15:E15"/>
    <mergeCell ref="B16:E16"/>
    <mergeCell ref="B17:E17"/>
    <mergeCell ref="B28:E28"/>
    <mergeCell ref="B29:E29"/>
    <mergeCell ref="B19:E19"/>
    <mergeCell ref="B20:E20"/>
    <mergeCell ref="B21:E21"/>
    <mergeCell ref="B22:E22"/>
    <mergeCell ref="B23:E23"/>
    <mergeCell ref="B24:E24"/>
    <mergeCell ref="B25:E25"/>
    <mergeCell ref="B26:E26"/>
    <mergeCell ref="B37:E37"/>
    <mergeCell ref="B38:E38"/>
    <mergeCell ref="B39:E39"/>
    <mergeCell ref="B40:E40"/>
    <mergeCell ref="B31:E31"/>
    <mergeCell ref="B32:E32"/>
    <mergeCell ref="B33:E33"/>
    <mergeCell ref="B34:E34"/>
    <mergeCell ref="B35:E35"/>
    <mergeCell ref="K40:K41"/>
    <mergeCell ref="B41:E41"/>
    <mergeCell ref="B50:E50"/>
    <mergeCell ref="B43:E43"/>
    <mergeCell ref="B44:E44"/>
    <mergeCell ref="B45:E45"/>
    <mergeCell ref="B46:E46"/>
    <mergeCell ref="B47:E47"/>
    <mergeCell ref="B48:E48"/>
    <mergeCell ref="B49:E49"/>
    <mergeCell ref="B42:E42"/>
    <mergeCell ref="B65:E65"/>
    <mergeCell ref="B51:E51"/>
    <mergeCell ref="B54:E54"/>
    <mergeCell ref="B55:E55"/>
    <mergeCell ref="B56:E56"/>
    <mergeCell ref="B57:E57"/>
    <mergeCell ref="B58:E58"/>
    <mergeCell ref="B59:E59"/>
    <mergeCell ref="B60:E60"/>
    <mergeCell ref="B61:E61"/>
    <mergeCell ref="B62:E62"/>
    <mergeCell ref="B63:E63"/>
    <mergeCell ref="B52:E52"/>
  </mergeCells>
  <printOptions horizontalCentered="1"/>
  <pageMargins left="0.70866141732283472" right="0.70866141732283472" top="0.74803149606299213" bottom="0.74803149606299213" header="0.31496062992125984" footer="0.31496062992125984"/>
  <pageSetup scale="53" fitToHeight="0" orientation="portrait" r:id="rId1"/>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B704C-F11C-4CD1-8066-35DCA1B72F4E}">
  <dimension ref="B1:P93"/>
  <sheetViews>
    <sheetView showGridLines="0" zoomScale="80" zoomScaleNormal="80" zoomScaleSheetLayoutView="70" zoomScalePageLayoutView="70" workbookViewId="0">
      <selection activeCell="A3" sqref="A3"/>
    </sheetView>
  </sheetViews>
  <sheetFormatPr baseColWidth="10" defaultColWidth="11.42578125" defaultRowHeight="12.75"/>
  <cols>
    <col min="1" max="2" width="3.42578125" style="158" customWidth="1"/>
    <col min="3" max="3" width="18.5703125" style="158" customWidth="1"/>
    <col min="4" max="4" width="18" style="158" customWidth="1"/>
    <col min="5" max="11" width="11.42578125" style="158"/>
    <col min="12" max="12" width="17.5703125" style="158" customWidth="1"/>
    <col min="13" max="14" width="11.42578125" style="158"/>
    <col min="15" max="15" width="20" style="158" customWidth="1"/>
    <col min="16" max="16" width="3.42578125" style="159" customWidth="1"/>
    <col min="17" max="17" width="3.42578125" style="158" customWidth="1"/>
    <col min="18" max="16384" width="11.42578125" style="158"/>
  </cols>
  <sheetData>
    <row r="1" spans="2:16" ht="13.5" thickBot="1"/>
    <row r="2" spans="2:16" ht="13.5" thickTop="1">
      <c r="B2" s="160"/>
      <c r="C2" s="161"/>
      <c r="D2" s="161"/>
      <c r="E2" s="161"/>
      <c r="F2" s="161"/>
      <c r="G2" s="161"/>
      <c r="H2" s="161"/>
      <c r="I2" s="161"/>
      <c r="J2" s="161"/>
      <c r="K2" s="161"/>
      <c r="L2" s="161"/>
      <c r="M2" s="161"/>
      <c r="N2" s="161"/>
      <c r="O2" s="161"/>
      <c r="P2" s="162"/>
    </row>
    <row r="3" spans="2:16">
      <c r="B3" s="163"/>
      <c r="C3" s="164" t="s">
        <v>276</v>
      </c>
      <c r="D3" s="165" t="s">
        <v>277</v>
      </c>
      <c r="E3" s="164" t="s">
        <v>278</v>
      </c>
      <c r="F3" s="165">
        <v>2</v>
      </c>
      <c r="G3" s="166"/>
      <c r="H3" s="166"/>
      <c r="I3" s="166"/>
      <c r="J3" s="166"/>
      <c r="K3" s="166"/>
      <c r="L3" s="166"/>
      <c r="M3" s="166"/>
      <c r="N3" s="166"/>
      <c r="O3" s="166"/>
      <c r="P3" s="167"/>
    </row>
    <row r="4" spans="2:16">
      <c r="B4" s="163"/>
      <c r="C4" s="168"/>
      <c r="D4" s="169"/>
      <c r="E4" s="168"/>
      <c r="F4" s="169"/>
      <c r="G4" s="166"/>
      <c r="H4" s="166"/>
      <c r="I4" s="166"/>
      <c r="J4" s="166"/>
      <c r="K4" s="166"/>
      <c r="L4" s="166"/>
      <c r="M4" s="166"/>
      <c r="N4" s="166"/>
      <c r="O4" s="166"/>
      <c r="P4" s="167"/>
    </row>
    <row r="5" spans="2:16" ht="48" customHeight="1">
      <c r="B5" s="163"/>
      <c r="C5" s="647" t="s">
        <v>285</v>
      </c>
      <c r="D5" s="647"/>
      <c r="E5" s="647"/>
      <c r="F5" s="647"/>
      <c r="G5" s="647"/>
      <c r="H5" s="647"/>
      <c r="I5" s="647"/>
      <c r="J5" s="647"/>
      <c r="K5" s="647"/>
      <c r="L5" s="647"/>
      <c r="M5" s="647"/>
      <c r="N5" s="647"/>
      <c r="O5" s="647"/>
      <c r="P5" s="170"/>
    </row>
    <row r="6" spans="2:16" ht="15" thickBot="1">
      <c r="B6" s="163"/>
      <c r="C6" s="171"/>
      <c r="D6" s="171"/>
      <c r="E6" s="171"/>
      <c r="F6" s="171"/>
      <c r="G6" s="171"/>
      <c r="H6" s="171"/>
      <c r="I6" s="171"/>
      <c r="J6" s="171"/>
      <c r="K6" s="171"/>
      <c r="L6" s="171"/>
      <c r="M6" s="171"/>
      <c r="N6" s="171"/>
      <c r="O6" s="171"/>
      <c r="P6" s="167"/>
    </row>
    <row r="7" spans="2:16" ht="15">
      <c r="B7" s="163"/>
      <c r="C7" s="648"/>
      <c r="D7" s="650"/>
      <c r="E7" s="651"/>
      <c r="F7" s="651"/>
      <c r="G7" s="651"/>
      <c r="H7" s="651"/>
      <c r="I7" s="651"/>
      <c r="J7" s="651"/>
      <c r="K7" s="652"/>
      <c r="L7" s="653"/>
      <c r="M7" s="654"/>
      <c r="N7" s="654"/>
      <c r="O7" s="655"/>
      <c r="P7" s="172"/>
    </row>
    <row r="8" spans="2:16" ht="15">
      <c r="B8" s="163"/>
      <c r="C8" s="649"/>
      <c r="D8" s="659" t="s">
        <v>286</v>
      </c>
      <c r="E8" s="660"/>
      <c r="F8" s="660"/>
      <c r="G8" s="660"/>
      <c r="H8" s="660"/>
      <c r="I8" s="660"/>
      <c r="J8" s="660"/>
      <c r="K8" s="661"/>
      <c r="L8" s="656"/>
      <c r="M8" s="657"/>
      <c r="N8" s="657"/>
      <c r="O8" s="658"/>
      <c r="P8" s="172"/>
    </row>
    <row r="9" spans="2:16" ht="15">
      <c r="B9" s="163"/>
      <c r="C9" s="649"/>
      <c r="D9" s="659"/>
      <c r="E9" s="660"/>
      <c r="F9" s="660"/>
      <c r="G9" s="660"/>
      <c r="H9" s="660"/>
      <c r="I9" s="660"/>
      <c r="J9" s="660"/>
      <c r="K9" s="661"/>
      <c r="L9" s="662" t="s">
        <v>287</v>
      </c>
      <c r="M9" s="664"/>
      <c r="N9" s="665"/>
      <c r="O9" s="666"/>
      <c r="P9" s="172"/>
    </row>
    <row r="10" spans="2:16" ht="15">
      <c r="B10" s="163"/>
      <c r="C10" s="649"/>
      <c r="D10" s="659" t="s">
        <v>288</v>
      </c>
      <c r="E10" s="660"/>
      <c r="F10" s="660"/>
      <c r="G10" s="660"/>
      <c r="H10" s="660"/>
      <c r="I10" s="660"/>
      <c r="J10" s="660"/>
      <c r="K10" s="661"/>
      <c r="L10" s="663"/>
      <c r="M10" s="667"/>
      <c r="N10" s="668"/>
      <c r="O10" s="669"/>
      <c r="P10" s="173"/>
    </row>
    <row r="11" spans="2:16" ht="12.75" customHeight="1">
      <c r="B11" s="163"/>
      <c r="C11" s="649"/>
      <c r="D11" s="670"/>
      <c r="E11" s="671"/>
      <c r="F11" s="671"/>
      <c r="G11" s="671"/>
      <c r="H11" s="671"/>
      <c r="I11" s="671"/>
      <c r="J11" s="671"/>
      <c r="K11" s="672"/>
      <c r="L11" s="662" t="s">
        <v>289</v>
      </c>
      <c r="M11" s="662">
        <v>1</v>
      </c>
      <c r="N11" s="662" t="s">
        <v>290</v>
      </c>
      <c r="O11" s="683">
        <v>1</v>
      </c>
      <c r="P11" s="172"/>
    </row>
    <row r="12" spans="2:16" ht="13.5">
      <c r="B12" s="163"/>
      <c r="C12" s="649"/>
      <c r="D12" s="670"/>
      <c r="E12" s="671"/>
      <c r="F12" s="671"/>
      <c r="G12" s="671"/>
      <c r="H12" s="671"/>
      <c r="I12" s="671"/>
      <c r="J12" s="671"/>
      <c r="K12" s="672"/>
      <c r="L12" s="682"/>
      <c r="M12" s="682"/>
      <c r="N12" s="682"/>
      <c r="O12" s="684"/>
      <c r="P12" s="172"/>
    </row>
    <row r="13" spans="2:16" ht="15">
      <c r="B13" s="163"/>
      <c r="C13" s="649"/>
      <c r="D13" s="659" t="s">
        <v>291</v>
      </c>
      <c r="E13" s="660"/>
      <c r="F13" s="660"/>
      <c r="G13" s="660"/>
      <c r="H13" s="660"/>
      <c r="I13" s="660"/>
      <c r="J13" s="660"/>
      <c r="K13" s="661"/>
      <c r="L13" s="682"/>
      <c r="M13" s="682"/>
      <c r="N13" s="682"/>
      <c r="O13" s="684"/>
      <c r="P13" s="172"/>
    </row>
    <row r="14" spans="2:16" ht="15.75" thickBot="1">
      <c r="B14" s="163"/>
      <c r="C14" s="174"/>
      <c r="D14" s="175"/>
      <c r="E14" s="175"/>
      <c r="F14" s="175"/>
      <c r="G14" s="175"/>
      <c r="H14" s="175"/>
      <c r="I14" s="175"/>
      <c r="J14" s="175"/>
      <c r="K14" s="175"/>
      <c r="L14" s="175"/>
      <c r="M14" s="176"/>
      <c r="N14" s="176"/>
      <c r="O14" s="177"/>
      <c r="P14" s="178"/>
    </row>
    <row r="15" spans="2:16" ht="15">
      <c r="B15" s="163"/>
      <c r="C15" s="179"/>
      <c r="D15" s="180"/>
      <c r="E15" s="180"/>
      <c r="F15" s="180"/>
      <c r="G15" s="180"/>
      <c r="H15" s="180"/>
      <c r="I15" s="180"/>
      <c r="J15" s="180"/>
      <c r="K15" s="180"/>
      <c r="L15" s="181" t="s">
        <v>292</v>
      </c>
      <c r="M15" s="182" t="s">
        <v>293</v>
      </c>
      <c r="N15" s="182" t="s">
        <v>294</v>
      </c>
      <c r="O15" s="183" t="s">
        <v>295</v>
      </c>
      <c r="P15" s="173"/>
    </row>
    <row r="16" spans="2:16" ht="15">
      <c r="B16" s="163"/>
      <c r="C16" s="184"/>
      <c r="D16" s="185"/>
      <c r="E16" s="185"/>
      <c r="F16" s="185"/>
      <c r="G16" s="185"/>
      <c r="H16" s="185"/>
      <c r="I16" s="185"/>
      <c r="J16" s="185"/>
      <c r="K16" s="185"/>
      <c r="L16" s="186"/>
      <c r="M16" s="187"/>
      <c r="N16" s="187"/>
      <c r="O16" s="188"/>
      <c r="P16" s="189"/>
    </row>
    <row r="17" spans="2:16" ht="18" customHeight="1">
      <c r="B17" s="163"/>
      <c r="C17" s="685" t="s">
        <v>296</v>
      </c>
      <c r="D17" s="686"/>
      <c r="E17" s="686"/>
      <c r="F17" s="686"/>
      <c r="G17" s="185"/>
      <c r="H17" s="185"/>
      <c r="I17" s="185" t="s">
        <v>297</v>
      </c>
      <c r="J17" s="171"/>
      <c r="K17" s="185"/>
      <c r="L17" s="186"/>
      <c r="M17" s="171"/>
      <c r="N17" s="171"/>
      <c r="O17" s="190"/>
      <c r="P17" s="189"/>
    </row>
    <row r="18" spans="2:16" ht="15">
      <c r="B18" s="163"/>
      <c r="C18" s="191"/>
      <c r="D18" s="192"/>
      <c r="E18" s="192"/>
      <c r="F18" s="192"/>
      <c r="G18" s="192"/>
      <c r="H18" s="192"/>
      <c r="I18" s="192"/>
      <c r="J18" s="192"/>
      <c r="K18" s="192"/>
      <c r="L18" s="192"/>
      <c r="M18" s="192"/>
      <c r="N18" s="192"/>
      <c r="O18" s="193"/>
      <c r="P18" s="194"/>
    </row>
    <row r="19" spans="2:16" ht="15" thickBot="1">
      <c r="B19" s="163"/>
      <c r="C19" s="195"/>
      <c r="D19" s="196"/>
      <c r="E19" s="196"/>
      <c r="F19" s="196"/>
      <c r="G19" s="196"/>
      <c r="H19" s="196"/>
      <c r="I19" s="196"/>
      <c r="J19" s="196"/>
      <c r="K19" s="196"/>
      <c r="L19" s="196"/>
      <c r="M19" s="196"/>
      <c r="N19" s="196"/>
      <c r="O19" s="197"/>
      <c r="P19" s="167"/>
    </row>
    <row r="20" spans="2:16" ht="15" thickBot="1">
      <c r="B20" s="163"/>
      <c r="C20" s="198"/>
      <c r="D20" s="199"/>
      <c r="E20" s="199"/>
      <c r="F20" s="199"/>
      <c r="G20" s="199"/>
      <c r="H20" s="199"/>
      <c r="I20" s="171"/>
      <c r="J20" s="171"/>
      <c r="K20" s="199"/>
      <c r="L20" s="199"/>
      <c r="M20" s="199"/>
      <c r="N20" s="199"/>
      <c r="O20" s="200"/>
      <c r="P20" s="167"/>
    </row>
    <row r="21" spans="2:16" ht="15">
      <c r="B21" s="163"/>
      <c r="C21" s="687" t="s">
        <v>298</v>
      </c>
      <c r="D21" s="688"/>
      <c r="E21" s="688"/>
      <c r="F21" s="688"/>
      <c r="G21" s="688"/>
      <c r="H21" s="688"/>
      <c r="I21" s="688"/>
      <c r="J21" s="688"/>
      <c r="K21" s="688"/>
      <c r="L21" s="688"/>
      <c r="M21" s="688"/>
      <c r="N21" s="688"/>
      <c r="O21" s="689"/>
      <c r="P21" s="201"/>
    </row>
    <row r="22" spans="2:16" ht="15" thickBot="1">
      <c r="B22" s="163"/>
      <c r="C22" s="202"/>
      <c r="D22" s="171"/>
      <c r="E22" s="171"/>
      <c r="F22" s="171"/>
      <c r="G22" s="171"/>
      <c r="H22" s="171"/>
      <c r="I22" s="171"/>
      <c r="J22" s="171"/>
      <c r="K22" s="171"/>
      <c r="L22" s="171"/>
      <c r="M22" s="171"/>
      <c r="N22" s="171"/>
      <c r="O22" s="203"/>
      <c r="P22" s="167"/>
    </row>
    <row r="23" spans="2:16" ht="15">
      <c r="B23" s="163"/>
      <c r="C23" s="204" t="s">
        <v>299</v>
      </c>
      <c r="D23" s="690" t="s">
        <v>300</v>
      </c>
      <c r="E23" s="691"/>
      <c r="F23" s="691"/>
      <c r="G23" s="691"/>
      <c r="H23" s="691"/>
      <c r="I23" s="691"/>
      <c r="J23" s="691"/>
      <c r="K23" s="691"/>
      <c r="L23" s="692"/>
      <c r="M23" s="693" t="s">
        <v>301</v>
      </c>
      <c r="N23" s="694"/>
      <c r="O23" s="204" t="s">
        <v>0</v>
      </c>
      <c r="P23" s="205"/>
    </row>
    <row r="24" spans="2:16" ht="15" thickBot="1">
      <c r="B24" s="163"/>
      <c r="C24" s="206"/>
      <c r="D24" s="695"/>
      <c r="E24" s="696"/>
      <c r="F24" s="696"/>
      <c r="G24" s="696"/>
      <c r="H24" s="696"/>
      <c r="I24" s="696"/>
      <c r="J24" s="696"/>
      <c r="K24" s="696"/>
      <c r="L24" s="697"/>
      <c r="M24" s="695"/>
      <c r="N24" s="697"/>
      <c r="O24" s="207"/>
      <c r="P24" s="208"/>
    </row>
    <row r="25" spans="2:16">
      <c r="B25" s="163"/>
      <c r="C25" s="673" t="s">
        <v>302</v>
      </c>
      <c r="D25" s="674"/>
      <c r="E25" s="674"/>
      <c r="F25" s="674"/>
      <c r="G25" s="674"/>
      <c r="H25" s="674"/>
      <c r="I25" s="674"/>
      <c r="J25" s="674"/>
      <c r="K25" s="674"/>
      <c r="L25" s="674"/>
      <c r="M25" s="674"/>
      <c r="N25" s="674"/>
      <c r="O25" s="675"/>
      <c r="P25" s="209"/>
    </row>
    <row r="26" spans="2:16">
      <c r="B26" s="163"/>
      <c r="C26" s="676"/>
      <c r="D26" s="677"/>
      <c r="E26" s="677"/>
      <c r="F26" s="677"/>
      <c r="G26" s="677"/>
      <c r="H26" s="677"/>
      <c r="I26" s="677"/>
      <c r="J26" s="677"/>
      <c r="K26" s="677"/>
      <c r="L26" s="677"/>
      <c r="M26" s="677"/>
      <c r="N26" s="677"/>
      <c r="O26" s="678"/>
      <c r="P26" s="209"/>
    </row>
    <row r="27" spans="2:16" ht="13.5" thickBot="1">
      <c r="B27" s="163"/>
      <c r="C27" s="679"/>
      <c r="D27" s="680"/>
      <c r="E27" s="680"/>
      <c r="F27" s="680"/>
      <c r="G27" s="680"/>
      <c r="H27" s="680"/>
      <c r="I27" s="680"/>
      <c r="J27" s="680"/>
      <c r="K27" s="680"/>
      <c r="L27" s="680"/>
      <c r="M27" s="680"/>
      <c r="N27" s="680"/>
      <c r="O27" s="681"/>
      <c r="P27" s="209"/>
    </row>
    <row r="28" spans="2:16" ht="15">
      <c r="B28" s="163"/>
      <c r="C28" s="698" t="s">
        <v>300</v>
      </c>
      <c r="D28" s="699"/>
      <c r="E28" s="699"/>
      <c r="F28" s="699"/>
      <c r="G28" s="700"/>
      <c r="H28" s="701" t="s">
        <v>303</v>
      </c>
      <c r="I28" s="699"/>
      <c r="J28" s="702" t="s">
        <v>304</v>
      </c>
      <c r="K28" s="703"/>
      <c r="L28" s="210" t="s">
        <v>305</v>
      </c>
      <c r="M28" s="701" t="s">
        <v>306</v>
      </c>
      <c r="N28" s="704"/>
      <c r="O28" s="211" t="s">
        <v>307</v>
      </c>
      <c r="P28" s="212"/>
    </row>
    <row r="29" spans="2:16" ht="14.25">
      <c r="B29" s="163"/>
      <c r="C29" s="705"/>
      <c r="D29" s="706"/>
      <c r="E29" s="706"/>
      <c r="F29" s="706"/>
      <c r="G29" s="707"/>
      <c r="H29" s="708"/>
      <c r="I29" s="707"/>
      <c r="J29" s="708"/>
      <c r="K29" s="707"/>
      <c r="L29" s="213"/>
      <c r="M29" s="709"/>
      <c r="N29" s="710"/>
      <c r="O29" s="214"/>
      <c r="P29" s="215"/>
    </row>
    <row r="30" spans="2:16" ht="14.25">
      <c r="B30" s="163"/>
      <c r="C30" s="216"/>
      <c r="D30" s="217"/>
      <c r="E30" s="217"/>
      <c r="F30" s="217"/>
      <c r="G30" s="218"/>
      <c r="H30" s="219"/>
      <c r="I30" s="218"/>
      <c r="J30" s="219"/>
      <c r="K30" s="218"/>
      <c r="L30" s="213"/>
      <c r="M30" s="709"/>
      <c r="N30" s="710"/>
      <c r="O30" s="214"/>
      <c r="P30" s="215"/>
    </row>
    <row r="31" spans="2:16" ht="15" thickBot="1">
      <c r="B31" s="163"/>
      <c r="C31" s="711"/>
      <c r="D31" s="712"/>
      <c r="E31" s="712"/>
      <c r="F31" s="712"/>
      <c r="G31" s="713"/>
      <c r="H31" s="716"/>
      <c r="I31" s="713"/>
      <c r="J31" s="716"/>
      <c r="K31" s="713"/>
      <c r="L31" s="220"/>
      <c r="M31" s="717"/>
      <c r="N31" s="718"/>
      <c r="O31" s="214"/>
      <c r="P31" s="215"/>
    </row>
    <row r="32" spans="2:16" ht="15.75" thickBot="1">
      <c r="B32" s="163"/>
      <c r="C32" s="719" t="s">
        <v>308</v>
      </c>
      <c r="D32" s="720"/>
      <c r="E32" s="720"/>
      <c r="F32" s="720"/>
      <c r="G32" s="720"/>
      <c r="H32" s="720"/>
      <c r="I32" s="720"/>
      <c r="J32" s="720"/>
      <c r="K32" s="720"/>
      <c r="L32" s="720"/>
      <c r="M32" s="720"/>
      <c r="N32" s="721"/>
      <c r="O32" s="221"/>
      <c r="P32" s="222"/>
    </row>
    <row r="33" spans="2:16" ht="13.5" customHeight="1">
      <c r="B33" s="163"/>
      <c r="C33" s="673" t="s">
        <v>309</v>
      </c>
      <c r="D33" s="674"/>
      <c r="E33" s="674"/>
      <c r="F33" s="674"/>
      <c r="G33" s="674"/>
      <c r="H33" s="674"/>
      <c r="I33" s="674"/>
      <c r="J33" s="674"/>
      <c r="K33" s="674"/>
      <c r="L33" s="674"/>
      <c r="M33" s="674"/>
      <c r="N33" s="674"/>
      <c r="O33" s="675"/>
      <c r="P33" s="209"/>
    </row>
    <row r="34" spans="2:16">
      <c r="B34" s="163"/>
      <c r="C34" s="676"/>
      <c r="D34" s="677"/>
      <c r="E34" s="677"/>
      <c r="F34" s="677"/>
      <c r="G34" s="677"/>
      <c r="H34" s="677"/>
      <c r="I34" s="677"/>
      <c r="J34" s="677"/>
      <c r="K34" s="677"/>
      <c r="L34" s="677"/>
      <c r="M34" s="677"/>
      <c r="N34" s="677"/>
      <c r="O34" s="678"/>
      <c r="P34" s="209"/>
    </row>
    <row r="35" spans="2:16" ht="13.5" thickBot="1">
      <c r="B35" s="163"/>
      <c r="C35" s="679"/>
      <c r="D35" s="680"/>
      <c r="E35" s="680"/>
      <c r="F35" s="680"/>
      <c r="G35" s="680"/>
      <c r="H35" s="680"/>
      <c r="I35" s="680"/>
      <c r="J35" s="680"/>
      <c r="K35" s="680"/>
      <c r="L35" s="680"/>
      <c r="M35" s="680"/>
      <c r="N35" s="680"/>
      <c r="O35" s="681"/>
      <c r="P35" s="209"/>
    </row>
    <row r="36" spans="2:16" ht="15">
      <c r="B36" s="163"/>
      <c r="C36" s="698" t="s">
        <v>300</v>
      </c>
      <c r="D36" s="722"/>
      <c r="E36" s="722"/>
      <c r="F36" s="722"/>
      <c r="G36" s="722"/>
      <c r="H36" s="722"/>
      <c r="I36" s="722"/>
      <c r="J36" s="704"/>
      <c r="K36" s="223" t="s">
        <v>301</v>
      </c>
      <c r="L36" s="210" t="s">
        <v>0</v>
      </c>
      <c r="M36" s="701" t="s">
        <v>310</v>
      </c>
      <c r="N36" s="704"/>
      <c r="O36" s="211" t="s">
        <v>307</v>
      </c>
      <c r="P36" s="212"/>
    </row>
    <row r="37" spans="2:16" ht="14.25">
      <c r="B37" s="163"/>
      <c r="C37" s="705"/>
      <c r="D37" s="706"/>
      <c r="E37" s="706"/>
      <c r="F37" s="706"/>
      <c r="G37" s="706"/>
      <c r="H37" s="706"/>
      <c r="I37" s="706"/>
      <c r="J37" s="707"/>
      <c r="K37" s="224"/>
      <c r="L37" s="225"/>
      <c r="M37" s="723"/>
      <c r="N37" s="724"/>
      <c r="O37" s="214"/>
      <c r="P37" s="215"/>
    </row>
    <row r="38" spans="2:16" ht="15" thickBot="1">
      <c r="B38" s="163"/>
      <c r="C38" s="711"/>
      <c r="D38" s="712"/>
      <c r="E38" s="712"/>
      <c r="F38" s="712"/>
      <c r="G38" s="712"/>
      <c r="H38" s="712"/>
      <c r="I38" s="712"/>
      <c r="J38" s="713"/>
      <c r="K38" s="217"/>
      <c r="L38" s="226"/>
      <c r="M38" s="714"/>
      <c r="N38" s="715"/>
      <c r="O38" s="227"/>
      <c r="P38" s="215"/>
    </row>
    <row r="39" spans="2:16" ht="15.75" thickBot="1">
      <c r="B39" s="163"/>
      <c r="C39" s="719" t="s">
        <v>308</v>
      </c>
      <c r="D39" s="720"/>
      <c r="E39" s="720"/>
      <c r="F39" s="720"/>
      <c r="G39" s="720"/>
      <c r="H39" s="720"/>
      <c r="I39" s="720"/>
      <c r="J39" s="720"/>
      <c r="K39" s="720"/>
      <c r="L39" s="720"/>
      <c r="M39" s="720"/>
      <c r="N39" s="721"/>
      <c r="O39" s="228">
        <v>0</v>
      </c>
      <c r="P39" s="215"/>
    </row>
    <row r="40" spans="2:16">
      <c r="B40" s="163"/>
      <c r="C40" s="673" t="s">
        <v>311</v>
      </c>
      <c r="D40" s="674"/>
      <c r="E40" s="674"/>
      <c r="F40" s="674"/>
      <c r="G40" s="674"/>
      <c r="H40" s="674"/>
      <c r="I40" s="674"/>
      <c r="J40" s="674"/>
      <c r="K40" s="674"/>
      <c r="L40" s="674"/>
      <c r="M40" s="674"/>
      <c r="N40" s="674"/>
      <c r="O40" s="675"/>
      <c r="P40" s="209"/>
    </row>
    <row r="41" spans="2:16">
      <c r="B41" s="163"/>
      <c r="C41" s="676"/>
      <c r="D41" s="677"/>
      <c r="E41" s="677"/>
      <c r="F41" s="677"/>
      <c r="G41" s="677"/>
      <c r="H41" s="677"/>
      <c r="I41" s="677"/>
      <c r="J41" s="677"/>
      <c r="K41" s="677"/>
      <c r="L41" s="677"/>
      <c r="M41" s="677"/>
      <c r="N41" s="677"/>
      <c r="O41" s="678"/>
      <c r="P41" s="209"/>
    </row>
    <row r="42" spans="2:16" ht="13.5" thickBot="1">
      <c r="B42" s="163"/>
      <c r="C42" s="679"/>
      <c r="D42" s="680"/>
      <c r="E42" s="680"/>
      <c r="F42" s="680"/>
      <c r="G42" s="680"/>
      <c r="H42" s="680"/>
      <c r="I42" s="680"/>
      <c r="J42" s="680"/>
      <c r="K42" s="680"/>
      <c r="L42" s="680"/>
      <c r="M42" s="680"/>
      <c r="N42" s="680"/>
      <c r="O42" s="681"/>
      <c r="P42" s="209"/>
    </row>
    <row r="43" spans="2:16" ht="17.25">
      <c r="B43" s="163"/>
      <c r="C43" s="698" t="s">
        <v>312</v>
      </c>
      <c r="D43" s="722"/>
      <c r="E43" s="722"/>
      <c r="F43" s="722"/>
      <c r="G43" s="722"/>
      <c r="H43" s="722"/>
      <c r="I43" s="722"/>
      <c r="J43" s="210" t="s">
        <v>313</v>
      </c>
      <c r="K43" s="229" t="s">
        <v>314</v>
      </c>
      <c r="L43" s="230" t="s">
        <v>315</v>
      </c>
      <c r="M43" s="701" t="s">
        <v>316</v>
      </c>
      <c r="N43" s="704"/>
      <c r="O43" s="211" t="s">
        <v>307</v>
      </c>
      <c r="P43" s="212"/>
    </row>
    <row r="44" spans="2:16" ht="14.25">
      <c r="B44" s="163"/>
      <c r="C44" s="705"/>
      <c r="D44" s="706"/>
      <c r="E44" s="706"/>
      <c r="F44" s="706"/>
      <c r="G44" s="706"/>
      <c r="H44" s="706"/>
      <c r="I44" s="706"/>
      <c r="J44" s="231"/>
      <c r="K44" s="232"/>
      <c r="L44" s="231"/>
      <c r="M44" s="725"/>
      <c r="N44" s="726"/>
      <c r="O44" s="214"/>
      <c r="P44" s="215"/>
    </row>
    <row r="45" spans="2:16" ht="15" thickBot="1">
      <c r="B45" s="163"/>
      <c r="C45" s="711"/>
      <c r="D45" s="712"/>
      <c r="E45" s="712"/>
      <c r="F45" s="712"/>
      <c r="G45" s="712"/>
      <c r="H45" s="712"/>
      <c r="I45" s="712"/>
      <c r="J45" s="233"/>
      <c r="K45" s="234"/>
      <c r="L45" s="233"/>
      <c r="M45" s="714"/>
      <c r="N45" s="715"/>
      <c r="O45" s="235"/>
      <c r="P45" s="215"/>
    </row>
    <row r="46" spans="2:16" ht="15.75" thickBot="1">
      <c r="B46" s="163"/>
      <c r="C46" s="719" t="s">
        <v>308</v>
      </c>
      <c r="D46" s="720"/>
      <c r="E46" s="720"/>
      <c r="F46" s="720"/>
      <c r="G46" s="720"/>
      <c r="H46" s="720"/>
      <c r="I46" s="720"/>
      <c r="J46" s="720"/>
      <c r="K46" s="720"/>
      <c r="L46" s="720"/>
      <c r="M46" s="720"/>
      <c r="N46" s="721"/>
      <c r="O46" s="221"/>
      <c r="P46" s="222"/>
    </row>
    <row r="47" spans="2:16">
      <c r="B47" s="163"/>
      <c r="C47" s="673" t="s">
        <v>317</v>
      </c>
      <c r="D47" s="674"/>
      <c r="E47" s="674"/>
      <c r="F47" s="674"/>
      <c r="G47" s="674"/>
      <c r="H47" s="674"/>
      <c r="I47" s="674"/>
      <c r="J47" s="674"/>
      <c r="K47" s="674"/>
      <c r="L47" s="674"/>
      <c r="M47" s="674"/>
      <c r="N47" s="674"/>
      <c r="O47" s="675"/>
      <c r="P47" s="209"/>
    </row>
    <row r="48" spans="2:16">
      <c r="B48" s="163"/>
      <c r="C48" s="676"/>
      <c r="D48" s="677"/>
      <c r="E48" s="677"/>
      <c r="F48" s="677"/>
      <c r="G48" s="677"/>
      <c r="H48" s="677"/>
      <c r="I48" s="677"/>
      <c r="J48" s="677"/>
      <c r="K48" s="677"/>
      <c r="L48" s="677"/>
      <c r="M48" s="677"/>
      <c r="N48" s="677"/>
      <c r="O48" s="678"/>
      <c r="P48" s="209"/>
    </row>
    <row r="49" spans="2:16" ht="13.5" thickBot="1">
      <c r="B49" s="163"/>
      <c r="C49" s="679"/>
      <c r="D49" s="680"/>
      <c r="E49" s="680"/>
      <c r="F49" s="680"/>
      <c r="G49" s="680"/>
      <c r="H49" s="680"/>
      <c r="I49" s="680"/>
      <c r="J49" s="680"/>
      <c r="K49" s="680"/>
      <c r="L49" s="680"/>
      <c r="M49" s="680"/>
      <c r="N49" s="680"/>
      <c r="O49" s="681"/>
      <c r="P49" s="209"/>
    </row>
    <row r="50" spans="2:16" ht="30">
      <c r="B50" s="163"/>
      <c r="C50" s="698" t="s">
        <v>318</v>
      </c>
      <c r="D50" s="722"/>
      <c r="E50" s="722"/>
      <c r="F50" s="722"/>
      <c r="G50" s="722"/>
      <c r="H50" s="722"/>
      <c r="I50" s="722"/>
      <c r="J50" s="210" t="s">
        <v>319</v>
      </c>
      <c r="K50" s="236" t="s">
        <v>320</v>
      </c>
      <c r="L50" s="237" t="s">
        <v>321</v>
      </c>
      <c r="M50" s="727" t="s">
        <v>306</v>
      </c>
      <c r="N50" s="728"/>
      <c r="O50" s="238" t="s">
        <v>307</v>
      </c>
      <c r="P50" s="239"/>
    </row>
    <row r="51" spans="2:16" ht="14.25">
      <c r="B51" s="163"/>
      <c r="C51" s="240"/>
      <c r="D51" s="241"/>
      <c r="E51" s="241"/>
      <c r="F51" s="241"/>
      <c r="G51" s="241"/>
      <c r="H51" s="241"/>
      <c r="I51" s="241"/>
      <c r="J51" s="242"/>
      <c r="K51" s="243"/>
      <c r="L51" s="244"/>
      <c r="M51" s="729"/>
      <c r="N51" s="730"/>
      <c r="O51" s="245"/>
      <c r="P51" s="246"/>
    </row>
    <row r="52" spans="2:16" ht="14.25">
      <c r="B52" s="163"/>
      <c r="C52" s="240"/>
      <c r="D52" s="241"/>
      <c r="E52" s="241"/>
      <c r="F52" s="241"/>
      <c r="G52" s="241"/>
      <c r="H52" s="241"/>
      <c r="I52" s="241"/>
      <c r="J52" s="242"/>
      <c r="K52" s="243"/>
      <c r="L52" s="244"/>
      <c r="M52" s="729"/>
      <c r="N52" s="730"/>
      <c r="O52" s="245"/>
      <c r="P52" s="246"/>
    </row>
    <row r="53" spans="2:16" ht="14.25">
      <c r="B53" s="163"/>
      <c r="C53" s="240"/>
      <c r="D53" s="241"/>
      <c r="E53" s="241"/>
      <c r="F53" s="241"/>
      <c r="G53" s="241"/>
      <c r="H53" s="241"/>
      <c r="I53" s="241"/>
      <c r="J53" s="242"/>
      <c r="K53" s="243"/>
      <c r="L53" s="244"/>
      <c r="M53" s="725"/>
      <c r="N53" s="726"/>
      <c r="O53" s="245"/>
      <c r="P53" s="246"/>
    </row>
    <row r="54" spans="2:16" ht="15" thickBot="1">
      <c r="B54" s="163"/>
      <c r="C54" s="711"/>
      <c r="D54" s="712"/>
      <c r="E54" s="712"/>
      <c r="F54" s="712"/>
      <c r="G54" s="712"/>
      <c r="H54" s="712"/>
      <c r="I54" s="712"/>
      <c r="J54" s="233"/>
      <c r="K54" s="234"/>
      <c r="L54" s="233"/>
      <c r="M54" s="714"/>
      <c r="N54" s="715"/>
      <c r="O54" s="235"/>
      <c r="P54" s="215"/>
    </row>
    <row r="55" spans="2:16" ht="15.75" thickBot="1">
      <c r="B55" s="163"/>
      <c r="C55" s="719" t="s">
        <v>308</v>
      </c>
      <c r="D55" s="720"/>
      <c r="E55" s="720"/>
      <c r="F55" s="720"/>
      <c r="G55" s="720"/>
      <c r="H55" s="720"/>
      <c r="I55" s="720"/>
      <c r="J55" s="720"/>
      <c r="K55" s="720"/>
      <c r="L55" s="720"/>
      <c r="M55" s="720"/>
      <c r="N55" s="721"/>
      <c r="O55" s="228"/>
      <c r="P55" s="215"/>
    </row>
    <row r="56" spans="2:16" ht="15" thickBot="1">
      <c r="B56" s="163"/>
      <c r="C56" s="202"/>
      <c r="D56" s="171"/>
      <c r="E56" s="171"/>
      <c r="F56" s="171"/>
      <c r="G56" s="171"/>
      <c r="H56" s="171"/>
      <c r="I56" s="171"/>
      <c r="J56" s="171"/>
      <c r="K56" s="171"/>
      <c r="L56" s="171"/>
      <c r="M56" s="171"/>
      <c r="N56" s="171"/>
      <c r="O56" s="203"/>
      <c r="P56" s="167"/>
    </row>
    <row r="57" spans="2:16" ht="15.75" thickBot="1">
      <c r="B57" s="163"/>
      <c r="C57" s="731" t="s">
        <v>322</v>
      </c>
      <c r="D57" s="732"/>
      <c r="E57" s="732"/>
      <c r="F57" s="732"/>
      <c r="G57" s="732"/>
      <c r="H57" s="732"/>
      <c r="I57" s="732"/>
      <c r="J57" s="732"/>
      <c r="K57" s="732"/>
      <c r="L57" s="732"/>
      <c r="M57" s="732"/>
      <c r="N57" s="733"/>
      <c r="O57" s="247"/>
      <c r="P57" s="248"/>
    </row>
    <row r="58" spans="2:16">
      <c r="B58" s="163"/>
      <c r="C58" s="673" t="s">
        <v>323</v>
      </c>
      <c r="D58" s="674"/>
      <c r="E58" s="674"/>
      <c r="F58" s="674"/>
      <c r="G58" s="674"/>
      <c r="H58" s="674"/>
      <c r="I58" s="674"/>
      <c r="J58" s="674"/>
      <c r="K58" s="674"/>
      <c r="L58" s="674"/>
      <c r="M58" s="674"/>
      <c r="N58" s="674"/>
      <c r="O58" s="675"/>
      <c r="P58" s="209"/>
    </row>
    <row r="59" spans="2:16">
      <c r="B59" s="163"/>
      <c r="C59" s="676"/>
      <c r="D59" s="677"/>
      <c r="E59" s="677"/>
      <c r="F59" s="677"/>
      <c r="G59" s="677"/>
      <c r="H59" s="677"/>
      <c r="I59" s="677"/>
      <c r="J59" s="677"/>
      <c r="K59" s="677"/>
      <c r="L59" s="677"/>
      <c r="M59" s="677"/>
      <c r="N59" s="677"/>
      <c r="O59" s="678"/>
      <c r="P59" s="209"/>
    </row>
    <row r="60" spans="2:16" ht="13.5" thickBot="1">
      <c r="B60" s="163"/>
      <c r="C60" s="679"/>
      <c r="D60" s="680"/>
      <c r="E60" s="680"/>
      <c r="F60" s="680"/>
      <c r="G60" s="680"/>
      <c r="H60" s="680"/>
      <c r="I60" s="680"/>
      <c r="J60" s="680"/>
      <c r="K60" s="680"/>
      <c r="L60" s="680"/>
      <c r="M60" s="680"/>
      <c r="N60" s="680"/>
      <c r="O60" s="681"/>
      <c r="P60" s="209"/>
    </row>
    <row r="61" spans="2:16" ht="15">
      <c r="B61" s="163"/>
      <c r="C61" s="698" t="s">
        <v>324</v>
      </c>
      <c r="D61" s="722"/>
      <c r="E61" s="722"/>
      <c r="F61" s="722"/>
      <c r="G61" s="722"/>
      <c r="H61" s="722"/>
      <c r="I61" s="722"/>
      <c r="J61" s="229"/>
      <c r="K61" s="249"/>
      <c r="L61" s="237" t="s">
        <v>325</v>
      </c>
      <c r="M61" s="727" t="s">
        <v>326</v>
      </c>
      <c r="N61" s="728"/>
      <c r="O61" s="238"/>
      <c r="P61" s="239"/>
    </row>
    <row r="62" spans="2:16" ht="14.25">
      <c r="B62" s="163"/>
      <c r="C62" s="705" t="s">
        <v>208</v>
      </c>
      <c r="D62" s="706"/>
      <c r="E62" s="706"/>
      <c r="F62" s="706"/>
      <c r="G62" s="706"/>
      <c r="H62" s="706"/>
      <c r="I62" s="706"/>
      <c r="J62" s="250"/>
      <c r="K62" s="251"/>
      <c r="L62" s="252"/>
      <c r="M62" s="734"/>
      <c r="N62" s="735"/>
      <c r="O62" s="253"/>
      <c r="P62" s="254"/>
    </row>
    <row r="63" spans="2:16" ht="14.25">
      <c r="B63" s="163"/>
      <c r="C63" s="216" t="s">
        <v>327</v>
      </c>
      <c r="D63" s="217"/>
      <c r="E63" s="217"/>
      <c r="F63" s="217"/>
      <c r="G63" s="217"/>
      <c r="H63" s="217"/>
      <c r="I63" s="217"/>
      <c r="J63" s="250"/>
      <c r="K63" s="251"/>
      <c r="L63" s="252"/>
      <c r="M63" s="734"/>
      <c r="N63" s="735"/>
      <c r="O63" s="253"/>
      <c r="P63" s="254"/>
    </row>
    <row r="64" spans="2:16" ht="15" thickBot="1">
      <c r="B64" s="163"/>
      <c r="C64" s="195" t="s">
        <v>55</v>
      </c>
      <c r="D64" s="196"/>
      <c r="E64" s="196"/>
      <c r="F64" s="196"/>
      <c r="G64" s="196"/>
      <c r="H64" s="196"/>
      <c r="I64" s="196"/>
      <c r="J64" s="255"/>
      <c r="K64" s="256"/>
      <c r="L64" s="252"/>
      <c r="M64" s="745"/>
      <c r="N64" s="746"/>
      <c r="O64" s="253"/>
      <c r="P64" s="254"/>
    </row>
    <row r="65" spans="2:16" ht="15.75" thickBot="1">
      <c r="B65" s="163"/>
      <c r="C65" s="719" t="s">
        <v>308</v>
      </c>
      <c r="D65" s="720"/>
      <c r="E65" s="720"/>
      <c r="F65" s="720"/>
      <c r="G65" s="720"/>
      <c r="H65" s="720"/>
      <c r="I65" s="720"/>
      <c r="J65" s="720"/>
      <c r="K65" s="720"/>
      <c r="L65" s="720"/>
      <c r="M65" s="720"/>
      <c r="N65" s="721"/>
      <c r="O65" s="257"/>
      <c r="P65" s="258"/>
    </row>
    <row r="66" spans="2:16" ht="15" thickBot="1">
      <c r="B66" s="163"/>
      <c r="C66" s="202"/>
      <c r="D66" s="171"/>
      <c r="E66" s="171"/>
      <c r="F66" s="171"/>
      <c r="G66" s="171"/>
      <c r="H66" s="171"/>
      <c r="I66" s="171"/>
      <c r="J66" s="171"/>
      <c r="K66" s="171"/>
      <c r="L66" s="171"/>
      <c r="M66" s="171"/>
      <c r="N66" s="171"/>
      <c r="O66" s="203"/>
      <c r="P66" s="167"/>
    </row>
    <row r="67" spans="2:16" ht="15.75" thickBot="1">
      <c r="B67" s="163"/>
      <c r="C67" s="731" t="s">
        <v>328</v>
      </c>
      <c r="D67" s="732"/>
      <c r="E67" s="732"/>
      <c r="F67" s="732"/>
      <c r="G67" s="732"/>
      <c r="H67" s="732"/>
      <c r="I67" s="732"/>
      <c r="J67" s="732"/>
      <c r="K67" s="732"/>
      <c r="L67" s="732"/>
      <c r="M67" s="732"/>
      <c r="N67" s="733"/>
      <c r="O67" s="259"/>
      <c r="P67" s="258"/>
    </row>
    <row r="68" spans="2:16" ht="14.25">
      <c r="B68" s="163"/>
      <c r="C68" s="198"/>
      <c r="D68" s="199"/>
      <c r="E68" s="199"/>
      <c r="F68" s="199"/>
      <c r="G68" s="199"/>
      <c r="H68" s="199"/>
      <c r="I68" s="199"/>
      <c r="J68" s="199"/>
      <c r="K68" s="199"/>
      <c r="L68" s="199"/>
      <c r="M68" s="199"/>
      <c r="N68" s="199"/>
      <c r="O68" s="200"/>
      <c r="P68" s="167"/>
    </row>
    <row r="69" spans="2:16" ht="14.25">
      <c r="B69" s="163"/>
      <c r="C69" s="202"/>
      <c r="D69" s="171"/>
      <c r="E69" s="171"/>
      <c r="F69" s="171"/>
      <c r="G69" s="171"/>
      <c r="H69" s="171"/>
      <c r="I69" s="171"/>
      <c r="J69" s="171"/>
      <c r="K69" s="171"/>
      <c r="L69" s="171"/>
      <c r="M69" s="171"/>
      <c r="N69" s="171"/>
      <c r="O69" s="203"/>
      <c r="P69" s="167"/>
    </row>
    <row r="70" spans="2:16" ht="14.25">
      <c r="B70" s="163"/>
      <c r="C70" s="202"/>
      <c r="D70" s="171"/>
      <c r="E70" s="171"/>
      <c r="F70" s="171"/>
      <c r="G70" s="171"/>
      <c r="H70" s="171"/>
      <c r="I70" s="171"/>
      <c r="J70" s="171"/>
      <c r="K70" s="171"/>
      <c r="L70" s="171"/>
      <c r="M70" s="171"/>
      <c r="N70" s="171"/>
      <c r="O70" s="203"/>
      <c r="P70" s="167"/>
    </row>
    <row r="71" spans="2:16" ht="14.25">
      <c r="B71" s="163"/>
      <c r="C71" s="202"/>
      <c r="D71" s="171"/>
      <c r="E71" s="171"/>
      <c r="F71" s="171"/>
      <c r="G71" s="171"/>
      <c r="H71" s="260" t="s">
        <v>329</v>
      </c>
      <c r="I71" s="260"/>
      <c r="J71" s="260"/>
      <c r="K71" s="260"/>
      <c r="L71" s="171"/>
      <c r="M71" s="171"/>
      <c r="N71" s="171"/>
      <c r="O71" s="203"/>
      <c r="P71" s="167"/>
    </row>
    <row r="72" spans="2:16" ht="15">
      <c r="B72" s="163"/>
      <c r="C72" s="202"/>
      <c r="D72" s="171"/>
      <c r="E72" s="171"/>
      <c r="F72" s="171"/>
      <c r="G72" s="171"/>
      <c r="H72" s="260" t="s">
        <v>330</v>
      </c>
      <c r="I72" s="171"/>
      <c r="J72" s="171"/>
      <c r="K72" s="171"/>
      <c r="L72" s="171"/>
      <c r="M72" s="171"/>
      <c r="N72" s="171"/>
      <c r="O72" s="203"/>
      <c r="P72" s="261"/>
    </row>
    <row r="73" spans="2:16" ht="15">
      <c r="B73" s="163"/>
      <c r="C73" s="202"/>
      <c r="D73" s="171"/>
      <c r="E73" s="171"/>
      <c r="F73" s="171"/>
      <c r="G73" s="171"/>
      <c r="H73" s="260" t="s">
        <v>331</v>
      </c>
      <c r="I73" s="171"/>
      <c r="J73" s="171"/>
      <c r="K73" s="171"/>
      <c r="L73" s="171"/>
      <c r="M73" s="171"/>
      <c r="N73" s="171"/>
      <c r="O73" s="203"/>
      <c r="P73" s="261"/>
    </row>
    <row r="74" spans="2:16" ht="14.25">
      <c r="B74" s="163"/>
      <c r="C74" s="184"/>
      <c r="D74" s="262"/>
      <c r="E74" s="262"/>
      <c r="F74" s="262"/>
      <c r="G74" s="262"/>
      <c r="H74" s="260" t="s">
        <v>332</v>
      </c>
      <c r="I74" s="262"/>
      <c r="J74" s="262"/>
      <c r="K74" s="262"/>
      <c r="L74" s="262"/>
      <c r="M74" s="262"/>
      <c r="N74" s="262"/>
      <c r="O74" s="263"/>
      <c r="P74" s="264"/>
    </row>
    <row r="75" spans="2:16" ht="14.25">
      <c r="B75" s="163"/>
      <c r="C75" s="202"/>
      <c r="D75" s="171"/>
      <c r="E75" s="171"/>
      <c r="F75" s="171"/>
      <c r="G75" s="171"/>
      <c r="H75" s="171" t="s">
        <v>333</v>
      </c>
      <c r="I75" s="171"/>
      <c r="J75" s="171"/>
      <c r="K75" s="171"/>
      <c r="L75" s="171"/>
      <c r="M75" s="171"/>
      <c r="N75" s="171"/>
      <c r="O75" s="203"/>
      <c r="P75" s="167"/>
    </row>
    <row r="76" spans="2:16" ht="15">
      <c r="B76" s="163"/>
      <c r="C76" s="265" t="s">
        <v>334</v>
      </c>
      <c r="D76" s="266"/>
      <c r="E76" s="266"/>
      <c r="F76" s="266"/>
      <c r="G76" s="266"/>
      <c r="H76" s="266"/>
      <c r="I76" s="266"/>
      <c r="J76" s="266"/>
      <c r="K76" s="266"/>
      <c r="L76" s="266"/>
      <c r="M76" s="266"/>
      <c r="N76" s="266"/>
      <c r="O76" s="267"/>
      <c r="P76" s="167"/>
    </row>
    <row r="77" spans="2:16" ht="14.25">
      <c r="B77" s="163"/>
      <c r="C77" s="747"/>
      <c r="D77" s="748"/>
      <c r="E77" s="748"/>
      <c r="F77" s="748"/>
      <c r="G77" s="748"/>
      <c r="H77" s="748"/>
      <c r="I77" s="748"/>
      <c r="J77" s="748"/>
      <c r="K77" s="748"/>
      <c r="L77" s="748"/>
      <c r="M77" s="748"/>
      <c r="N77" s="748"/>
      <c r="O77" s="749"/>
      <c r="P77" s="264"/>
    </row>
    <row r="78" spans="2:16" ht="14.25">
      <c r="B78" s="163"/>
      <c r="C78" s="747"/>
      <c r="D78" s="748"/>
      <c r="E78" s="748"/>
      <c r="F78" s="748"/>
      <c r="G78" s="748"/>
      <c r="H78" s="748"/>
      <c r="I78" s="748"/>
      <c r="J78" s="748"/>
      <c r="K78" s="748"/>
      <c r="L78" s="748"/>
      <c r="M78" s="748"/>
      <c r="N78" s="748"/>
      <c r="O78" s="749"/>
      <c r="P78" s="264"/>
    </row>
    <row r="79" spans="2:16" ht="14.25">
      <c r="B79" s="163"/>
      <c r="C79" s="184"/>
      <c r="D79" s="262"/>
      <c r="E79" s="262"/>
      <c r="F79" s="262"/>
      <c r="G79" s="262"/>
      <c r="H79" s="262"/>
      <c r="I79" s="262"/>
      <c r="J79" s="262"/>
      <c r="K79" s="262"/>
      <c r="L79" s="262"/>
      <c r="M79" s="262"/>
      <c r="N79" s="262"/>
      <c r="O79" s="263"/>
      <c r="P79" s="264"/>
    </row>
    <row r="80" spans="2:16" ht="15">
      <c r="B80" s="163"/>
      <c r="C80" s="268" t="s">
        <v>335</v>
      </c>
      <c r="D80" s="262"/>
      <c r="E80" s="262"/>
      <c r="F80" s="262"/>
      <c r="G80" s="262"/>
      <c r="H80" s="262"/>
      <c r="I80" s="262"/>
      <c r="J80" s="262"/>
      <c r="K80" s="262"/>
      <c r="L80" s="262"/>
      <c r="M80" s="262"/>
      <c r="N80" s="262"/>
      <c r="O80" s="263"/>
      <c r="P80" s="264"/>
    </row>
    <row r="81" spans="2:16" ht="12.75" customHeight="1">
      <c r="B81" s="163"/>
      <c r="C81" s="736" t="s">
        <v>336</v>
      </c>
      <c r="D81" s="737"/>
      <c r="E81" s="737"/>
      <c r="F81" s="737"/>
      <c r="G81" s="737"/>
      <c r="H81" s="737"/>
      <c r="I81" s="737"/>
      <c r="J81" s="737"/>
      <c r="K81" s="737"/>
      <c r="L81" s="737"/>
      <c r="M81" s="737"/>
      <c r="N81" s="737"/>
      <c r="O81" s="738"/>
      <c r="P81" s="269"/>
    </row>
    <row r="82" spans="2:16">
      <c r="B82" s="163"/>
      <c r="C82" s="736"/>
      <c r="D82" s="737"/>
      <c r="E82" s="737"/>
      <c r="F82" s="737"/>
      <c r="G82" s="737"/>
      <c r="H82" s="737"/>
      <c r="I82" s="737"/>
      <c r="J82" s="737"/>
      <c r="K82" s="737"/>
      <c r="L82" s="737"/>
      <c r="M82" s="737"/>
      <c r="N82" s="737"/>
      <c r="O82" s="738"/>
      <c r="P82" s="269"/>
    </row>
    <row r="83" spans="2:16" ht="12.95" customHeight="1">
      <c r="B83" s="163"/>
      <c r="C83" s="736" t="s">
        <v>337</v>
      </c>
      <c r="D83" s="737"/>
      <c r="E83" s="737"/>
      <c r="F83" s="737"/>
      <c r="G83" s="737"/>
      <c r="H83" s="737"/>
      <c r="I83" s="737"/>
      <c r="J83" s="737"/>
      <c r="K83" s="737"/>
      <c r="L83" s="737"/>
      <c r="M83" s="737"/>
      <c r="N83" s="737"/>
      <c r="O83" s="738"/>
      <c r="P83" s="269"/>
    </row>
    <row r="84" spans="2:16">
      <c r="B84" s="163"/>
      <c r="C84" s="736"/>
      <c r="D84" s="737"/>
      <c r="E84" s="737"/>
      <c r="F84" s="737"/>
      <c r="G84" s="737"/>
      <c r="H84" s="737"/>
      <c r="I84" s="737"/>
      <c r="J84" s="737"/>
      <c r="K84" s="737"/>
      <c r="L84" s="737"/>
      <c r="M84" s="737"/>
      <c r="N84" s="737"/>
      <c r="O84" s="738"/>
      <c r="P84" s="269"/>
    </row>
    <row r="85" spans="2:16" ht="14.25">
      <c r="B85" s="163"/>
      <c r="C85" s="184"/>
      <c r="D85" s="262"/>
      <c r="E85" s="262"/>
      <c r="F85" s="262"/>
      <c r="G85" s="262"/>
      <c r="H85" s="262"/>
      <c r="I85" s="262"/>
      <c r="J85" s="262"/>
      <c r="K85" s="262"/>
      <c r="L85" s="262"/>
      <c r="M85" s="262"/>
      <c r="N85" s="262"/>
      <c r="O85" s="263"/>
      <c r="P85" s="264"/>
    </row>
    <row r="86" spans="2:16" ht="14.25">
      <c r="B86" s="163"/>
      <c r="C86" s="202"/>
      <c r="D86" s="171"/>
      <c r="E86" s="171"/>
      <c r="F86" s="171"/>
      <c r="G86" s="171"/>
      <c r="H86" s="260" t="s">
        <v>329</v>
      </c>
      <c r="I86" s="171"/>
      <c r="J86" s="171"/>
      <c r="K86" s="171"/>
      <c r="L86" s="171"/>
      <c r="M86" s="171"/>
      <c r="N86" s="171"/>
      <c r="O86" s="203"/>
      <c r="P86" s="167"/>
    </row>
    <row r="87" spans="2:16" ht="14.25">
      <c r="B87" s="163"/>
      <c r="C87" s="202"/>
      <c r="D87" s="171"/>
      <c r="E87" s="171"/>
      <c r="F87" s="171"/>
      <c r="G87" s="171"/>
      <c r="H87" s="171" t="s">
        <v>330</v>
      </c>
      <c r="I87" s="217"/>
      <c r="J87" s="217"/>
      <c r="K87" s="217"/>
      <c r="L87" s="171"/>
      <c r="M87" s="171"/>
      <c r="N87" s="171"/>
      <c r="O87" s="203"/>
      <c r="P87" s="167"/>
    </row>
    <row r="88" spans="2:16" ht="14.25">
      <c r="B88" s="163"/>
      <c r="C88" s="202"/>
      <c r="D88" s="171"/>
      <c r="E88" s="171"/>
      <c r="F88" s="171"/>
      <c r="G88" s="171"/>
      <c r="H88" s="171" t="s">
        <v>338</v>
      </c>
      <c r="I88" s="270"/>
      <c r="J88" s="270"/>
      <c r="K88" s="270"/>
      <c r="L88" s="171"/>
      <c r="M88" s="171"/>
      <c r="N88" s="171"/>
      <c r="O88" s="203"/>
      <c r="P88" s="167"/>
    </row>
    <row r="89" spans="2:16" ht="14.25">
      <c r="B89" s="163"/>
      <c r="C89" s="271"/>
      <c r="D89" s="262"/>
      <c r="E89" s="262"/>
      <c r="F89" s="262"/>
      <c r="G89" s="262"/>
      <c r="H89" s="171" t="s">
        <v>332</v>
      </c>
      <c r="I89" s="171"/>
      <c r="J89" s="171"/>
      <c r="K89" s="171"/>
      <c r="L89" s="262"/>
      <c r="M89" s="262"/>
      <c r="N89" s="262"/>
      <c r="O89" s="263"/>
      <c r="P89" s="264"/>
    </row>
    <row r="90" spans="2:16" ht="17.25" customHeight="1">
      <c r="B90" s="163"/>
      <c r="C90" s="271"/>
      <c r="D90" s="270"/>
      <c r="E90" s="270"/>
      <c r="F90" s="171"/>
      <c r="G90" s="171"/>
      <c r="H90" s="171"/>
      <c r="I90" s="171"/>
      <c r="J90" s="171"/>
      <c r="K90" s="739"/>
      <c r="L90" s="739"/>
      <c r="M90" s="739"/>
      <c r="N90" s="739"/>
      <c r="O90" s="740"/>
      <c r="P90" s="272"/>
    </row>
    <row r="91" spans="2:16" ht="18.75" customHeight="1" thickBot="1">
      <c r="B91" s="163"/>
      <c r="C91" s="743"/>
      <c r="D91" s="744"/>
      <c r="E91" s="744"/>
      <c r="F91" s="234"/>
      <c r="G91" s="234"/>
      <c r="H91" s="234"/>
      <c r="I91" s="234"/>
      <c r="J91" s="234"/>
      <c r="K91" s="741"/>
      <c r="L91" s="741"/>
      <c r="M91" s="741"/>
      <c r="N91" s="741"/>
      <c r="O91" s="742"/>
      <c r="P91" s="272"/>
    </row>
    <row r="92" spans="2:16" ht="13.5" thickBot="1">
      <c r="B92" s="273"/>
      <c r="C92" s="274"/>
      <c r="D92" s="274"/>
      <c r="E92" s="274"/>
      <c r="F92" s="274"/>
      <c r="G92" s="274"/>
      <c r="H92" s="274"/>
      <c r="I92" s="274"/>
      <c r="J92" s="274"/>
      <c r="K92" s="274"/>
      <c r="L92" s="274"/>
      <c r="M92" s="274"/>
      <c r="N92" s="274"/>
      <c r="O92" s="274"/>
      <c r="P92" s="275"/>
    </row>
    <row r="93" spans="2:16" ht="13.5" thickTop="1"/>
  </sheetData>
  <mergeCells count="77">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C55:N55"/>
    <mergeCell ref="C45:I45"/>
    <mergeCell ref="M45:N45"/>
    <mergeCell ref="C46:N46"/>
    <mergeCell ref="C47:O49"/>
    <mergeCell ref="C50:I50"/>
    <mergeCell ref="M50:N50"/>
    <mergeCell ref="M51:N51"/>
    <mergeCell ref="M52:N52"/>
    <mergeCell ref="M53:N53"/>
    <mergeCell ref="C54:I54"/>
    <mergeCell ref="M54:N54"/>
    <mergeCell ref="C39:N39"/>
    <mergeCell ref="C40:O42"/>
    <mergeCell ref="C43:I43"/>
    <mergeCell ref="M43:N43"/>
    <mergeCell ref="C44:I44"/>
    <mergeCell ref="M44:N44"/>
    <mergeCell ref="C38:J38"/>
    <mergeCell ref="M38:N38"/>
    <mergeCell ref="M30:N30"/>
    <mergeCell ref="C31:G31"/>
    <mergeCell ref="H31:I31"/>
    <mergeCell ref="J31:K31"/>
    <mergeCell ref="M31:N31"/>
    <mergeCell ref="C32:N32"/>
    <mergeCell ref="C33:O35"/>
    <mergeCell ref="C36:J36"/>
    <mergeCell ref="M36:N36"/>
    <mergeCell ref="C37:J37"/>
    <mergeCell ref="M37:N37"/>
    <mergeCell ref="C28:G28"/>
    <mergeCell ref="H28:I28"/>
    <mergeCell ref="J28:K28"/>
    <mergeCell ref="M28:N28"/>
    <mergeCell ref="C29:G29"/>
    <mergeCell ref="H29:I29"/>
    <mergeCell ref="J29:K29"/>
    <mergeCell ref="M29:N29"/>
    <mergeCell ref="C25:O27"/>
    <mergeCell ref="L11:L13"/>
    <mergeCell ref="M11:M13"/>
    <mergeCell ref="N11:N13"/>
    <mergeCell ref="O11:O13"/>
    <mergeCell ref="D13:K13"/>
    <mergeCell ref="C17:F17"/>
    <mergeCell ref="C21:O21"/>
    <mergeCell ref="D23:L23"/>
    <mergeCell ref="M23:N23"/>
    <mergeCell ref="D24:L24"/>
    <mergeCell ref="M24:N24"/>
    <mergeCell ref="C5:O5"/>
    <mergeCell ref="C7:C13"/>
    <mergeCell ref="D7:K7"/>
    <mergeCell ref="L7:O8"/>
    <mergeCell ref="D8:K8"/>
    <mergeCell ref="D9:K9"/>
    <mergeCell ref="L9:L10"/>
    <mergeCell ref="M9:O10"/>
    <mergeCell ref="D10:K10"/>
    <mergeCell ref="D11:K1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PTTO OFICIAL </vt:lpstr>
      <vt:lpstr>PROPUESTA ECONOMICA</vt:lpstr>
      <vt:lpstr>RESUMEN PRESUPUESTO</vt:lpstr>
      <vt:lpstr>INDICAR CÓDIGO DEL ITEM DE PAGO</vt:lpstr>
      <vt:lpstr>'PROPUESTA ECONOMICA'!Área_de_impresión</vt:lpstr>
      <vt:lpstr>'PTTO OFICIAL '!Área_de_impresión</vt:lpstr>
      <vt:lpstr>'RESUMEN PRESUPUESTO'!Área_de_impresión</vt:lpstr>
    </vt:vector>
  </TitlesOfParts>
  <Manager/>
  <Company>INFONAVIT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Polanco Mendieta</dc:creator>
  <cp:keywords/>
  <dc:description/>
  <cp:lastModifiedBy>HP</cp:lastModifiedBy>
  <cp:revision/>
  <cp:lastPrinted>2019-10-24T16:43:16Z</cp:lastPrinted>
  <dcterms:created xsi:type="dcterms:W3CDTF">2005-05-06T00:39:32Z</dcterms:created>
  <dcterms:modified xsi:type="dcterms:W3CDTF">2020-07-05T19:17:45Z</dcterms:modified>
  <cp:category/>
  <cp:contentStatus/>
</cp:coreProperties>
</file>