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1. AÑO 2024\1. SONDEOS 2024\36. SONDEO 224 - IPSE - CENTRO DE DATOS\3. Verificación de Ofertas\"/>
    </mc:Choice>
  </mc:AlternateContent>
  <bookViews>
    <workbookView xWindow="0" yWindow="0" windowWidth="28800" windowHeight="12135" activeTab="2"/>
  </bookViews>
  <sheets>
    <sheet name="Hoja1" sheetId="3" r:id="rId1"/>
    <sheet name="VERIFICACION OFERTAS" sheetId="1" r:id="rId2"/>
    <sheet name="RESUMEN DE LA EVALUACION" sheetId="2" r:id="rId3"/>
    <sheet name="PRECIO ART. BAJO" sheetId="4" state="hidden" r:id="rId4"/>
  </sheets>
  <definedNames>
    <definedName name="_">#REF!</definedName>
    <definedName name="_xlnm._FilterDatabase" localSheetId="0" hidden="1">Hoja1!#REF!</definedName>
    <definedName name="asadaddad">#REF!</definedName>
    <definedName name="BuiltIn_Print_Area">#REF!</definedName>
    <definedName name="BuiltIn_Print_Titles">#REF!</definedName>
    <definedName name="FFF">#REF!</definedName>
    <definedName name="FFFF">#REF!</definedName>
    <definedName name="fqefqfqef">#REF!</definedName>
    <definedName name="FUNDIDA">#REF!</definedName>
    <definedName name="fwfwef">#REF!</definedName>
    <definedName name="fwfwf">#REF!</definedName>
    <definedName name="incInterestedSuppliersWidget_32tblSuppliersInterestedList_rptSuppliersInterestedList_rpteElements_trRow1_0_tdCell1_tblTableSuppliersInterested_trRow1_tdCell1_divSuppliersInterestedWrapper_lnkCompanyLink" localSheetId="0">Hoja1!#REF!</definedName>
    <definedName name="incInterestedSuppliersWidget_32tblSuppliersInterestedList_rptSuppliersInterestedList_rpteElements_trRow1_1_tdCell1_tblTableSuppliersInterested_trRow1_tdCell1_divSuppliersInterestedWrapper_lnkCompanyLink" localSheetId="0">Hoja1!#REF!</definedName>
    <definedName name="JJJ">#REF!</definedName>
    <definedName name="l">#REF!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2" l="1"/>
  <c r="F10" i="2" l="1"/>
  <c r="N36" i="1"/>
  <c r="N30" i="1"/>
  <c r="L23" i="1" l="1"/>
  <c r="M23" i="1" s="1"/>
  <c r="L18" i="1"/>
  <c r="M18" i="1" s="1"/>
  <c r="L13" i="1"/>
  <c r="M13" i="1" s="1"/>
  <c r="N13" i="1" s="1"/>
  <c r="G23" i="1"/>
  <c r="H23" i="1" s="1"/>
  <c r="I23" i="1" s="1"/>
  <c r="I24" i="1" s="1"/>
  <c r="G18" i="1"/>
  <c r="H18" i="1" s="1"/>
  <c r="I18" i="1" s="1"/>
  <c r="I19" i="1" s="1"/>
  <c r="G13" i="1"/>
  <c r="H13" i="1" s="1"/>
  <c r="I13" i="1" s="1"/>
  <c r="I14" i="1" s="1"/>
  <c r="I28" i="1" s="1"/>
  <c r="B3" i="3" s="1"/>
  <c r="N23" i="1" l="1"/>
  <c r="O23" i="1"/>
  <c r="N18" i="1"/>
  <c r="O18" i="1"/>
  <c r="O13" i="1"/>
  <c r="I26" i="1"/>
  <c r="N24" i="1" l="1"/>
  <c r="P24" i="1" s="1"/>
  <c r="P23" i="1"/>
  <c r="N19" i="1"/>
  <c r="P19" i="1" s="1"/>
  <c r="P18" i="1"/>
  <c r="N32" i="1" l="1"/>
  <c r="D10" i="2" l="1"/>
  <c r="C10" i="2"/>
  <c r="N14" i="1" l="1"/>
  <c r="N26" i="1" s="1"/>
  <c r="N28" i="1" s="1"/>
  <c r="E10" i="2" l="1"/>
  <c r="N6" i="1"/>
  <c r="K8" i="1"/>
  <c r="B10" i="2" l="1"/>
  <c r="C2" i="2" l="1"/>
  <c r="P13" i="1" l="1"/>
  <c r="C3" i="1"/>
  <c r="P14" i="1" l="1"/>
  <c r="J30" i="4" l="1"/>
  <c r="I30" i="4"/>
  <c r="K30" i="4" s="1"/>
  <c r="H30" i="4"/>
  <c r="G30" i="4" s="1"/>
  <c r="J29" i="4"/>
  <c r="I29" i="4"/>
  <c r="K29" i="4" s="1"/>
  <c r="H29" i="4"/>
  <c r="G29" i="4" s="1"/>
  <c r="J28" i="4"/>
  <c r="I28" i="4"/>
  <c r="H28" i="4"/>
  <c r="G28" i="4" s="1"/>
  <c r="J27" i="4"/>
  <c r="I27" i="4"/>
  <c r="H27" i="4"/>
  <c r="G27" i="4" s="1"/>
  <c r="J26" i="4"/>
  <c r="I26" i="4"/>
  <c r="H26" i="4"/>
  <c r="G26" i="4" s="1"/>
  <c r="J25" i="4"/>
  <c r="I25" i="4"/>
  <c r="K25" i="4" s="1"/>
  <c r="H25" i="4"/>
  <c r="G25" i="4"/>
  <c r="J24" i="4"/>
  <c r="I24" i="4"/>
  <c r="H24" i="4"/>
  <c r="G24" i="4" s="1"/>
  <c r="J23" i="4"/>
  <c r="I23" i="4"/>
  <c r="K23" i="4" s="1"/>
  <c r="H23" i="4"/>
  <c r="G23" i="4"/>
  <c r="J22" i="4"/>
  <c r="I22" i="4"/>
  <c r="K22" i="4" s="1"/>
  <c r="H22" i="4"/>
  <c r="G22" i="4" s="1"/>
  <c r="J21" i="4"/>
  <c r="I21" i="4"/>
  <c r="H21" i="4"/>
  <c r="G21" i="4" s="1"/>
  <c r="J20" i="4"/>
  <c r="I20" i="4"/>
  <c r="H20" i="4"/>
  <c r="G20" i="4" s="1"/>
  <c r="J19" i="4"/>
  <c r="I19" i="4"/>
  <c r="H19" i="4"/>
  <c r="G19" i="4" s="1"/>
  <c r="J18" i="4"/>
  <c r="I18" i="4"/>
  <c r="H18" i="4"/>
  <c r="G18" i="4" s="1"/>
  <c r="J17" i="4"/>
  <c r="K17" i="4" s="1"/>
  <c r="I17" i="4"/>
  <c r="H17" i="4"/>
  <c r="G17" i="4" s="1"/>
  <c r="J16" i="4"/>
  <c r="K16" i="4" s="1"/>
  <c r="I16" i="4"/>
  <c r="H16" i="4"/>
  <c r="G16" i="4" s="1"/>
  <c r="J15" i="4"/>
  <c r="I15" i="4"/>
  <c r="H15" i="4"/>
  <c r="G15" i="4"/>
  <c r="J14" i="4"/>
  <c r="I14" i="4"/>
  <c r="H14" i="4"/>
  <c r="G14" i="4" s="1"/>
  <c r="J13" i="4"/>
  <c r="I13" i="4"/>
  <c r="H13" i="4"/>
  <c r="G13" i="4" s="1"/>
  <c r="J12" i="4"/>
  <c r="I12" i="4"/>
  <c r="H12" i="4"/>
  <c r="G12" i="4" s="1"/>
  <c r="J11" i="4"/>
  <c r="I11" i="4"/>
  <c r="H11" i="4"/>
  <c r="G11" i="4" s="1"/>
  <c r="K21" i="4" l="1"/>
  <c r="K13" i="4"/>
  <c r="K19" i="4"/>
  <c r="K27" i="4"/>
  <c r="K24" i="4"/>
  <c r="K11" i="4"/>
  <c r="K14" i="4"/>
  <c r="K15" i="4"/>
  <c r="K26" i="4"/>
  <c r="K28" i="4"/>
  <c r="K12" i="4"/>
  <c r="K18" i="4"/>
  <c r="K20" i="4"/>
  <c r="H8" i="4"/>
  <c r="G8" i="4" s="1"/>
  <c r="I8" i="4"/>
  <c r="J8" i="4"/>
  <c r="H9" i="4"/>
  <c r="G9" i="4" s="1"/>
  <c r="I9" i="4"/>
  <c r="K9" i="4" s="1"/>
  <c r="J9" i="4"/>
  <c r="H10" i="4"/>
  <c r="G10" i="4" s="1"/>
  <c r="I10" i="4"/>
  <c r="J10" i="4"/>
  <c r="K10" i="4" l="1"/>
  <c r="K8" i="4"/>
  <c r="D5" i="4"/>
  <c r="E22" i="4" l="1"/>
  <c r="F30" i="4"/>
  <c r="F26" i="4"/>
  <c r="F27" i="4"/>
  <c r="F23" i="4"/>
  <c r="E30" i="4"/>
  <c r="F11" i="4"/>
  <c r="E21" i="4"/>
  <c r="F16" i="4"/>
  <c r="F21" i="4"/>
  <c r="E15" i="4"/>
  <c r="F13" i="4"/>
  <c r="E25" i="4"/>
  <c r="E19" i="4"/>
  <c r="E28" i="4"/>
  <c r="E27" i="4"/>
  <c r="E23" i="4"/>
  <c r="F29" i="4"/>
  <c r="F25" i="4"/>
  <c r="E16" i="4"/>
  <c r="F22" i="4"/>
  <c r="E17" i="4"/>
  <c r="F12" i="4"/>
  <c r="F17" i="4"/>
  <c r="F15" i="4"/>
  <c r="E29" i="4"/>
  <c r="E14" i="4"/>
  <c r="E11" i="4"/>
  <c r="E26" i="4"/>
  <c r="E24" i="4"/>
  <c r="F28" i="4"/>
  <c r="F24" i="4"/>
  <c r="E18" i="4"/>
  <c r="E12" i="4"/>
  <c r="F18" i="4"/>
  <c r="E13" i="4"/>
  <c r="F19" i="4"/>
  <c r="E20" i="4"/>
  <c r="F20" i="4"/>
  <c r="F14" i="4"/>
  <c r="D4" i="4" l="1"/>
  <c r="D3" i="4"/>
  <c r="E7" i="4" l="1"/>
  <c r="E9" i="4"/>
  <c r="E8" i="4"/>
  <c r="F10" i="4"/>
  <c r="F8" i="4"/>
  <c r="F9" i="4"/>
  <c r="E10" i="4"/>
  <c r="I7" i="4"/>
  <c r="H7" i="4"/>
  <c r="G7" i="4" s="1"/>
  <c r="F7" i="4"/>
  <c r="J7" i="4"/>
  <c r="K7" i="4" l="1"/>
</calcChain>
</file>

<file path=xl/sharedStrings.xml><?xml version="1.0" encoding="utf-8"?>
<sst xmlns="http://schemas.openxmlformats.org/spreadsheetml/2006/main" count="102" uniqueCount="70">
  <si>
    <t>CANTIDAD</t>
  </si>
  <si>
    <t>ESTUDIO DE MERCADO</t>
  </si>
  <si>
    <t>OFERTAS PRESENTADAS</t>
  </si>
  <si>
    <t>OBJETO CONTRACTUAL</t>
  </si>
  <si>
    <t xml:space="preserve">RESUMEN DE LA EVALUACION </t>
  </si>
  <si>
    <t>CAUSALES DE RECHAZO</t>
  </si>
  <si>
    <t>VALOR ESTUDIO DE MERCADO</t>
  </si>
  <si>
    <t>EMPRESA</t>
  </si>
  <si>
    <t xml:space="preserve">VALOR TOTAL OFERTA ECONOMICA </t>
  </si>
  <si>
    <t xml:space="preserve">No. </t>
  </si>
  <si>
    <t>UNIDAD DE MEDIDA</t>
  </si>
  <si>
    <t>PROCESO</t>
  </si>
  <si>
    <t xml:space="preserve">OBJETO CONTRACTUAL: </t>
  </si>
  <si>
    <t>OFERTA</t>
  </si>
  <si>
    <t>AHORRO</t>
  </si>
  <si>
    <t xml:space="preserve">% AHORRO FRENTE AL PRESUPUESTO </t>
  </si>
  <si>
    <t>PROMEDIO</t>
  </si>
  <si>
    <t>MEDIANA</t>
  </si>
  <si>
    <t>DESVIACION</t>
  </si>
  <si>
    <t>MINIMO ADMISIBLE</t>
  </si>
  <si>
    <t>OBJETO</t>
  </si>
  <si>
    <t xml:space="preserve">EMPRESA </t>
  </si>
  <si>
    <t>DESCRIPCIÓN DEL BIEN O SERVICIO</t>
  </si>
  <si>
    <t xml:space="preserve">ANALISIS DE PRECIOS ARTIFICIALMENTE BAJOS </t>
  </si>
  <si>
    <r>
      <t xml:space="preserve">% DIFERENCIAL ENTRE </t>
    </r>
    <r>
      <rPr>
        <b/>
        <sz val="10"/>
        <color rgb="FFFF0000"/>
        <rFont val="Calibri"/>
        <family val="2"/>
        <scheme val="minor"/>
      </rPr>
      <t>PROPUESTAS</t>
    </r>
  </si>
  <si>
    <t>De acuerdo a la Guía para el manejo de ofertas artificialmente bajas en Procesos de Contratación de Colombia Compra Eficiente, se pudo establecer que:
1. En la comparación absoluta de las propuestas frente al valor del proceso, el valor finalmente ofertado por EXPERTQUIM S.A.S. de $10.864.700 se obtuvo un ahorro de 0,05%.
2. En la comparación relativa, al contrastar la oferta con el valor emitido por el Grupo del Sector Económico y de los Oferentes, se evidencia que la oferta de EXPERTQUIM S.A.S. presenta un diferencial del 0,03% frente al presupuesto establecido en el estudio del sector.
CONCLUSIÓN
Una vez realizado éste análisis, podemos concluir que la propuesta de EXPERTQUIM S.A.S. de $10.864.700 se encuentra acorde a los precios del mercado,  teniendo en cuenta que sus precios están por encima del valor mínimo admisible ($10.863.511) y el porcentaje de ahorro frente al presupuesto es de 0,05%.</t>
  </si>
  <si>
    <t>ITEM</t>
  </si>
  <si>
    <t>VALOR PLATAFORMA</t>
  </si>
  <si>
    <t>VALOR OFERTA ECONÓMICA</t>
  </si>
  <si>
    <t>VALOR TOTAL  INCLUIDO IVA</t>
  </si>
  <si>
    <t>IVA
 UNITARIO</t>
  </si>
  <si>
    <t xml:space="preserve">VALOR TOTAL INCLUIDO IVA </t>
  </si>
  <si>
    <t>VALOR VERIFICACIÓN FGN</t>
  </si>
  <si>
    <t>PLATAFORMA</t>
  </si>
  <si>
    <t>FGN</t>
  </si>
  <si>
    <t>DIFERENCIA</t>
  </si>
  <si>
    <t>OBSERVACIONES</t>
  </si>
  <si>
    <t>MANTENIMIENTO CORRECTIVOS</t>
  </si>
  <si>
    <t>DESCRIPCIÓN</t>
  </si>
  <si>
    <t>VALOR UNITARIO SIN IVA</t>
  </si>
  <si>
    <t>VALOR UNITARIO CON IVA</t>
  </si>
  <si>
    <t>RENOVACIÓN DE SOPORTE CON MANTENIMIENTO CORRECTIVO,  PREVENTIVO, SOPORTE TÉCNICO Y GARANTÍA PARA LOS SUBSISTEMAS QUE SOPORTAN LOS COMPONENTES CENTRO DE DATOS DE LA FGN  GRUPO No. 1- CENTROS DE DATOS BOGOTÁ  GRUPO No. 2- CENTRO DE DATOS DE MEDELLÍN</t>
  </si>
  <si>
    <t>GRUPO No. 1- CENTROS DE DATOS BOGOTÁ</t>
  </si>
  <si>
    <t>VALOR SELECCIONADO - GRUPO 1</t>
  </si>
  <si>
    <t>SERVICIO</t>
  </si>
  <si>
    <r>
      <t xml:space="preserve">Soporte Técnico con mantenimientos preventivos y correctivos que sean necesarios para los subsistemas: 
● Subsistema arquitectónico
● Subsistema de infraestructura de redes eléctricas y estructuradas 
● Subsistema de extinción de incendios.
● Subsistema de CCTV y control de acceso
● Subsistema de enfriamiento y de refrigeración
</t>
    </r>
    <r>
      <rPr>
        <b/>
        <sz val="12"/>
        <color rgb="FF000000"/>
        <rFont val="Arial Narrow"/>
        <family val="2"/>
      </rPr>
      <t xml:space="preserve">
De acuerdo con anexo GRUPO No. 1- CENTROS DE DATOS BOGOTÁ
CENTRO DE DATOS EDIFICIO GUSTAVO DE GREIFF
FICHA TÉCNICA No.1</t>
    </r>
  </si>
  <si>
    <t>TOTAL CENTRO DE DATOS EDIFICIO GUSTAVO DE GREIFF PISO 1</t>
  </si>
  <si>
    <t>CENTRO DE DATOS EDIFICIO H (ZEUS)</t>
  </si>
  <si>
    <t xml:space="preserve">VALOR UNITARIO </t>
  </si>
  <si>
    <t>IVA</t>
  </si>
  <si>
    <t>VALOR UNITARIO INCLUIDO IVA</t>
  </si>
  <si>
    <t>VALOR TOTAL INCLUIDO IVA</t>
  </si>
  <si>
    <t>ÍTEM</t>
  </si>
  <si>
    <t xml:space="preserve">CANTIDAD </t>
  </si>
  <si>
    <t>TOTAL CENTRO DE DATOS  EDIFICIO H (ZEUS)</t>
  </si>
  <si>
    <t>CENTRO DE DATOS INTERCEPTACIONES EDIFICIO L PISO 6 Y AZOTEA</t>
  </si>
  <si>
    <t>TOTAL  CENTRO DE DATOS INTERCEPTACIONES EDIFICIO L PISO 6 Y AZOTEA</t>
  </si>
  <si>
    <t>TOTAL GRUPO 1 - CENTRO DE DATOS BOGOTÁ</t>
  </si>
  <si>
    <r>
      <t xml:space="preserve">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t>
    </r>
    <r>
      <rPr>
        <b/>
        <sz val="12"/>
        <color rgb="FF000000"/>
        <rFont val="Arial Narrow"/>
        <family val="2"/>
      </rPr>
      <t>De acuerdo con anexo GRUPO No. 1- CENTROS DE DATOS BOGOTA
CENTRO DE DATOS EDIFICIO H (ZEUS) 
FICHA TÉCNICA N° 2</t>
    </r>
    <r>
      <rPr>
        <sz val="12"/>
        <color rgb="FF000000"/>
        <rFont val="Arial Narrow"/>
        <family val="2"/>
      </rPr>
      <t xml:space="preserve">
</t>
    </r>
  </si>
  <si>
    <r>
      <t xml:space="preserve">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t>
    </r>
    <r>
      <rPr>
        <b/>
        <sz val="12"/>
        <color rgb="FF000000"/>
        <rFont val="Arial Narrow"/>
        <family val="2"/>
      </rPr>
      <t>De acuerdo con anexo GRUPO No. 1- CENTROS DE DATOS BOGOTÁ
CENTRO DE DATOS INTERCEPTACIONES EDIFICIO L PISO 6 Y AZOTEA FICHA TÉCNICA N° 3</t>
    </r>
  </si>
  <si>
    <t xml:space="preserve">l. La no presentación de la “PROPUESTA ECONÓMICA” con la oferta o no se diligencie en su totalidad dejando espacios vacíos sin diligenciar.
m. Cuando el valor total incluido IVA de la oferta inicial de precio por Grupo, sea superior al presupuesto oficial estimado por Grupo, de acuerdo con el estudio de mercado Definitivo.
n. Cuando el valor unitario por ítem incluido IVA que integran cada uno de los Grupos de la oferta inicial de precio sea superior al Estudio de Mercado Definitivo.
o. Cuando el valor total incluido IVA de la oferta inicial de precio, contenga errores aritméticos de que trata el numeral 6.1 del presente documento, y que producto de la corrección aritmética realizada por la Entidad, dicho valor difiera de la propuesta económica inicial registrada en el sobre económico del SECOP II, y esta sea la oferta de menor valor presentada al proceso de contratación, y por tanto, el precio de arranque para el inicio del evento de subasta, esta oferta será rechazada, teniendo en cuenta que el valor registrado como oferta económica inicial por parte de los proponentes en el sobre económico del SECOP II es imposible de ser ajustado en la plataforma  tanto para la Entidad, como para los proponentes. Por lo tanto, el proponente debe tener especial cuidado al momento de estructurar la oferta económica aplicando las reglas señaladas en el pliego y registrar los valores en el sobre económico de la plataforma del SECOP II.
</t>
  </si>
  <si>
    <t>FGN-NC-IPSE-0044-2024 - GRUPO 1</t>
  </si>
  <si>
    <t>VERIFICACIÓN DE OFERTAS - FGN-NC-IPSE-0044-2024 - GRUPO 1</t>
  </si>
  <si>
    <t>TOTAL GRUPO 1</t>
  </si>
  <si>
    <t>RESUMEN DE OFERTAS PROCESO FGN-NC-IPSE-0044-2024 - GRUPO 1</t>
  </si>
  <si>
    <t>COTEL S.A.S.</t>
  </si>
  <si>
    <t>LA OFERTA NO SE ENCUENTRA INCURSA EN CAUSAL DE RECHAZO
La oferta económica contiene decimales ocultos, por lo tanto la oferta económica queda en $1.666.218.285,99</t>
  </si>
  <si>
    <t>Fecha: 19/11/2024</t>
  </si>
  <si>
    <t>Firma:</t>
  </si>
  <si>
    <t>Nombre y Cargo de quien Revisó y Aprobó
 (Área Técnica):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</si>
</sst>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 #,##0_-;\-&quot;$&quot;\ * #,##0_-;_-&quot;$&quot;\ * &quot;-&quot;_-;_-@_-"/>
    <numFmt numFmtId="44" formatCode="_-&quot;$&quot;\ * #,##0.00_-;\-&quot;$&quot;\ * #,##0.00_-;_-&quot;$&quot;\ * &quot;-&quot;??_-;_-@_-"/>
    <numFmt numFmtId="43" formatCode="_-* #,##0.00_-;\-* #,##0.00_-;_-* &quot;-&quot;??_-;_-@_-"/>
    <numFmt numFmtId="164" formatCode="&quot;$&quot;\ #,##0"/>
    <numFmt numFmtId="165" formatCode="0.000"/>
    <numFmt numFmtId="166" formatCode="&quot;$&quot;#,##0"/>
    <numFmt numFmtId="167" formatCode="&quot;$&quot;#,##0.00"/>
    <numFmt numFmtId="168" formatCode="\$#,##0.00"/>
    <numFmt numFmtId="169" formatCode="_-* #,##0_-;\-* #,##0_-;_-* &quot;-&quot;??_-;_-@_-"/>
    <numFmt numFmtId="170" formatCode="_-&quot;$&quot;\ * #,##0_-;\-&quot;$&quot;\ * #,##0_-;_-&quot;$&quot;\ * &quot;-&quot;??_-;_-@_-"/>
    <numFmt numFmtId="171" formatCode="_-&quot;$&quot;* #,##0.00_-;\-&quot;$&quot;* #,##0.00_-;_-&quot;$&quot;* &quot;-&quot;??_-;_-@_-"/>
    <numFmt numFmtId="172" formatCode="_-&quot;$&quot;* #,##0_-;\-&quot;$&quot;* #,##0_-;_-&quot;$&quot;* &quot;-&quot;??_-;_-@_-"/>
    <numFmt numFmtId="173" formatCode="_-&quot;$&quot;\ * #,##0.00_-;\-&quot;$&quot;\ * #,##0.00_-;_-&quot;$&quot;\ * &quot;-&quot;_-;_-@_-"/>
    <numFmt numFmtId="174" formatCode="_-&quot;$&quot;\ * #,##0.000_-;\-&quot;$&quot;\ * #,##0.000_-;_-&quot;$&quot;\ * &quot;-&quot;_-;_-@_-"/>
  </numFmts>
  <fonts count="33" x14ac:knownFonts="1">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b/>
      <sz val="14"/>
      <color theme="1"/>
      <name val="Calibri"/>
      <family val="2"/>
      <scheme val="minor"/>
    </font>
    <font>
      <b/>
      <sz val="12"/>
      <name val="Calibri"/>
      <family val="2"/>
      <scheme val="minor"/>
    </font>
    <font>
      <b/>
      <sz val="11"/>
      <name val="Calibri"/>
      <family val="2"/>
      <scheme val="minor"/>
    </font>
    <font>
      <b/>
      <sz val="10"/>
      <color theme="1"/>
      <name val="Calibri"/>
      <family val="2"/>
      <scheme val="minor"/>
    </font>
    <font>
      <sz val="10"/>
      <color rgb="FF000000"/>
      <name val="Arial"/>
      <family val="2"/>
    </font>
    <font>
      <b/>
      <sz val="12"/>
      <color rgb="FF008000"/>
      <name val="Calibri"/>
      <family val="2"/>
      <scheme val="minor"/>
    </font>
    <font>
      <sz val="10"/>
      <name val="Calibri"/>
      <family val="2"/>
      <scheme val="minor"/>
    </font>
    <font>
      <sz val="10"/>
      <color rgb="FF008000"/>
      <name val="Calibri"/>
      <family val="2"/>
      <scheme val="minor"/>
    </font>
    <font>
      <sz val="9"/>
      <color rgb="FF000000"/>
      <name val="Arial"/>
      <family val="2"/>
    </font>
    <font>
      <b/>
      <sz val="10"/>
      <color rgb="FFFF0000"/>
      <name val="Calibri"/>
      <family val="2"/>
      <scheme val="minor"/>
    </font>
    <font>
      <b/>
      <sz val="10"/>
      <color theme="1"/>
      <name val="Arial Narrow"/>
      <family val="2"/>
    </font>
    <font>
      <b/>
      <sz val="10"/>
      <name val="Arial Narrow"/>
      <family val="2"/>
    </font>
    <font>
      <sz val="10"/>
      <name val="Arial Narrow"/>
      <family val="2"/>
    </font>
    <font>
      <sz val="10"/>
      <color theme="1"/>
      <name val="Arial Narrow"/>
      <family val="2"/>
    </font>
    <font>
      <sz val="12"/>
      <color theme="1"/>
      <name val="Arial Narrow"/>
      <family val="2"/>
    </font>
    <font>
      <b/>
      <sz val="12"/>
      <name val="Arial Narrow"/>
      <family val="2"/>
    </font>
    <font>
      <sz val="12"/>
      <name val="Arial Narrow"/>
      <family val="2"/>
    </font>
    <font>
      <b/>
      <sz val="12"/>
      <color rgb="FF000000"/>
      <name val="Arial Narrow"/>
      <family val="2"/>
    </font>
    <font>
      <b/>
      <sz val="12"/>
      <color theme="1"/>
      <name val="Arial Narrow"/>
      <family val="2"/>
    </font>
    <font>
      <b/>
      <sz val="14"/>
      <name val="Arial Narrow"/>
      <family val="2"/>
    </font>
    <font>
      <sz val="11"/>
      <color theme="1"/>
      <name val="Arial Narrow"/>
      <family val="2"/>
    </font>
    <font>
      <b/>
      <sz val="26"/>
      <name val="Arial Narrow"/>
      <family val="2"/>
    </font>
    <font>
      <sz val="12"/>
      <color theme="1"/>
      <name val="Calibri"/>
      <family val="2"/>
      <scheme val="minor"/>
    </font>
    <font>
      <b/>
      <sz val="14"/>
      <color theme="1"/>
      <name val="Arial Narrow"/>
      <family val="2"/>
    </font>
    <font>
      <b/>
      <sz val="16"/>
      <color theme="1"/>
      <name val="Arial Narrow"/>
      <family val="2"/>
    </font>
    <font>
      <sz val="12"/>
      <color rgb="FF000000"/>
      <name val="Arial Narrow"/>
      <family val="2"/>
    </font>
    <font>
      <sz val="16"/>
      <color theme="1"/>
      <name val="Calibri"/>
      <family val="2"/>
      <scheme val="minor"/>
    </font>
    <font>
      <b/>
      <sz val="16"/>
      <name val="Arial Narrow"/>
      <family val="2"/>
    </font>
    <font>
      <u/>
      <sz val="12"/>
      <color theme="1"/>
      <name val="Arial Narrow"/>
      <family val="2"/>
    </font>
  </fonts>
  <fills count="1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A6A6A6"/>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rgb="FFFFFFFF"/>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medium">
        <color indexed="64"/>
      </right>
      <top/>
      <bottom/>
      <diagonal/>
    </border>
    <border>
      <left style="medium">
        <color indexed="64"/>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auto="1"/>
      </right>
      <top style="medium">
        <color indexed="64"/>
      </top>
      <bottom style="medium">
        <color indexed="64"/>
      </bottom>
      <diagonal/>
    </border>
    <border>
      <left style="medium">
        <color indexed="64"/>
      </left>
      <right style="thin">
        <color indexed="64"/>
      </right>
      <top style="thin">
        <color indexed="64"/>
      </top>
      <bottom/>
      <diagonal/>
    </border>
    <border>
      <left/>
      <right/>
      <top style="thin">
        <color auto="1"/>
      </top>
      <bottom style="thin">
        <color auto="1"/>
      </bottom>
      <diagonal/>
    </border>
  </borders>
  <cellStyleXfs count="10">
    <xf numFmtId="0" fontId="0" fillId="0" borderId="0"/>
    <xf numFmtId="0" fontId="1" fillId="0" borderId="0"/>
    <xf numFmtId="9" fontId="2" fillId="0" borderId="0" applyFont="0" applyFill="0" applyBorder="0" applyAlignment="0" applyProtection="0"/>
    <xf numFmtId="0" fontId="1" fillId="0" borderId="0"/>
    <xf numFmtId="43"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4" fontId="26" fillId="0" borderId="0" applyFont="0" applyFill="0" applyBorder="0" applyAlignment="0" applyProtection="0"/>
    <xf numFmtId="0" fontId="2" fillId="0" borderId="0"/>
    <xf numFmtId="44" fontId="2" fillId="0" borderId="0" applyFont="0" applyFill="0" applyBorder="0" applyAlignment="0" applyProtection="0"/>
  </cellStyleXfs>
  <cellXfs count="255">
    <xf numFmtId="0" fontId="0" fillId="0" borderId="0" xfId="0"/>
    <xf numFmtId="3" fontId="0" fillId="0" borderId="0" xfId="0" applyNumberFormat="1"/>
    <xf numFmtId="0" fontId="3" fillId="5" borderId="1" xfId="0" applyFont="1" applyFill="1" applyBorder="1" applyAlignment="1">
      <alignment horizontal="center" vertical="center" wrapText="1"/>
    </xf>
    <xf numFmtId="0" fontId="3" fillId="6" borderId="10" xfId="0" applyFont="1" applyFill="1" applyBorder="1" applyAlignment="1">
      <alignment horizontal="center" vertical="center"/>
    </xf>
    <xf numFmtId="166" fontId="5" fillId="6" borderId="1" xfId="0" applyNumberFormat="1" applyFont="1" applyFill="1" applyBorder="1" applyAlignment="1">
      <alignment vertical="center" wrapText="1"/>
    </xf>
    <xf numFmtId="0" fontId="6" fillId="6" borderId="2" xfId="0" applyFont="1" applyFill="1" applyBorder="1" applyAlignment="1">
      <alignment vertical="center"/>
    </xf>
    <xf numFmtId="0" fontId="6" fillId="6" borderId="3" xfId="0" applyFont="1" applyFill="1" applyBorder="1" applyAlignment="1">
      <alignment vertical="center"/>
    </xf>
    <xf numFmtId="0" fontId="3" fillId="6" borderId="8" xfId="0" applyFont="1" applyFill="1" applyBorder="1" applyAlignment="1">
      <alignment horizontal="center" vertical="center"/>
    </xf>
    <xf numFmtId="3" fontId="3" fillId="6" borderId="8" xfId="0" applyNumberFormat="1" applyFont="1" applyFill="1" applyBorder="1" applyAlignment="1">
      <alignment horizontal="center" vertical="center"/>
    </xf>
    <xf numFmtId="0" fontId="7" fillId="6" borderId="8" xfId="0" applyFont="1" applyFill="1" applyBorder="1" applyAlignment="1">
      <alignment horizontal="center" vertical="center" wrapText="1"/>
    </xf>
    <xf numFmtId="0" fontId="3" fillId="6" borderId="8" xfId="0" applyFont="1" applyFill="1" applyBorder="1" applyAlignment="1">
      <alignment horizontal="center" vertical="center" wrapText="1"/>
    </xf>
    <xf numFmtId="166" fontId="9" fillId="2" borderId="10" xfId="0" applyNumberFormat="1" applyFont="1" applyFill="1" applyBorder="1" applyAlignment="1">
      <alignment vertical="center" wrapText="1"/>
    </xf>
    <xf numFmtId="0" fontId="10" fillId="0" borderId="0" xfId="0" applyFont="1" applyFill="1" applyBorder="1" applyAlignment="1">
      <alignment horizontal="center" vertical="center" wrapText="1"/>
    </xf>
    <xf numFmtId="3" fontId="10" fillId="0" borderId="0" xfId="0" applyNumberFormat="1" applyFont="1" applyFill="1" applyBorder="1" applyAlignment="1">
      <alignment vertical="center" wrapText="1"/>
    </xf>
    <xf numFmtId="167" fontId="11" fillId="0" borderId="0" xfId="0" applyNumberFormat="1" applyFont="1" applyFill="1" applyBorder="1" applyAlignment="1">
      <alignment vertical="center" wrapText="1"/>
    </xf>
    <xf numFmtId="9" fontId="10" fillId="0" borderId="0" xfId="2" applyFont="1" applyFill="1" applyBorder="1" applyAlignment="1">
      <alignment horizontal="center" vertical="center" wrapText="1"/>
    </xf>
    <xf numFmtId="9" fontId="10" fillId="0" borderId="0" xfId="2" applyNumberFormat="1" applyFont="1" applyFill="1" applyBorder="1" applyAlignment="1">
      <alignment horizontal="center" vertical="center" wrapText="1"/>
    </xf>
    <xf numFmtId="0" fontId="12" fillId="0" borderId="12" xfId="0" applyFont="1" applyBorder="1" applyAlignment="1">
      <alignment wrapText="1"/>
    </xf>
    <xf numFmtId="10" fontId="5" fillId="2" borderId="10" xfId="2" applyNumberFormat="1" applyFont="1" applyFill="1" applyBorder="1" applyAlignment="1">
      <alignment horizontal="center" vertical="center" wrapText="1"/>
    </xf>
    <xf numFmtId="43" fontId="0" fillId="0" borderId="0" xfId="4" applyFont="1"/>
    <xf numFmtId="0" fontId="3" fillId="0" borderId="10" xfId="0" applyFont="1" applyFill="1" applyBorder="1" applyAlignment="1">
      <alignment vertical="center" wrapText="1"/>
    </xf>
    <xf numFmtId="168" fontId="8" fillId="0" borderId="10" xfId="0" applyNumberFormat="1" applyFont="1" applyFill="1" applyBorder="1" applyAlignment="1">
      <alignment vertical="center" shrinkToFit="1"/>
    </xf>
    <xf numFmtId="0" fontId="0" fillId="0" borderId="0" xfId="0" applyAlignment="1">
      <alignment vertical="center"/>
    </xf>
    <xf numFmtId="43" fontId="0" fillId="0" borderId="0" xfId="4" applyFont="1" applyAlignment="1">
      <alignment vertical="center"/>
    </xf>
    <xf numFmtId="10" fontId="5" fillId="3" borderId="10" xfId="2" applyNumberFormat="1" applyFont="1" applyFill="1" applyBorder="1" applyAlignment="1">
      <alignment horizontal="center" vertical="center" wrapText="1"/>
    </xf>
    <xf numFmtId="166" fontId="0" fillId="0" borderId="10" xfId="0" applyNumberFormat="1" applyBorder="1" applyAlignment="1">
      <alignment horizontal="center" vertical="center"/>
    </xf>
    <xf numFmtId="0" fontId="0" fillId="0" borderId="10" xfId="0" applyFill="1" applyBorder="1" applyAlignment="1">
      <alignment vertical="center" wrapText="1"/>
    </xf>
    <xf numFmtId="0" fontId="0" fillId="0" borderId="12" xfId="0" applyBorder="1" applyAlignment="1">
      <alignment horizontal="center"/>
    </xf>
    <xf numFmtId="0" fontId="0" fillId="0" borderId="0" xfId="0" applyAlignment="1">
      <alignment horizontal="center"/>
    </xf>
    <xf numFmtId="0" fontId="0" fillId="0" borderId="12" xfId="0" applyBorder="1" applyAlignment="1">
      <alignment horizontal="center" vertical="center"/>
    </xf>
    <xf numFmtId="169" fontId="0" fillId="0" borderId="0" xfId="4" applyNumberFormat="1" applyFont="1"/>
    <xf numFmtId="0" fontId="15" fillId="2" borderId="7" xfId="1" applyFont="1" applyFill="1" applyBorder="1" applyAlignment="1">
      <alignment horizontal="center" vertical="center" wrapText="1"/>
    </xf>
    <xf numFmtId="0" fontId="16" fillId="2" borderId="0" xfId="0" applyFont="1" applyFill="1" applyBorder="1"/>
    <xf numFmtId="0" fontId="16" fillId="0" borderId="0" xfId="0" applyFont="1"/>
    <xf numFmtId="0" fontId="3" fillId="0" borderId="12" xfId="0" applyFont="1" applyBorder="1" applyAlignment="1">
      <alignment horizontal="center" vertical="center"/>
    </xf>
    <xf numFmtId="169" fontId="3" fillId="8" borderId="12" xfId="4" applyNumberFormat="1" applyFont="1" applyFill="1" applyBorder="1" applyAlignment="1">
      <alignment horizontal="center" vertical="center" wrapText="1"/>
    </xf>
    <xf numFmtId="0" fontId="18" fillId="0" borderId="0" xfId="0" applyFont="1"/>
    <xf numFmtId="0" fontId="19" fillId="2" borderId="0" xfId="1" applyFont="1" applyFill="1" applyBorder="1" applyAlignment="1">
      <alignment horizontal="center" vertical="center" wrapText="1"/>
    </xf>
    <xf numFmtId="165" fontId="20" fillId="2" borderId="0" xfId="0" applyNumberFormat="1" applyFont="1" applyFill="1" applyBorder="1" applyAlignment="1">
      <alignment vertical="center"/>
    </xf>
    <xf numFmtId="0" fontId="20" fillId="0" borderId="0" xfId="0" applyFont="1" applyAlignment="1">
      <alignment vertical="center"/>
    </xf>
    <xf numFmtId="1" fontId="20" fillId="0" borderId="0" xfId="0" applyNumberFormat="1" applyFont="1"/>
    <xf numFmtId="0" fontId="20" fillId="2" borderId="0" xfId="0" applyFont="1" applyFill="1" applyBorder="1"/>
    <xf numFmtId="0" fontId="20" fillId="0" borderId="0" xfId="0" applyFont="1" applyBorder="1"/>
    <xf numFmtId="0" fontId="20" fillId="0" borderId="0" xfId="0" applyFont="1"/>
    <xf numFmtId="0" fontId="20" fillId="0" borderId="0" xfId="3" applyFont="1" applyAlignment="1">
      <alignment horizontal="center" vertical="center"/>
    </xf>
    <xf numFmtId="0" fontId="20" fillId="0" borderId="0" xfId="0" applyFont="1" applyBorder="1" applyAlignment="1">
      <alignment horizontal="left"/>
    </xf>
    <xf numFmtId="0" fontId="18" fillId="0" borderId="0" xfId="0" applyFont="1" applyAlignment="1">
      <alignment horizontal="center"/>
    </xf>
    <xf numFmtId="0" fontId="22" fillId="0" borderId="0" xfId="0" applyFont="1" applyAlignment="1">
      <alignment horizontal="center"/>
    </xf>
    <xf numFmtId="0" fontId="18" fillId="0" borderId="0" xfId="0" applyFont="1" applyFill="1"/>
    <xf numFmtId="0" fontId="14" fillId="7" borderId="8" xfId="0" applyFont="1" applyFill="1" applyBorder="1" applyAlignment="1">
      <alignment horizontal="center" vertical="center" wrapText="1"/>
    </xf>
    <xf numFmtId="0" fontId="16" fillId="2" borderId="0" xfId="0" applyFont="1" applyFill="1" applyBorder="1" applyAlignment="1">
      <alignment horizontal="center"/>
    </xf>
    <xf numFmtId="0" fontId="16" fillId="0" borderId="0" xfId="0" applyFont="1" applyAlignment="1">
      <alignment horizontal="center"/>
    </xf>
    <xf numFmtId="0" fontId="20" fillId="0" borderId="0" xfId="0" applyFont="1" applyFill="1"/>
    <xf numFmtId="0" fontId="23" fillId="0" borderId="0" xfId="0" applyFont="1" applyFill="1" applyBorder="1" applyAlignment="1">
      <alignment horizontal="center" vertical="center"/>
    </xf>
    <xf numFmtId="0" fontId="18" fillId="0" borderId="0" xfId="0" applyFont="1" applyAlignment="1">
      <alignment horizontal="center" vertical="center"/>
    </xf>
    <xf numFmtId="0" fontId="18" fillId="0" borderId="10" xfId="0" applyFont="1" applyFill="1" applyBorder="1" applyAlignment="1">
      <alignment horizontal="center" vertical="center"/>
    </xf>
    <xf numFmtId="0" fontId="14" fillId="7" borderId="8" xfId="0" applyFont="1" applyFill="1" applyBorder="1" applyAlignment="1">
      <alignment horizontal="center" vertical="center" wrapText="1"/>
    </xf>
    <xf numFmtId="0" fontId="22" fillId="0" borderId="0" xfId="0" applyFont="1" applyAlignment="1">
      <alignment horizontal="center" vertical="center"/>
    </xf>
    <xf numFmtId="0" fontId="18" fillId="0" borderId="0" xfId="0" applyFont="1" applyAlignment="1">
      <alignment vertical="center"/>
    </xf>
    <xf numFmtId="164" fontId="27" fillId="0" borderId="10" xfId="0" applyNumberFormat="1" applyFont="1" applyFill="1" applyBorder="1" applyAlignment="1">
      <alignment horizontal="center" vertical="center"/>
    </xf>
    <xf numFmtId="170" fontId="27" fillId="0" borderId="10" xfId="5" applyNumberFormat="1" applyFont="1" applyFill="1" applyBorder="1" applyAlignment="1">
      <alignment horizontal="center" vertical="center"/>
    </xf>
    <xf numFmtId="0" fontId="20" fillId="2" borderId="0" xfId="0" applyFont="1" applyFill="1" applyBorder="1" applyAlignment="1">
      <alignment horizontal="center"/>
    </xf>
    <xf numFmtId="0" fontId="20" fillId="0" borderId="0" xfId="0" applyFont="1" applyBorder="1" applyAlignment="1">
      <alignment horizontal="center" vertical="center"/>
    </xf>
    <xf numFmtId="0" fontId="20" fillId="0" borderId="0" xfId="0" applyFont="1" applyBorder="1" applyAlignment="1">
      <alignment horizontal="center"/>
    </xf>
    <xf numFmtId="0" fontId="20" fillId="0" borderId="0" xfId="0" applyFont="1" applyAlignment="1">
      <alignment horizontal="center"/>
    </xf>
    <xf numFmtId="0" fontId="22" fillId="6" borderId="16" xfId="0" applyFont="1" applyFill="1" applyBorder="1" applyAlignment="1">
      <alignment horizontal="center" vertical="center" wrapText="1"/>
    </xf>
    <xf numFmtId="0" fontId="22" fillId="6" borderId="8" xfId="0" applyFont="1" applyFill="1" applyBorder="1" applyAlignment="1">
      <alignment horizontal="center" vertical="center" wrapText="1"/>
    </xf>
    <xf numFmtId="0" fontId="0" fillId="3" borderId="13" xfId="0" applyFill="1" applyBorder="1" applyAlignment="1">
      <alignment horizontal="center" vertical="center" wrapText="1"/>
    </xf>
    <xf numFmtId="0" fontId="18" fillId="0" borderId="0" xfId="0" applyNumberFormat="1" applyFont="1"/>
    <xf numFmtId="0" fontId="22" fillId="0" borderId="0" xfId="0" applyNumberFormat="1" applyFont="1" applyAlignment="1">
      <alignment horizontal="center"/>
    </xf>
    <xf numFmtId="0" fontId="22" fillId="0" borderId="0" xfId="0" applyNumberFormat="1" applyFont="1" applyAlignment="1">
      <alignment horizontal="center" vertical="center"/>
    </xf>
    <xf numFmtId="0" fontId="18" fillId="0" borderId="0" xfId="0" applyFont="1" applyFill="1" applyBorder="1" applyAlignment="1">
      <alignment vertical="top" wrapText="1"/>
    </xf>
    <xf numFmtId="49" fontId="18" fillId="0" borderId="0" xfId="0" applyNumberFormat="1" applyFont="1" applyFill="1" applyBorder="1" applyAlignment="1">
      <alignment vertical="top" wrapText="1"/>
    </xf>
    <xf numFmtId="0" fontId="22" fillId="6" borderId="8" xfId="0" applyNumberFormat="1" applyFont="1" applyFill="1" applyBorder="1" applyAlignment="1">
      <alignment horizontal="center" vertical="center" wrapText="1"/>
    </xf>
    <xf numFmtId="170" fontId="20" fillId="2" borderId="10" xfId="5" applyNumberFormat="1" applyFont="1" applyFill="1" applyBorder="1"/>
    <xf numFmtId="0" fontId="27" fillId="0" borderId="10" xfId="0" applyFont="1" applyFill="1" applyBorder="1" applyAlignment="1">
      <alignment vertical="center" wrapText="1"/>
    </xf>
    <xf numFmtId="0" fontId="14" fillId="7" borderId="8" xfId="0" applyFont="1" applyFill="1" applyBorder="1" applyAlignment="1">
      <alignment horizontal="center" vertical="center" wrapText="1"/>
    </xf>
    <xf numFmtId="0" fontId="20" fillId="0" borderId="0" xfId="0" applyFont="1" applyFill="1" applyAlignment="1">
      <alignment vertical="center"/>
    </xf>
    <xf numFmtId="0" fontId="20" fillId="0" borderId="0" xfId="0" applyFont="1" applyFill="1" applyBorder="1" applyAlignment="1">
      <alignment vertical="center"/>
    </xf>
    <xf numFmtId="0" fontId="20" fillId="0" borderId="0" xfId="3" applyFont="1" applyFill="1" applyAlignment="1">
      <alignment horizontal="center" vertical="center"/>
    </xf>
    <xf numFmtId="42" fontId="18" fillId="0" borderId="0" xfId="6" applyFont="1" applyBorder="1" applyAlignment="1">
      <alignment vertical="center"/>
    </xf>
    <xf numFmtId="42" fontId="18" fillId="0" borderId="0" xfId="6" applyFont="1" applyBorder="1" applyAlignment="1">
      <alignment horizontal="center" vertical="center"/>
    </xf>
    <xf numFmtId="170" fontId="18" fillId="0" borderId="0" xfId="7" applyNumberFormat="1" applyFont="1" applyFill="1" applyBorder="1" applyAlignment="1">
      <alignment vertical="center"/>
    </xf>
    <xf numFmtId="0" fontId="18" fillId="0" borderId="0" xfId="0" applyFont="1" applyFill="1" applyBorder="1" applyAlignment="1">
      <alignment horizontal="center" vertical="center"/>
    </xf>
    <xf numFmtId="0" fontId="27" fillId="0" borderId="0" xfId="0" applyFont="1" applyFill="1" applyBorder="1" applyAlignment="1">
      <alignment vertical="center" wrapText="1"/>
    </xf>
    <xf numFmtId="164" fontId="27" fillId="0" borderId="0" xfId="0" applyNumberFormat="1" applyFont="1" applyFill="1" applyBorder="1" applyAlignment="1">
      <alignment horizontal="center" vertical="center"/>
    </xf>
    <xf numFmtId="170" fontId="27" fillId="0" borderId="0" xfId="5" applyNumberFormat="1" applyFont="1" applyFill="1" applyBorder="1" applyAlignment="1">
      <alignment horizontal="center" vertical="center"/>
    </xf>
    <xf numFmtId="0" fontId="18" fillId="0" borderId="0" xfId="0" applyNumberFormat="1" applyFont="1" applyFill="1" applyBorder="1" applyAlignment="1">
      <alignment horizontal="left" vertical="center" wrapText="1"/>
    </xf>
    <xf numFmtId="164" fontId="0" fillId="0" borderId="0" xfId="0" applyNumberFormat="1"/>
    <xf numFmtId="164" fontId="0" fillId="0" borderId="0" xfId="0" applyNumberFormat="1" applyAlignment="1">
      <alignment vertical="center"/>
    </xf>
    <xf numFmtId="164" fontId="3" fillId="9" borderId="12" xfId="0" applyNumberFormat="1" applyFont="1" applyFill="1" applyBorder="1" applyAlignment="1">
      <alignment horizontal="center" vertical="center" wrapText="1"/>
    </xf>
    <xf numFmtId="164" fontId="0" fillId="0" borderId="12" xfId="0" applyNumberFormat="1" applyBorder="1"/>
    <xf numFmtId="0" fontId="17" fillId="0" borderId="20" xfId="0" applyFont="1" applyBorder="1" applyAlignment="1">
      <alignment horizontal="center" vertical="center" wrapText="1"/>
    </xf>
    <xf numFmtId="0" fontId="22" fillId="0" borderId="10" xfId="0" applyNumberFormat="1" applyFont="1" applyFill="1" applyBorder="1" applyAlignment="1">
      <alignment vertical="center" wrapText="1"/>
    </xf>
    <xf numFmtId="170" fontId="14" fillId="0" borderId="0" xfId="5" applyNumberFormat="1" applyFont="1" applyFill="1" applyBorder="1" applyAlignment="1">
      <alignment horizontal="left" vertical="center" wrapText="1"/>
    </xf>
    <xf numFmtId="0" fontId="24" fillId="0" borderId="0" xfId="0" applyFont="1" applyFill="1" applyBorder="1" applyAlignment="1">
      <alignment horizontal="left" vertical="center" wrapText="1"/>
    </xf>
    <xf numFmtId="0" fontId="0" fillId="0" borderId="0" xfId="0" applyFill="1" applyBorder="1" applyAlignment="1">
      <alignment vertical="center" wrapText="1"/>
    </xf>
    <xf numFmtId="0" fontId="19" fillId="0" borderId="0" xfId="1" applyFont="1" applyFill="1" applyBorder="1" applyAlignment="1">
      <alignment horizontal="center" vertical="center" wrapText="1"/>
    </xf>
    <xf numFmtId="42" fontId="18" fillId="0" borderId="0" xfId="6" applyFont="1" applyFill="1" applyBorder="1" applyAlignment="1">
      <alignment vertical="center"/>
    </xf>
    <xf numFmtId="42" fontId="18" fillId="0" borderId="0" xfId="6" applyFont="1" applyFill="1" applyBorder="1" applyAlignment="1">
      <alignment horizontal="center" vertical="center"/>
    </xf>
    <xf numFmtId="42" fontId="22" fillId="0" borderId="0" xfId="6" applyFont="1" applyFill="1" applyBorder="1" applyAlignment="1">
      <alignment vertical="center"/>
    </xf>
    <xf numFmtId="165" fontId="20" fillId="0" borderId="0" xfId="0" applyNumberFormat="1" applyFont="1" applyFill="1" applyBorder="1" applyAlignment="1">
      <alignment vertical="center"/>
    </xf>
    <xf numFmtId="0" fontId="29" fillId="2" borderId="12" xfId="0" applyFont="1" applyFill="1" applyBorder="1" applyAlignment="1">
      <alignment horizontal="left" vertical="center" wrapText="1"/>
    </xf>
    <xf numFmtId="0" fontId="29" fillId="2" borderId="12" xfId="0" applyFont="1" applyFill="1" applyBorder="1" applyAlignment="1">
      <alignment horizontal="center" vertical="center" wrapText="1"/>
    </xf>
    <xf numFmtId="3" fontId="18" fillId="2" borderId="12" xfId="1" applyNumberFormat="1" applyFont="1" applyFill="1" applyBorder="1" applyAlignment="1">
      <alignment horizontal="center" vertical="center" wrapText="1"/>
    </xf>
    <xf numFmtId="171" fontId="20" fillId="2" borderId="21" xfId="5" applyNumberFormat="1" applyFont="1" applyFill="1" applyBorder="1" applyAlignment="1">
      <alignment vertical="center"/>
    </xf>
    <xf numFmtId="171" fontId="20" fillId="2" borderId="12" xfId="5" applyNumberFormat="1" applyFont="1" applyFill="1" applyBorder="1" applyAlignment="1">
      <alignment vertical="center"/>
    </xf>
    <xf numFmtId="171" fontId="20" fillId="2" borderId="26" xfId="5" applyNumberFormat="1" applyFont="1" applyFill="1" applyBorder="1" applyAlignment="1">
      <alignment vertical="center"/>
    </xf>
    <xf numFmtId="171" fontId="18" fillId="15" borderId="26" xfId="0" applyNumberFormat="1" applyFont="1" applyFill="1" applyBorder="1" applyAlignment="1">
      <alignment horizontal="center" vertical="center"/>
    </xf>
    <xf numFmtId="171" fontId="18" fillId="15" borderId="22" xfId="0" applyNumberFormat="1" applyFont="1" applyFill="1" applyBorder="1" applyAlignment="1">
      <alignment horizontal="center" vertical="center"/>
    </xf>
    <xf numFmtId="42" fontId="18" fillId="0" borderId="23" xfId="6" applyFont="1" applyBorder="1" applyAlignment="1">
      <alignment vertical="center"/>
    </xf>
    <xf numFmtId="171" fontId="20" fillId="2" borderId="27" xfId="5" applyNumberFormat="1" applyFont="1" applyFill="1" applyBorder="1" applyAlignment="1">
      <alignment vertical="center"/>
    </xf>
    <xf numFmtId="171" fontId="20" fillId="2" borderId="24" xfId="5" applyNumberFormat="1" applyFont="1" applyFill="1" applyBorder="1" applyAlignment="1">
      <alignment vertical="center"/>
    </xf>
    <xf numFmtId="171" fontId="20" fillId="2" borderId="25" xfId="5" applyNumberFormat="1" applyFont="1" applyFill="1" applyBorder="1" applyAlignment="1">
      <alignment vertical="center"/>
    </xf>
    <xf numFmtId="0" fontId="19" fillId="0" borderId="0" xfId="0" applyFont="1" applyFill="1" applyBorder="1" applyAlignment="1">
      <alignment horizontal="center" vertical="center" wrapText="1"/>
    </xf>
    <xf numFmtId="0" fontId="21" fillId="11" borderId="21" xfId="0" applyFont="1" applyFill="1" applyBorder="1" applyAlignment="1">
      <alignment horizontal="center" vertical="center" wrapText="1"/>
    </xf>
    <xf numFmtId="0" fontId="21" fillId="11" borderId="12"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9" fillId="16" borderId="21" xfId="0" applyFont="1" applyFill="1" applyBorder="1" applyAlignment="1">
      <alignment horizontal="center" vertical="center"/>
    </xf>
    <xf numFmtId="3" fontId="18" fillId="2" borderId="0" xfId="1" applyNumberFormat="1" applyFont="1" applyFill="1" applyBorder="1" applyAlignment="1">
      <alignment horizontal="center" vertical="center" wrapText="1"/>
    </xf>
    <xf numFmtId="0" fontId="22" fillId="2" borderId="0" xfId="0" applyFont="1" applyFill="1" applyBorder="1" applyAlignment="1">
      <alignment horizontal="center" vertical="center"/>
    </xf>
    <xf numFmtId="0" fontId="22" fillId="2" borderId="7" xfId="0" applyFont="1" applyFill="1" applyBorder="1" applyAlignment="1">
      <alignment vertical="center"/>
    </xf>
    <xf numFmtId="0" fontId="22" fillId="2" borderId="0" xfId="0" applyFont="1" applyFill="1" applyBorder="1" applyAlignment="1">
      <alignment vertical="center"/>
    </xf>
    <xf numFmtId="0" fontId="22" fillId="0" borderId="7"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7" xfId="0" applyFont="1" applyFill="1" applyBorder="1" applyAlignment="1">
      <alignment vertical="center"/>
    </xf>
    <xf numFmtId="0" fontId="22" fillId="0" borderId="0" xfId="0" applyFont="1" applyFill="1" applyBorder="1" applyAlignment="1">
      <alignment vertical="center"/>
    </xf>
    <xf numFmtId="172" fontId="18" fillId="0" borderId="15" xfId="0" applyNumberFormat="1" applyFont="1" applyFill="1" applyBorder="1" applyAlignment="1">
      <alignment horizontal="center" vertical="center"/>
    </xf>
    <xf numFmtId="0" fontId="29" fillId="16" borderId="28" xfId="0" applyFont="1" applyFill="1" applyBorder="1" applyAlignment="1">
      <alignment horizontal="center" vertical="center"/>
    </xf>
    <xf numFmtId="0" fontId="29" fillId="2" borderId="13" xfId="0" applyFont="1" applyFill="1" applyBorder="1" applyAlignment="1">
      <alignment horizontal="left" vertical="center" wrapText="1"/>
    </xf>
    <xf numFmtId="0" fontId="29" fillId="2" borderId="13" xfId="0" applyFont="1" applyFill="1" applyBorder="1" applyAlignment="1">
      <alignment horizontal="center" vertical="center" wrapText="1"/>
    </xf>
    <xf numFmtId="3" fontId="18" fillId="2" borderId="13" xfId="1" applyNumberFormat="1" applyFont="1" applyFill="1" applyBorder="1" applyAlignment="1">
      <alignment horizontal="center" vertical="center" wrapText="1"/>
    </xf>
    <xf numFmtId="0" fontId="22" fillId="0" borderId="4" xfId="0" applyFont="1" applyFill="1" applyBorder="1" applyAlignment="1">
      <alignment vertical="center"/>
    </xf>
    <xf numFmtId="0" fontId="22" fillId="0" borderId="5" xfId="0" applyFont="1" applyFill="1" applyBorder="1" applyAlignment="1">
      <alignment vertical="center"/>
    </xf>
    <xf numFmtId="171" fontId="27" fillId="14" borderId="10" xfId="0" applyNumberFormat="1" applyFont="1" applyFill="1" applyBorder="1" applyAlignment="1">
      <alignment horizontal="center" vertical="center"/>
    </xf>
    <xf numFmtId="172" fontId="18" fillId="0" borderId="0" xfId="0" applyNumberFormat="1" applyFont="1" applyFill="1" applyBorder="1" applyAlignment="1">
      <alignment horizontal="center" vertical="center"/>
    </xf>
    <xf numFmtId="171" fontId="28" fillId="12" borderId="10" xfId="0" applyNumberFormat="1" applyFont="1" applyFill="1" applyBorder="1" applyAlignment="1">
      <alignment horizontal="center" vertical="center"/>
    </xf>
    <xf numFmtId="0" fontId="28" fillId="0" borderId="0" xfId="0" applyFont="1" applyFill="1" applyBorder="1" applyAlignment="1">
      <alignment horizontal="center" vertical="center"/>
    </xf>
    <xf numFmtId="0" fontId="30" fillId="0" borderId="0" xfId="0" applyFont="1" applyFill="1" applyBorder="1" applyAlignment="1">
      <alignment horizontal="center" vertical="center"/>
    </xf>
    <xf numFmtId="171" fontId="28" fillId="0" borderId="0" xfId="0" applyNumberFormat="1" applyFont="1" applyFill="1" applyBorder="1" applyAlignment="1">
      <alignment horizontal="center" vertical="center"/>
    </xf>
    <xf numFmtId="0" fontId="20" fillId="0" borderId="0" xfId="0" applyFont="1" applyFill="1" applyBorder="1"/>
    <xf numFmtId="0" fontId="20" fillId="0" borderId="0" xfId="0" applyFont="1" applyFill="1" applyBorder="1" applyAlignment="1">
      <alignment horizontal="center" vertical="center"/>
    </xf>
    <xf numFmtId="0" fontId="20" fillId="0" borderId="0" xfId="0" applyFont="1" applyFill="1" applyBorder="1" applyAlignment="1">
      <alignment horizontal="center"/>
    </xf>
    <xf numFmtId="0" fontId="20" fillId="0" borderId="0" xfId="0" applyFont="1" applyFill="1" applyAlignment="1">
      <alignment horizontal="center"/>
    </xf>
    <xf numFmtId="0" fontId="20" fillId="0" borderId="5" xfId="0" applyFont="1" applyFill="1" applyBorder="1" applyAlignment="1">
      <alignment horizontal="center"/>
    </xf>
    <xf numFmtId="0" fontId="20" fillId="0" borderId="2" xfId="0" applyFont="1" applyFill="1" applyBorder="1" applyAlignment="1">
      <alignment horizontal="center"/>
    </xf>
    <xf numFmtId="44" fontId="18" fillId="0" borderId="10" xfId="7" applyNumberFormat="1" applyFont="1" applyFill="1" applyBorder="1" applyAlignment="1">
      <alignment vertical="center"/>
    </xf>
    <xf numFmtId="173" fontId="18" fillId="4" borderId="10" xfId="6" applyNumberFormat="1" applyFont="1" applyFill="1" applyBorder="1" applyAlignment="1">
      <alignment vertical="center"/>
    </xf>
    <xf numFmtId="173" fontId="20" fillId="0" borderId="10" xfId="0" applyNumberFormat="1" applyFont="1" applyFill="1" applyBorder="1" applyAlignment="1">
      <alignment vertical="center"/>
    </xf>
    <xf numFmtId="174" fontId="20" fillId="2" borderId="10" xfId="0" applyNumberFormat="1" applyFont="1" applyFill="1" applyBorder="1"/>
    <xf numFmtId="44" fontId="27" fillId="0" borderId="1" xfId="5" applyNumberFormat="1" applyFont="1" applyFill="1" applyBorder="1" applyAlignment="1">
      <alignment horizontal="center" vertical="center"/>
    </xf>
    <xf numFmtId="0" fontId="18" fillId="0" borderId="0" xfId="0" applyFont="1" applyAlignment="1">
      <alignment vertical="center" wrapText="1"/>
    </xf>
    <xf numFmtId="167" fontId="27" fillId="8" borderId="10" xfId="0" applyNumberFormat="1" applyFont="1" applyFill="1" applyBorder="1" applyAlignment="1">
      <alignment horizontal="center" vertical="center"/>
    </xf>
    <xf numFmtId="164" fontId="0" fillId="0" borderId="11" xfId="5" applyNumberFormat="1" applyFont="1" applyBorder="1" applyAlignment="1">
      <alignment horizontal="center" vertical="center"/>
    </xf>
    <xf numFmtId="164" fontId="0" fillId="0" borderId="14" xfId="5" applyNumberFormat="1" applyFont="1" applyBorder="1" applyAlignment="1">
      <alignment horizontal="center" vertical="center"/>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1" xfId="0" applyFill="1" applyBorder="1" applyAlignment="1">
      <alignment horizontal="center" vertical="center" wrapText="1"/>
    </xf>
    <xf numFmtId="0" fontId="0" fillId="0" borderId="14" xfId="0" applyFill="1" applyBorder="1" applyAlignment="1">
      <alignment horizontal="center" vertical="center" wrapText="1"/>
    </xf>
    <xf numFmtId="0" fontId="22" fillId="4" borderId="12" xfId="0" applyFont="1" applyFill="1" applyBorder="1" applyAlignment="1">
      <alignment horizontal="center" vertical="center" wrapText="1"/>
    </xf>
    <xf numFmtId="0" fontId="0" fillId="0" borderId="12" xfId="0" applyBorder="1" applyAlignment="1">
      <alignment horizontal="center" vertical="center" wrapText="1"/>
    </xf>
    <xf numFmtId="0" fontId="22" fillId="4" borderId="26" xfId="0" applyFont="1" applyFill="1" applyBorder="1" applyAlignment="1">
      <alignment horizontal="center" vertical="center" wrapText="1"/>
    </xf>
    <xf numFmtId="0" fontId="0" fillId="0" borderId="26" xfId="0" applyBorder="1" applyAlignment="1">
      <alignment horizontal="center" vertical="center" wrapText="1"/>
    </xf>
    <xf numFmtId="0" fontId="19" fillId="10" borderId="1" xfId="1"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1" fillId="14" borderId="18" xfId="1" applyFont="1" applyFill="1" applyBorder="1" applyAlignment="1">
      <alignment horizontal="center" vertical="center" wrapText="1"/>
    </xf>
    <xf numFmtId="0" fontId="31" fillId="14" borderId="17" xfId="1" applyFont="1" applyFill="1" applyBorder="1" applyAlignment="1">
      <alignment horizontal="center" vertical="center" wrapText="1"/>
    </xf>
    <xf numFmtId="0" fontId="31" fillId="14" borderId="19" xfId="1" applyFont="1" applyFill="1" applyBorder="1" applyAlignment="1">
      <alignment horizontal="center" vertical="center" wrapText="1"/>
    </xf>
    <xf numFmtId="0" fontId="31" fillId="14" borderId="4" xfId="1" applyFont="1" applyFill="1" applyBorder="1" applyAlignment="1">
      <alignment horizontal="center" vertical="center" wrapText="1"/>
    </xf>
    <xf numFmtId="0" fontId="31" fillId="14" borderId="5" xfId="1" applyFont="1" applyFill="1" applyBorder="1" applyAlignment="1">
      <alignment horizontal="center" vertical="center" wrapText="1"/>
    </xf>
    <xf numFmtId="0" fontId="31" fillId="14" borderId="6" xfId="1" applyFont="1" applyFill="1" applyBorder="1" applyAlignment="1">
      <alignment horizontal="center" vertical="center" wrapText="1"/>
    </xf>
    <xf numFmtId="0" fontId="23" fillId="10" borderId="1" xfId="0" applyFont="1" applyFill="1" applyBorder="1" applyAlignment="1">
      <alignment horizontal="center" vertical="center"/>
    </xf>
    <xf numFmtId="0" fontId="23" fillId="10" borderId="2" xfId="0" applyFont="1" applyFill="1" applyBorder="1" applyAlignment="1">
      <alignment horizontal="center" vertical="center"/>
    </xf>
    <xf numFmtId="0" fontId="23" fillId="10" borderId="3" xfId="0" applyFont="1" applyFill="1" applyBorder="1" applyAlignment="1">
      <alignment horizontal="center" vertical="center"/>
    </xf>
    <xf numFmtId="1" fontId="20" fillId="0" borderId="7" xfId="0" applyNumberFormat="1" applyFont="1" applyBorder="1" applyAlignment="1"/>
    <xf numFmtId="0" fontId="24" fillId="0" borderId="15" xfId="0" applyFont="1" applyBorder="1" applyAlignment="1"/>
    <xf numFmtId="0" fontId="24" fillId="0" borderId="7" xfId="0" applyFont="1" applyBorder="1" applyAlignment="1"/>
    <xf numFmtId="0" fontId="24" fillId="0" borderId="4" xfId="0" applyFont="1" applyBorder="1" applyAlignment="1"/>
    <xf numFmtId="0" fontId="24" fillId="0" borderId="6" xfId="0" applyFont="1" applyBorder="1" applyAlignment="1"/>
    <xf numFmtId="0" fontId="19" fillId="2" borderId="7"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24" fillId="0" borderId="0" xfId="0" applyFont="1" applyBorder="1" applyAlignment="1"/>
    <xf numFmtId="0" fontId="24" fillId="0" borderId="5" xfId="0" applyFont="1" applyBorder="1" applyAlignment="1"/>
    <xf numFmtId="0" fontId="20" fillId="0" borderId="0" xfId="0" applyFont="1" applyBorder="1" applyAlignment="1">
      <alignment horizontal="center"/>
    </xf>
    <xf numFmtId="0" fontId="20" fillId="0" borderId="17" xfId="0" applyFont="1" applyBorder="1" applyAlignment="1">
      <alignment horizontal="center"/>
    </xf>
    <xf numFmtId="0" fontId="20" fillId="2" borderId="1" xfId="0" applyNumberFormat="1" applyFont="1" applyFill="1" applyBorder="1" applyAlignment="1">
      <alignment horizontal="center" vertical="center" wrapText="1"/>
    </xf>
    <xf numFmtId="0" fontId="20" fillId="2" borderId="2" xfId="0" applyNumberFormat="1" applyFont="1" applyFill="1" applyBorder="1" applyAlignment="1">
      <alignment horizontal="center" vertical="center" wrapText="1"/>
    </xf>
    <xf numFmtId="0" fontId="20" fillId="2" borderId="3" xfId="0" applyNumberFormat="1" applyFont="1" applyFill="1" applyBorder="1" applyAlignment="1">
      <alignment horizontal="center" vertical="center" wrapText="1"/>
    </xf>
    <xf numFmtId="0" fontId="28" fillId="13" borderId="1" xfId="0" applyFont="1" applyFill="1" applyBorder="1" applyAlignment="1">
      <alignment horizontal="center" vertical="center" wrapText="1"/>
    </xf>
    <xf numFmtId="0" fontId="0" fillId="13" borderId="2" xfId="0" applyFill="1" applyBorder="1" applyAlignment="1">
      <alignment horizontal="center" vertical="center"/>
    </xf>
    <xf numFmtId="0" fontId="0" fillId="13" borderId="3" xfId="0" applyFill="1" applyBorder="1" applyAlignment="1">
      <alignment horizontal="center" vertical="center"/>
    </xf>
    <xf numFmtId="0" fontId="19"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8" fillId="12" borderId="1" xfId="0" applyFont="1" applyFill="1" applyBorder="1" applyAlignment="1">
      <alignment horizontal="center" vertical="center"/>
    </xf>
    <xf numFmtId="0" fontId="30" fillId="12" borderId="2" xfId="0" applyFont="1" applyFill="1" applyBorder="1" applyAlignment="1">
      <alignment horizontal="center" vertical="center"/>
    </xf>
    <xf numFmtId="0" fontId="30" fillId="12" borderId="3" xfId="0" applyFont="1" applyFill="1" applyBorder="1" applyAlignment="1">
      <alignment horizontal="center" vertical="center"/>
    </xf>
    <xf numFmtId="0" fontId="22" fillId="4" borderId="21" xfId="0" applyFont="1" applyFill="1" applyBorder="1" applyAlignment="1">
      <alignment horizontal="center" vertical="center" wrapText="1"/>
    </xf>
    <xf numFmtId="0" fontId="0" fillId="0" borderId="21" xfId="0" applyBorder="1" applyAlignment="1">
      <alignment horizontal="center" vertical="center" wrapText="1"/>
    </xf>
    <xf numFmtId="0" fontId="22" fillId="15" borderId="21"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28" fillId="13" borderId="1" xfId="0" applyFont="1" applyFill="1" applyBorder="1" applyAlignment="1">
      <alignment horizontal="center" vertical="center"/>
    </xf>
    <xf numFmtId="0" fontId="30" fillId="13" borderId="2" xfId="0" applyFont="1" applyFill="1" applyBorder="1" applyAlignment="1">
      <alignment horizontal="center" vertical="center"/>
    </xf>
    <xf numFmtId="0" fontId="30" fillId="13" borderId="3" xfId="0" applyFont="1" applyFill="1" applyBorder="1" applyAlignment="1">
      <alignment horizontal="center" vertical="center"/>
    </xf>
    <xf numFmtId="0" fontId="25" fillId="2" borderId="1" xfId="0" applyFont="1" applyFill="1" applyBorder="1" applyAlignment="1">
      <alignment horizontal="center" vertical="center"/>
    </xf>
    <xf numFmtId="0" fontId="25" fillId="2" borderId="2" xfId="0" applyFont="1" applyFill="1" applyBorder="1" applyAlignment="1">
      <alignment horizontal="center" vertical="center"/>
    </xf>
    <xf numFmtId="0" fontId="25" fillId="2" borderId="3" xfId="0" applyFont="1" applyFill="1" applyBorder="1" applyAlignment="1">
      <alignment horizontal="center" vertical="center"/>
    </xf>
    <xf numFmtId="0" fontId="19"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22" fillId="15" borderId="21" xfId="0" applyFont="1" applyFill="1" applyBorder="1" applyAlignment="1">
      <alignment horizontal="center" vertical="center"/>
    </xf>
    <xf numFmtId="0" fontId="22" fillId="15" borderId="12" xfId="0" applyFont="1" applyFill="1" applyBorder="1" applyAlignment="1">
      <alignment horizontal="center" vertical="center"/>
    </xf>
    <xf numFmtId="0" fontId="19" fillId="15" borderId="21" xfId="0" applyFont="1" applyFill="1" applyBorder="1" applyAlignment="1">
      <alignment horizontal="center" vertical="center" wrapText="1"/>
    </xf>
    <xf numFmtId="0" fontId="0" fillId="15" borderId="12" xfId="0" applyFill="1" applyBorder="1" applyAlignment="1">
      <alignment horizontal="center" vertical="center" wrapText="1"/>
    </xf>
    <xf numFmtId="0" fontId="14" fillId="7" borderId="8"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7" fillId="0" borderId="9" xfId="0" applyFont="1" applyBorder="1" applyAlignment="1">
      <alignment horizontal="center" vertical="center" wrapText="1"/>
    </xf>
    <xf numFmtId="0" fontId="18" fillId="0" borderId="12" xfId="0" applyFont="1" applyBorder="1" applyAlignment="1">
      <alignment horizontal="center"/>
    </xf>
    <xf numFmtId="0" fontId="32" fillId="0" borderId="11" xfId="0" applyFont="1" applyBorder="1" applyAlignment="1">
      <alignment horizontal="center"/>
    </xf>
    <xf numFmtId="0" fontId="32" fillId="0" borderId="29" xfId="0" applyFont="1" applyBorder="1" applyAlignment="1">
      <alignment horizontal="center"/>
    </xf>
    <xf numFmtId="0" fontId="32" fillId="0" borderId="14" xfId="0" applyFont="1" applyBorder="1" applyAlignment="1">
      <alignment horizontal="center"/>
    </xf>
    <xf numFmtId="0" fontId="22" fillId="0" borderId="1" xfId="0" applyFont="1" applyBorder="1" applyAlignment="1">
      <alignment horizontal="center" vertical="center"/>
    </xf>
    <xf numFmtId="0" fontId="22" fillId="0" borderId="3" xfId="0" applyFont="1" applyBorder="1" applyAlignment="1">
      <alignment horizontal="center" vertical="center"/>
    </xf>
    <xf numFmtId="0" fontId="21" fillId="8" borderId="1" xfId="0" applyFont="1" applyFill="1" applyBorder="1" applyAlignment="1">
      <alignment horizontal="center" vertical="center" wrapText="1"/>
    </xf>
    <xf numFmtId="0" fontId="21" fillId="8" borderId="2"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22" fillId="4" borderId="1" xfId="0" applyFont="1" applyFill="1" applyBorder="1" applyAlignment="1">
      <alignment horizontal="center" vertical="center"/>
    </xf>
    <xf numFmtId="0" fontId="22" fillId="4" borderId="3" xfId="0" applyFont="1" applyFill="1" applyBorder="1" applyAlignment="1">
      <alignment horizontal="center" vertical="center"/>
    </xf>
    <xf numFmtId="0" fontId="14" fillId="0" borderId="1" xfId="0" applyFont="1" applyBorder="1" applyAlignment="1">
      <alignment horizontal="justify" vertical="center"/>
    </xf>
    <xf numFmtId="0" fontId="14" fillId="0" borderId="2" xfId="0" applyFont="1" applyBorder="1" applyAlignment="1">
      <alignment horizontal="justify" vertical="center"/>
    </xf>
    <xf numFmtId="0" fontId="14" fillId="0" borderId="3" xfId="0" applyFont="1" applyBorder="1" applyAlignment="1">
      <alignment horizontal="justify" vertical="center"/>
    </xf>
    <xf numFmtId="0" fontId="22" fillId="0" borderId="1" xfId="0" applyFont="1" applyFill="1" applyBorder="1" applyAlignment="1">
      <alignment horizontal="left" vertical="center" wrapText="1"/>
    </xf>
    <xf numFmtId="0" fontId="22" fillId="0" borderId="2" xfId="0" applyFont="1" applyFill="1" applyBorder="1" applyAlignment="1">
      <alignment horizontal="left" vertical="center" wrapText="1"/>
    </xf>
    <xf numFmtId="0" fontId="22" fillId="0" borderId="3" xfId="0" applyFont="1" applyFill="1" applyBorder="1" applyAlignment="1">
      <alignment horizontal="left" vertical="center" wrapText="1"/>
    </xf>
    <xf numFmtId="0" fontId="22" fillId="4" borderId="1" xfId="0" applyFont="1" applyFill="1" applyBorder="1" applyAlignment="1">
      <alignment horizontal="center"/>
    </xf>
    <xf numFmtId="0" fontId="22" fillId="4" borderId="2" xfId="0" applyFont="1" applyFill="1" applyBorder="1" applyAlignment="1">
      <alignment horizontal="center"/>
    </xf>
    <xf numFmtId="0" fontId="22" fillId="4" borderId="3" xfId="0" applyFont="1" applyFill="1" applyBorder="1" applyAlignment="1">
      <alignment horizontal="center"/>
    </xf>
    <xf numFmtId="0" fontId="22" fillId="0" borderId="1" xfId="0" applyFont="1" applyBorder="1" applyAlignment="1">
      <alignment horizontal="center"/>
    </xf>
    <xf numFmtId="0" fontId="22" fillId="0" borderId="2" xfId="0" applyFont="1" applyBorder="1" applyAlignment="1">
      <alignment horizontal="center"/>
    </xf>
    <xf numFmtId="0" fontId="22" fillId="0" borderId="3" xfId="0" applyFont="1" applyBorder="1" applyAlignment="1">
      <alignment horizontal="center"/>
    </xf>
    <xf numFmtId="0" fontId="3" fillId="7" borderId="1" xfId="0" applyFont="1" applyFill="1" applyBorder="1" applyAlignment="1">
      <alignment horizontal="justify" vertical="center" wrapText="1"/>
    </xf>
    <xf numFmtId="0" fontId="3" fillId="7" borderId="2" xfId="0" applyFont="1" applyFill="1" applyBorder="1" applyAlignment="1">
      <alignment horizontal="justify" vertical="center" wrapText="1"/>
    </xf>
    <xf numFmtId="0" fontId="3" fillId="7" borderId="3" xfId="0" applyFont="1" applyFill="1" applyBorder="1" applyAlignment="1">
      <alignment horizontal="justify"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166" fontId="5" fillId="6" borderId="1" xfId="0" applyNumberFormat="1" applyFont="1" applyFill="1" applyBorder="1" applyAlignment="1">
      <alignment horizontal="center" vertical="center" wrapText="1"/>
    </xf>
    <xf numFmtId="166" fontId="5" fillId="6" borderId="3" xfId="0" applyNumberFormat="1" applyFont="1" applyFill="1" applyBorder="1" applyAlignment="1">
      <alignment horizontal="center" vertical="center" wrapText="1"/>
    </xf>
  </cellXfs>
  <cellStyles count="10">
    <cellStyle name="Millares" xfId="4" builtinId="3"/>
    <cellStyle name="Moneda" xfId="5" builtinId="4"/>
    <cellStyle name="Moneda [0]" xfId="6" builtinId="7"/>
    <cellStyle name="Moneda 2" xfId="7"/>
    <cellStyle name="Moneda 3" xfId="9"/>
    <cellStyle name="Normal" xfId="0" builtinId="0"/>
    <cellStyle name="Normal 2" xfId="8"/>
    <cellStyle name="Normal 2 2" xfId="3"/>
    <cellStyle name="Normal_HERRAMIENTAS PARA TRANSPORTE" xfId="1"/>
    <cellStyle name="Porcentaje" xfId="2" builtinId="5"/>
  </cellStyles>
  <dxfs count="4">
    <dxf>
      <fill>
        <patternFill>
          <bgColor rgb="FF92D05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xdr:from>
      <xdr:col>1</xdr:col>
      <xdr:colOff>343695</xdr:colOff>
      <xdr:row>2</xdr:row>
      <xdr:rowOff>178706</xdr:rowOff>
    </xdr:from>
    <xdr:to>
      <xdr:col>1</xdr:col>
      <xdr:colOff>2405063</xdr:colOff>
      <xdr:row>4</xdr:row>
      <xdr:rowOff>407626</xdr:rowOff>
    </xdr:to>
    <xdr:pic>
      <xdr:nvPicPr>
        <xdr:cNvPr id="2" name="Picture 1">
          <a:extLst>
            <a:ext uri="{FF2B5EF4-FFF2-40B4-BE49-F238E27FC236}">
              <a16:creationId xmlns=""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1383" y="726394"/>
          <a:ext cx="2061368" cy="895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47624</xdr:colOff>
      <xdr:row>34</xdr:row>
      <xdr:rowOff>35719</xdr:rowOff>
    </xdr:from>
    <xdr:to>
      <xdr:col>4</xdr:col>
      <xdr:colOff>523873</xdr:colOff>
      <xdr:row>41</xdr:row>
      <xdr:rowOff>59531</xdr:rowOff>
    </xdr:to>
    <xdr:sp macro="" textlink="">
      <xdr:nvSpPr>
        <xdr:cNvPr id="7" name="Text Box 4">
          <a:extLst>
            <a:ext uri="{FF2B5EF4-FFF2-40B4-BE49-F238E27FC236}">
              <a16:creationId xmlns:a16="http://schemas.microsoft.com/office/drawing/2014/main" xmlns="" id="{1F33ADFE-0F6D-BF43-A74B-B12BE3824FB7}"/>
            </a:ext>
          </a:extLst>
        </xdr:cNvPr>
        <xdr:cNvSpPr txBox="1">
          <a:spLocks noChangeArrowheads="1"/>
        </xdr:cNvSpPr>
      </xdr:nvSpPr>
      <xdr:spPr bwMode="auto">
        <a:xfrm>
          <a:off x="369093" y="5750719"/>
          <a:ext cx="4012405" cy="1357312"/>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Rosa Liliana Martínez Contreras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6</xdr:col>
      <xdr:colOff>11905</xdr:colOff>
      <xdr:row>34</xdr:row>
      <xdr:rowOff>23813</xdr:rowOff>
    </xdr:from>
    <xdr:to>
      <xdr:col>10</xdr:col>
      <xdr:colOff>935831</xdr:colOff>
      <xdr:row>41</xdr:row>
      <xdr:rowOff>4762</xdr:rowOff>
    </xdr:to>
    <xdr:sp macro="" textlink="">
      <xdr:nvSpPr>
        <xdr:cNvPr id="8" name="Text Box 4">
          <a:extLst>
            <a:ext uri="{FF2B5EF4-FFF2-40B4-BE49-F238E27FC236}">
              <a16:creationId xmlns:a16="http://schemas.microsoft.com/office/drawing/2014/main" xmlns="" id="{7A873AD3-628A-2D4C-9CE4-7C392A17711D}"/>
            </a:ext>
          </a:extLst>
        </xdr:cNvPr>
        <xdr:cNvSpPr txBox="1">
          <a:spLocks noChangeArrowheads="1"/>
        </xdr:cNvSpPr>
      </xdr:nvSpPr>
      <xdr:spPr bwMode="auto">
        <a:xfrm>
          <a:off x="5988843" y="5738813"/>
          <a:ext cx="4210051" cy="1314449"/>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Revisó y aprobó:</a:t>
          </a:r>
        </a:p>
        <a:p>
          <a:pPr rtl="0" eaLnBrk="1" fontAlgn="auto" latinLnBrk="0" hangingPunct="1"/>
          <a:r>
            <a:rPr lang="es-CO" sz="1000">
              <a:effectLst/>
            </a:rPr>
            <a:t>                                                                </a:t>
          </a:r>
        </a:p>
        <a:p>
          <a:r>
            <a:rPr lang="es-CO" sz="1100" b="1" i="0" baseline="0">
              <a:effectLst/>
              <a:latin typeface="+mn-lt"/>
              <a:ea typeface="+mn-ea"/>
              <a:cs typeface="+mn-cs"/>
            </a:rPr>
            <a:t>Leydi Marcela Rodríguez					</a:t>
          </a:r>
        </a:p>
        <a:p>
          <a:r>
            <a:rPr lang="es-CO" sz="1100" b="1" i="0" baseline="0">
              <a:effectLst/>
              <a:latin typeface="+mn-lt"/>
              <a:ea typeface="+mn-ea"/>
              <a:cs typeface="+mn-cs"/>
            </a:rPr>
            <a:t>Coordinadora Grupo Análisis del Sector Económico y de los Oferentes	</a:t>
          </a:r>
        </a:p>
        <a:p>
          <a:r>
            <a:rPr lang="es-CO" sz="1100" b="1" i="0" baseline="0">
              <a:effectLst/>
              <a:latin typeface="+mn-lt"/>
              <a:ea typeface="+mn-ea"/>
              <a:cs typeface="+mn-cs"/>
            </a:rPr>
            <a:t>Subdirección de Gestión Contractual </a:t>
          </a: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xdr:txBody>
    </xdr:sp>
    <xdr:clientData/>
  </xdr:twoCellAnchor>
  <xdr:twoCellAnchor editAs="oneCell">
    <xdr:from>
      <xdr:col>2</xdr:col>
      <xdr:colOff>2238376</xdr:colOff>
      <xdr:row>34</xdr:row>
      <xdr:rowOff>130969</xdr:rowOff>
    </xdr:from>
    <xdr:to>
      <xdr:col>3</xdr:col>
      <xdr:colOff>1193327</xdr:colOff>
      <xdr:row>38</xdr:row>
      <xdr:rowOff>7144</xdr:rowOff>
    </xdr:to>
    <xdr:pic>
      <xdr:nvPicPr>
        <xdr:cNvPr id="9" name="Imagen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59845" y="5845969"/>
          <a:ext cx="1217138" cy="638175"/>
        </a:xfrm>
        <a:prstGeom prst="rect">
          <a:avLst/>
        </a:prstGeom>
      </xdr:spPr>
    </xdr:pic>
    <xdr:clientData/>
  </xdr:twoCellAnchor>
  <xdr:twoCellAnchor editAs="oneCell">
    <xdr:from>
      <xdr:col>8</xdr:col>
      <xdr:colOff>59531</xdr:colOff>
      <xdr:row>34</xdr:row>
      <xdr:rowOff>166688</xdr:rowOff>
    </xdr:from>
    <xdr:to>
      <xdr:col>9</xdr:col>
      <xdr:colOff>567207</xdr:colOff>
      <xdr:row>37</xdr:row>
      <xdr:rowOff>116666</xdr:rowOff>
    </xdr:to>
    <xdr:pic>
      <xdr:nvPicPr>
        <xdr:cNvPr id="10" name="Imagen 9">
          <a:extLst>
            <a:ext uri="{FF2B5EF4-FFF2-40B4-BE49-F238E27FC236}">
              <a16:creationId xmlns:a16="http://schemas.microsoft.com/office/drawing/2014/main" xmlns="" id="{FDC270B1-0777-A248-A7C6-DE4B792636A5}"/>
            </a:ext>
          </a:extLst>
        </xdr:cNvPr>
        <xdr:cNvPicPr/>
      </xdr:nvPicPr>
      <xdr:blipFill>
        <a:blip xmlns:r="http://schemas.openxmlformats.org/officeDocument/2006/relationships" r:embed="rId2"/>
        <a:stretch>
          <a:fillRect/>
        </a:stretch>
      </xdr:blipFill>
      <xdr:spPr>
        <a:xfrm>
          <a:off x="7727156" y="5881688"/>
          <a:ext cx="1317301" cy="5214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B2" sqref="B2:C2"/>
    </sheetView>
  </sheetViews>
  <sheetFormatPr baseColWidth="10" defaultRowHeight="15" x14ac:dyDescent="0.25"/>
  <cols>
    <col min="1" max="1" width="15.7109375" style="28" customWidth="1"/>
    <col min="2" max="2" width="54.5703125" customWidth="1"/>
    <col min="3" max="3" width="19.28515625" style="30" customWidth="1"/>
    <col min="4" max="4" width="17.42578125" style="88" customWidth="1"/>
    <col min="7" max="7" width="50.7109375" customWidth="1"/>
  </cols>
  <sheetData>
    <row r="1" spans="1:6" ht="24.75" customHeight="1" x14ac:dyDescent="0.25">
      <c r="A1" s="27" t="s">
        <v>11</v>
      </c>
      <c r="B1" s="157" t="s">
        <v>61</v>
      </c>
      <c r="C1" s="158"/>
    </row>
    <row r="2" spans="1:6" s="22" customFormat="1" ht="108" customHeight="1" x14ac:dyDescent="0.25">
      <c r="A2" s="29" t="s">
        <v>20</v>
      </c>
      <c r="B2" s="155" t="s">
        <v>41</v>
      </c>
      <c r="C2" s="156"/>
      <c r="D2" s="89"/>
    </row>
    <row r="3" spans="1:6" s="22" customFormat="1" ht="42" customHeight="1" x14ac:dyDescent="0.25">
      <c r="A3" s="67" t="s">
        <v>6</v>
      </c>
      <c r="B3" s="153">
        <f>'VERIFICACION OFERTAS'!I28</f>
        <v>1666488432.9300001</v>
      </c>
      <c r="C3" s="154"/>
      <c r="D3" s="89"/>
    </row>
    <row r="4" spans="1:6" ht="50.25" customHeight="1" x14ac:dyDescent="0.25">
      <c r="A4" s="34" t="s">
        <v>9</v>
      </c>
      <c r="B4" s="34" t="s">
        <v>21</v>
      </c>
      <c r="C4" s="35" t="s">
        <v>28</v>
      </c>
      <c r="D4" s="90" t="s">
        <v>27</v>
      </c>
    </row>
    <row r="5" spans="1:6" x14ac:dyDescent="0.25">
      <c r="A5" s="27">
        <v>1</v>
      </c>
      <c r="B5" t="s">
        <v>65</v>
      </c>
      <c r="C5" s="91">
        <v>1666218286</v>
      </c>
      <c r="D5" s="91">
        <v>1666218286</v>
      </c>
      <c r="E5" s="27">
        <v>1</v>
      </c>
    </row>
    <row r="6" spans="1:6" x14ac:dyDescent="0.25">
      <c r="A6" s="27">
        <v>2</v>
      </c>
      <c r="B6" s="17"/>
      <c r="C6" s="91"/>
      <c r="D6" s="91"/>
      <c r="E6" s="27">
        <v>2</v>
      </c>
      <c r="F6" s="1"/>
    </row>
  </sheetData>
  <mergeCells count="3">
    <mergeCell ref="B3:C3"/>
    <mergeCell ref="B2:C2"/>
    <mergeCell ref="B1:C1"/>
  </mergeCells>
  <pageMargins left="0.7" right="0.7" top="0.75" bottom="0.75" header="0.3" footer="0.3"/>
  <pageSetup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3"/>
  <sheetViews>
    <sheetView showGridLines="0" topLeftCell="A14" zoomScale="70" zoomScaleNormal="70" workbookViewId="0">
      <selection activeCell="N28" sqref="N28"/>
    </sheetView>
  </sheetViews>
  <sheetFormatPr baseColWidth="10" defaultRowHeight="15.75" x14ac:dyDescent="0.25"/>
  <cols>
    <col min="1" max="1" width="8.140625" style="40" customWidth="1"/>
    <col min="2" max="2" width="51.42578125" style="40" customWidth="1"/>
    <col min="3" max="4" width="14.7109375" style="40" customWidth="1"/>
    <col min="5" max="5" width="1.5703125" style="41" customWidth="1"/>
    <col min="6" max="6" width="16.28515625" style="45" customWidth="1"/>
    <col min="7" max="7" width="17.140625" style="42" customWidth="1"/>
    <col min="8" max="8" width="19.5703125" style="42" customWidth="1"/>
    <col min="9" max="9" width="23.7109375" style="42" customWidth="1"/>
    <col min="10" max="10" width="2.42578125" style="41" customWidth="1"/>
    <col min="11" max="13" width="17.85546875" style="41" customWidth="1"/>
    <col min="14" max="14" width="23.85546875" style="41" customWidth="1"/>
    <col min="15" max="15" width="12.42578125" style="41" customWidth="1"/>
    <col min="16" max="16" width="11.42578125" style="43" customWidth="1"/>
    <col min="17" max="18" width="6.5703125" style="43" customWidth="1"/>
    <col min="19" max="16384" width="11.42578125" style="43"/>
  </cols>
  <sheetData>
    <row r="1" spans="1:18" ht="15.75" hidden="1" customHeight="1" x14ac:dyDescent="0.3"/>
    <row r="2" spans="1:18" s="52" customFormat="1" ht="44.1" customHeight="1" thickBot="1" x14ac:dyDescent="0.3">
      <c r="A2" s="172" t="s">
        <v>62</v>
      </c>
      <c r="B2" s="173"/>
      <c r="C2" s="173"/>
      <c r="D2" s="173"/>
      <c r="E2" s="173"/>
      <c r="F2" s="173"/>
      <c r="G2" s="173"/>
      <c r="H2" s="173"/>
      <c r="I2" s="174"/>
      <c r="J2" s="53"/>
      <c r="K2" s="53"/>
      <c r="L2" s="53"/>
      <c r="M2" s="53"/>
      <c r="N2" s="53"/>
      <c r="O2" s="53"/>
    </row>
    <row r="3" spans="1:18" x14ac:dyDescent="0.25">
      <c r="A3" s="175"/>
      <c r="B3" s="176"/>
      <c r="C3" s="180" t="str">
        <f>Hoja1!B2</f>
        <v>RENOVACIÓN DE SOPORTE CON MANTENIMIENTO CORRECTIVO,  PREVENTIVO, SOPORTE TÉCNICO Y GARANTÍA PARA LOS SUBSISTEMAS QUE SOPORTAN LOS COMPONENTES CENTRO DE DATOS DE LA FGN  GRUPO No. 1- CENTROS DE DATOS BOGOTÁ  GRUPO No. 2- CENTRO DE DATOS DE MEDELLÍN</v>
      </c>
      <c r="D3" s="181"/>
      <c r="E3" s="182"/>
      <c r="F3" s="182"/>
      <c r="G3" s="182"/>
      <c r="H3" s="182"/>
      <c r="I3" s="176"/>
    </row>
    <row r="4" spans="1:18" ht="36.75" customHeight="1" thickBot="1" x14ac:dyDescent="0.3">
      <c r="A4" s="177"/>
      <c r="B4" s="176"/>
      <c r="C4" s="177"/>
      <c r="D4" s="182"/>
      <c r="E4" s="182"/>
      <c r="F4" s="182"/>
      <c r="G4" s="182"/>
      <c r="H4" s="182"/>
      <c r="I4" s="176"/>
    </row>
    <row r="5" spans="1:18" ht="54.75" customHeight="1" thickBot="1" x14ac:dyDescent="0.3">
      <c r="A5" s="178"/>
      <c r="B5" s="179"/>
      <c r="C5" s="178"/>
      <c r="D5" s="183"/>
      <c r="E5" s="183"/>
      <c r="F5" s="183"/>
      <c r="G5" s="183"/>
      <c r="H5" s="183"/>
      <c r="I5" s="179"/>
      <c r="K5" s="205" t="s">
        <v>2</v>
      </c>
      <c r="L5" s="206"/>
      <c r="M5" s="206"/>
      <c r="N5" s="206"/>
      <c r="O5" s="206"/>
      <c r="P5" s="206"/>
      <c r="Q5" s="206"/>
      <c r="R5" s="207"/>
    </row>
    <row r="6" spans="1:18" s="64" customFormat="1" ht="40.5" customHeight="1" x14ac:dyDescent="0.25">
      <c r="A6" s="184"/>
      <c r="B6" s="184"/>
      <c r="C6" s="185"/>
      <c r="D6" s="185"/>
      <c r="E6" s="62"/>
      <c r="F6" s="63"/>
      <c r="G6" s="63"/>
      <c r="H6" s="63"/>
      <c r="I6" s="63"/>
      <c r="J6" s="61"/>
      <c r="K6" s="61"/>
      <c r="L6" s="61"/>
      <c r="M6" s="61"/>
      <c r="N6" s="61">
        <f>Hoja1!A5</f>
        <v>1</v>
      </c>
      <c r="O6" s="61"/>
    </row>
    <row r="7" spans="1:18" s="64" customFormat="1" ht="40.5" customHeight="1" thickBot="1" x14ac:dyDescent="0.3">
      <c r="A7" s="63"/>
      <c r="B7" s="63"/>
      <c r="C7" s="63"/>
      <c r="D7" s="63"/>
      <c r="E7" s="62"/>
      <c r="J7" s="61"/>
      <c r="K7" s="61"/>
      <c r="L7" s="61"/>
      <c r="M7" s="61"/>
      <c r="N7" s="61"/>
      <c r="O7" s="61"/>
    </row>
    <row r="8" spans="1:18" s="64" customFormat="1" ht="40.5" customHeight="1" thickBot="1" x14ac:dyDescent="0.3">
      <c r="A8" s="189" t="s">
        <v>42</v>
      </c>
      <c r="B8" s="190"/>
      <c r="C8" s="190"/>
      <c r="D8" s="191"/>
      <c r="E8" s="62"/>
      <c r="F8" s="192" t="s">
        <v>1</v>
      </c>
      <c r="G8" s="193"/>
      <c r="H8" s="193"/>
      <c r="I8" s="194"/>
      <c r="J8" s="61"/>
      <c r="K8" s="163" t="str">
        <f>Hoja1!B5</f>
        <v>COTEL S.A.S.</v>
      </c>
      <c r="L8" s="164"/>
      <c r="M8" s="164"/>
      <c r="N8" s="165"/>
      <c r="O8" s="61"/>
    </row>
    <row r="9" spans="1:18" s="143" customFormat="1" ht="15" customHeight="1" thickBot="1" x14ac:dyDescent="0.3">
      <c r="A9" s="144"/>
      <c r="B9" s="144"/>
      <c r="C9" s="145"/>
      <c r="D9" s="145"/>
      <c r="E9" s="141"/>
      <c r="F9" s="142"/>
      <c r="G9" s="142"/>
      <c r="H9" s="142"/>
      <c r="I9" s="142"/>
      <c r="J9" s="142"/>
      <c r="K9" s="97"/>
      <c r="L9" s="97"/>
      <c r="M9" s="97"/>
      <c r="N9" s="97"/>
      <c r="O9" s="142"/>
    </row>
    <row r="10" spans="1:18" s="64" customFormat="1" ht="40.5" customHeight="1" thickBot="1" x14ac:dyDescent="0.3">
      <c r="A10" s="208" t="s">
        <v>37</v>
      </c>
      <c r="B10" s="209"/>
      <c r="C10" s="209"/>
      <c r="D10" s="210"/>
      <c r="E10" s="62"/>
      <c r="F10" s="166" t="s">
        <v>43</v>
      </c>
      <c r="G10" s="167"/>
      <c r="H10" s="167"/>
      <c r="I10" s="168"/>
      <c r="J10" s="61"/>
      <c r="K10" s="166" t="s">
        <v>43</v>
      </c>
      <c r="L10" s="167"/>
      <c r="M10" s="167"/>
      <c r="N10" s="168"/>
      <c r="O10" s="61"/>
    </row>
    <row r="11" spans="1:18" s="33" customFormat="1" ht="29.25" customHeight="1" thickBot="1" x14ac:dyDescent="0.3">
      <c r="A11" s="215" t="s">
        <v>26</v>
      </c>
      <c r="B11" s="215" t="s">
        <v>38</v>
      </c>
      <c r="C11" s="215" t="s">
        <v>10</v>
      </c>
      <c r="D11" s="215" t="s">
        <v>0</v>
      </c>
      <c r="E11" s="31"/>
      <c r="F11" s="169"/>
      <c r="G11" s="170"/>
      <c r="H11" s="170"/>
      <c r="I11" s="171"/>
      <c r="J11" s="32"/>
      <c r="K11" s="169"/>
      <c r="L11" s="170"/>
      <c r="M11" s="170"/>
      <c r="N11" s="171"/>
      <c r="O11" s="41"/>
      <c r="P11" s="43"/>
      <c r="Q11" s="43"/>
      <c r="R11" s="43"/>
    </row>
    <row r="12" spans="1:18" s="51" customFormat="1" ht="45" customHeight="1" thickBot="1" x14ac:dyDescent="0.25">
      <c r="A12" s="217"/>
      <c r="B12" s="216" t="s">
        <v>22</v>
      </c>
      <c r="C12" s="216" t="s">
        <v>10</v>
      </c>
      <c r="D12" s="216"/>
      <c r="E12" s="31"/>
      <c r="F12" s="49" t="s">
        <v>39</v>
      </c>
      <c r="G12" s="49" t="s">
        <v>30</v>
      </c>
      <c r="H12" s="49" t="s">
        <v>40</v>
      </c>
      <c r="I12" s="49" t="s">
        <v>31</v>
      </c>
      <c r="J12" s="50"/>
      <c r="K12" s="56" t="s">
        <v>39</v>
      </c>
      <c r="L12" s="56" t="s">
        <v>30</v>
      </c>
      <c r="M12" s="76" t="s">
        <v>40</v>
      </c>
      <c r="N12" s="56" t="s">
        <v>29</v>
      </c>
      <c r="O12" s="50"/>
    </row>
    <row r="13" spans="1:18" s="39" customFormat="1" ht="271.5" customHeight="1" thickBot="1" x14ac:dyDescent="0.3">
      <c r="A13" s="92">
        <v>1</v>
      </c>
      <c r="B13" s="102" t="s">
        <v>45</v>
      </c>
      <c r="C13" s="103" t="s">
        <v>44</v>
      </c>
      <c r="D13" s="104">
        <v>1</v>
      </c>
      <c r="E13" s="37"/>
      <c r="F13" s="110">
        <v>604312479</v>
      </c>
      <c r="G13" s="111">
        <f>ROUND(F13*19%,2)</f>
        <v>114819371.01000001</v>
      </c>
      <c r="H13" s="112">
        <f>ROUND(F13+G13,2)</f>
        <v>719131850.00999999</v>
      </c>
      <c r="I13" s="113">
        <f>ROUND(H13*$D13,2)</f>
        <v>719131850.00999999</v>
      </c>
      <c r="J13" s="38"/>
      <c r="K13" s="146">
        <v>604228445.38235283</v>
      </c>
      <c r="L13" s="111">
        <f>ROUND(K13*19%,2)</f>
        <v>114803404.62</v>
      </c>
      <c r="M13" s="112">
        <f>ROUND(K13+L13,2)</f>
        <v>719031850</v>
      </c>
      <c r="N13" s="113">
        <f>ROUND(M13*$D13,2)</f>
        <v>719031850</v>
      </c>
      <c r="O13" s="44" t="str">
        <f>IF(M13&gt;$H13,"EXCEDIDO","CORRECTO")</f>
        <v>CORRECTO</v>
      </c>
      <c r="P13" s="44" t="str">
        <f>IF(N13&gt;$I13,"EXCEDIDO","CORRECTO")</f>
        <v>CORRECTO</v>
      </c>
    </row>
    <row r="14" spans="1:18" s="39" customFormat="1" ht="28.5" customHeight="1" thickBot="1" x14ac:dyDescent="0.3">
      <c r="A14" s="211" t="s">
        <v>46</v>
      </c>
      <c r="B14" s="212"/>
      <c r="C14" s="212"/>
      <c r="D14" s="212"/>
      <c r="E14" s="37"/>
      <c r="F14" s="80"/>
      <c r="G14" s="81"/>
      <c r="H14" s="81"/>
      <c r="I14" s="109">
        <f>ROUND(SUM(I13:I13),2)</f>
        <v>719131850.00999999</v>
      </c>
      <c r="J14" s="38"/>
      <c r="K14" s="82"/>
      <c r="L14" s="81"/>
      <c r="M14" s="81"/>
      <c r="N14" s="147">
        <f>SUM(N13:N13)</f>
        <v>719031850</v>
      </c>
      <c r="O14" s="44"/>
      <c r="P14" s="44" t="str">
        <f>IF(N14&gt;$I14,"EXCEDIDO","CORRECTO")</f>
        <v>CORRECTO</v>
      </c>
    </row>
    <row r="15" spans="1:18" s="77" customFormat="1" ht="28.5" customHeight="1" x14ac:dyDescent="0.25">
      <c r="A15" s="94"/>
      <c r="B15" s="95"/>
      <c r="C15" s="95"/>
      <c r="D15" s="96"/>
      <c r="E15" s="97"/>
      <c r="F15" s="98"/>
      <c r="G15" s="99"/>
      <c r="H15" s="99"/>
      <c r="I15" s="100"/>
      <c r="J15" s="101"/>
      <c r="K15" s="82"/>
      <c r="L15" s="99"/>
      <c r="M15" s="99"/>
      <c r="N15" s="98"/>
      <c r="O15" s="79"/>
      <c r="P15" s="79"/>
    </row>
    <row r="16" spans="1:18" s="77" customFormat="1" ht="28.5" customHeight="1" x14ac:dyDescent="0.25">
      <c r="A16" s="213" t="s">
        <v>47</v>
      </c>
      <c r="B16" s="214"/>
      <c r="C16" s="214"/>
      <c r="D16" s="214"/>
      <c r="E16" s="114"/>
      <c r="F16" s="198" t="s">
        <v>48</v>
      </c>
      <c r="G16" s="159" t="s">
        <v>49</v>
      </c>
      <c r="H16" s="159" t="s">
        <v>50</v>
      </c>
      <c r="I16" s="161" t="s">
        <v>51</v>
      </c>
      <c r="J16" s="101"/>
      <c r="K16" s="198" t="s">
        <v>48</v>
      </c>
      <c r="L16" s="159" t="s">
        <v>49</v>
      </c>
      <c r="M16" s="159" t="s">
        <v>50</v>
      </c>
      <c r="N16" s="161" t="s">
        <v>51</v>
      </c>
      <c r="O16" s="79"/>
      <c r="P16" s="79"/>
    </row>
    <row r="17" spans="1:16" s="77" customFormat="1" ht="28.5" customHeight="1" x14ac:dyDescent="0.25">
      <c r="A17" s="115" t="s">
        <v>52</v>
      </c>
      <c r="B17" s="116" t="s">
        <v>22</v>
      </c>
      <c r="C17" s="116" t="s">
        <v>10</v>
      </c>
      <c r="D17" s="116" t="s">
        <v>53</v>
      </c>
      <c r="E17" s="117"/>
      <c r="F17" s="199"/>
      <c r="G17" s="160"/>
      <c r="H17" s="160"/>
      <c r="I17" s="162"/>
      <c r="J17" s="101"/>
      <c r="K17" s="199"/>
      <c r="L17" s="160"/>
      <c r="M17" s="160"/>
      <c r="N17" s="162"/>
      <c r="O17" s="79"/>
      <c r="P17" s="79"/>
    </row>
    <row r="18" spans="1:16" s="77" customFormat="1" ht="267.75" x14ac:dyDescent="0.25">
      <c r="A18" s="118">
        <v>1</v>
      </c>
      <c r="B18" s="102" t="s">
        <v>58</v>
      </c>
      <c r="C18" s="103" t="s">
        <v>44</v>
      </c>
      <c r="D18" s="104">
        <v>1</v>
      </c>
      <c r="E18" s="119"/>
      <c r="F18" s="105">
        <v>665786921</v>
      </c>
      <c r="G18" s="106">
        <f>ROUND(F18*19%,2)</f>
        <v>126499514.98999999</v>
      </c>
      <c r="H18" s="106">
        <f>ROUND(F18+G18,2)</f>
        <v>792286435.99000001</v>
      </c>
      <c r="I18" s="107">
        <f>ROUND(H18*$D18,2)</f>
        <v>792286435.99000001</v>
      </c>
      <c r="J18" s="101"/>
      <c r="K18" s="105">
        <v>665702887.38729239</v>
      </c>
      <c r="L18" s="106">
        <f>ROUND(K18*19%,2)</f>
        <v>126483548.59999999</v>
      </c>
      <c r="M18" s="106">
        <f>ROUND(K18+L18,2)</f>
        <v>792186435.99000001</v>
      </c>
      <c r="N18" s="107">
        <f>ROUND(M18*$D18,2)</f>
        <v>792186435.99000001</v>
      </c>
      <c r="O18" s="44" t="str">
        <f>IF(M18&gt;$H18,"EXCEDIDO","CORRECTO")</f>
        <v>CORRECTO</v>
      </c>
      <c r="P18" s="44" t="str">
        <f>IF(N18&gt;$I18,"EXCEDIDO","CORRECTO")</f>
        <v>CORRECTO</v>
      </c>
    </row>
    <row r="19" spans="1:16" s="77" customFormat="1" ht="28.5" customHeight="1" x14ac:dyDescent="0.25">
      <c r="A19" s="211" t="s">
        <v>54</v>
      </c>
      <c r="B19" s="212"/>
      <c r="C19" s="212"/>
      <c r="D19" s="212"/>
      <c r="E19" s="120"/>
      <c r="F19" s="121"/>
      <c r="G19" s="122"/>
      <c r="H19" s="122"/>
      <c r="I19" s="108">
        <f>ROUND(SUM(I18:I18),2)</f>
        <v>792286435.99000001</v>
      </c>
      <c r="J19" s="101"/>
      <c r="K19" s="121"/>
      <c r="L19" s="122"/>
      <c r="M19" s="122"/>
      <c r="N19" s="108">
        <f>ROUND(SUM(N18:N18),2)</f>
        <v>792186435.99000001</v>
      </c>
      <c r="O19" s="44"/>
      <c r="P19" s="44" t="str">
        <f>IF(N19&gt;$I19,"EXCEDIDO","CORRECTO")</f>
        <v>CORRECTO</v>
      </c>
    </row>
    <row r="20" spans="1:16" s="77" customFormat="1" ht="28.5" customHeight="1" x14ac:dyDescent="0.25">
      <c r="A20" s="123"/>
      <c r="B20" s="124"/>
      <c r="C20" s="124"/>
      <c r="D20" s="124"/>
      <c r="E20" s="124"/>
      <c r="F20" s="125"/>
      <c r="G20" s="126"/>
      <c r="H20" s="126"/>
      <c r="I20" s="127"/>
      <c r="J20" s="101"/>
      <c r="K20" s="125"/>
      <c r="L20" s="126"/>
      <c r="M20" s="126"/>
      <c r="N20" s="127"/>
      <c r="O20" s="79"/>
      <c r="P20" s="79"/>
    </row>
    <row r="21" spans="1:16" s="77" customFormat="1" ht="28.5" customHeight="1" x14ac:dyDescent="0.25">
      <c r="A21" s="213" t="s">
        <v>55</v>
      </c>
      <c r="B21" s="214"/>
      <c r="C21" s="214"/>
      <c r="D21" s="214"/>
      <c r="E21" s="114"/>
      <c r="F21" s="198" t="s">
        <v>48</v>
      </c>
      <c r="G21" s="159" t="s">
        <v>49</v>
      </c>
      <c r="H21" s="159" t="s">
        <v>50</v>
      </c>
      <c r="I21" s="161" t="s">
        <v>51</v>
      </c>
      <c r="J21" s="101"/>
      <c r="K21" s="198" t="s">
        <v>48</v>
      </c>
      <c r="L21" s="159" t="s">
        <v>49</v>
      </c>
      <c r="M21" s="159" t="s">
        <v>50</v>
      </c>
      <c r="N21" s="161" t="s">
        <v>51</v>
      </c>
      <c r="O21" s="79"/>
      <c r="P21" s="79"/>
    </row>
    <row r="22" spans="1:16" s="77" customFormat="1" ht="28.5" customHeight="1" x14ac:dyDescent="0.25">
      <c r="A22" s="115" t="s">
        <v>52</v>
      </c>
      <c r="B22" s="116" t="s">
        <v>22</v>
      </c>
      <c r="C22" s="116" t="s">
        <v>10</v>
      </c>
      <c r="D22" s="116" t="s">
        <v>53</v>
      </c>
      <c r="E22" s="117"/>
      <c r="F22" s="199"/>
      <c r="G22" s="160"/>
      <c r="H22" s="160"/>
      <c r="I22" s="162"/>
      <c r="J22" s="101"/>
      <c r="K22" s="199"/>
      <c r="L22" s="160"/>
      <c r="M22" s="160"/>
      <c r="N22" s="162"/>
      <c r="O22" s="79"/>
      <c r="P22" s="79"/>
    </row>
    <row r="23" spans="1:16" s="77" customFormat="1" ht="220.5" x14ac:dyDescent="0.25">
      <c r="A23" s="128">
        <v>1</v>
      </c>
      <c r="B23" s="129" t="s">
        <v>59</v>
      </c>
      <c r="C23" s="130" t="s">
        <v>44</v>
      </c>
      <c r="D23" s="131">
        <v>1</v>
      </c>
      <c r="E23" s="119"/>
      <c r="F23" s="105">
        <v>130311047.84</v>
      </c>
      <c r="G23" s="106">
        <f>ROUND(F23*19%,2)</f>
        <v>24759099.09</v>
      </c>
      <c r="H23" s="106">
        <f>ROUND(F23+G23,2)</f>
        <v>155070146.93000001</v>
      </c>
      <c r="I23" s="107">
        <f>ROUND(H23*$D23,2)</f>
        <v>155070146.93000001</v>
      </c>
      <c r="J23" s="101"/>
      <c r="K23" s="105">
        <v>130252100.83869565</v>
      </c>
      <c r="L23" s="106">
        <f>ROUND(K23*19%,2)</f>
        <v>24747899.16</v>
      </c>
      <c r="M23" s="106">
        <f>ROUND(K23+L23,2)</f>
        <v>155000000</v>
      </c>
      <c r="N23" s="107">
        <f>ROUND(M23*$D23,2)</f>
        <v>155000000</v>
      </c>
      <c r="O23" s="44" t="str">
        <f>IF(M23&gt;$H23,"EXCEDIDO","CORRECTO")</f>
        <v>CORRECTO</v>
      </c>
      <c r="P23" s="44" t="str">
        <f>IF(N23&gt;$I23,"EXCEDIDO","CORRECTO")</f>
        <v>CORRECTO</v>
      </c>
    </row>
    <row r="24" spans="1:16" s="77" customFormat="1" ht="28.5" customHeight="1" x14ac:dyDescent="0.25">
      <c r="A24" s="200" t="s">
        <v>56</v>
      </c>
      <c r="B24" s="201"/>
      <c r="C24" s="201"/>
      <c r="D24" s="201"/>
      <c r="E24" s="120"/>
      <c r="F24" s="121"/>
      <c r="G24" s="122"/>
      <c r="H24" s="122"/>
      <c r="I24" s="108">
        <f>ROUND(SUM(I23:I23),2)</f>
        <v>155070146.93000001</v>
      </c>
      <c r="J24" s="101"/>
      <c r="K24" s="121"/>
      <c r="L24" s="122"/>
      <c r="M24" s="122"/>
      <c r="N24" s="108">
        <f>ROUND(SUM(N23:N23),2)</f>
        <v>155000000</v>
      </c>
      <c r="O24" s="44"/>
      <c r="P24" s="44" t="str">
        <f>IF(N24&gt;$I24,"EXCEDIDO","CORRECTO")</f>
        <v>CORRECTO</v>
      </c>
    </row>
    <row r="25" spans="1:16" s="77" customFormat="1" ht="28.5" customHeight="1" thickBot="1" x14ac:dyDescent="0.3">
      <c r="A25" s="123"/>
      <c r="B25" s="124"/>
      <c r="C25" s="124"/>
      <c r="D25" s="124"/>
      <c r="E25" s="124"/>
      <c r="F25" s="125"/>
      <c r="G25" s="126"/>
      <c r="H25" s="126"/>
      <c r="I25" s="127"/>
      <c r="J25" s="101"/>
      <c r="K25" s="125"/>
      <c r="L25" s="126"/>
      <c r="M25" s="126"/>
      <c r="N25" s="127"/>
      <c r="O25" s="79"/>
      <c r="P25" s="79"/>
    </row>
    <row r="26" spans="1:16" s="77" customFormat="1" ht="28.5" customHeight="1" thickBot="1" x14ac:dyDescent="0.3">
      <c r="A26" s="202" t="s">
        <v>57</v>
      </c>
      <c r="B26" s="203"/>
      <c r="C26" s="203"/>
      <c r="D26" s="204"/>
      <c r="E26" s="124"/>
      <c r="F26" s="132"/>
      <c r="G26" s="133"/>
      <c r="H26" s="133"/>
      <c r="I26" s="134">
        <f>ROUND(I14+I19+I24,2)</f>
        <v>1666488432.9300001</v>
      </c>
      <c r="J26" s="101"/>
      <c r="K26" s="132"/>
      <c r="L26" s="133"/>
      <c r="M26" s="133"/>
      <c r="N26" s="134">
        <f>ROUND(N14+N19+N24,2)</f>
        <v>1666218285.99</v>
      </c>
      <c r="O26" s="79"/>
      <c r="P26" s="79"/>
    </row>
    <row r="27" spans="1:16" s="77" customFormat="1" ht="28.5" customHeight="1" thickBot="1" x14ac:dyDescent="0.3">
      <c r="A27" s="124"/>
      <c r="B27" s="124"/>
      <c r="C27" s="124"/>
      <c r="D27" s="124"/>
      <c r="E27" s="124"/>
      <c r="F27" s="126"/>
      <c r="G27" s="126"/>
      <c r="H27" s="126"/>
      <c r="I27" s="135"/>
      <c r="J27" s="101"/>
      <c r="K27" s="126"/>
      <c r="L27" s="126"/>
      <c r="M27" s="126"/>
      <c r="N27" s="135"/>
      <c r="O27" s="79"/>
      <c r="P27" s="79"/>
    </row>
    <row r="28" spans="1:16" ht="23.25" customHeight="1" thickBot="1" x14ac:dyDescent="0.3">
      <c r="A28" s="195" t="s">
        <v>63</v>
      </c>
      <c r="B28" s="196"/>
      <c r="C28" s="196"/>
      <c r="D28" s="197"/>
      <c r="E28" s="124"/>
      <c r="F28" s="126"/>
      <c r="G28" s="126"/>
      <c r="H28" s="126"/>
      <c r="I28" s="136">
        <f>ROUND(I14+I19+I24,2)</f>
        <v>1666488432.9300001</v>
      </c>
      <c r="K28" s="126"/>
      <c r="L28" s="126"/>
      <c r="M28" s="126"/>
      <c r="N28" s="136">
        <f>N26</f>
        <v>1666218285.99</v>
      </c>
    </row>
    <row r="29" spans="1:16" s="140" customFormat="1" ht="23.25" customHeight="1" thickBot="1" x14ac:dyDescent="0.3">
      <c r="A29" s="137"/>
      <c r="B29" s="138"/>
      <c r="C29" s="138"/>
      <c r="D29" s="138"/>
      <c r="E29" s="124"/>
      <c r="F29" s="126"/>
      <c r="G29" s="126"/>
      <c r="H29" s="126"/>
      <c r="I29" s="139"/>
      <c r="K29" s="126"/>
      <c r="L29" s="126"/>
      <c r="M29" s="126"/>
      <c r="N29" s="139"/>
    </row>
    <row r="30" spans="1:16" s="77" customFormat="1" ht="24.75" customHeight="1" thickBot="1" x14ac:dyDescent="0.3">
      <c r="A30" s="124"/>
      <c r="B30" s="124"/>
      <c r="C30" s="124"/>
      <c r="D30" s="124"/>
      <c r="E30" s="124"/>
      <c r="F30" s="126"/>
      <c r="G30" s="126"/>
      <c r="H30" s="126"/>
      <c r="I30" s="135"/>
      <c r="J30" s="78"/>
      <c r="K30" s="78" t="s">
        <v>34</v>
      </c>
      <c r="L30" s="78"/>
      <c r="M30" s="78"/>
      <c r="N30" s="148">
        <f>N28</f>
        <v>1666218285.99</v>
      </c>
      <c r="O30" s="79"/>
      <c r="P30" s="79"/>
    </row>
    <row r="31" spans="1:16" ht="16.5" thickBot="1" x14ac:dyDescent="0.3"/>
    <row r="32" spans="1:16" ht="24.75" customHeight="1" thickBot="1" x14ac:dyDescent="0.3">
      <c r="E32" s="43"/>
      <c r="K32" s="41" t="s">
        <v>13</v>
      </c>
      <c r="N32" s="74">
        <f>Hoja1!C5</f>
        <v>1666218286</v>
      </c>
    </row>
    <row r="33" spans="5:14" ht="9.75" customHeight="1" thickBot="1" x14ac:dyDescent="0.3">
      <c r="E33" s="43"/>
    </row>
    <row r="34" spans="5:14" ht="26.25" customHeight="1" thickBot="1" x14ac:dyDescent="0.3">
      <c r="E34" s="43"/>
      <c r="K34" s="41" t="s">
        <v>33</v>
      </c>
      <c r="N34" s="74">
        <v>1666218286</v>
      </c>
    </row>
    <row r="35" spans="5:14" ht="16.5" thickBot="1" x14ac:dyDescent="0.3">
      <c r="E35" s="43"/>
    </row>
    <row r="36" spans="5:14" ht="27" customHeight="1" thickBot="1" x14ac:dyDescent="0.3">
      <c r="E36" s="43"/>
      <c r="K36" s="41" t="s">
        <v>35</v>
      </c>
      <c r="N36" s="149">
        <f>N32-N30</f>
        <v>9.9999904632568359E-3</v>
      </c>
    </row>
    <row r="37" spans="5:14" x14ac:dyDescent="0.25">
      <c r="E37" s="43"/>
    </row>
    <row r="38" spans="5:14" x14ac:dyDescent="0.25">
      <c r="E38" s="43"/>
      <c r="N38" s="41">
        <v>1</v>
      </c>
    </row>
    <row r="39" spans="5:14" ht="16.5" thickBot="1" x14ac:dyDescent="0.3">
      <c r="E39" s="43"/>
    </row>
    <row r="40" spans="5:14" ht="124.5" customHeight="1" thickBot="1" x14ac:dyDescent="0.3">
      <c r="E40" s="43"/>
      <c r="K40" s="186" t="s">
        <v>66</v>
      </c>
      <c r="L40" s="187"/>
      <c r="M40" s="187"/>
      <c r="N40" s="188"/>
    </row>
    <row r="41" spans="5:14" x14ac:dyDescent="0.25">
      <c r="E41" s="43"/>
    </row>
    <row r="42" spans="5:14" x14ac:dyDescent="0.25">
      <c r="E42" s="43"/>
    </row>
    <row r="43" spans="5:14" x14ac:dyDescent="0.25">
      <c r="E43" s="43"/>
    </row>
    <row r="44" spans="5:14" x14ac:dyDescent="0.25">
      <c r="E44" s="43"/>
    </row>
    <row r="45" spans="5:14" x14ac:dyDescent="0.25">
      <c r="E45" s="43"/>
    </row>
    <row r="46" spans="5:14" x14ac:dyDescent="0.25">
      <c r="E46" s="43"/>
    </row>
    <row r="47" spans="5:14" x14ac:dyDescent="0.25">
      <c r="E47" s="43"/>
    </row>
    <row r="48" spans="5:14" x14ac:dyDescent="0.25">
      <c r="E48" s="43"/>
    </row>
    <row r="49" spans="5:5" x14ac:dyDescent="0.25">
      <c r="E49" s="43"/>
    </row>
    <row r="50" spans="5:5" x14ac:dyDescent="0.25">
      <c r="E50" s="43"/>
    </row>
    <row r="51" spans="5:5" x14ac:dyDescent="0.25">
      <c r="E51" s="43"/>
    </row>
    <row r="52" spans="5:5" x14ac:dyDescent="0.25">
      <c r="E52" s="43"/>
    </row>
    <row r="53" spans="5:5" x14ac:dyDescent="0.25">
      <c r="E53" s="43"/>
    </row>
    <row r="54" spans="5:5" x14ac:dyDescent="0.25">
      <c r="E54" s="43"/>
    </row>
    <row r="55" spans="5:5" x14ac:dyDescent="0.25">
      <c r="E55" s="43"/>
    </row>
    <row r="56" spans="5:5" x14ac:dyDescent="0.25">
      <c r="E56" s="43"/>
    </row>
    <row r="57" spans="5:5" x14ac:dyDescent="0.25">
      <c r="E57" s="43"/>
    </row>
    <row r="58" spans="5:5" x14ac:dyDescent="0.25">
      <c r="E58" s="43"/>
    </row>
    <row r="59" spans="5:5" x14ac:dyDescent="0.25">
      <c r="E59" s="43"/>
    </row>
    <row r="60" spans="5:5" x14ac:dyDescent="0.25">
      <c r="E60" s="43"/>
    </row>
    <row r="61" spans="5:5" x14ac:dyDescent="0.25">
      <c r="E61" s="43"/>
    </row>
    <row r="62" spans="5:5" x14ac:dyDescent="0.25">
      <c r="E62" s="43"/>
    </row>
    <row r="63" spans="5:5" x14ac:dyDescent="0.25">
      <c r="E63" s="43"/>
    </row>
    <row r="64" spans="5:5" x14ac:dyDescent="0.25">
      <c r="E64" s="43"/>
    </row>
    <row r="65" spans="5:5" x14ac:dyDescent="0.25">
      <c r="E65" s="43"/>
    </row>
    <row r="66" spans="5:5" x14ac:dyDescent="0.25">
      <c r="E66" s="43"/>
    </row>
    <row r="67" spans="5:5" x14ac:dyDescent="0.25">
      <c r="E67" s="43"/>
    </row>
    <row r="68" spans="5:5" x14ac:dyDescent="0.25">
      <c r="E68" s="43"/>
    </row>
    <row r="69" spans="5:5" x14ac:dyDescent="0.25">
      <c r="E69" s="43"/>
    </row>
    <row r="70" spans="5:5" x14ac:dyDescent="0.25">
      <c r="E70" s="43"/>
    </row>
    <row r="71" spans="5:5" x14ac:dyDescent="0.25">
      <c r="E71" s="43"/>
    </row>
    <row r="72" spans="5:5" x14ac:dyDescent="0.25">
      <c r="E72" s="43"/>
    </row>
    <row r="73" spans="5:5" x14ac:dyDescent="0.25">
      <c r="E73" s="43"/>
    </row>
    <row r="74" spans="5:5" x14ac:dyDescent="0.25">
      <c r="E74" s="43"/>
    </row>
    <row r="75" spans="5:5" x14ac:dyDescent="0.25">
      <c r="E75" s="43"/>
    </row>
    <row r="76" spans="5:5" x14ac:dyDescent="0.25">
      <c r="E76" s="43"/>
    </row>
    <row r="77" spans="5:5" x14ac:dyDescent="0.25">
      <c r="E77" s="43"/>
    </row>
    <row r="78" spans="5:5" x14ac:dyDescent="0.25">
      <c r="E78" s="43"/>
    </row>
    <row r="79" spans="5:5" x14ac:dyDescent="0.25">
      <c r="E79" s="43"/>
    </row>
    <row r="80" spans="5:5" x14ac:dyDescent="0.25">
      <c r="E80" s="43"/>
    </row>
    <row r="81" spans="5:5" x14ac:dyDescent="0.25">
      <c r="E81" s="43"/>
    </row>
    <row r="82" spans="5:5" x14ac:dyDescent="0.25">
      <c r="E82" s="43"/>
    </row>
    <row r="83" spans="5:5" x14ac:dyDescent="0.25">
      <c r="E83" s="43"/>
    </row>
    <row r="84" spans="5:5" x14ac:dyDescent="0.25">
      <c r="E84" s="43"/>
    </row>
    <row r="85" spans="5:5" x14ac:dyDescent="0.25">
      <c r="E85" s="43"/>
    </row>
    <row r="86" spans="5:5" x14ac:dyDescent="0.25">
      <c r="E86" s="43"/>
    </row>
    <row r="87" spans="5:5" x14ac:dyDescent="0.25">
      <c r="E87" s="43"/>
    </row>
    <row r="88" spans="5:5" x14ac:dyDescent="0.25">
      <c r="E88" s="43"/>
    </row>
    <row r="89" spans="5:5" x14ac:dyDescent="0.25">
      <c r="E89" s="43"/>
    </row>
    <row r="90" spans="5:5" x14ac:dyDescent="0.25">
      <c r="E90" s="43"/>
    </row>
    <row r="91" spans="5:5" x14ac:dyDescent="0.25">
      <c r="E91" s="43"/>
    </row>
    <row r="92" spans="5:5" x14ac:dyDescent="0.25">
      <c r="E92" s="43"/>
    </row>
    <row r="93" spans="5:5" x14ac:dyDescent="0.25">
      <c r="E93" s="43"/>
    </row>
    <row r="94" spans="5:5" x14ac:dyDescent="0.25">
      <c r="E94" s="43"/>
    </row>
    <row r="95" spans="5:5" x14ac:dyDescent="0.25">
      <c r="E95" s="43"/>
    </row>
    <row r="96" spans="5:5" x14ac:dyDescent="0.25">
      <c r="E96" s="43"/>
    </row>
    <row r="97" spans="5:5" x14ac:dyDescent="0.25">
      <c r="E97" s="43"/>
    </row>
    <row r="98" spans="5:5" x14ac:dyDescent="0.25">
      <c r="E98" s="43"/>
    </row>
    <row r="99" spans="5:5" x14ac:dyDescent="0.25">
      <c r="E99" s="43"/>
    </row>
    <row r="100" spans="5:5" x14ac:dyDescent="0.25">
      <c r="E100" s="43"/>
    </row>
    <row r="101" spans="5:5" x14ac:dyDescent="0.25">
      <c r="E101" s="43"/>
    </row>
    <row r="102" spans="5:5" x14ac:dyDescent="0.25">
      <c r="E102" s="43"/>
    </row>
    <row r="103" spans="5:5" x14ac:dyDescent="0.25">
      <c r="E103" s="43"/>
    </row>
    <row r="104" spans="5:5" x14ac:dyDescent="0.25">
      <c r="E104" s="43"/>
    </row>
    <row r="105" spans="5:5" x14ac:dyDescent="0.25">
      <c r="E105" s="43"/>
    </row>
    <row r="106" spans="5:5" x14ac:dyDescent="0.25">
      <c r="E106" s="43"/>
    </row>
    <row r="107" spans="5:5" x14ac:dyDescent="0.25">
      <c r="E107" s="43"/>
    </row>
    <row r="108" spans="5:5" x14ac:dyDescent="0.25">
      <c r="E108" s="43"/>
    </row>
    <row r="109" spans="5:5" x14ac:dyDescent="0.25">
      <c r="E109" s="43"/>
    </row>
    <row r="110" spans="5:5" x14ac:dyDescent="0.25">
      <c r="E110" s="43"/>
    </row>
    <row r="111" spans="5:5" x14ac:dyDescent="0.25">
      <c r="E111" s="43"/>
    </row>
    <row r="112" spans="5:5" x14ac:dyDescent="0.25">
      <c r="E112" s="43"/>
    </row>
    <row r="113" spans="5:5" x14ac:dyDescent="0.25">
      <c r="E113" s="43"/>
    </row>
    <row r="114" spans="5:5" x14ac:dyDescent="0.25">
      <c r="E114" s="43"/>
    </row>
    <row r="115" spans="5:5" x14ac:dyDescent="0.25">
      <c r="E115" s="43"/>
    </row>
    <row r="116" spans="5:5" x14ac:dyDescent="0.25">
      <c r="E116" s="43"/>
    </row>
    <row r="117" spans="5:5" x14ac:dyDescent="0.25">
      <c r="E117" s="43"/>
    </row>
    <row r="118" spans="5:5" x14ac:dyDescent="0.25">
      <c r="E118" s="43"/>
    </row>
    <row r="119" spans="5:5" x14ac:dyDescent="0.25">
      <c r="E119" s="43"/>
    </row>
    <row r="120" spans="5:5" x14ac:dyDescent="0.25">
      <c r="E120" s="43"/>
    </row>
    <row r="121" spans="5:5" x14ac:dyDescent="0.25">
      <c r="E121" s="43"/>
    </row>
    <row r="122" spans="5:5" x14ac:dyDescent="0.25">
      <c r="E122" s="43"/>
    </row>
    <row r="123" spans="5:5" x14ac:dyDescent="0.25">
      <c r="E123" s="43"/>
    </row>
  </sheetData>
  <mergeCells count="39">
    <mergeCell ref="K5:R5"/>
    <mergeCell ref="A10:D10"/>
    <mergeCell ref="F10:I11"/>
    <mergeCell ref="A19:D19"/>
    <mergeCell ref="A21:D21"/>
    <mergeCell ref="F21:F22"/>
    <mergeCell ref="C11:C12"/>
    <mergeCell ref="A14:D14"/>
    <mergeCell ref="B11:B12"/>
    <mergeCell ref="A11:A12"/>
    <mergeCell ref="D11:D12"/>
    <mergeCell ref="A16:D16"/>
    <mergeCell ref="F16:F17"/>
    <mergeCell ref="G16:G17"/>
    <mergeCell ref="K21:K22"/>
    <mergeCell ref="L21:L22"/>
    <mergeCell ref="A2:I2"/>
    <mergeCell ref="A3:B5"/>
    <mergeCell ref="C3:I5"/>
    <mergeCell ref="A6:D6"/>
    <mergeCell ref="K40:N40"/>
    <mergeCell ref="A8:D8"/>
    <mergeCell ref="F8:I8"/>
    <mergeCell ref="H16:H17"/>
    <mergeCell ref="I16:I17"/>
    <mergeCell ref="A28:D28"/>
    <mergeCell ref="K16:K17"/>
    <mergeCell ref="G21:G22"/>
    <mergeCell ref="H21:H22"/>
    <mergeCell ref="I21:I22"/>
    <mergeCell ref="A24:D24"/>
    <mergeCell ref="A26:D26"/>
    <mergeCell ref="M21:M22"/>
    <mergeCell ref="N21:N22"/>
    <mergeCell ref="K8:N8"/>
    <mergeCell ref="L16:L17"/>
    <mergeCell ref="M16:M17"/>
    <mergeCell ref="N16:N17"/>
    <mergeCell ref="K10:N11"/>
  </mergeCells>
  <conditionalFormatting sqref="O30:P30 O13:P27">
    <cfRule type="containsText" dxfId="3" priority="973" operator="containsText" text="EXCEDIDO">
      <formula>NOT(ISERROR(SEARCH("EXCEDIDO",O13)))</formula>
    </cfRule>
    <cfRule type="containsText" dxfId="2" priority="974" operator="containsText" text="EXCEDIDO">
      <formula>NOT(ISERROR(SEARCH("EXCEDIDO",O13)))</formula>
    </cfRule>
    <cfRule type="containsText" dxfId="1" priority="975" operator="containsText" text="EXCEDE">
      <formula>NOT(ISERROR(SEARCH("EXCEDE",O13)))</formula>
    </cfRule>
    <cfRule type="containsText" dxfId="0" priority="976" operator="containsText" text="CORRECTO">
      <formula>NOT(ISERROR(SEARCH("CORRECTO",O13)))</formula>
    </cfRule>
  </conditionalFormatting>
  <pageMargins left="0.7" right="0.7" top="0.75" bottom="0.75" header="0.3" footer="0.3"/>
  <pageSetup scale="50" orientation="landscape" horizontalDpi="4294967294"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
  <sheetViews>
    <sheetView showGridLines="0" tabSelected="1" topLeftCell="A7" zoomScale="70" zoomScaleNormal="70" workbookViewId="0">
      <selection activeCell="E10" sqref="E10"/>
    </sheetView>
  </sheetViews>
  <sheetFormatPr baseColWidth="10" defaultRowHeight="15.75" x14ac:dyDescent="0.25"/>
  <cols>
    <col min="1" max="1" width="5.5703125" style="54" customWidth="1"/>
    <col min="2" max="2" width="41.7109375" style="36" customWidth="1"/>
    <col min="3" max="3" width="24.140625" style="46" customWidth="1"/>
    <col min="4" max="4" width="19.85546875" style="46" customWidth="1"/>
    <col min="5" max="5" width="25.42578125" style="46" customWidth="1"/>
    <col min="6" max="6" width="53.28515625" style="68" customWidth="1"/>
    <col min="7" max="16384" width="11.42578125" style="36"/>
  </cols>
  <sheetData>
    <row r="1" spans="1:12" s="58" customFormat="1" ht="29.25" customHeight="1" thickBot="1" x14ac:dyDescent="0.3">
      <c r="A1" s="224" t="s">
        <v>64</v>
      </c>
      <c r="B1" s="225"/>
      <c r="C1" s="225"/>
      <c r="D1" s="225"/>
      <c r="E1" s="225"/>
      <c r="F1" s="226"/>
    </row>
    <row r="2" spans="1:12" ht="104.25" customHeight="1" thickBot="1" x14ac:dyDescent="0.3">
      <c r="A2" s="222" t="s">
        <v>3</v>
      </c>
      <c r="B2" s="223"/>
      <c r="C2" s="229" t="str">
        <f>Hoja1!B2</f>
        <v>RENOVACIÓN DE SOPORTE CON MANTENIMIENTO CORRECTIVO,  PREVENTIVO, SOPORTE TÉCNICO Y GARANTÍA PARA LOS SUBSISTEMAS QUE SOPORTAN LOS COMPONENTES CENTRO DE DATOS DE LA FGN  GRUPO No. 1- CENTROS DE DATOS BOGOTÁ  GRUPO No. 2- CENTRO DE DATOS DE MEDELLÍN</v>
      </c>
      <c r="D2" s="230"/>
      <c r="E2" s="230"/>
      <c r="F2" s="231"/>
    </row>
    <row r="3" spans="1:12" ht="16.5" thickBot="1" x14ac:dyDescent="0.3"/>
    <row r="4" spans="1:12" ht="16.5" thickBot="1" x14ac:dyDescent="0.3">
      <c r="A4" s="238" t="s">
        <v>4</v>
      </c>
      <c r="B4" s="239"/>
      <c r="C4" s="239"/>
      <c r="D4" s="239"/>
      <c r="E4" s="239"/>
      <c r="F4" s="240"/>
    </row>
    <row r="5" spans="1:12" ht="16.5" thickBot="1" x14ac:dyDescent="0.3">
      <c r="A5" s="235" t="s">
        <v>5</v>
      </c>
      <c r="B5" s="236"/>
      <c r="C5" s="236"/>
      <c r="D5" s="236"/>
      <c r="E5" s="236"/>
      <c r="F5" s="237"/>
    </row>
    <row r="6" spans="1:12" ht="238.5" customHeight="1" thickBot="1" x14ac:dyDescent="0.3">
      <c r="A6" s="232" t="s">
        <v>60</v>
      </c>
      <c r="B6" s="233"/>
      <c r="C6" s="233"/>
      <c r="D6" s="233"/>
      <c r="E6" s="233"/>
      <c r="F6" s="234"/>
    </row>
    <row r="7" spans="1:12" ht="16.5" thickBot="1" x14ac:dyDescent="0.3">
      <c r="B7" s="47"/>
      <c r="C7" s="47"/>
      <c r="D7" s="47"/>
      <c r="E7" s="47"/>
      <c r="F7" s="69"/>
    </row>
    <row r="8" spans="1:12" s="58" customFormat="1" ht="51.75" customHeight="1" thickBot="1" x14ac:dyDescent="0.3">
      <c r="A8" s="227" t="s">
        <v>6</v>
      </c>
      <c r="B8" s="228"/>
      <c r="C8" s="152">
        <f>'VERIFICACION OFERTAS'!I28</f>
        <v>1666488432.9300001</v>
      </c>
      <c r="D8" s="57"/>
      <c r="E8" s="57"/>
      <c r="F8" s="70"/>
    </row>
    <row r="9" spans="1:12" ht="47.25" customHeight="1" thickBot="1" x14ac:dyDescent="0.3">
      <c r="A9" s="65" t="s">
        <v>26</v>
      </c>
      <c r="B9" s="65" t="s">
        <v>7</v>
      </c>
      <c r="C9" s="66" t="s">
        <v>8</v>
      </c>
      <c r="D9" s="66" t="s">
        <v>27</v>
      </c>
      <c r="E9" s="66" t="s">
        <v>32</v>
      </c>
      <c r="F9" s="73" t="s">
        <v>36</v>
      </c>
    </row>
    <row r="10" spans="1:12" s="48" customFormat="1" ht="118.5" customHeight="1" thickBot="1" x14ac:dyDescent="0.3">
      <c r="A10" s="55">
        <v>1</v>
      </c>
      <c r="B10" s="75" t="str">
        <f>Hoja1!B5</f>
        <v>COTEL S.A.S.</v>
      </c>
      <c r="C10" s="59">
        <f>Hoja1!C5</f>
        <v>1666218286</v>
      </c>
      <c r="D10" s="60">
        <f>Hoja1!D5</f>
        <v>1666218286</v>
      </c>
      <c r="E10" s="150">
        <f>'VERIFICACION OFERTAS'!N30</f>
        <v>1666218285.99</v>
      </c>
      <c r="F10" s="93" t="str">
        <f>'VERIFICACION OFERTAS'!K40</f>
        <v>LA OFERTA NO SE ENCUENTRA INCURSA EN CAUSAL DE RECHAZO
La oferta económica contiene decimales ocultos, por lo tanto la oferta económica queda en $1.666.218.285,99</v>
      </c>
      <c r="H10" s="71"/>
      <c r="I10" s="72"/>
      <c r="J10" s="71"/>
      <c r="K10" s="71"/>
      <c r="L10" s="71"/>
    </row>
    <row r="11" spans="1:12" ht="18" x14ac:dyDescent="0.25">
      <c r="A11" s="83"/>
      <c r="B11" s="84"/>
      <c r="C11" s="85"/>
      <c r="D11" s="86"/>
      <c r="E11" s="86"/>
      <c r="F11" s="87"/>
    </row>
    <row r="13" spans="1:12" x14ac:dyDescent="0.25">
      <c r="B13" s="52" t="s">
        <v>67</v>
      </c>
    </row>
    <row r="15" spans="1:12" ht="40.5" customHeight="1" x14ac:dyDescent="0.25">
      <c r="B15" s="151" t="s">
        <v>69</v>
      </c>
      <c r="C15" s="218"/>
      <c r="D15" s="218"/>
      <c r="E15" s="218"/>
    </row>
    <row r="16" spans="1:12" ht="13.5" customHeight="1" x14ac:dyDescent="0.25"/>
    <row r="17" spans="2:5" ht="13.5" customHeight="1" x14ac:dyDescent="0.25"/>
    <row r="18" spans="2:5" ht="69" customHeight="1" x14ac:dyDescent="0.25">
      <c r="B18" s="58" t="s">
        <v>68</v>
      </c>
      <c r="C18" s="219"/>
      <c r="D18" s="220"/>
      <c r="E18" s="221"/>
    </row>
  </sheetData>
  <mergeCells count="9">
    <mergeCell ref="C15:E15"/>
    <mergeCell ref="C18:E18"/>
    <mergeCell ref="A2:B2"/>
    <mergeCell ref="A1:F1"/>
    <mergeCell ref="A8:B8"/>
    <mergeCell ref="C2:F2"/>
    <mergeCell ref="A6:F6"/>
    <mergeCell ref="A5:F5"/>
    <mergeCell ref="A4:F4"/>
  </mergeCells>
  <printOptions horizontalCentered="1"/>
  <pageMargins left="0.70866141732283472" right="0.70866141732283472" top="0.74803149606299213" bottom="0.74803149606299213" header="0.31496062992125984" footer="0.31496062992125984"/>
  <pageSetup paperSize="5" scale="31" orientation="landscape"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2"/>
  <sheetViews>
    <sheetView zoomScale="80" zoomScaleNormal="80" workbookViewId="0">
      <selection activeCell="N10" sqref="N10"/>
    </sheetView>
  </sheetViews>
  <sheetFormatPr baseColWidth="10" defaultRowHeight="15" x14ac:dyDescent="0.25"/>
  <cols>
    <col min="1" max="1" width="4.85546875" customWidth="1"/>
    <col min="2" max="2" width="11.42578125" hidden="1" customWidth="1"/>
    <col min="3" max="3" width="34" customWidth="1"/>
    <col min="4" max="4" width="19.140625" style="1" customWidth="1"/>
    <col min="5" max="5" width="17.28515625" customWidth="1"/>
    <col min="6" max="6" width="14.42578125" customWidth="1"/>
    <col min="7" max="7" width="13.28515625" hidden="1" customWidth="1"/>
    <col min="8" max="9" width="12.140625" bestFit="1" customWidth="1"/>
    <col min="10" max="10" width="11.85546875" bestFit="1" customWidth="1"/>
    <col min="11" max="11" width="17" customWidth="1"/>
    <col min="13" max="13" width="17.28515625" style="19" customWidth="1"/>
  </cols>
  <sheetData>
    <row r="1" spans="3:13" ht="19.5" thickBot="1" x14ac:dyDescent="0.35">
      <c r="C1" s="244" t="s">
        <v>23</v>
      </c>
      <c r="D1" s="245"/>
      <c r="E1" s="245"/>
      <c r="F1" s="245"/>
      <c r="G1" s="245"/>
      <c r="H1" s="245"/>
      <c r="I1" s="245"/>
      <c r="J1" s="245"/>
      <c r="K1" s="246"/>
    </row>
    <row r="2" spans="3:13" ht="15.75" thickBot="1" x14ac:dyDescent="0.3"/>
    <row r="3" spans="3:13" ht="15.75" thickBot="1" x14ac:dyDescent="0.3">
      <c r="C3" s="2" t="s">
        <v>11</v>
      </c>
      <c r="D3" s="247" t="str">
        <f>Hoja1!B1</f>
        <v>FGN-NC-IPSE-0044-2024 - GRUPO 1</v>
      </c>
      <c r="E3" s="248"/>
      <c r="F3" s="248"/>
      <c r="G3" s="248"/>
      <c r="H3" s="248"/>
      <c r="I3" s="248"/>
      <c r="J3" s="248"/>
      <c r="K3" s="249"/>
    </row>
    <row r="4" spans="3:13" ht="55.5" customHeight="1" thickBot="1" x14ac:dyDescent="0.3">
      <c r="C4" s="20" t="s">
        <v>12</v>
      </c>
      <c r="D4" s="250" t="str">
        <f>Hoja1!B2</f>
        <v>RENOVACIÓN DE SOPORTE CON MANTENIMIENTO CORRECTIVO,  PREVENTIVO, SOPORTE TÉCNICO Y GARANTÍA PARA LOS SUBSISTEMAS QUE SOPORTAN LOS COMPONENTES CENTRO DE DATOS DE LA FGN  GRUPO No. 1- CENTROS DE DATOS BOGOTÁ  GRUPO No. 2- CENTRO DE DATOS DE MEDELLÍN</v>
      </c>
      <c r="E4" s="251"/>
      <c r="F4" s="251"/>
      <c r="G4" s="251"/>
      <c r="H4" s="251"/>
      <c r="I4" s="251"/>
      <c r="J4" s="251"/>
      <c r="K4" s="252"/>
    </row>
    <row r="5" spans="3:13" ht="16.5" thickBot="1" x14ac:dyDescent="0.3">
      <c r="C5" s="3" t="s">
        <v>6</v>
      </c>
      <c r="D5" s="253" t="e">
        <f>'RESUMEN DE LA EVALUACION'!#REF!</f>
        <v>#REF!</v>
      </c>
      <c r="E5" s="254"/>
      <c r="F5" s="4"/>
      <c r="G5" s="5"/>
      <c r="H5" s="5"/>
      <c r="I5" s="5"/>
      <c r="J5" s="5"/>
      <c r="K5" s="6"/>
    </row>
    <row r="6" spans="3:13" ht="39" thickBot="1" x14ac:dyDescent="0.3">
      <c r="C6" s="7" t="s">
        <v>7</v>
      </c>
      <c r="D6" s="8" t="s">
        <v>13</v>
      </c>
      <c r="E6" s="7" t="s">
        <v>14</v>
      </c>
      <c r="F6" s="9" t="s">
        <v>15</v>
      </c>
      <c r="G6" s="9" t="s">
        <v>24</v>
      </c>
      <c r="H6" s="7" t="s">
        <v>16</v>
      </c>
      <c r="I6" s="7" t="s">
        <v>17</v>
      </c>
      <c r="J6" s="7" t="s">
        <v>18</v>
      </c>
      <c r="K6" s="10" t="s">
        <v>19</v>
      </c>
    </row>
    <row r="7" spans="3:13" s="22" customFormat="1" ht="27.75" customHeight="1" thickBot="1" x14ac:dyDescent="0.3">
      <c r="C7" s="26"/>
      <c r="D7" s="21"/>
      <c r="E7" s="11" t="e">
        <f>$D$5-D7</f>
        <v>#REF!</v>
      </c>
      <c r="F7" s="18" t="e">
        <f>1-(D7/$D$5)</f>
        <v>#REF!</v>
      </c>
      <c r="G7" s="24" t="e">
        <f>1-(D7/H7)</f>
        <v>#REF!</v>
      </c>
      <c r="H7" s="25" t="e">
        <f>AVERAGE(D5,D7)</f>
        <v>#REF!</v>
      </c>
      <c r="I7" s="25" t="e">
        <f>MEDIAN(D5:D7)</f>
        <v>#REF!</v>
      </c>
      <c r="J7" s="25" t="e">
        <f>STDEV(D5:D7)</f>
        <v>#REF!</v>
      </c>
      <c r="K7" s="25" t="e">
        <f>I7-J7</f>
        <v>#REF!</v>
      </c>
      <c r="M7" s="23"/>
    </row>
    <row r="8" spans="3:13" s="22" customFormat="1" ht="27.75" customHeight="1" thickBot="1" x14ac:dyDescent="0.3">
      <c r="C8" s="26"/>
      <c r="D8" s="21"/>
      <c r="E8" s="11" t="e">
        <f t="shared" ref="E8:E10" si="0">$D$5-D8</f>
        <v>#REF!</v>
      </c>
      <c r="F8" s="18" t="e">
        <f t="shared" ref="F8:F10" si="1">1-(D8/$D$5)</f>
        <v>#REF!</v>
      </c>
      <c r="G8" s="24" t="e">
        <f t="shared" ref="G8:G10" si="2">1-(D8/H8)</f>
        <v>#DIV/0!</v>
      </c>
      <c r="H8" s="25" t="e">
        <f t="shared" ref="H8:H10" si="3">AVERAGE(D6,D8)</f>
        <v>#DIV/0!</v>
      </c>
      <c r="I8" s="25" t="e">
        <f t="shared" ref="I8:I10" si="4">MEDIAN(D6:D8)</f>
        <v>#NUM!</v>
      </c>
      <c r="J8" s="25" t="e">
        <f t="shared" ref="J8:J10" si="5">STDEV(D6:D8)</f>
        <v>#DIV/0!</v>
      </c>
      <c r="K8" s="25" t="e">
        <f t="shared" ref="K8:K10" si="6">I8-J8</f>
        <v>#NUM!</v>
      </c>
      <c r="M8" s="23"/>
    </row>
    <row r="9" spans="3:13" s="22" customFormat="1" ht="27.75" customHeight="1" thickBot="1" x14ac:dyDescent="0.3">
      <c r="C9" s="26"/>
      <c r="D9" s="21"/>
      <c r="E9" s="11" t="e">
        <f t="shared" si="0"/>
        <v>#REF!</v>
      </c>
      <c r="F9" s="18" t="e">
        <f t="shared" si="1"/>
        <v>#REF!</v>
      </c>
      <c r="G9" s="24" t="e">
        <f t="shared" si="2"/>
        <v>#DIV/0!</v>
      </c>
      <c r="H9" s="25" t="e">
        <f t="shared" si="3"/>
        <v>#DIV/0!</v>
      </c>
      <c r="I9" s="25" t="e">
        <f t="shared" si="4"/>
        <v>#NUM!</v>
      </c>
      <c r="J9" s="25" t="e">
        <f t="shared" si="5"/>
        <v>#DIV/0!</v>
      </c>
      <c r="K9" s="25" t="e">
        <f t="shared" si="6"/>
        <v>#NUM!</v>
      </c>
      <c r="M9" s="23"/>
    </row>
    <row r="10" spans="3:13" s="22" customFormat="1" ht="27.75" customHeight="1" thickBot="1" x14ac:dyDescent="0.3">
      <c r="C10" s="26"/>
      <c r="D10" s="21"/>
      <c r="E10" s="11" t="e">
        <f t="shared" si="0"/>
        <v>#REF!</v>
      </c>
      <c r="F10" s="18" t="e">
        <f t="shared" si="1"/>
        <v>#REF!</v>
      </c>
      <c r="G10" s="24" t="e">
        <f t="shared" si="2"/>
        <v>#DIV/0!</v>
      </c>
      <c r="H10" s="25" t="e">
        <f t="shared" si="3"/>
        <v>#DIV/0!</v>
      </c>
      <c r="I10" s="25" t="e">
        <f t="shared" si="4"/>
        <v>#NUM!</v>
      </c>
      <c r="J10" s="25" t="e">
        <f t="shared" si="5"/>
        <v>#DIV/0!</v>
      </c>
      <c r="K10" s="25" t="e">
        <f t="shared" si="6"/>
        <v>#NUM!</v>
      </c>
      <c r="M10" s="23"/>
    </row>
    <row r="11" spans="3:13" s="22" customFormat="1" ht="27.75" customHeight="1" thickBot="1" x14ac:dyDescent="0.3">
      <c r="C11" s="26"/>
      <c r="D11" s="21"/>
      <c r="E11" s="11" t="e">
        <f>$D$5-D11</f>
        <v>#REF!</v>
      </c>
      <c r="F11" s="18" t="e">
        <f>1-(D11/$D$5)</f>
        <v>#REF!</v>
      </c>
      <c r="G11" s="24" t="e">
        <f>1-(D11/H11)</f>
        <v>#DIV/0!</v>
      </c>
      <c r="H11" s="25" t="e">
        <f>AVERAGE(D9,D11)</f>
        <v>#DIV/0!</v>
      </c>
      <c r="I11" s="25" t="e">
        <f>MEDIAN(D9:D11)</f>
        <v>#NUM!</v>
      </c>
      <c r="J11" s="25" t="e">
        <f>STDEV(D9:D11)</f>
        <v>#DIV/0!</v>
      </c>
      <c r="K11" s="25" t="e">
        <f>I11-J11</f>
        <v>#NUM!</v>
      </c>
      <c r="M11" s="23"/>
    </row>
    <row r="12" spans="3:13" s="22" customFormat="1" ht="27.75" customHeight="1" thickBot="1" x14ac:dyDescent="0.3">
      <c r="C12" s="26"/>
      <c r="D12" s="21"/>
      <c r="E12" s="11" t="e">
        <f t="shared" ref="E12:E14" si="7">$D$5-D12</f>
        <v>#REF!</v>
      </c>
      <c r="F12" s="18" t="e">
        <f t="shared" ref="F12:F14" si="8">1-(D12/$D$5)</f>
        <v>#REF!</v>
      </c>
      <c r="G12" s="24" t="e">
        <f t="shared" ref="G12:G14" si="9">1-(D12/H12)</f>
        <v>#DIV/0!</v>
      </c>
      <c r="H12" s="25" t="e">
        <f t="shared" ref="H12:H14" si="10">AVERAGE(D10,D12)</f>
        <v>#DIV/0!</v>
      </c>
      <c r="I12" s="25" t="e">
        <f t="shared" ref="I12:I14" si="11">MEDIAN(D10:D12)</f>
        <v>#NUM!</v>
      </c>
      <c r="J12" s="25" t="e">
        <f t="shared" ref="J12:J14" si="12">STDEV(D10:D12)</f>
        <v>#DIV/0!</v>
      </c>
      <c r="K12" s="25" t="e">
        <f t="shared" ref="K12:K14" si="13">I12-J12</f>
        <v>#NUM!</v>
      </c>
      <c r="M12" s="23"/>
    </row>
    <row r="13" spans="3:13" s="22" customFormat="1" ht="27.75" customHeight="1" thickBot="1" x14ac:dyDescent="0.3">
      <c r="C13" s="26"/>
      <c r="D13" s="21"/>
      <c r="E13" s="11" t="e">
        <f t="shared" si="7"/>
        <v>#REF!</v>
      </c>
      <c r="F13" s="18" t="e">
        <f t="shared" si="8"/>
        <v>#REF!</v>
      </c>
      <c r="G13" s="24" t="e">
        <f t="shared" si="9"/>
        <v>#DIV/0!</v>
      </c>
      <c r="H13" s="25" t="e">
        <f t="shared" si="10"/>
        <v>#DIV/0!</v>
      </c>
      <c r="I13" s="25" t="e">
        <f t="shared" si="11"/>
        <v>#NUM!</v>
      </c>
      <c r="J13" s="25" t="e">
        <f t="shared" si="12"/>
        <v>#DIV/0!</v>
      </c>
      <c r="K13" s="25" t="e">
        <f t="shared" si="13"/>
        <v>#NUM!</v>
      </c>
      <c r="M13" s="23"/>
    </row>
    <row r="14" spans="3:13" s="22" customFormat="1" ht="27.75" customHeight="1" thickBot="1" x14ac:dyDescent="0.3">
      <c r="C14" s="26"/>
      <c r="D14" s="21"/>
      <c r="E14" s="11" t="e">
        <f t="shared" si="7"/>
        <v>#REF!</v>
      </c>
      <c r="F14" s="18" t="e">
        <f t="shared" si="8"/>
        <v>#REF!</v>
      </c>
      <c r="G14" s="24" t="e">
        <f t="shared" si="9"/>
        <v>#DIV/0!</v>
      </c>
      <c r="H14" s="25" t="e">
        <f t="shared" si="10"/>
        <v>#DIV/0!</v>
      </c>
      <c r="I14" s="25" t="e">
        <f t="shared" si="11"/>
        <v>#NUM!</v>
      </c>
      <c r="J14" s="25" t="e">
        <f t="shared" si="12"/>
        <v>#DIV/0!</v>
      </c>
      <c r="K14" s="25" t="e">
        <f t="shared" si="13"/>
        <v>#NUM!</v>
      </c>
      <c r="M14" s="23"/>
    </row>
    <row r="15" spans="3:13" s="22" customFormat="1" ht="27.75" customHeight="1" thickBot="1" x14ac:dyDescent="0.3">
      <c r="C15" s="26"/>
      <c r="D15" s="21"/>
      <c r="E15" s="11" t="e">
        <f>$D$5-D15</f>
        <v>#REF!</v>
      </c>
      <c r="F15" s="18" t="e">
        <f>1-(D15/$D$5)</f>
        <v>#REF!</v>
      </c>
      <c r="G15" s="24" t="e">
        <f>1-(D15/H15)</f>
        <v>#DIV/0!</v>
      </c>
      <c r="H15" s="25" t="e">
        <f>AVERAGE(D13,D15)</f>
        <v>#DIV/0!</v>
      </c>
      <c r="I15" s="25" t="e">
        <f>MEDIAN(D13:D15)</f>
        <v>#NUM!</v>
      </c>
      <c r="J15" s="25" t="e">
        <f>STDEV(D13:D15)</f>
        <v>#DIV/0!</v>
      </c>
      <c r="K15" s="25" t="e">
        <f>I15-J15</f>
        <v>#NUM!</v>
      </c>
      <c r="M15" s="23"/>
    </row>
    <row r="16" spans="3:13" s="22" customFormat="1" ht="27.75" customHeight="1" thickBot="1" x14ac:dyDescent="0.3">
      <c r="C16" s="26"/>
      <c r="D16" s="21"/>
      <c r="E16" s="11" t="e">
        <f t="shared" ref="E16:E18" si="14">$D$5-D16</f>
        <v>#REF!</v>
      </c>
      <c r="F16" s="18" t="e">
        <f t="shared" ref="F16:F18" si="15">1-(D16/$D$5)</f>
        <v>#REF!</v>
      </c>
      <c r="G16" s="24" t="e">
        <f t="shared" ref="G16:G18" si="16">1-(D16/H16)</f>
        <v>#DIV/0!</v>
      </c>
      <c r="H16" s="25" t="e">
        <f t="shared" ref="H16:H18" si="17">AVERAGE(D14,D16)</f>
        <v>#DIV/0!</v>
      </c>
      <c r="I16" s="25" t="e">
        <f t="shared" ref="I16:I18" si="18">MEDIAN(D14:D16)</f>
        <v>#NUM!</v>
      </c>
      <c r="J16" s="25" t="e">
        <f t="shared" ref="J16:J18" si="19">STDEV(D14:D16)</f>
        <v>#DIV/0!</v>
      </c>
      <c r="K16" s="25" t="e">
        <f t="shared" ref="K16:K18" si="20">I16-J16</f>
        <v>#NUM!</v>
      </c>
      <c r="M16" s="23"/>
    </row>
    <row r="17" spans="3:13" s="22" customFormat="1" ht="27.75" customHeight="1" thickBot="1" x14ac:dyDescent="0.3">
      <c r="C17" s="26"/>
      <c r="D17" s="21"/>
      <c r="E17" s="11" t="e">
        <f t="shared" si="14"/>
        <v>#REF!</v>
      </c>
      <c r="F17" s="18" t="e">
        <f t="shared" si="15"/>
        <v>#REF!</v>
      </c>
      <c r="G17" s="24" t="e">
        <f t="shared" si="16"/>
        <v>#DIV/0!</v>
      </c>
      <c r="H17" s="25" t="e">
        <f t="shared" si="17"/>
        <v>#DIV/0!</v>
      </c>
      <c r="I17" s="25" t="e">
        <f t="shared" si="18"/>
        <v>#NUM!</v>
      </c>
      <c r="J17" s="25" t="e">
        <f t="shared" si="19"/>
        <v>#DIV/0!</v>
      </c>
      <c r="K17" s="25" t="e">
        <f t="shared" si="20"/>
        <v>#NUM!</v>
      </c>
      <c r="M17" s="23"/>
    </row>
    <row r="18" spans="3:13" s="22" customFormat="1" ht="27.75" customHeight="1" thickBot="1" x14ac:dyDescent="0.3">
      <c r="C18" s="26"/>
      <c r="D18" s="21"/>
      <c r="E18" s="11" t="e">
        <f t="shared" si="14"/>
        <v>#REF!</v>
      </c>
      <c r="F18" s="18" t="e">
        <f t="shared" si="15"/>
        <v>#REF!</v>
      </c>
      <c r="G18" s="24" t="e">
        <f t="shared" si="16"/>
        <v>#DIV/0!</v>
      </c>
      <c r="H18" s="25" t="e">
        <f t="shared" si="17"/>
        <v>#DIV/0!</v>
      </c>
      <c r="I18" s="25" t="e">
        <f t="shared" si="18"/>
        <v>#NUM!</v>
      </c>
      <c r="J18" s="25" t="e">
        <f t="shared" si="19"/>
        <v>#DIV/0!</v>
      </c>
      <c r="K18" s="25" t="e">
        <f t="shared" si="20"/>
        <v>#NUM!</v>
      </c>
      <c r="M18" s="23"/>
    </row>
    <row r="19" spans="3:13" s="22" customFormat="1" ht="27.75" customHeight="1" thickBot="1" x14ac:dyDescent="0.3">
      <c r="C19" s="26"/>
      <c r="D19" s="21"/>
      <c r="E19" s="11" t="e">
        <f>$D$5-D19</f>
        <v>#REF!</v>
      </c>
      <c r="F19" s="18" t="e">
        <f>1-(D19/$D$5)</f>
        <v>#REF!</v>
      </c>
      <c r="G19" s="24" t="e">
        <f>1-(D19/H19)</f>
        <v>#DIV/0!</v>
      </c>
      <c r="H19" s="25" t="e">
        <f>AVERAGE(D17,D19)</f>
        <v>#DIV/0!</v>
      </c>
      <c r="I19" s="25" t="e">
        <f>MEDIAN(D17:D19)</f>
        <v>#NUM!</v>
      </c>
      <c r="J19" s="25" t="e">
        <f>STDEV(D17:D19)</f>
        <v>#DIV/0!</v>
      </c>
      <c r="K19" s="25" t="e">
        <f>I19-J19</f>
        <v>#NUM!</v>
      </c>
      <c r="M19" s="23"/>
    </row>
    <row r="20" spans="3:13" s="22" customFormat="1" ht="27.75" customHeight="1" thickBot="1" x14ac:dyDescent="0.3">
      <c r="C20" s="26"/>
      <c r="D20" s="21"/>
      <c r="E20" s="11" t="e">
        <f t="shared" ref="E20:E24" si="21">$D$5-D20</f>
        <v>#REF!</v>
      </c>
      <c r="F20" s="18" t="e">
        <f t="shared" ref="F20:F24" si="22">1-(D20/$D$5)</f>
        <v>#REF!</v>
      </c>
      <c r="G20" s="24" t="e">
        <f t="shared" ref="G20:G24" si="23">1-(D20/H20)</f>
        <v>#DIV/0!</v>
      </c>
      <c r="H20" s="25" t="e">
        <f t="shared" ref="H20:H24" si="24">AVERAGE(D18,D20)</f>
        <v>#DIV/0!</v>
      </c>
      <c r="I20" s="25" t="e">
        <f t="shared" ref="I20:I24" si="25">MEDIAN(D18:D20)</f>
        <v>#NUM!</v>
      </c>
      <c r="J20" s="25" t="e">
        <f t="shared" ref="J20:J24" si="26">STDEV(D18:D20)</f>
        <v>#DIV/0!</v>
      </c>
      <c r="K20" s="25" t="e">
        <f t="shared" ref="K20:K24" si="27">I20-J20</f>
        <v>#NUM!</v>
      </c>
      <c r="M20" s="23"/>
    </row>
    <row r="21" spans="3:13" s="22" customFormat="1" ht="27.75" customHeight="1" thickBot="1" x14ac:dyDescent="0.3">
      <c r="C21" s="26"/>
      <c r="D21" s="21"/>
      <c r="E21" s="11" t="e">
        <f t="shared" si="21"/>
        <v>#REF!</v>
      </c>
      <c r="F21" s="18" t="e">
        <f t="shared" si="22"/>
        <v>#REF!</v>
      </c>
      <c r="G21" s="24" t="e">
        <f t="shared" si="23"/>
        <v>#DIV/0!</v>
      </c>
      <c r="H21" s="25" t="e">
        <f t="shared" si="24"/>
        <v>#DIV/0!</v>
      </c>
      <c r="I21" s="25" t="e">
        <f t="shared" si="25"/>
        <v>#NUM!</v>
      </c>
      <c r="J21" s="25" t="e">
        <f t="shared" si="26"/>
        <v>#DIV/0!</v>
      </c>
      <c r="K21" s="25" t="e">
        <f t="shared" si="27"/>
        <v>#NUM!</v>
      </c>
      <c r="M21" s="23"/>
    </row>
    <row r="22" spans="3:13" s="22" customFormat="1" ht="27.75" customHeight="1" thickBot="1" x14ac:dyDescent="0.3">
      <c r="C22" s="26"/>
      <c r="D22" s="21"/>
      <c r="E22" s="11" t="e">
        <f t="shared" si="21"/>
        <v>#REF!</v>
      </c>
      <c r="F22" s="18" t="e">
        <f t="shared" si="22"/>
        <v>#REF!</v>
      </c>
      <c r="G22" s="24" t="e">
        <f t="shared" si="23"/>
        <v>#DIV/0!</v>
      </c>
      <c r="H22" s="25" t="e">
        <f t="shared" si="24"/>
        <v>#DIV/0!</v>
      </c>
      <c r="I22" s="25" t="e">
        <f t="shared" si="25"/>
        <v>#NUM!</v>
      </c>
      <c r="J22" s="25" t="e">
        <f t="shared" si="26"/>
        <v>#DIV/0!</v>
      </c>
      <c r="K22" s="25" t="e">
        <f t="shared" si="27"/>
        <v>#NUM!</v>
      </c>
      <c r="M22" s="23"/>
    </row>
    <row r="23" spans="3:13" s="22" customFormat="1" ht="27.75" customHeight="1" thickBot="1" x14ac:dyDescent="0.3">
      <c r="C23" s="26"/>
      <c r="D23" s="21"/>
      <c r="E23" s="11" t="e">
        <f t="shared" si="21"/>
        <v>#REF!</v>
      </c>
      <c r="F23" s="18" t="e">
        <f t="shared" si="22"/>
        <v>#REF!</v>
      </c>
      <c r="G23" s="24" t="e">
        <f t="shared" si="23"/>
        <v>#DIV/0!</v>
      </c>
      <c r="H23" s="25" t="e">
        <f t="shared" si="24"/>
        <v>#DIV/0!</v>
      </c>
      <c r="I23" s="25" t="e">
        <f t="shared" si="25"/>
        <v>#NUM!</v>
      </c>
      <c r="J23" s="25" t="e">
        <f t="shared" si="26"/>
        <v>#DIV/0!</v>
      </c>
      <c r="K23" s="25" t="e">
        <f t="shared" si="27"/>
        <v>#NUM!</v>
      </c>
      <c r="M23" s="23"/>
    </row>
    <row r="24" spans="3:13" s="22" customFormat="1" ht="27.75" customHeight="1" thickBot="1" x14ac:dyDescent="0.3">
      <c r="C24" s="26"/>
      <c r="D24" s="21"/>
      <c r="E24" s="11" t="e">
        <f t="shared" si="21"/>
        <v>#REF!</v>
      </c>
      <c r="F24" s="18" t="e">
        <f t="shared" si="22"/>
        <v>#REF!</v>
      </c>
      <c r="G24" s="24" t="e">
        <f t="shared" si="23"/>
        <v>#DIV/0!</v>
      </c>
      <c r="H24" s="25" t="e">
        <f t="shared" si="24"/>
        <v>#DIV/0!</v>
      </c>
      <c r="I24" s="25" t="e">
        <f t="shared" si="25"/>
        <v>#NUM!</v>
      </c>
      <c r="J24" s="25" t="e">
        <f t="shared" si="26"/>
        <v>#DIV/0!</v>
      </c>
      <c r="K24" s="25" t="e">
        <f t="shared" si="27"/>
        <v>#NUM!</v>
      </c>
      <c r="M24" s="23"/>
    </row>
    <row r="25" spans="3:13" s="22" customFormat="1" ht="27.75" customHeight="1" thickBot="1" x14ac:dyDescent="0.3">
      <c r="C25" s="26"/>
      <c r="D25" s="21"/>
      <c r="E25" s="11" t="e">
        <f>$D$5-D25</f>
        <v>#REF!</v>
      </c>
      <c r="F25" s="18" t="e">
        <f>1-(D25/$D$5)</f>
        <v>#REF!</v>
      </c>
      <c r="G25" s="24" t="e">
        <f>1-(D25/H25)</f>
        <v>#DIV/0!</v>
      </c>
      <c r="H25" s="25" t="e">
        <f>AVERAGE(D23,D25)</f>
        <v>#DIV/0!</v>
      </c>
      <c r="I25" s="25" t="e">
        <f>MEDIAN(D23:D25)</f>
        <v>#NUM!</v>
      </c>
      <c r="J25" s="25" t="e">
        <f>STDEV(D23:D25)</f>
        <v>#DIV/0!</v>
      </c>
      <c r="K25" s="25" t="e">
        <f>I25-J25</f>
        <v>#NUM!</v>
      </c>
      <c r="M25" s="23"/>
    </row>
    <row r="26" spans="3:13" s="22" customFormat="1" ht="27.75" customHeight="1" thickBot="1" x14ac:dyDescent="0.3">
      <c r="C26" s="26"/>
      <c r="D26" s="21"/>
      <c r="E26" s="11" t="e">
        <f t="shared" ref="E26:E28" si="28">$D$5-D26</f>
        <v>#REF!</v>
      </c>
      <c r="F26" s="18" t="e">
        <f t="shared" ref="F26:F28" si="29">1-(D26/$D$5)</f>
        <v>#REF!</v>
      </c>
      <c r="G26" s="24" t="e">
        <f t="shared" ref="G26:G28" si="30">1-(D26/H26)</f>
        <v>#DIV/0!</v>
      </c>
      <c r="H26" s="25" t="e">
        <f t="shared" ref="H26:H28" si="31">AVERAGE(D24,D26)</f>
        <v>#DIV/0!</v>
      </c>
      <c r="I26" s="25" t="e">
        <f t="shared" ref="I26:I28" si="32">MEDIAN(D24:D26)</f>
        <v>#NUM!</v>
      </c>
      <c r="J26" s="25" t="e">
        <f t="shared" ref="J26:J28" si="33">STDEV(D24:D26)</f>
        <v>#DIV/0!</v>
      </c>
      <c r="K26" s="25" t="e">
        <f t="shared" ref="K26:K28" si="34">I26-J26</f>
        <v>#NUM!</v>
      </c>
      <c r="M26" s="23"/>
    </row>
    <row r="27" spans="3:13" s="22" customFormat="1" ht="27.75" customHeight="1" thickBot="1" x14ac:dyDescent="0.3">
      <c r="C27" s="26"/>
      <c r="D27" s="21"/>
      <c r="E27" s="11" t="e">
        <f t="shared" si="28"/>
        <v>#REF!</v>
      </c>
      <c r="F27" s="18" t="e">
        <f t="shared" si="29"/>
        <v>#REF!</v>
      </c>
      <c r="G27" s="24" t="e">
        <f t="shared" si="30"/>
        <v>#DIV/0!</v>
      </c>
      <c r="H27" s="25" t="e">
        <f t="shared" si="31"/>
        <v>#DIV/0!</v>
      </c>
      <c r="I27" s="25" t="e">
        <f t="shared" si="32"/>
        <v>#NUM!</v>
      </c>
      <c r="J27" s="25" t="e">
        <f t="shared" si="33"/>
        <v>#DIV/0!</v>
      </c>
      <c r="K27" s="25" t="e">
        <f t="shared" si="34"/>
        <v>#NUM!</v>
      </c>
      <c r="M27" s="23"/>
    </row>
    <row r="28" spans="3:13" s="22" customFormat="1" ht="27.75" customHeight="1" thickBot="1" x14ac:dyDescent="0.3">
      <c r="C28" s="26"/>
      <c r="D28" s="21"/>
      <c r="E28" s="11" t="e">
        <f t="shared" si="28"/>
        <v>#REF!</v>
      </c>
      <c r="F28" s="18" t="e">
        <f t="shared" si="29"/>
        <v>#REF!</v>
      </c>
      <c r="G28" s="24" t="e">
        <f t="shared" si="30"/>
        <v>#DIV/0!</v>
      </c>
      <c r="H28" s="25" t="e">
        <f t="shared" si="31"/>
        <v>#DIV/0!</v>
      </c>
      <c r="I28" s="25" t="e">
        <f t="shared" si="32"/>
        <v>#NUM!</v>
      </c>
      <c r="J28" s="25" t="e">
        <f t="shared" si="33"/>
        <v>#DIV/0!</v>
      </c>
      <c r="K28" s="25" t="e">
        <f t="shared" si="34"/>
        <v>#NUM!</v>
      </c>
      <c r="M28" s="23"/>
    </row>
    <row r="29" spans="3:13" s="22" customFormat="1" ht="27.75" customHeight="1" thickBot="1" x14ac:dyDescent="0.3">
      <c r="C29" s="26"/>
      <c r="D29" s="21"/>
      <c r="E29" s="11" t="e">
        <f>$D$5-D29</f>
        <v>#REF!</v>
      </c>
      <c r="F29" s="18" t="e">
        <f>1-(D29/$D$5)</f>
        <v>#REF!</v>
      </c>
      <c r="G29" s="24" t="e">
        <f>1-(D29/H29)</f>
        <v>#DIV/0!</v>
      </c>
      <c r="H29" s="25" t="e">
        <f>AVERAGE(D27,D29)</f>
        <v>#DIV/0!</v>
      </c>
      <c r="I29" s="25" t="e">
        <f>MEDIAN(D27:D29)</f>
        <v>#NUM!</v>
      </c>
      <c r="J29" s="25" t="e">
        <f>STDEV(D27:D29)</f>
        <v>#DIV/0!</v>
      </c>
      <c r="K29" s="25" t="e">
        <f>I29-J29</f>
        <v>#NUM!</v>
      </c>
      <c r="M29" s="23"/>
    </row>
    <row r="30" spans="3:13" s="22" customFormat="1" ht="27.75" customHeight="1" thickBot="1" x14ac:dyDescent="0.3">
      <c r="C30" s="26"/>
      <c r="D30" s="21"/>
      <c r="E30" s="11" t="e">
        <f t="shared" ref="E30" si="35">$D$5-D30</f>
        <v>#REF!</v>
      </c>
      <c r="F30" s="18" t="e">
        <f t="shared" ref="F30" si="36">1-(D30/$D$5)</f>
        <v>#REF!</v>
      </c>
      <c r="G30" s="24" t="e">
        <f t="shared" ref="G30" si="37">1-(D30/H30)</f>
        <v>#DIV/0!</v>
      </c>
      <c r="H30" s="25" t="e">
        <f t="shared" ref="H30" si="38">AVERAGE(D28,D30)</f>
        <v>#DIV/0!</v>
      </c>
      <c r="I30" s="25" t="e">
        <f t="shared" ref="I30" si="39">MEDIAN(D28:D30)</f>
        <v>#NUM!</v>
      </c>
      <c r="J30" s="25" t="e">
        <f t="shared" ref="J30" si="40">STDEV(D28:D30)</f>
        <v>#DIV/0!</v>
      </c>
      <c r="K30" s="25" t="e">
        <f t="shared" ref="K30" si="41">I30-J30</f>
        <v>#NUM!</v>
      </c>
      <c r="M30" s="23"/>
    </row>
    <row r="31" spans="3:13" ht="15.75" thickBot="1" x14ac:dyDescent="0.3">
      <c r="C31" s="12"/>
      <c r="D31" s="13"/>
      <c r="E31" s="14"/>
      <c r="F31" s="15"/>
      <c r="G31" s="16"/>
    </row>
    <row r="32" spans="3:13" ht="210" customHeight="1" thickBot="1" x14ac:dyDescent="0.3">
      <c r="C32" s="241" t="s">
        <v>25</v>
      </c>
      <c r="D32" s="242"/>
      <c r="E32" s="242"/>
      <c r="F32" s="242"/>
      <c r="G32" s="242"/>
      <c r="H32" s="242"/>
      <c r="I32" s="242"/>
      <c r="J32" s="242"/>
      <c r="K32" s="243"/>
    </row>
  </sheetData>
  <mergeCells count="5">
    <mergeCell ref="C32:K32"/>
    <mergeCell ref="C1:K1"/>
    <mergeCell ref="D3:K3"/>
    <mergeCell ref="D4:K4"/>
    <mergeCell ref="D5:E5"/>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VERIFICACION OFERTAS</vt:lpstr>
      <vt:lpstr>RESUMEN DE LA EVALUACION</vt:lpstr>
      <vt:lpstr>PRECIO ART. BAJO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Ines Roa Campos</dc:creator>
  <cp:lastModifiedBy>Rosa Liliana Martinez Contreras</cp:lastModifiedBy>
  <cp:lastPrinted>2021-07-19T17:30:57Z</cp:lastPrinted>
  <dcterms:created xsi:type="dcterms:W3CDTF">2020-11-10T14:39:54Z</dcterms:created>
  <dcterms:modified xsi:type="dcterms:W3CDTF">2024-11-19T22:32:45Z</dcterms:modified>
</cp:coreProperties>
</file>