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F:\CONTRATOS 2024\MINIMAS 2024\MINIMA TOPOGRAFÍA VIVIENDA RURAL\"/>
    </mc:Choice>
  </mc:AlternateContent>
  <xr:revisionPtr revIDLastSave="0" documentId="8_{A97FEC25-B6AF-4BA9-B7FE-6686706B269E}" xr6:coauthVersionLast="47" xr6:coauthVersionMax="47" xr10:uidLastSave="{00000000-0000-0000-0000-000000000000}"/>
  <bookViews>
    <workbookView xWindow="-108" yWindow="-108" windowWidth="23256" windowHeight="12456" activeTab="1" xr2:uid="{00000000-000D-0000-FFFF-FFFF00000000}"/>
  </bookViews>
  <sheets>
    <sheet name="fm .." sheetId="10" r:id="rId1"/>
    <sheet name="PRESU GENERAL" sheetId="2" r:id="rId2"/>
    <sheet name="Plan_d_cargas_INTER" sheetId="1" r:id="rId3"/>
    <sheet name="CRONOGRAMA PLAN CARGAS" sheetId="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X" localSheetId="0">ERR</definedName>
    <definedName name="\X" localSheetId="1">ERR</definedName>
    <definedName name="\X">[0]!ERR</definedName>
    <definedName name="\Z" localSheetId="0">ERR</definedName>
    <definedName name="\Z" localSheetId="1">ERR</definedName>
    <definedName name="\Z">[0]!ERR</definedName>
    <definedName name="______________________FS01">[1]!ERR</definedName>
    <definedName name="_____________________FS01">[0]!ERR</definedName>
    <definedName name="____________________FS01">[1]!ERR</definedName>
    <definedName name="__________________FS01">[0]!ERR</definedName>
    <definedName name="_________________FS01">[1]!ERR</definedName>
    <definedName name="_______________F">[1]!ERR</definedName>
    <definedName name="_______________FS01">[1]!ERR</definedName>
    <definedName name="______________F">[1]!ERR</definedName>
    <definedName name="______________FS01">[1]!ERR</definedName>
    <definedName name="____________F">[1]!ERR</definedName>
    <definedName name="____________FS01">[1]!ERR</definedName>
    <definedName name="___________F">[1]!ERR</definedName>
    <definedName name="___________FS01">[1]!ERR</definedName>
    <definedName name="__________ff2005">[1]!ERR</definedName>
    <definedName name="__________FS01">[1]!ERR</definedName>
    <definedName name="_________F">[1]!ERR</definedName>
    <definedName name="_________ff2005">[1]!ERR</definedName>
    <definedName name="_________FS01">[1]!ERR</definedName>
    <definedName name="________F">[1]!ERR</definedName>
    <definedName name="________FS01">[1]!ERR</definedName>
    <definedName name="_______F">[1]!ERR</definedName>
    <definedName name="_______ff2005">[1]!ERR</definedName>
    <definedName name="_______FS01" localSheetId="3">NA()</definedName>
    <definedName name="_______FS01" localSheetId="0">#NAME?</definedName>
    <definedName name="_______FS01" localSheetId="1">#NAME?</definedName>
    <definedName name="_______FS01">[1]!ERR</definedName>
    <definedName name="_______TD02">[1]!ERR</definedName>
    <definedName name="______F">[1]!ERR</definedName>
    <definedName name="______FS01">[1]!ERR</definedName>
    <definedName name="______TD02">[1]!ERR</definedName>
    <definedName name="_____F">[1]!ERR</definedName>
    <definedName name="_____ff2005">[1]!ERR</definedName>
    <definedName name="_____FS01" localSheetId="3">NA()</definedName>
    <definedName name="_____FS01" localSheetId="0">#NAME?</definedName>
    <definedName name="_____FS01" localSheetId="1">#NAME?</definedName>
    <definedName name="_____FS01">[1]!ERR</definedName>
    <definedName name="____A251140">#REF!</definedName>
    <definedName name="____A251150">#REF!</definedName>
    <definedName name="____F">[1]!ERR</definedName>
    <definedName name="____ff2005">[1]!ERR</definedName>
    <definedName name="____FS01">[1]!ERR</definedName>
    <definedName name="____TD02">[1]!ERR</definedName>
    <definedName name="___A251140">#REF!</definedName>
    <definedName name="___A251150">#REF!</definedName>
    <definedName name="___F">#N/A</definedName>
    <definedName name="___ff2005">#N/A</definedName>
    <definedName name="___FS01" localSheetId="3">NA()</definedName>
    <definedName name="___FS01" localSheetId="0">#NAME?</definedName>
    <definedName name="___FS01" localSheetId="1">#NAME?</definedName>
    <definedName name="___FS01">#N/A</definedName>
    <definedName name="___mun2">#REF!</definedName>
    <definedName name="___TD02">#N/A</definedName>
    <definedName name="__A251140">#REF!</definedName>
    <definedName name="__A251150">#REF!</definedName>
    <definedName name="__F">[1]!ERR</definedName>
    <definedName name="__ff2005">[1]!ERR</definedName>
    <definedName name="__FS01" localSheetId="3">NA()</definedName>
    <definedName name="__FS01" localSheetId="0">ERR</definedName>
    <definedName name="__FS01" localSheetId="1">ERR</definedName>
    <definedName name="__FS01">[2]!ERR</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ref4">#REF!</definedName>
    <definedName name="__TD02">[1]!ERR</definedName>
    <definedName name="__xlfn_ISO_CEILING">NA()</definedName>
    <definedName name="_A251140">#REF!</definedName>
    <definedName name="_A251150">#REF!</definedName>
    <definedName name="_F">[0]!ERR</definedName>
    <definedName name="_ff2005">[0]!ERR</definedName>
    <definedName name="_FS01" localSheetId="3">NA()</definedName>
    <definedName name="_FS01" localSheetId="0">ERR</definedName>
    <definedName name="_FS01" localSheetId="1">ERR</definedName>
    <definedName name="_FS01">[0]!ERR</definedName>
    <definedName name="_mun2">[3]PESOS!#REF!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ref4">#REF!</definedName>
    <definedName name="_TD02">[0]!ERR</definedName>
    <definedName name="_Toc13145443">#REF!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A">#REF!</definedName>
    <definedName name="A_impresión_IM">#REF!</definedName>
    <definedName name="AAA" localSheetId="3">NA()</definedName>
    <definedName name="AAA" localSheetId="0">ERR</definedName>
    <definedName name="AAA" localSheetId="1">ERR</definedName>
    <definedName name="AAA">[0]!ERR</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CTIVIDAD">[4]parametrización!$A$2:$A$3</definedName>
    <definedName name="AIU">#REF!</definedName>
    <definedName name="_xlnm.Extract">#REF!</definedName>
    <definedName name="_xlnm.Print_Area" localSheetId="3">'CRONOGRAMA PLAN CARGAS'!$A$1:$O$38</definedName>
    <definedName name="_xlnm.Print_Area" localSheetId="0">'fm ..'!$A$1:$E$98</definedName>
    <definedName name="_xlnm.Print_Area" localSheetId="2">Plan_d_cargas_INTER!$B$1:$AX$38</definedName>
    <definedName name="_xlnm.Print_Area" localSheetId="1">'PRESU GENERAL'!$A$2:$K$38</definedName>
    <definedName name="_xlnm.Print_Area">#REF!</definedName>
    <definedName name="AS">[0]!ERR</definedName>
    <definedName name="asd">[0]!ERR</definedName>
    <definedName name="B">#REF!</definedName>
    <definedName name="Base_datos_IM">#REF!</definedName>
    <definedName name="_xlnm.Database">#REF!</definedName>
    <definedName name="BB">[0]!ERR</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casanare">[5]Listado!$F$1038:$F$1056</definedName>
    <definedName name="CERT">[0]!ERR</definedName>
    <definedName name="cesse">[0]!ERR</definedName>
    <definedName name="componentes">#N/A</definedName>
    <definedName name="consecuencia">'[4]Consecuencia - Probabilidad'!$B$1:$D$1</definedName>
    <definedName name="COPIA">[0]!ERR</definedName>
    <definedName name="COSTODIRECTO" localSheetId="3">#REF!</definedName>
    <definedName name="COSTODIRECTO" localSheetId="0">#REF!</definedName>
    <definedName name="COSTODIRECTO" localSheetId="1">#REF!</definedName>
    <definedName name="COSTODIRECTO">#REF!</definedName>
    <definedName name="_xlnm.Criteria">#REF!</definedName>
    <definedName name="Criterios_IM">#REF!</definedName>
    <definedName name="CUAL" localSheetId="3">NA()</definedName>
    <definedName name="CUAL" localSheetId="0">ERR</definedName>
    <definedName name="CUAL" localSheetId="1">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D">#REF!</definedName>
    <definedName name="Dcto_Aplic">#REF!</definedName>
    <definedName name="dd" localSheetId="3">NA()</definedName>
    <definedName name="dd" localSheetId="0">ERR</definedName>
    <definedName name="dd" localSheetId="1">ERR</definedName>
    <definedName name="dd">[0]!ERR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np">[6]Niples!$N$21:$N$32</definedName>
    <definedName name="DOS">[0]!ERR</definedName>
    <definedName name="ed">[0]!ERR</definedName>
    <definedName name="eh">[6]Ins_EH!$B$2:$D$90</definedName>
    <definedName name="EQUI">[7]EQUIPO!$B$2:$B$36</definedName>
    <definedName name="EQUIPO_1">[7]EQUIPO!$B$2:$D$36</definedName>
    <definedName name="ES" localSheetId="3">NA()</definedName>
    <definedName name="ES" localSheetId="0">ERR</definedName>
    <definedName name="ES" localSheetId="1">ERR</definedName>
    <definedName name="ES">[0]!ERR</definedName>
    <definedName name="ES_10" localSheetId="3">NA()</definedName>
    <definedName name="ES_10" localSheetId="1">#NAME?</definedName>
    <definedName name="ES_10">#NAME?</definedName>
    <definedName name="ES_3" localSheetId="3">NA()</definedName>
    <definedName name="ES_3" localSheetId="1">#NAME?</definedName>
    <definedName name="ES_3">#NAME?</definedName>
    <definedName name="ES_4" localSheetId="3">NA()</definedName>
    <definedName name="ES_4" localSheetId="1">#NAME?</definedName>
    <definedName name="ES_4">#NAME?</definedName>
    <definedName name="ES_5" localSheetId="3">NA()</definedName>
    <definedName name="ES_5" localSheetId="1">#NAME?</definedName>
    <definedName name="ES_5">#NAME?</definedName>
    <definedName name="ES_6" localSheetId="3">NA()</definedName>
    <definedName name="ES_6" localSheetId="1">#NAME?</definedName>
    <definedName name="ES_6">#NAME?</definedName>
    <definedName name="ES_7" localSheetId="3">NA()</definedName>
    <definedName name="ES_7" localSheetId="1">#NAME?</definedName>
    <definedName name="ES_7">#NAME?</definedName>
    <definedName name="ES_8" localSheetId="3">NA()</definedName>
    <definedName name="ES_8" localSheetId="1">#NAME?</definedName>
    <definedName name="ES_8">#NAME?</definedName>
    <definedName name="ES_9" localSheetId="3">NA()</definedName>
    <definedName name="ES_9">#N/A</definedName>
    <definedName name="ESRE">[0]!ERR</definedName>
    <definedName name="Excel_BuiltIn_Print_Area" localSheetId="1">'PRESU GENERAL'!#REF!</definedName>
    <definedName name="Excel_BuiltIn_Print_Titles_2">'[8]APU CORREGIDO NUEVOS'!#REF!</definedName>
    <definedName name="Extracción_IM">#REF!</definedName>
    <definedName name="factor">#REF!</definedName>
    <definedName name="ff" localSheetId="3">NA()</definedName>
    <definedName name="ff" localSheetId="0">ERR</definedName>
    <definedName name="ff" localSheetId="1">ERR</definedName>
    <definedName name="ff">[0]!ERR</definedName>
    <definedName name="ff_10" localSheetId="3">NA()</definedName>
    <definedName name="ff_10" localSheetId="1">#NAME?</definedName>
    <definedName name="ff_10">#NAME?</definedName>
    <definedName name="ff_3" localSheetId="3">NA()</definedName>
    <definedName name="ff_3" localSheetId="1">#NAME?</definedName>
    <definedName name="ff_3">#NAME?</definedName>
    <definedName name="ff_4" localSheetId="3">NA()</definedName>
    <definedName name="ff_4" localSheetId="1">#NAME?</definedName>
    <definedName name="ff_4">#NAME?</definedName>
    <definedName name="ff_5" localSheetId="3">NA()</definedName>
    <definedName name="ff_5" localSheetId="1">#NAME?</definedName>
    <definedName name="ff_5">#NAME?</definedName>
    <definedName name="ff_6" localSheetId="3">NA()</definedName>
    <definedName name="ff_6" localSheetId="1">#NAME?</definedName>
    <definedName name="ff_6">#NAME?</definedName>
    <definedName name="ff_7" localSheetId="3">NA()</definedName>
    <definedName name="ff_7" localSheetId="1">#NAME?</definedName>
    <definedName name="ff_7">#NAME?</definedName>
    <definedName name="ff_8" localSheetId="3">NA()</definedName>
    <definedName name="ff_8" localSheetId="1">#NAME?</definedName>
    <definedName name="ff_8">#NAME?</definedName>
    <definedName name="ff_9" localSheetId="3">NA()</definedName>
    <definedName name="ff_9" localSheetId="1">#NAME?</definedName>
    <definedName name="ff_9">#NAME?</definedName>
    <definedName name="fg" localSheetId="3">NA()</definedName>
    <definedName name="fg" localSheetId="1">#NAME?</definedName>
    <definedName name="fg">#NAME?</definedName>
    <definedName name="FINANCIACION" localSheetId="3">NA()</definedName>
    <definedName name="FINANCIACION" localSheetId="0">ERR</definedName>
    <definedName name="FINANCIACION" localSheetId="1">ERR</definedName>
    <definedName name="FINANCIACION">[0]!ERR</definedName>
    <definedName name="FINANCIACION_10" localSheetId="3">NA()</definedName>
    <definedName name="FINANCIACION_10" localSheetId="1">#NAME?</definedName>
    <definedName name="FINANCIACION_10">#NAME?</definedName>
    <definedName name="FINANCIACION_3" localSheetId="3">NA()</definedName>
    <definedName name="FINANCIACION_3" localSheetId="1">#NAME?</definedName>
    <definedName name="FINANCIACION_3">#NAME?</definedName>
    <definedName name="FINANCIACION_4" localSheetId="3">NA()</definedName>
    <definedName name="FINANCIACION_4" localSheetId="1">#NAME?</definedName>
    <definedName name="FINANCIACION_4">#NAME?</definedName>
    <definedName name="FINANCIACION_5" localSheetId="3">NA()</definedName>
    <definedName name="FINANCIACION_5" localSheetId="1">#NAME?</definedName>
    <definedName name="FINANCIACION_5">#NAME?</definedName>
    <definedName name="FINANCIACION_6" localSheetId="3">NA()</definedName>
    <definedName name="FINANCIACION_6" localSheetId="1">#NAME?</definedName>
    <definedName name="FINANCIACION_6">#NAME?</definedName>
    <definedName name="FINANCIACION_7" localSheetId="3">NA()</definedName>
    <definedName name="FINANCIACION_7" localSheetId="1">#NAME?</definedName>
    <definedName name="FINANCIACION_7">#NAME?</definedName>
    <definedName name="FINANCIACION_8" localSheetId="3">NA()</definedName>
    <definedName name="FINANCIACION_8" localSheetId="1">#NAME?</definedName>
    <definedName name="FINANCIACION_8">#NAME?</definedName>
    <definedName name="FINANCIACION_9" localSheetId="3">NA()</definedName>
    <definedName name="FINANCIACION_9" localSheetId="1">#NAME?</definedName>
    <definedName name="FINANCIACION_9">#NAME?</definedName>
    <definedName name="fp">1.36</definedName>
    <definedName name="FS01_10" localSheetId="3">NA()</definedName>
    <definedName name="FS01_10" localSheetId="1">#NAME?</definedName>
    <definedName name="FS01_10">#NAME?</definedName>
    <definedName name="FS01_3" localSheetId="3">NA()</definedName>
    <definedName name="FS01_3" localSheetId="1">#NAME?</definedName>
    <definedName name="FS01_3">#NAME?</definedName>
    <definedName name="FS01_4" localSheetId="3">NA()</definedName>
    <definedName name="FS01_4" localSheetId="1">#NAME?</definedName>
    <definedName name="FS01_4">#NAME?</definedName>
    <definedName name="FS01_5" localSheetId="3">NA()</definedName>
    <definedName name="FS01_5" localSheetId="1">#NAME?</definedName>
    <definedName name="FS01_5">#NAME?</definedName>
    <definedName name="FS01_6" localSheetId="3">NA()</definedName>
    <definedName name="FS01_6" localSheetId="1">#NAME?</definedName>
    <definedName name="FS01_6">#NAME?</definedName>
    <definedName name="FS01_7" localSheetId="3">NA()</definedName>
    <definedName name="FS01_7" localSheetId="1">#NAME?</definedName>
    <definedName name="FS01_7">#NAME?</definedName>
    <definedName name="FS01_8" localSheetId="3">NA()</definedName>
    <definedName name="FS01_8" localSheetId="1">#NAME?</definedName>
    <definedName name="FS01_8">#NAME?</definedName>
    <definedName name="FS01_9" localSheetId="3">NA()</definedName>
    <definedName name="FS01_9" localSheetId="1">#NAME?</definedName>
    <definedName name="FS01_9">#NAME?</definedName>
    <definedName name="GGG" localSheetId="3">NA()</definedName>
    <definedName name="GGG" localSheetId="0">ERR</definedName>
    <definedName name="GGG" localSheetId="1">ERR</definedName>
    <definedName name="GGG">[0]!ERR</definedName>
    <definedName name="GGG_10" localSheetId="3">NA()</definedName>
    <definedName name="GGG_10" localSheetId="1">#NAME?</definedName>
    <definedName name="GGG_10">#NAME?</definedName>
    <definedName name="GGG_3" localSheetId="3">NA()</definedName>
    <definedName name="GGG_3" localSheetId="1">#NAME?</definedName>
    <definedName name="GGG_3">#NAME?</definedName>
    <definedName name="GGG_4" localSheetId="3">NA()</definedName>
    <definedName name="GGG_4" localSheetId="1">#NAME?</definedName>
    <definedName name="GGG_4">#NAME?</definedName>
    <definedName name="GGG_5" localSheetId="3">NA()</definedName>
    <definedName name="GGG_5" localSheetId="1">#NAME?</definedName>
    <definedName name="GGG_5">#NAME?</definedName>
    <definedName name="GGG_6" localSheetId="3">NA()</definedName>
    <definedName name="GGG_6" localSheetId="1">#NAME?</definedName>
    <definedName name="GGG_6">#NAME?</definedName>
    <definedName name="GGG_7" localSheetId="3">NA()</definedName>
    <definedName name="GGG_7" localSheetId="1">#NAME?</definedName>
    <definedName name="GGG_7">#NAME?</definedName>
    <definedName name="GGG_8" localSheetId="3">NA()</definedName>
    <definedName name="GGG_8" localSheetId="1">#NAME?</definedName>
    <definedName name="GGG_8">#NAME?</definedName>
    <definedName name="GGG_9" localSheetId="3">NA()</definedName>
    <definedName name="GGG_9" localSheetId="1">#NAME?</definedName>
    <definedName name="GGG_9">#NAME?</definedName>
    <definedName name="guaimar">#REF!</definedName>
    <definedName name="herramienta_menor">[6]Ins_EH!$B$2</definedName>
    <definedName name="Hoja__1__de__3">#REF!</definedName>
    <definedName name="inf">#REF!</definedName>
    <definedName name="IOUHH">[0]!ERR</definedName>
    <definedName name="Israel">#REF!,#REF!,#REF!,#REF!,#REF!,#REF!,#REF!,#REF!,#REF!</definedName>
    <definedName name="j">[0]!ERR</definedName>
    <definedName name="JJ">[0]!ERR</definedName>
    <definedName name="JOHNNY" localSheetId="3">NA()</definedName>
    <definedName name="JOHNNY" localSheetId="0">ERR</definedName>
    <definedName name="JOHNNY" localSheetId="1">ERR</definedName>
    <definedName name="JOHNNY">[0]!ERR</definedName>
    <definedName name="JOHNNY_10" localSheetId="3">NA()</definedName>
    <definedName name="JOHNNY_10" localSheetId="1">#NAME?</definedName>
    <definedName name="JOHNNY_10">#NAME?</definedName>
    <definedName name="JOHNNY_3" localSheetId="3">NA()</definedName>
    <definedName name="JOHNNY_3" localSheetId="1">#NAME?</definedName>
    <definedName name="JOHNNY_3">#NAME?</definedName>
    <definedName name="JOHNNY_4" localSheetId="3">NA()</definedName>
    <definedName name="JOHNNY_4" localSheetId="1">#NAME?</definedName>
    <definedName name="JOHNNY_4">#NAME?</definedName>
    <definedName name="JOHNNY_5" localSheetId="3">NA()</definedName>
    <definedName name="JOHNNY_5" localSheetId="1">#NAME?</definedName>
    <definedName name="JOHNNY_5">#NAME?</definedName>
    <definedName name="JOHNNY_6" localSheetId="3">NA()</definedName>
    <definedName name="JOHNNY_6" localSheetId="1">#NAME?</definedName>
    <definedName name="JOHNNY_6">#NAME?</definedName>
    <definedName name="JOHNNY_7" localSheetId="3">NA()</definedName>
    <definedName name="JOHNNY_7" localSheetId="1">#NAME?</definedName>
    <definedName name="JOHNNY_7">#NAME?</definedName>
    <definedName name="JOHNNY_8" localSheetId="3">NA()</definedName>
    <definedName name="JOHNNY_8" localSheetId="1">#NAME?</definedName>
    <definedName name="JOHNNY_8">#NAME?</definedName>
    <definedName name="JOHNNY_9" localSheetId="3">NA()</definedName>
    <definedName name="JOHNNY_9" localSheetId="1">#NAME?</definedName>
    <definedName name="JOHNNY_9">#NAME?</definedName>
    <definedName name="Leh">[6]Ins_EH!$B$2:$B$90</definedName>
    <definedName name="LiMo">[6]Ins_MO!$B$2:$B$16</definedName>
    <definedName name="Lmat">[6]Ins_Mat!$B$2:$B$1339</definedName>
    <definedName name="LOGO" localSheetId="3">NA()</definedName>
    <definedName name="LOGO" localSheetId="0">ERR</definedName>
    <definedName name="LOGO" localSheetId="1">ERR</definedName>
    <definedName name="LOGO">[0]!ERR</definedName>
    <definedName name="LOGO_10" localSheetId="3">NA()</definedName>
    <definedName name="LOGO_10" localSheetId="1">#NAME?</definedName>
    <definedName name="LOGO_10">#NAME?</definedName>
    <definedName name="LOGO_3" localSheetId="3">NA()</definedName>
    <definedName name="LOGO_3" localSheetId="1">#NAME?</definedName>
    <definedName name="LOGO_3">#NAME?</definedName>
    <definedName name="LOGO_4" localSheetId="3">NA()</definedName>
    <definedName name="LOGO_4" localSheetId="1">#NAME?</definedName>
    <definedName name="LOGO_4">#NAME?</definedName>
    <definedName name="LOGO_5" localSheetId="3">NA()</definedName>
    <definedName name="LOGO_5" localSheetId="1">#NAME?</definedName>
    <definedName name="LOGO_5">#NAME?</definedName>
    <definedName name="LOGO_6" localSheetId="3">NA()</definedName>
    <definedName name="LOGO_6" localSheetId="1">#NAME?</definedName>
    <definedName name="LOGO_6">#NAME?</definedName>
    <definedName name="LOGO_7" localSheetId="3">NA()</definedName>
    <definedName name="LOGO_7" localSheetId="1">#NAME?</definedName>
    <definedName name="LOGO_7">#NAME?</definedName>
    <definedName name="LOGO_8" localSheetId="3">NA()</definedName>
    <definedName name="LOGO_8" localSheetId="1">#NAME?</definedName>
    <definedName name="LOGO_8">#NAME?</definedName>
    <definedName name="LOGO_9" localSheetId="3">NA()</definedName>
    <definedName name="LOGO_9" localSheetId="1">#NAME?</definedName>
    <definedName name="LOGO_9">#NAME?</definedName>
    <definedName name="Ltr">[6]Ins_TR!$B$2:$B$117</definedName>
    <definedName name="MACO">#REF!</definedName>
    <definedName name="mat">[6]Ins_Mat!$B$2:$D$1339</definedName>
    <definedName name="MATER">[7]MATERIAL!$B$3:$B$580</definedName>
    <definedName name="MATERIALES">[7]MATERIAL!$B$2:$D$580</definedName>
    <definedName name="MO">[6]Ins_MO!$B$2:$D$16</definedName>
    <definedName name="NO" localSheetId="3">NA()</definedName>
    <definedName name="NO" localSheetId="0">ERR</definedName>
    <definedName name="NO" localSheetId="1">ERR</definedName>
    <definedName name="NO">[0]!ERR</definedName>
    <definedName name="NO_10" localSheetId="3">NA()</definedName>
    <definedName name="NO_10" localSheetId="1">#NAME?</definedName>
    <definedName name="NO_10">#NAME?</definedName>
    <definedName name="NO_3" localSheetId="3">NA()</definedName>
    <definedName name="NO_3" localSheetId="1">#NAME?</definedName>
    <definedName name="NO_3">#NAME?</definedName>
    <definedName name="NO_4" localSheetId="3">NA()</definedName>
    <definedName name="NO_4" localSheetId="1">#NAME?</definedName>
    <definedName name="NO_4">#NAME?</definedName>
    <definedName name="NO_5" localSheetId="3">NA()</definedName>
    <definedName name="NO_5" localSheetId="1">#NAME?</definedName>
    <definedName name="NO_5">#NAME?</definedName>
    <definedName name="NO_6" localSheetId="3">NA()</definedName>
    <definedName name="NO_6" localSheetId="1">#NAME?</definedName>
    <definedName name="NO_6">#NAME?</definedName>
    <definedName name="NO_7" localSheetId="3">NA()</definedName>
    <definedName name="NO_7" localSheetId="1">#NAME?</definedName>
    <definedName name="NO_7">#NAME?</definedName>
    <definedName name="NO_8" localSheetId="3">NA()</definedName>
    <definedName name="NO_8" localSheetId="1">#NAME?</definedName>
    <definedName name="NO_8">#NAME?</definedName>
    <definedName name="NO_9" localSheetId="3">NA()</definedName>
    <definedName name="NO_9" localSheetId="1">#NAME?</definedName>
    <definedName name="NO_9">#NAME?</definedName>
    <definedName name="np">[6]Niples!$J$3:$J$4</definedName>
    <definedName name="OLE_LINK1_6">'[8]Presupuesto obra'!#REF!</definedName>
    <definedName name="OLE_LINK2_6">'[8]Presupuesto obra'!#REF!</definedName>
    <definedName name="PEPE">[0]!ERR</definedName>
    <definedName name="pnp">[6]Niples!$N$21:$T$32</definedName>
    <definedName name="PRECIOS">[9]PRECIOS!$A$2:$G$257</definedName>
    <definedName name="PRES">[10]PRES!$A$8:$D$58</definedName>
    <definedName name="probabilidad">'[4]Consecuencia - Probabilidad'!$A$2:$A$4</definedName>
    <definedName name="programainv" localSheetId="3">NA()</definedName>
    <definedName name="programainv" localSheetId="0">ERR</definedName>
    <definedName name="programainv" localSheetId="1">ERR</definedName>
    <definedName name="programainv">[0]!ERR</definedName>
    <definedName name="programainv_10" localSheetId="3">NA()</definedName>
    <definedName name="programainv_10" localSheetId="1">#NAME?</definedName>
    <definedName name="programainv_10">#NAME?</definedName>
    <definedName name="programainv_3" localSheetId="3">NA()</definedName>
    <definedName name="programainv_3" localSheetId="1">#NAME?</definedName>
    <definedName name="programainv_3">#NAME?</definedName>
    <definedName name="programainv_4" localSheetId="3">NA()</definedName>
    <definedName name="programainv_4" localSheetId="1">#NAME?</definedName>
    <definedName name="programainv_4">#NAME?</definedName>
    <definedName name="programainv_5" localSheetId="3">NA()</definedName>
    <definedName name="programainv_5" localSheetId="1">#NAME?</definedName>
    <definedName name="programainv_5">#NAME?</definedName>
    <definedName name="programainv_6" localSheetId="3">NA()</definedName>
    <definedName name="programainv_6" localSheetId="1">#NAME?</definedName>
    <definedName name="programainv_6">#NAME?</definedName>
    <definedName name="programainv_7" localSheetId="3">NA()</definedName>
    <definedName name="programainv_7" localSheetId="1">#NAME?</definedName>
    <definedName name="programainv_7">#NAME?</definedName>
    <definedName name="programainv_8" localSheetId="3">NA()</definedName>
    <definedName name="programainv_8" localSheetId="1">#NAME?</definedName>
    <definedName name="programainv_8">#NAME?</definedName>
    <definedName name="programainv_9" localSheetId="3">NA()</definedName>
    <definedName name="programainv_9" localSheetId="1">#NAME?</definedName>
    <definedName name="programainv_9">#NAME?</definedName>
    <definedName name="PROY">'[11]PE-02'!#REF!</definedName>
    <definedName name="REICIO" localSheetId="3">NA()</definedName>
    <definedName name="REICIO" localSheetId="0">ERR</definedName>
    <definedName name="REICIO" localSheetId="1">ERR</definedName>
    <definedName name="REICIO">[0]!ERR</definedName>
    <definedName name="REICIO_10" localSheetId="3">NA()</definedName>
    <definedName name="REICIO_10" localSheetId="1">#NAME?</definedName>
    <definedName name="REICIO_10">#NAME?</definedName>
    <definedName name="REICIO_3" localSheetId="3">NA()</definedName>
    <definedName name="REICIO_3" localSheetId="1">#NAME?</definedName>
    <definedName name="REICIO_3">#NAME?</definedName>
    <definedName name="REICIO_4" localSheetId="3">NA()</definedName>
    <definedName name="REICIO_4" localSheetId="1">#NAME?</definedName>
    <definedName name="REICIO_4">#NAME?</definedName>
    <definedName name="REICIO_5" localSheetId="3">NA()</definedName>
    <definedName name="REICIO_5" localSheetId="1">#NAME?</definedName>
    <definedName name="REICIO_5">#NAME?</definedName>
    <definedName name="REICIO_6" localSheetId="3">NA()</definedName>
    <definedName name="REICIO_6" localSheetId="1">#NAME?</definedName>
    <definedName name="REICIO_6">#NAME?</definedName>
    <definedName name="REICIO_7" localSheetId="3">NA()</definedName>
    <definedName name="REICIO_7" localSheetId="1">#NAME?</definedName>
    <definedName name="REICIO_7">#NAME?</definedName>
    <definedName name="REICIO_8" localSheetId="3">NA()</definedName>
    <definedName name="REICIO_8" localSheetId="1">#NAME?</definedName>
    <definedName name="REICIO_8">#NAME?</definedName>
    <definedName name="REICIO_9" localSheetId="3">NA()</definedName>
    <definedName name="REICIO_9" localSheetId="1">#NAME?</definedName>
    <definedName name="REICIO_9">#NAME?</definedName>
    <definedName name="reinicio" localSheetId="3">NA()</definedName>
    <definedName name="reinicio" localSheetId="0">ERR</definedName>
    <definedName name="reinicio" localSheetId="1">ERR</definedName>
    <definedName name="reinicio">[0]!ERR</definedName>
    <definedName name="reinicio_10" localSheetId="3">NA()</definedName>
    <definedName name="reinicio_10" localSheetId="1">#NAME?</definedName>
    <definedName name="reinicio_10">#NAME?</definedName>
    <definedName name="reinicio_3" localSheetId="3">NA()</definedName>
    <definedName name="reinicio_3" localSheetId="1">#NAME?</definedName>
    <definedName name="reinicio_3">#NAME?</definedName>
    <definedName name="reinicio_4" localSheetId="3">NA()</definedName>
    <definedName name="reinicio_4" localSheetId="1">#NAME?</definedName>
    <definedName name="reinicio_4">#NAME?</definedName>
    <definedName name="reinicio_5" localSheetId="3">NA()</definedName>
    <definedName name="reinicio_5" localSheetId="1">#NAME?</definedName>
    <definedName name="reinicio_5">#NAME?</definedName>
    <definedName name="reinicio_6" localSheetId="3">NA()</definedName>
    <definedName name="reinicio_6" localSheetId="1">#NAME?</definedName>
    <definedName name="reinicio_6">#NAME?</definedName>
    <definedName name="reinicio_7" localSheetId="3">NA()</definedName>
    <definedName name="reinicio_7" localSheetId="1">#NAME?</definedName>
    <definedName name="reinicio_7">#NAME?</definedName>
    <definedName name="reinicio_8" localSheetId="3">NA()</definedName>
    <definedName name="reinicio_8" localSheetId="1">#NAME?</definedName>
    <definedName name="reinicio_8">#NAME?</definedName>
    <definedName name="reinicio_9" localSheetId="3">NA()</definedName>
    <definedName name="reinicio_9" localSheetId="1">#NAME?</definedName>
    <definedName name="reinicio_9">#NAME?</definedName>
    <definedName name="RICARDO">#REF!,#REF!,#REF!,#REF!,#REF!,#REF!,#REF!,#REF!,#REF!</definedName>
    <definedName name="rr" localSheetId="3">NA()</definedName>
    <definedName name="rr" localSheetId="0">ERR</definedName>
    <definedName name="rr" localSheetId="1">ERR</definedName>
    <definedName name="rr">[0]!ERR</definedName>
    <definedName name="rr_10" localSheetId="3">NA()</definedName>
    <definedName name="rr_10" localSheetId="1">#NAME?</definedName>
    <definedName name="rr_10">#NAME?</definedName>
    <definedName name="rr_3" localSheetId="3">NA()</definedName>
    <definedName name="rr_3" localSheetId="1">#NAME?</definedName>
    <definedName name="rr_3">#NAME?</definedName>
    <definedName name="rr_4" localSheetId="3">NA()</definedName>
    <definedName name="rr_4" localSheetId="1">#NAME?</definedName>
    <definedName name="rr_4">#NAME?</definedName>
    <definedName name="rr_5" localSheetId="3">NA()</definedName>
    <definedName name="rr_5" localSheetId="1">#NAME?</definedName>
    <definedName name="rr_5">#NAME?</definedName>
    <definedName name="rr_6" localSheetId="3">NA()</definedName>
    <definedName name="rr_6" localSheetId="1">#NAME?</definedName>
    <definedName name="rr_6">#NAME?</definedName>
    <definedName name="rr_7" localSheetId="3">NA()</definedName>
    <definedName name="rr_7" localSheetId="1">#NAME?</definedName>
    <definedName name="rr_7">#NAME?</definedName>
    <definedName name="rr_8" localSheetId="3">NA()</definedName>
    <definedName name="rr_8" localSheetId="1">#NAME?</definedName>
    <definedName name="rr_8">#NAME?</definedName>
    <definedName name="rr_9" localSheetId="3">NA()</definedName>
    <definedName name="rr_9" localSheetId="1">#NAME?</definedName>
    <definedName name="rr_9">#NAME?</definedName>
    <definedName name="s">[0]!ERR</definedName>
    <definedName name="salarios">[0]!ERR</definedName>
    <definedName name="SERO" localSheetId="3">NA()</definedName>
    <definedName name="SERO" localSheetId="0">ERR</definedName>
    <definedName name="SERO" localSheetId="1">ERR</definedName>
    <definedName name="SERO">[0]!ERR</definedName>
    <definedName name="SERO_10" localSheetId="3">NA()</definedName>
    <definedName name="SERO_10" localSheetId="1">#NAME?</definedName>
    <definedName name="SERO_10">#NAME?</definedName>
    <definedName name="SERO_3" localSheetId="3">NA()</definedName>
    <definedName name="SERO_3" localSheetId="1">#NAME?</definedName>
    <definedName name="SERO_3">#NAME?</definedName>
    <definedName name="SERO_4" localSheetId="3">NA()</definedName>
    <definedName name="SERO_4" localSheetId="1">#NAME?</definedName>
    <definedName name="SERO_4">#NAME?</definedName>
    <definedName name="SERO_5" localSheetId="3">NA()</definedName>
    <definedName name="SERO_5" localSheetId="1">#NAME?</definedName>
    <definedName name="SERO_5">#NAME?</definedName>
    <definedName name="SERO_6" localSheetId="3">NA()</definedName>
    <definedName name="SERO_6" localSheetId="1">#NAME?</definedName>
    <definedName name="SERO_6">#NAME?</definedName>
    <definedName name="SERO_7" localSheetId="3">NA()</definedName>
    <definedName name="SERO_7" localSheetId="1">#NAME?</definedName>
    <definedName name="SERO_7">#NAME?</definedName>
    <definedName name="SERO_8" localSheetId="3">NA()</definedName>
    <definedName name="SERO_8" localSheetId="1">#NAME?</definedName>
    <definedName name="SERO_8">#NAME?</definedName>
    <definedName name="SERO_9" localSheetId="3">NA()</definedName>
    <definedName name="SERO_9" localSheetId="1">#NAME?</definedName>
    <definedName name="SERO_9">#NAME?</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3">NA()</definedName>
    <definedName name="SI" localSheetId="0">ERR</definedName>
    <definedName name="SI" localSheetId="1">ERR</definedName>
    <definedName name="SI">[0]!ERR</definedName>
    <definedName name="SI_10" localSheetId="3">NA()</definedName>
    <definedName name="SI_10" localSheetId="1">#NAME?</definedName>
    <definedName name="SI_10">#NAME?</definedName>
    <definedName name="SI_3" localSheetId="3">NA()</definedName>
    <definedName name="SI_3" localSheetId="1">#NAME?</definedName>
    <definedName name="SI_3">#NAME?</definedName>
    <definedName name="SI_4" localSheetId="3">NA()</definedName>
    <definedName name="SI_4" localSheetId="1">#NAME?</definedName>
    <definedName name="SI_4">#NAME?</definedName>
    <definedName name="SI_5" localSheetId="3">NA()</definedName>
    <definedName name="SI_5" localSheetId="1">#NAME?</definedName>
    <definedName name="SI_5">#NAME?</definedName>
    <definedName name="SI_6" localSheetId="3">NA()</definedName>
    <definedName name="SI_6" localSheetId="1">#NAME?</definedName>
    <definedName name="SI_6">#NAME?</definedName>
    <definedName name="SI_7" localSheetId="3">NA()</definedName>
    <definedName name="SI_7" localSheetId="1">#NAME?</definedName>
    <definedName name="SI_7">#NAME?</definedName>
    <definedName name="SI_8" localSheetId="3">NA()</definedName>
    <definedName name="SI_8" localSheetId="1">#NAME?</definedName>
    <definedName name="SI_8">#NAME?</definedName>
    <definedName name="SI_9" localSheetId="3">NA()</definedName>
    <definedName name="SI_9" localSheetId="1">#NAME?</definedName>
    <definedName name="SI_9">#NAME?</definedName>
    <definedName name="SISISIS" localSheetId="3">NA()</definedName>
    <definedName name="SISISIS" localSheetId="0">ERR</definedName>
    <definedName name="SISISIS" localSheetId="1">ERR</definedName>
    <definedName name="SISISIS">[0]!ERR</definedName>
    <definedName name="SISISIS_10" localSheetId="3">NA()</definedName>
    <definedName name="SISISIS_10" localSheetId="1">#NAME?</definedName>
    <definedName name="SISISIS_10">#NAME?</definedName>
    <definedName name="SISISIS_3" localSheetId="3">NA()</definedName>
    <definedName name="SISISIS_3" localSheetId="1">#NAME?</definedName>
    <definedName name="SISISIS_3">#NAME?</definedName>
    <definedName name="SISISIS_4" localSheetId="3">NA()</definedName>
    <definedName name="SISISIS_4" localSheetId="1">#NAME?</definedName>
    <definedName name="SISISIS_4">#NAME?</definedName>
    <definedName name="SISISIS_5" localSheetId="3">NA()</definedName>
    <definedName name="SISISIS_5" localSheetId="1">#NAME?</definedName>
    <definedName name="SISISIS_5">#NAME?</definedName>
    <definedName name="SISISIS_6" localSheetId="3">NA()</definedName>
    <definedName name="SISISIS_6" localSheetId="1">#NAME?</definedName>
    <definedName name="SISISIS_6">#NAME?</definedName>
    <definedName name="SISISIS_7" localSheetId="3">NA()</definedName>
    <definedName name="SISISIS_7" localSheetId="1">#NAME?</definedName>
    <definedName name="SISISIS_7">#NAME?</definedName>
    <definedName name="SISISIS_8" localSheetId="3">NA()</definedName>
    <definedName name="SISISIS_8" localSheetId="1">#NAME?</definedName>
    <definedName name="SISISIS_8">#NAME?</definedName>
    <definedName name="SISISIS_9" localSheetId="3">NA()</definedName>
    <definedName name="SISISIS_9" localSheetId="1">#NAME?</definedName>
    <definedName name="SISISIS_9">#NAME?</definedName>
    <definedName name="SSSS">[0]!ERR</definedName>
    <definedName name="SSSSSS">[1]!ERR</definedName>
    <definedName name="TARIFAS" localSheetId="3">#REF!</definedName>
    <definedName name="TARIFAS" localSheetId="0">#REF!</definedName>
    <definedName name="TARIFAS" localSheetId="1">#REF!</definedName>
    <definedName name="TARIFAS">[12]TARIFAS!$A$1:$F$52</definedName>
    <definedName name="TARIFAS_4" localSheetId="3">#REF!</definedName>
    <definedName name="TARIFAS_4" localSheetId="0">#REF!</definedName>
    <definedName name="TARIFAS_4" localSheetId="1">#REF!</definedName>
    <definedName name="TARIFAS_4">[13]TARIFAS!$A$1:$F$52</definedName>
    <definedName name="TARIFAS_7" localSheetId="3">#REF!</definedName>
    <definedName name="TARIFAS_7" localSheetId="0">#REF!</definedName>
    <definedName name="TARIFAS_7" localSheetId="1">#REF!</definedName>
    <definedName name="TARIFAS_7">[13]TARIFAS!$A$1:$F$52</definedName>
    <definedName name="TER">[0]!ERR</definedName>
    <definedName name="TERM">[0]!ERR</definedName>
    <definedName name="TÉRMINOS">[0]!ERR</definedName>
    <definedName name="TOTAL">#REF!</definedName>
    <definedName name="TR">[6]Ins_TR!$B$2:$D$117</definedName>
    <definedName name="Unidades">[14]Presup_Cancha!$J$13:$J$17</definedName>
    <definedName name="uriel">[0]!ERR</definedName>
    <definedName name="valor_hm">[6]Ins_EH!$D$2</definedName>
    <definedName name="VALORES">[15]TARIFAS!$A$1:$F$52</definedName>
    <definedName name="WW">[0]!ERR</definedName>
    <definedName name="WWW">[0]!ERR</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0" i="1" l="1"/>
  <c r="T10" i="1"/>
  <c r="M17" i="8" l="1"/>
  <c r="M18" i="8"/>
  <c r="M19" i="8"/>
  <c r="M20" i="8"/>
  <c r="M21" i="8"/>
  <c r="M16" i="8"/>
  <c r="L17" i="8"/>
  <c r="L18" i="8"/>
  <c r="L19" i="8"/>
  <c r="L20" i="8"/>
  <c r="L21" i="8"/>
  <c r="L16" i="8"/>
  <c r="K17" i="8"/>
  <c r="K18" i="8"/>
  <c r="K19" i="8"/>
  <c r="K20" i="8"/>
  <c r="K21" i="8"/>
  <c r="K16" i="8"/>
  <c r="N11" i="8"/>
  <c r="M11" i="8"/>
  <c r="L11" i="8"/>
  <c r="K11" i="8"/>
  <c r="AU16" i="1"/>
  <c r="AU17" i="1"/>
  <c r="AU18" i="1"/>
  <c r="AU19" i="1"/>
  <c r="AU15" i="1"/>
  <c r="AS46" i="1"/>
  <c r="X46" i="1"/>
  <c r="U46" i="1"/>
  <c r="Y46" i="1"/>
  <c r="V46" i="1"/>
  <c r="R14" i="1" l="1"/>
  <c r="S46" i="1"/>
  <c r="AS11" i="1"/>
  <c r="X11" i="1"/>
  <c r="R11" i="1"/>
  <c r="S25" i="1" l="1"/>
  <c r="S21" i="1"/>
  <c r="S18" i="1"/>
  <c r="S26" i="1"/>
  <c r="S19" i="1"/>
  <c r="S15" i="1"/>
  <c r="S17" i="1"/>
  <c r="S22" i="1"/>
  <c r="S23" i="1"/>
  <c r="S24" i="1"/>
  <c r="S16" i="1"/>
  <c r="AT21" i="1"/>
  <c r="AT15" i="1"/>
  <c r="Y22" i="1"/>
  <c r="Y25" i="1"/>
  <c r="Y23" i="1"/>
  <c r="Y26" i="1"/>
  <c r="Y21" i="1"/>
  <c r="Y24" i="1"/>
  <c r="AS12" i="1"/>
  <c r="X12" i="1"/>
  <c r="U12" i="1"/>
  <c r="R12" i="1"/>
  <c r="K23" i="10"/>
  <c r="K24" i="10"/>
  <c r="K25" i="10"/>
  <c r="K26" i="10"/>
  <c r="K27" i="10"/>
  <c r="K22" i="10"/>
  <c r="I17" i="2" l="1"/>
  <c r="A4" i="10" l="1"/>
  <c r="D55" i="10"/>
  <c r="D39" i="10"/>
  <c r="D29" i="10"/>
  <c r="D24" i="10"/>
  <c r="D18" i="10"/>
  <c r="E10" i="10"/>
  <c r="E30" i="10" l="1"/>
  <c r="U11" i="1" l="1"/>
  <c r="V23" i="1" l="1"/>
  <c r="V24" i="1"/>
  <c r="V25" i="1"/>
  <c r="V15" i="1"/>
  <c r="V26" i="1"/>
  <c r="V16" i="1"/>
  <c r="V21" i="1"/>
  <c r="AV21" i="1" s="1"/>
  <c r="V17" i="1"/>
  <c r="V18" i="1"/>
  <c r="V19" i="1"/>
  <c r="V22" i="1"/>
  <c r="Y45" i="1"/>
  <c r="AB45" i="1"/>
  <c r="AE45" i="1"/>
  <c r="AH45" i="1"/>
  <c r="AK45" i="1"/>
  <c r="AN45" i="1"/>
  <c r="AP45" i="1"/>
  <c r="AQ45" i="1"/>
  <c r="AR45" i="1"/>
  <c r="R20" i="1"/>
  <c r="E44" i="2" l="1"/>
  <c r="E46" i="2"/>
  <c r="E45" i="2"/>
  <c r="E43" i="2"/>
  <c r="E54" i="2" l="1"/>
  <c r="AT18" i="1" l="1"/>
  <c r="AU25" i="1"/>
  <c r="AT25" i="1" s="1"/>
  <c r="AV25" i="1" s="1"/>
  <c r="Z25" i="1"/>
  <c r="Z24" i="1"/>
  <c r="AD46" i="1"/>
  <c r="AG46" i="1"/>
  <c r="AJ46" i="1"/>
  <c r="AM46" i="1"/>
  <c r="W46" i="1"/>
  <c r="W45" i="1" s="1"/>
  <c r="V45" i="1"/>
  <c r="U20" i="1"/>
  <c r="U14" i="1"/>
  <c r="L13" i="8" s="1"/>
  <c r="X14" i="1"/>
  <c r="M13" i="8" s="1"/>
  <c r="Z15" i="1"/>
  <c r="Y15" i="1" s="1"/>
  <c r="AV15" i="1" s="1"/>
  <c r="Z16" i="1"/>
  <c r="Y16" i="1" s="1"/>
  <c r="Z17" i="1"/>
  <c r="Y17" i="1" s="1"/>
  <c r="Z18" i="1"/>
  <c r="Y18" i="1" s="1"/>
  <c r="Z19" i="1"/>
  <c r="Y19" i="1" s="1"/>
  <c r="X20" i="1"/>
  <c r="Z21" i="1"/>
  <c r="Z22" i="1"/>
  <c r="Z23" i="1"/>
  <c r="Z26" i="1"/>
  <c r="Z46" i="1"/>
  <c r="AV18" i="1" l="1"/>
  <c r="W17" i="1"/>
  <c r="W18" i="1"/>
  <c r="W19" i="1"/>
  <c r="W16" i="1"/>
  <c r="W15" i="1"/>
  <c r="W25" i="1"/>
  <c r="W21" i="1"/>
  <c r="W24" i="1"/>
  <c r="W23" i="1"/>
  <c r="W22" i="1"/>
  <c r="W26" i="1"/>
  <c r="AO46" i="1"/>
  <c r="AO45" i="1" s="1"/>
  <c r="AM45" i="1"/>
  <c r="AL46" i="1"/>
  <c r="AL45" i="1" s="1"/>
  <c r="AJ45" i="1"/>
  <c r="AI46" i="1"/>
  <c r="AI45" i="1" s="1"/>
  <c r="AG45" i="1"/>
  <c r="AF46" i="1"/>
  <c r="AF45" i="1" s="1"/>
  <c r="AD45" i="1"/>
  <c r="U27" i="1"/>
  <c r="U28" i="1" s="1"/>
  <c r="X27" i="1"/>
  <c r="X28" i="1" s="1"/>
  <c r="Z20" i="1"/>
  <c r="Z14" i="1"/>
  <c r="Y14" i="1"/>
  <c r="Y20" i="1" l="1"/>
  <c r="Y27" i="1" s="1"/>
  <c r="Z47" i="1"/>
  <c r="W47" i="1"/>
  <c r="Z27" i="1"/>
  <c r="Z28" i="1" s="1"/>
  <c r="Y47" i="1" s="1"/>
  <c r="AU26" i="1"/>
  <c r="N21" i="8" s="1"/>
  <c r="AT17" i="1" l="1"/>
  <c r="AV17" i="1" s="1"/>
  <c r="N20" i="8"/>
  <c r="M15" i="8" l="1"/>
  <c r="R46" i="1" l="1"/>
  <c r="AS14" i="1"/>
  <c r="S45" i="1"/>
  <c r="AQ32" i="1"/>
  <c r="AU24" i="1"/>
  <c r="AU23" i="1"/>
  <c r="N18" i="8" s="1"/>
  <c r="AU22" i="1"/>
  <c r="N17" i="8" s="1"/>
  <c r="AU21" i="1"/>
  <c r="AS20" i="1"/>
  <c r="AQ20" i="1"/>
  <c r="AP20" i="1"/>
  <c r="AN20" i="1"/>
  <c r="AM20" i="1"/>
  <c r="AK20" i="1"/>
  <c r="AJ20" i="1"/>
  <c r="AH20" i="1"/>
  <c r="AG20" i="1"/>
  <c r="AE20" i="1"/>
  <c r="AD20" i="1"/>
  <c r="AB20" i="1"/>
  <c r="AA20" i="1"/>
  <c r="E20" i="1"/>
  <c r="AT19" i="1"/>
  <c r="AV19" i="1" s="1"/>
  <c r="E19" i="1"/>
  <c r="E18" i="1"/>
  <c r="E17" i="1"/>
  <c r="AT16" i="1"/>
  <c r="AV16" i="1" s="1"/>
  <c r="AQ14" i="1"/>
  <c r="AP14" i="1"/>
  <c r="AN14" i="1"/>
  <c r="AM14" i="1"/>
  <c r="AK14" i="1"/>
  <c r="AJ14" i="1"/>
  <c r="AH14" i="1"/>
  <c r="AG14" i="1"/>
  <c r="AE14" i="1"/>
  <c r="AD14" i="1"/>
  <c r="AB14" i="1"/>
  <c r="AA14" i="1"/>
  <c r="D14" i="1"/>
  <c r="D20" i="1" s="1"/>
  <c r="M9" i="1"/>
  <c r="T19" i="1" l="1"/>
  <c r="T15" i="1"/>
  <c r="T16" i="1"/>
  <c r="T17" i="1"/>
  <c r="T18" i="1"/>
  <c r="Q9" i="1"/>
  <c r="AA46" i="1"/>
  <c r="Y40" i="1"/>
  <c r="R27" i="1"/>
  <c r="R28" i="1" s="1"/>
  <c r="K20" i="2"/>
  <c r="AM27" i="1"/>
  <c r="AT24" i="1"/>
  <c r="AV24" i="1" s="1"/>
  <c r="N19" i="8"/>
  <c r="T24" i="1"/>
  <c r="T25" i="1"/>
  <c r="T21" i="1"/>
  <c r="T26" i="1"/>
  <c r="T23" i="1"/>
  <c r="T22" i="1"/>
  <c r="I12" i="2"/>
  <c r="G48" i="10" s="1"/>
  <c r="AE27" i="1"/>
  <c r="AS27" i="1"/>
  <c r="AS28" i="1" s="1"/>
  <c r="AG27" i="1"/>
  <c r="AB27" i="1"/>
  <c r="AN27" i="1"/>
  <c r="AA27" i="1"/>
  <c r="AT23" i="1"/>
  <c r="AV23" i="1" s="1"/>
  <c r="AT22" i="1"/>
  <c r="AV22" i="1" s="1"/>
  <c r="AP27" i="1"/>
  <c r="AP28" i="1" s="1"/>
  <c r="AH27" i="1"/>
  <c r="AJ27" i="1"/>
  <c r="E14" i="1"/>
  <c r="E28" i="1" s="1"/>
  <c r="K12" i="2"/>
  <c r="D26" i="1"/>
  <c r="D25" i="1"/>
  <c r="D24" i="1"/>
  <c r="D23" i="1"/>
  <c r="D22" i="1"/>
  <c r="D21" i="1"/>
  <c r="AK27" i="1"/>
  <c r="AQ27" i="1"/>
  <c r="M22" i="8"/>
  <c r="M23" i="8" s="1"/>
  <c r="D28" i="1"/>
  <c r="AD27" i="1"/>
  <c r="T46" i="1"/>
  <c r="AW17" i="1" l="1"/>
  <c r="AW19" i="1"/>
  <c r="AC46" i="1"/>
  <c r="AC45" i="1" s="1"/>
  <c r="AA45" i="1"/>
  <c r="AD28" i="1"/>
  <c r="AF47" i="1"/>
  <c r="AM28" i="1"/>
  <c r="AO47" i="1"/>
  <c r="AA28" i="1"/>
  <c r="AG28" i="1"/>
  <c r="AI47" i="1"/>
  <c r="AJ28" i="1"/>
  <c r="AL47" i="1"/>
  <c r="N15" i="8"/>
  <c r="T47" i="1"/>
  <c r="AU47" i="1"/>
  <c r="T20" i="1"/>
  <c r="N24" i="2"/>
  <c r="K22" i="2"/>
  <c r="I41" i="10" s="1"/>
  <c r="AR26" i="1"/>
  <c r="AR25" i="1"/>
  <c r="AR24" i="1"/>
  <c r="AR23" i="1"/>
  <c r="AR22" i="1"/>
  <c r="AR21" i="1"/>
  <c r="AI19" i="1"/>
  <c r="AI18" i="1"/>
  <c r="AI17" i="1"/>
  <c r="AI16" i="1"/>
  <c r="AF15" i="1"/>
  <c r="AC15" i="1"/>
  <c r="AF19" i="1"/>
  <c r="AF18" i="1"/>
  <c r="AF17" i="1"/>
  <c r="AF16" i="1"/>
  <c r="AC26" i="1"/>
  <c r="AC25" i="1"/>
  <c r="AC24" i="1"/>
  <c r="AC23" i="1"/>
  <c r="AC22" i="1"/>
  <c r="AC21" i="1"/>
  <c r="AC17" i="1"/>
  <c r="AL16" i="1"/>
  <c r="AO15" i="1"/>
  <c r="AI26" i="1"/>
  <c r="AI23" i="1"/>
  <c r="AC16" i="1"/>
  <c r="AL15" i="1"/>
  <c r="AO23" i="1"/>
  <c r="AO22" i="1"/>
  <c r="AO19" i="1"/>
  <c r="AR17" i="1"/>
  <c r="AI22" i="1"/>
  <c r="AR15" i="1"/>
  <c r="AR19" i="1"/>
  <c r="AI15" i="1"/>
  <c r="AO25" i="1"/>
  <c r="AO21" i="1"/>
  <c r="AI25" i="1"/>
  <c r="AI24" i="1"/>
  <c r="AL18" i="1"/>
  <c r="AO17" i="1"/>
  <c r="AF26" i="1"/>
  <c r="AF25" i="1"/>
  <c r="AF21" i="1"/>
  <c r="AC18" i="1"/>
  <c r="AO16" i="1"/>
  <c r="AR18" i="1"/>
  <c r="AO26" i="1"/>
  <c r="AO24" i="1"/>
  <c r="AI21" i="1"/>
  <c r="AC19" i="1"/>
  <c r="AF24" i="1"/>
  <c r="AF23" i="1"/>
  <c r="AL17" i="1"/>
  <c r="AL26" i="1"/>
  <c r="AL25" i="1"/>
  <c r="AL24" i="1"/>
  <c r="AL23" i="1"/>
  <c r="AL22" i="1"/>
  <c r="AL21" i="1"/>
  <c r="AL19" i="1"/>
  <c r="AO18" i="1"/>
  <c r="AR16" i="1"/>
  <c r="AF22" i="1"/>
  <c r="J45" i="10" l="1"/>
  <c r="I52" i="10" s="1"/>
  <c r="C44" i="10" s="1"/>
  <c r="J44" i="10"/>
  <c r="I51" i="10" s="1"/>
  <c r="C43" i="10" s="1"/>
  <c r="J43" i="10"/>
  <c r="I50" i="10" s="1"/>
  <c r="C42" i="10" s="1"/>
  <c r="J42" i="10"/>
  <c r="AW24" i="1"/>
  <c r="AW25" i="1"/>
  <c r="AW23" i="1"/>
  <c r="AW18" i="1"/>
  <c r="AC47" i="1"/>
  <c r="AW21" i="1"/>
  <c r="S20" i="1"/>
  <c r="K15" i="8"/>
  <c r="K22" i="8" s="1"/>
  <c r="K23" i="8" s="1"/>
  <c r="AI20" i="1"/>
  <c r="AR20" i="1"/>
  <c r="K24" i="2"/>
  <c r="K26" i="2" s="1"/>
  <c r="AO14" i="1"/>
  <c r="AC14" i="1"/>
  <c r="AL14" i="1"/>
  <c r="AF14" i="1"/>
  <c r="AR14" i="1"/>
  <c r="AC20" i="1"/>
  <c r="AL20" i="1"/>
  <c r="AI14" i="1"/>
  <c r="AF20" i="1"/>
  <c r="AO20" i="1"/>
  <c r="I49" i="10" l="1"/>
  <c r="C41" i="10" s="1"/>
  <c r="D46" i="10" s="1"/>
  <c r="E56" i="10" s="1"/>
  <c r="E58" i="10" s="1"/>
  <c r="E59" i="10" s="1"/>
  <c r="E61" i="10" s="1"/>
  <c r="D62" i="10" s="1"/>
  <c r="J46" i="10"/>
  <c r="AF27" i="1"/>
  <c r="AF28" i="1" s="1"/>
  <c r="AE47" i="1" s="1"/>
  <c r="AI27" i="1"/>
  <c r="AI28" i="1" s="1"/>
  <c r="AH47" i="1" s="1"/>
  <c r="AL27" i="1"/>
  <c r="AL28" i="1" s="1"/>
  <c r="AK47" i="1" s="1"/>
  <c r="AC27" i="1"/>
  <c r="AC28" i="1" s="1"/>
  <c r="AB47" i="1" s="1"/>
  <c r="AR27" i="1"/>
  <c r="AR28" i="1" s="1"/>
  <c r="AO27" i="1"/>
  <c r="AO28" i="1" s="1"/>
  <c r="AN47" i="1" s="1"/>
  <c r="AU20" i="1" l="1"/>
  <c r="AT26" i="1"/>
  <c r="AV26" i="1" s="1"/>
  <c r="AW26" i="1" l="1"/>
  <c r="AT20" i="1"/>
  <c r="AT14" i="1" l="1"/>
  <c r="AT27" i="1" s="1"/>
  <c r="AT40" i="1" s="1"/>
  <c r="AU14" i="1"/>
  <c r="AU27" i="1" s="1"/>
  <c r="N13" i="8" l="1"/>
  <c r="N22" i="8" s="1"/>
  <c r="N23" i="8" s="1"/>
  <c r="AU28" i="1"/>
  <c r="AT47" i="1" s="1"/>
  <c r="AW22" i="1" l="1"/>
  <c r="AV20" i="1"/>
  <c r="W20" i="1" l="1"/>
  <c r="V20" i="1" l="1"/>
  <c r="L15" i="8"/>
  <c r="AW20" i="1" l="1"/>
  <c r="T14" i="1" l="1"/>
  <c r="T27" i="1" s="1"/>
  <c r="T28" i="1" s="1"/>
  <c r="S47" i="1" s="1"/>
  <c r="AW16" i="1"/>
  <c r="S14" i="1" l="1"/>
  <c r="S27" i="1" s="1"/>
  <c r="S40" i="1" s="1"/>
  <c r="AV14" i="1"/>
  <c r="AV27" i="1" s="1"/>
  <c r="W14" i="1"/>
  <c r="V14" i="1"/>
  <c r="V27" i="1" s="1"/>
  <c r="V40" i="1" s="1"/>
  <c r="L22" i="8" l="1"/>
  <c r="L23" i="8" s="1"/>
  <c r="W27" i="1"/>
  <c r="W28" i="1" s="1"/>
  <c r="AW15" i="1"/>
  <c r="AW14" i="1" s="1"/>
  <c r="AW27" i="1" s="1"/>
</calcChain>
</file>

<file path=xl/sharedStrings.xml><?xml version="1.0" encoding="utf-8"?>
<sst xmlns="http://schemas.openxmlformats.org/spreadsheetml/2006/main" count="277" uniqueCount="228">
  <si>
    <t>ACTIVIDADES INTERVENTORIA</t>
  </si>
  <si>
    <t>MES</t>
  </si>
  <si>
    <t>LABORA.</t>
  </si>
  <si>
    <t>LABORADOS</t>
  </si>
  <si>
    <t>DIAS LABORADOS</t>
  </si>
  <si>
    <t>DIAS ACTIVIDAD</t>
  </si>
  <si>
    <t>VALOR POR ACTIVIDAD</t>
  </si>
  <si>
    <t>FM</t>
  </si>
  <si>
    <t>1. FUNCIONES  ETAPA PRECONSTRUCCION:</t>
  </si>
  <si>
    <t>1.1 Revisión y/o ajustes a los diseños</t>
  </si>
  <si>
    <t>1.2 Cumplimiento requerimientos ambientales</t>
  </si>
  <si>
    <t>1.3 Revisión predial</t>
  </si>
  <si>
    <t>t</t>
  </si>
  <si>
    <t>1.4 Permisos y/o disponibilidad de servicios publicos</t>
  </si>
  <si>
    <t>1.5 Permisos y/o disponibilidad fuentes de materiales</t>
  </si>
  <si>
    <t>2. FUNCIONES  ETAPA CONSTRUCTIVA:</t>
  </si>
  <si>
    <t>2.1 INTERVENTORIA TÉCNICA</t>
  </si>
  <si>
    <t>2.2 INTERVENTORIA AMBIENTAL (social)</t>
  </si>
  <si>
    <t>2.3 INTERVENTORIA ADMINISTRATIVA</t>
  </si>
  <si>
    <t>2.4 INTERVENTORIA FINANCIERA</t>
  </si>
  <si>
    <t>2.5 CONTABLE</t>
  </si>
  <si>
    <t>2.6 JURIDICA</t>
  </si>
  <si>
    <t xml:space="preserve"> </t>
  </si>
  <si>
    <t>VALOR TOTAL MES-HOMBRE</t>
  </si>
  <si>
    <t>DÍAS PROYECTO</t>
  </si>
  <si>
    <t>DEDICACIÓN TOTAL PRESUPUESTO</t>
  </si>
  <si>
    <t>Elaboró:</t>
  </si>
  <si>
    <t xml:space="preserve"> - Este programa debe ser concordante con las actividades de la obra física </t>
  </si>
  <si>
    <t xml:space="preserve"> - El personal solicitado debe ser de calidad profesional igual o mejor que la solicitada para contratista de obra</t>
  </si>
  <si>
    <t>ITEM</t>
  </si>
  <si>
    <t>1. COSTOS DE PERSONAL</t>
  </si>
  <si>
    <t>Plazo =</t>
  </si>
  <si>
    <t>F.M.=</t>
  </si>
  <si>
    <t xml:space="preserve">   </t>
  </si>
  <si>
    <t>No. 1</t>
  </si>
  <si>
    <t xml:space="preserve">CARGO </t>
  </si>
  <si>
    <t xml:space="preserve">PERFIL PROFESIONAL </t>
  </si>
  <si>
    <t>CANT</t>
  </si>
  <si>
    <t>SUELDO MES</t>
  </si>
  <si>
    <t>meses</t>
  </si>
  <si>
    <t>PARTICIPACION        (H-MES)</t>
  </si>
  <si>
    <t>VR. BASICO</t>
  </si>
  <si>
    <t>F.M.</t>
  </si>
  <si>
    <t>VR. PARCIAL</t>
  </si>
  <si>
    <t>1.1</t>
  </si>
  <si>
    <t>2.1</t>
  </si>
  <si>
    <t>2.2</t>
  </si>
  <si>
    <t>2.3</t>
  </si>
  <si>
    <t>TOTAL COSTOS DE PERSONAL</t>
  </si>
  <si>
    <t>CONCEPTO</t>
  </si>
  <si>
    <t>UND</t>
  </si>
  <si>
    <t xml:space="preserve">VALOR </t>
  </si>
  <si>
    <t>UTILIZACION             ( H-MES)</t>
  </si>
  <si>
    <t>G</t>
  </si>
  <si>
    <t>3.1</t>
  </si>
  <si>
    <t>TOTAL COSTOS INDIRECTOS</t>
  </si>
  <si>
    <t>5. COSTOS DE PERSONAL + COSTOS DIRECTOS</t>
  </si>
  <si>
    <t>6. IVA  19.00%</t>
  </si>
  <si>
    <t>7. COSTO FINAL (ajustado al Peso)</t>
  </si>
  <si>
    <t>No</t>
  </si>
  <si>
    <t>DESCRIPCIÓN</t>
  </si>
  <si>
    <t>% PARCIAL</t>
  </si>
  <si>
    <t>SUB-TOTAL %</t>
  </si>
  <si>
    <t>TOTAL%</t>
  </si>
  <si>
    <t>A</t>
  </si>
  <si>
    <t>SUELDO ANUAL BASICO</t>
  </si>
  <si>
    <t>Salario Básico</t>
  </si>
  <si>
    <t>TOTAL SALARIO BASICO</t>
  </si>
  <si>
    <t>B</t>
  </si>
  <si>
    <t>PRESTACIONES SOCIALES (expresado como % de 1)</t>
  </si>
  <si>
    <t>B.1. PRESTACIONES LEGALES</t>
  </si>
  <si>
    <t>Prima anual de servicios (30 días)</t>
  </si>
  <si>
    <t>Cesantías anuales</t>
  </si>
  <si>
    <t>Intereses a las cesantías</t>
  </si>
  <si>
    <t>2.4</t>
  </si>
  <si>
    <t>Vacaciones anuales (15 días)</t>
  </si>
  <si>
    <t>SUB-TOTAL PRESTACIONES LEGALES</t>
  </si>
  <si>
    <t>B.2. APORTES PARAFISCALES</t>
  </si>
  <si>
    <t>2.5</t>
  </si>
  <si>
    <t>Sena</t>
  </si>
  <si>
    <t>2.6</t>
  </si>
  <si>
    <t>Subsidio familiar</t>
  </si>
  <si>
    <t>2.7</t>
  </si>
  <si>
    <t>I.C.B.F</t>
  </si>
  <si>
    <t>SUB-TOTAL APORTES</t>
  </si>
  <si>
    <t>B.3. SEGURIDAD SOCIAL</t>
  </si>
  <si>
    <t>2.8</t>
  </si>
  <si>
    <t>Pensiones</t>
  </si>
  <si>
    <t>2.9</t>
  </si>
  <si>
    <t>medicina Familiar o aportes salud</t>
  </si>
  <si>
    <t>2.10</t>
  </si>
  <si>
    <t>ARL</t>
  </si>
  <si>
    <t>SUB-TOTAL SEGURIDAD SOCIAL</t>
  </si>
  <si>
    <t>TOTAL PRESTACIONES SOCIALES</t>
  </si>
  <si>
    <t>C</t>
  </si>
  <si>
    <t>C.1. POLIZAS</t>
  </si>
  <si>
    <t>3.2</t>
  </si>
  <si>
    <t>Calidad del servicio</t>
  </si>
  <si>
    <t>3.3</t>
  </si>
  <si>
    <t>Seriedad de la propuesta</t>
  </si>
  <si>
    <t>SUB-TOTAL POLIZAS</t>
  </si>
  <si>
    <t xml:space="preserve">C.2. IMPUESTOS </t>
  </si>
  <si>
    <t>3.4</t>
  </si>
  <si>
    <t>3.5</t>
  </si>
  <si>
    <t xml:space="preserve">Estampilla proadulto </t>
  </si>
  <si>
    <t>3.6</t>
  </si>
  <si>
    <t>Estampillas procultura</t>
  </si>
  <si>
    <t>Estampilla prodeporte</t>
  </si>
  <si>
    <t>3.7</t>
  </si>
  <si>
    <t>3.8</t>
  </si>
  <si>
    <t>Estampilla projusticia familiar</t>
  </si>
  <si>
    <t xml:space="preserve">SUB-TOTAL IMPUESTOS </t>
  </si>
  <si>
    <t>C.3 ADMINISTRACION</t>
  </si>
  <si>
    <t>3.10</t>
  </si>
  <si>
    <t>3.11</t>
  </si>
  <si>
    <t>SUB-TOTAL ADMINISTRACION</t>
  </si>
  <si>
    <t>TOTAL GASTOS LEGALES, DE ADMON, E INDIRECTOS</t>
  </si>
  <si>
    <t>D</t>
  </si>
  <si>
    <t>TOTAL (A + B + C)</t>
  </si>
  <si>
    <t>E</t>
  </si>
  <si>
    <t>TOTAL FACTOR MULTIPLICADOR</t>
  </si>
  <si>
    <t>TOTAL FACTOR MULTIPLICADOR (AJUSTADO)</t>
  </si>
  <si>
    <t>Revisó:</t>
  </si>
  <si>
    <t>CANTIDAD</t>
  </si>
  <si>
    <t>CRONOGRAMA Y PLAN DE CARGAS</t>
  </si>
  <si>
    <t xml:space="preserve">NOTA:  Las categorias y experiencia del personal se encuentran en el anexo técnico </t>
  </si>
  <si>
    <t>2. ETAPA CONSTRUCTIVA:</t>
  </si>
  <si>
    <t>2.4 Interventoria Financiera</t>
  </si>
  <si>
    <t>2.6 Interventoria Juridica</t>
  </si>
  <si>
    <t>OBJETO  :</t>
  </si>
  <si>
    <t>1. ETAPA PRECONSTRUCTIVA:</t>
  </si>
  <si>
    <t>2.1 Interventoria Técnica</t>
  </si>
  <si>
    <t>2.2 Interventoria Ambiental</t>
  </si>
  <si>
    <t>2.3 Interventoria Administrativa</t>
  </si>
  <si>
    <t>2.5 Interventoria Contable</t>
  </si>
  <si>
    <t>VALOR TOTAL HOMBRE - MES</t>
  </si>
  <si>
    <t>PORCENTAJE DE DEDICACIÓN</t>
  </si>
  <si>
    <t xml:space="preserve">DESCRIPCIÓN </t>
  </si>
  <si>
    <t>VALOR TOTAL</t>
  </si>
  <si>
    <t>INTERVENTORIA TÉCNICA, AMBIENTAL, ADMINISTRATIVA, FINANCIERA, CONTABLE Y JURIDICA,  CONSTRUCCIÓN DEL PUENTE VEHICULAR SOBRE LA QUEBRADA CAÑO GRANDE SECTOR BUGANVILES EN EL MUNICIPIO DE MONTERREY DEPARTAMENTO DE CASANARE</t>
  </si>
  <si>
    <t>Ensayos y Laboratorios (Suelos para subrasante natural con operario, Suelos para terraplen con operario, Suelos para capas granulares con operario, Suelos para Concretos con operario)</t>
  </si>
  <si>
    <t>VALOR UNITARIO</t>
  </si>
  <si>
    <t>Ensayos de laboratorio sobre concreto hidráulico (Incluye laboratorista) cada 40 m3.</t>
  </si>
  <si>
    <t>Ensayos de laboratorio para la verificación periódica de la calidad de material de Sub-base granular. (Por cada un (1) Km)</t>
  </si>
  <si>
    <t>Densidad método cono arena por punto BASE</t>
  </si>
  <si>
    <t>VALOR TOTAL DE ENSAYOS Y LABORATORIOS</t>
  </si>
  <si>
    <t>DESGLOSE ITEM 4,3 Ensayos y Laboratorios</t>
  </si>
  <si>
    <t>Ensayos de laboratorio para la verificación periódica de la calidad de material de base granular. (Por cada un (1) Km)</t>
  </si>
  <si>
    <t>ensayos de laboratorio sobre concreto hidráulico (Incluye laboratorista) cada 350 m3</t>
  </si>
  <si>
    <t>TIEMPO EJECUCIÓN</t>
  </si>
  <si>
    <t>VALOR POR ACTIVIDAD + (IVA 19%)</t>
  </si>
  <si>
    <t xml:space="preserve">HOJA DE CALCULO PARA ESTABLECER LOS TOPES MAXIMOS SUGERIDOS QUE SE PUEDEN RECONOCER EN LOS CONTRATOS DE CONSULTORIA 
EJECUTADOS POR EL DEPARTAMENTO DE CASANARE ACTUALIZACION 2024
Resolucion 0056 de 2018 (modificada parcialmente por la Resolucion No 0123 de 13 de Junio de 2018 y por la Resolucion No 0072 
de Abril de 2022 e incluye lo establecido en el el Decreto 0051 de 2022 </t>
  </si>
  <si>
    <t>ANALISIS DEL FACTOR MULTIPLICADOR CONSULTORIA</t>
  </si>
  <si>
    <t xml:space="preserve">Seguros de Ley </t>
  </si>
  <si>
    <t>GASTOS LEGALES, DE REPRESENTACION O INDIRECTOS</t>
  </si>
  <si>
    <t>Cumplimiento</t>
  </si>
  <si>
    <t>Buen manejo y correcta inversión del anticipo</t>
  </si>
  <si>
    <t>Pago de salarios, prestaciones sociales legales e indemnizaciones laborales</t>
  </si>
  <si>
    <t>ARRIENDO DE OFICINA</t>
  </si>
  <si>
    <t>PERSONAL ADMINISTRATIVO (soporte oficina principal)</t>
  </si>
  <si>
    <t>SERVICIOS PUBLICOS</t>
  </si>
  <si>
    <t xml:space="preserve">Salarios y prestaciones de personal no facturado </t>
  </si>
  <si>
    <t>ASEO Y VIGILANCIA</t>
  </si>
  <si>
    <t>3.12</t>
  </si>
  <si>
    <t>EQUIPOS DE OFICINA</t>
  </si>
  <si>
    <t>HONORARIOS (21% de A + B + C)</t>
  </si>
  <si>
    <t>PROCESO DE CONTRATACIÓN - CONCURSO DE MÉRITOS ABIERTO</t>
  </si>
  <si>
    <t xml:space="preserve">JUSTIFICACIONES </t>
  </si>
  <si>
    <t>El presente  estimativo se realiza bajo el marco normativo, el análisis de tarifas de consultoría y cálculo del Factor Multiplicador del sector; con la colaboración de las empresas del sector de consultoría afiliadas a la Cámara Colombiana de la Infraestructura (Tomado de: http://www.infraestructura.org.co/descargas/BenchMarking.pdf), de igual forma se tuvo en cuenta el análisis sobre el mismo realizado por FONADE  (Tomado de https://www.fonade.gov.co/images/website/pdf/factor_multiplicador1.pdf). igualmente se tuvo en cuenta el MANUAL PARA CONTRATACION DE CONSULTORIA DEL FONADE. EDITADO POR LA SOCIEDAD COLOMBIANA DE INGENIEROS 1996. .</t>
  </si>
  <si>
    <t>SALARIO BASICO: Valor de la nomina total mensual.</t>
  </si>
  <si>
    <t>PRIMA ANUAL DE SERVICIOS: Correspondiente a un salario mensual por año.(100/12 = 8,33%) Art. 306 C.S.T</t>
  </si>
  <si>
    <t>CESANTIAS ANUALES: Correspondiente a un salario mensual por año.(100/12=8,33%) Articulo 249 C.S.T</t>
  </si>
  <si>
    <t>INTERESES DE LAS CESANTIAS: 12% del valor de las cesantías consolidadas a 31 de Diciembre. Depende de cada empresa. Ley 52 de 1975</t>
  </si>
  <si>
    <t>VACACIONES ANUALES: Son 15 días hábiles consecutivos de vacaciones remuneradas por cada año de servicios..  Art.186 C.S.T.</t>
  </si>
  <si>
    <t>SENA: 2% . Ley 21 de 1982</t>
  </si>
  <si>
    <t>SUBSIDIO FAMILIAR: 4% Ley 21 de 1982.</t>
  </si>
  <si>
    <t>ICBF: 3% Ley 89 de 1988</t>
  </si>
  <si>
    <t>PENSIONES:IVM (12%; empleador 3/4 de 12%) LO DE LEY .</t>
  </si>
  <si>
    <t>SALUD:  EGM  (8,33%; EMPLEADOR 2/3 DE 8,33%) LO DE LEY</t>
  </si>
  <si>
    <t>RIESGOS PROFESIONALES: 6,96%  Decreto 1772 de 1994 Art 13</t>
  </si>
  <si>
    <t>3.1 a 3.5</t>
  </si>
  <si>
    <t>POLIZAS DE CALIDAD, CUMPLIMIENTO, ANTICIPO, SALARIOS:   Su porcentaje final depende, del valor del contrato, el plazo, la vigencia y la garantia.A21</t>
  </si>
  <si>
    <t xml:space="preserve">ASESORIA CONTABLE, TRIBUTARIA Y JURIDICA: Depende de cada empresa </t>
  </si>
  <si>
    <t>DIGITALIZACIÓN DE INFORMES Y GASTOS ADMINISTRATIVOS (INCLUYE PAPELERIA E IMPRESIONES Y UTILES DE OFICINA)</t>
  </si>
  <si>
    <t>COSTOS BANCARIOS</t>
  </si>
  <si>
    <t>3.9</t>
  </si>
  <si>
    <t>PREPARACION DE PROPUESTAS:   Depende de cada empresa.</t>
  </si>
  <si>
    <t>E.</t>
  </si>
  <si>
    <t>HONORARIOS:  SEGÚN FONADE VARIA ENTRE EL 10 % - 40%; SE ADOPTA 20% DE A + B + C</t>
  </si>
  <si>
    <t xml:space="preserve">                            </t>
  </si>
  <si>
    <t>Asesoría Contable, tributaria, ambiental y Jurídica</t>
  </si>
  <si>
    <t>MUESTREO</t>
  </si>
  <si>
    <t xml:space="preserve">ESTAMPILLA CULTURA </t>
  </si>
  <si>
    <t xml:space="preserve">INFERIOR A </t>
  </si>
  <si>
    <t>UVT</t>
  </si>
  <si>
    <t>ESTAMPILLA ADULTO MAYOR</t>
  </si>
  <si>
    <t>SUPERIOR A</t>
  </si>
  <si>
    <t>ESTAMPILLA ELECTRIFICACION</t>
  </si>
  <si>
    <t>MAYOR A</t>
  </si>
  <si>
    <t>ESTAMPILLA DEPORTE Y RECREACION</t>
  </si>
  <si>
    <t>SIEMPRE</t>
  </si>
  <si>
    <t>ESTAMPILLA FAMILIAR</t>
  </si>
  <si>
    <t xml:space="preserve">PRESUPUESTO DEL MUNICIPIO </t>
  </si>
  <si>
    <t>CONTRIBUCION SEGURIDAD</t>
  </si>
  <si>
    <t>CONSORCIOS</t>
  </si>
  <si>
    <t>DIAS</t>
  </si>
  <si>
    <t>INTERVENTORÍA TÉCNICA, ADMINISTRATIVA, FINANCIERA, JURIDICA Y AMBIENTAL PARA EL CONTRATO DE OBRA CUYO OBJETO ES: MANTENIMIENTO DEL SISTEMA DE ALCANTARILLADO PLUVIAL DEL CASCO URBANO DEL MUNICIPIO DE MONTERREY CASANARE Y CONSTRUCCION DE OBRAS MENORES.</t>
  </si>
  <si>
    <t>PROFESIONAL UNIVERSITARIO SINF</t>
  </si>
  <si>
    <t>YEFERSON URIEL DAZA PALACIOS</t>
  </si>
  <si>
    <t>ELABORÓ:</t>
  </si>
  <si>
    <t xml:space="preserve">YEFERSON URIEL DAZA PALACIOS </t>
  </si>
  <si>
    <t>PROFECIONAL UNIVERSITARIO SINF</t>
  </si>
  <si>
    <t>SECRETARIO DE INFRAESTRUCTURA</t>
  </si>
  <si>
    <t>|</t>
  </si>
  <si>
    <t xml:space="preserve">Arq. JUAN PABLO GARZON MORALES </t>
  </si>
  <si>
    <t>ING. YEISON JAVIER HERRERA MORENO</t>
  </si>
  <si>
    <t>PROFESIONAL DE APOYO OFICINA ASESORA DE PLANEACION</t>
  </si>
  <si>
    <t>JEFE OFICINA ASESORA DE PLANEACION</t>
  </si>
  <si>
    <t>ARQ. JORGE ANDRES MONTES PULIDO</t>
  </si>
  <si>
    <t>Aprovó:</t>
  </si>
  <si>
    <t xml:space="preserve"> TRANSPORTE</t>
  </si>
  <si>
    <t xml:space="preserve"> 2.  COSTOS DIRECTOS</t>
  </si>
  <si>
    <t>2.1.</t>
  </si>
  <si>
    <t>Días Calendario</t>
  </si>
  <si>
    <t>FORMULARIO PROPUESTA ECONÓMICA</t>
  </si>
  <si>
    <t xml:space="preserve">OBJETO: “PRESTAR EL SERVICIO DE UNA COMISIÓN DE TOPOGRAFIA PARA APOYAR LOS PROGRAMAS DE VIVIENDA EN EL AREA RURAL DEL MUNICIPIO DE MONTERREY, CASANARE.”
</t>
  </si>
  <si>
    <t>Comisión de Topografía</t>
  </si>
  <si>
    <t>DÍA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</si>
</sst>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43" formatCode="_-* #,##0.00_-;\-* #,##0.00_-;_-* &quot;-&quot;??_-;_-@_-"/>
    <numFmt numFmtId="164" formatCode="0.000"/>
    <numFmt numFmtId="165" formatCode="_(&quot;$ &quot;* #,##0.00_);_(&quot;$ &quot;* \(#,##0.00\);_(&quot;$ &quot;* \-??_);_(@_)"/>
    <numFmt numFmtId="166" formatCode="_-* #,##0.00_-;\-* #,##0.00_-;_-* \-??_-;_-@_-"/>
    <numFmt numFmtId="167" formatCode="_(* #,##0.00_);_(* \(#,##0.00\);_(* \-??_);_(@_)"/>
    <numFmt numFmtId="168" formatCode="_ * #,##0.00_ ;_ * \-#,##0.00_ ;_ * \-??_ ;_ @_ "/>
    <numFmt numFmtId="169" formatCode="_-\$* #,##0.00_-;&quot;-$&quot;* #,##0.00_-;_-\$* \-??_-;_-@_-"/>
    <numFmt numFmtId="170" formatCode="_(* #,##0.00_);_(* \(#,##0.00\);_(* &quot;-&quot;??_);_(@_)"/>
    <numFmt numFmtId="171" formatCode="_-&quot;$&quot;* #,##0_-;\-&quot;$&quot;* #,##0_-;_-&quot;$&quot;* &quot;-&quot;_-;_-@_-"/>
    <numFmt numFmtId="172" formatCode="_-&quot;$&quot;* #,##0.0_-;\-&quot;$&quot;* #,##0.0_-;_-&quot;$&quot;* &quot;-&quot;_-;_-@_-"/>
    <numFmt numFmtId="173" formatCode="_(&quot;$&quot;\ * #,##0.00_);_(&quot;$&quot;\ * \(#,##0.00\);_(&quot;$&quot;\ * &quot;-&quot;??_);_(@_)"/>
    <numFmt numFmtId="174" formatCode="_-&quot;$ &quot;* #,##0_-;&quot;-$ &quot;* #,##0_-;_-&quot;$ &quot;* \-_-;_-@_-"/>
    <numFmt numFmtId="175" formatCode="&quot;$&quot;\ #,##0.00"/>
    <numFmt numFmtId="176" formatCode="&quot;$ &quot;#,##0.00;[Red]&quot;$ -&quot;#,##0.00"/>
    <numFmt numFmtId="177" formatCode="_(* #,##0_);_(* \(#,##0\);_(* &quot;-&quot;_);_(@_)"/>
    <numFmt numFmtId="178" formatCode="0.0%"/>
    <numFmt numFmtId="179" formatCode="_-&quot;$&quot;\ * #,##0.000_-;\-&quot;$&quot;\ * #,##0.000_-;_-&quot;$&quot;\ * &quot;-&quot;???_-;_-@_-"/>
  </numFmts>
  <fonts count="69" x14ac:knownFonts="1">
    <font>
      <sz val="10"/>
      <color indexed="8"/>
      <name val="MS Sans Serif"/>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indexed="8"/>
      <name val="Calibri"/>
      <family val="2"/>
    </font>
    <font>
      <sz val="12"/>
      <color indexed="8"/>
      <name val="Times New Roman"/>
      <family val="1"/>
    </font>
    <font>
      <sz val="10"/>
      <name val="Arial"/>
      <family val="2"/>
      <charset val="1"/>
    </font>
    <font>
      <b/>
      <sz val="12"/>
      <name val="Times New Roman"/>
      <family val="1"/>
    </font>
    <font>
      <b/>
      <sz val="20"/>
      <color indexed="8"/>
      <name val="Times New Roman"/>
      <family val="1"/>
    </font>
    <font>
      <b/>
      <sz val="12"/>
      <color indexed="8"/>
      <name val="Times New Roman"/>
      <family val="1"/>
    </font>
    <font>
      <sz val="12"/>
      <name val="Times New Roman"/>
      <family val="1"/>
    </font>
    <font>
      <sz val="14"/>
      <color indexed="9"/>
      <name val="Times New Roman"/>
      <family val="1"/>
    </font>
    <font>
      <sz val="14"/>
      <name val="Times New Roman"/>
      <family val="1"/>
    </font>
    <font>
      <sz val="14"/>
      <color indexed="8"/>
      <name val="Times New Roman"/>
      <family val="1"/>
    </font>
    <font>
      <b/>
      <sz val="12"/>
      <color rgb="FFFF0000"/>
      <name val="Times New Roman"/>
      <family val="1"/>
    </font>
    <font>
      <sz val="14"/>
      <color theme="3"/>
      <name val="Times New Roman"/>
      <family val="1"/>
    </font>
    <font>
      <b/>
      <sz val="14"/>
      <name val="Times New Roman"/>
      <family val="1"/>
    </font>
    <font>
      <sz val="14"/>
      <color rgb="FFFF0000"/>
      <name val="Times New Roman"/>
      <family val="1"/>
    </font>
    <font>
      <sz val="10"/>
      <color indexed="8"/>
      <name val="MS Sans Serif"/>
      <family val="2"/>
    </font>
    <font>
      <sz val="8"/>
      <color indexed="8"/>
      <name val="Arial"/>
      <family val="2"/>
    </font>
    <font>
      <sz val="14"/>
      <color theme="3" tint="0.39997558519241921"/>
      <name val="Times New Roman"/>
      <family val="1"/>
    </font>
    <font>
      <sz val="11"/>
      <color theme="1"/>
      <name val="Arial"/>
      <family val="2"/>
    </font>
    <font>
      <sz val="12"/>
      <color rgb="FFFF0000"/>
      <name val="Times New Roman"/>
      <family val="1"/>
    </font>
    <font>
      <b/>
      <sz val="12"/>
      <color theme="1"/>
      <name val="Times New Roman"/>
      <family val="1"/>
    </font>
    <font>
      <sz val="10"/>
      <name val="Arial"/>
      <family val="2"/>
    </font>
    <font>
      <sz val="10"/>
      <name val="Calibri"/>
      <family val="2"/>
    </font>
    <font>
      <b/>
      <sz val="11"/>
      <color indexed="8"/>
      <name val="Arial"/>
      <family val="2"/>
    </font>
    <font>
      <b/>
      <sz val="10"/>
      <name val="Calibri"/>
      <family val="2"/>
    </font>
    <font>
      <b/>
      <sz val="11"/>
      <name val="Calibri"/>
      <family val="2"/>
    </font>
    <font>
      <sz val="11"/>
      <name val="Calibri"/>
      <family val="2"/>
    </font>
    <font>
      <b/>
      <sz val="12"/>
      <name val="Calibri"/>
      <family val="2"/>
    </font>
    <font>
      <b/>
      <sz val="8"/>
      <name val="Arial"/>
      <family val="2"/>
    </font>
    <font>
      <sz val="7.5"/>
      <name val="Calibri"/>
      <family val="2"/>
    </font>
    <font>
      <sz val="10"/>
      <color theme="1"/>
      <name val="Arial"/>
      <family val="2"/>
    </font>
    <font>
      <b/>
      <sz val="12"/>
      <name val="Arial"/>
      <family val="2"/>
    </font>
    <font>
      <b/>
      <sz val="10"/>
      <color indexed="8"/>
      <name val="Arial"/>
      <family val="2"/>
    </font>
    <font>
      <b/>
      <sz val="10"/>
      <color theme="1"/>
      <name val="Arial"/>
      <family val="2"/>
    </font>
    <font>
      <b/>
      <sz val="10"/>
      <name val="Arial"/>
      <family val="2"/>
    </font>
    <font>
      <sz val="11"/>
      <color indexed="8"/>
      <name val="Arial Narrow"/>
      <family val="2"/>
    </font>
    <font>
      <b/>
      <sz val="8"/>
      <color indexed="8"/>
      <name val="Arial"/>
      <family val="2"/>
    </font>
    <font>
      <sz val="8"/>
      <name val="Arial Narrow"/>
      <family val="2"/>
    </font>
    <font>
      <sz val="10"/>
      <name val="Arial Narrow"/>
      <family val="2"/>
    </font>
    <font>
      <b/>
      <sz val="11"/>
      <name val="Arial Narrow"/>
      <family val="2"/>
    </font>
    <font>
      <sz val="11"/>
      <name val="Arial Narrow"/>
      <family val="2"/>
    </font>
    <font>
      <b/>
      <sz val="12"/>
      <name val="Arial Narrow"/>
      <family val="2"/>
    </font>
    <font>
      <b/>
      <sz val="10"/>
      <name val="Arial Narrow"/>
      <family val="2"/>
    </font>
    <font>
      <b/>
      <sz val="11"/>
      <color indexed="8"/>
      <name val="Arial Narrow"/>
      <family val="2"/>
    </font>
    <font>
      <sz val="28"/>
      <color indexed="8"/>
      <name val="Arial Narrow"/>
      <family val="2"/>
    </font>
    <font>
      <b/>
      <sz val="8"/>
      <color indexed="8"/>
      <name val="Arial Narrow"/>
      <family val="2"/>
    </font>
    <font>
      <b/>
      <sz val="7"/>
      <color indexed="8"/>
      <name val="Arial Narrow"/>
      <family val="2"/>
    </font>
    <font>
      <b/>
      <sz val="10"/>
      <color indexed="8"/>
      <name val="Arial Narrow"/>
      <family val="2"/>
    </font>
    <font>
      <sz val="11"/>
      <color indexed="9"/>
      <name val="Arial Narrow"/>
      <family val="2"/>
    </font>
    <font>
      <sz val="11"/>
      <color indexed="10"/>
      <name val="Arial Narrow"/>
      <family val="2"/>
    </font>
    <font>
      <sz val="11"/>
      <color indexed="49"/>
      <name val="Arial Narrow"/>
      <family val="2"/>
    </font>
    <font>
      <sz val="12"/>
      <color indexed="8"/>
      <name val="Verdana"/>
      <family val="2"/>
    </font>
    <font>
      <sz val="9"/>
      <name val="Arial"/>
      <family val="2"/>
    </font>
    <font>
      <sz val="10"/>
      <color indexed="8"/>
      <name val="MS Sans Serif"/>
    </font>
    <font>
      <sz val="11"/>
      <color rgb="FFFF0000"/>
      <name val="Aptos Narrow"/>
      <family val="2"/>
      <scheme val="minor"/>
    </font>
    <font>
      <sz val="11"/>
      <color rgb="FF000000"/>
      <name val="Calibri"/>
      <family val="2"/>
      <charset val="204"/>
    </font>
    <font>
      <b/>
      <sz val="14"/>
      <color indexed="8"/>
      <name val="Times New Roman"/>
      <family val="1"/>
    </font>
    <font>
      <sz val="12"/>
      <color theme="1"/>
      <name val="Times New Roman"/>
      <family val="1"/>
    </font>
    <font>
      <b/>
      <sz val="10"/>
      <color indexed="8"/>
      <name val="Times New Roman"/>
      <family val="1"/>
    </font>
    <font>
      <b/>
      <sz val="10"/>
      <color theme="1"/>
      <name val="Times New Roman"/>
      <family val="1"/>
    </font>
    <font>
      <sz val="8"/>
      <color theme="1"/>
      <name val="Arial"/>
      <family val="2"/>
    </font>
    <font>
      <b/>
      <sz val="8"/>
      <color rgb="FF1F1F1F"/>
      <name val="Arial"/>
      <family val="2"/>
    </font>
    <font>
      <sz val="12"/>
      <color theme="0"/>
      <name val="Times New Roman"/>
      <family val="1"/>
    </font>
    <font>
      <b/>
      <sz val="8"/>
      <color theme="1"/>
      <name val="Arial"/>
      <family val="2"/>
    </font>
    <font>
      <sz val="12"/>
      <name val="Calibri"/>
      <family val="2"/>
    </font>
  </fonts>
  <fills count="20">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bgColor indexed="64"/>
      </patternFill>
    </fill>
    <fill>
      <patternFill patternType="solid">
        <fgColor theme="5" tint="0.59999389629810485"/>
        <bgColor indexed="64"/>
      </patternFill>
    </fill>
    <fill>
      <patternFill patternType="solid">
        <fgColor indexed="43"/>
        <bgColor indexed="64"/>
      </patternFill>
    </fill>
    <fill>
      <patternFill patternType="solid">
        <fgColor indexed="22"/>
        <bgColor indexed="64"/>
      </patternFill>
    </fill>
    <fill>
      <patternFill patternType="solid">
        <fgColor indexed="22"/>
        <bgColor indexed="45"/>
      </patternFill>
    </fill>
    <fill>
      <patternFill patternType="solid">
        <fgColor indexed="13"/>
        <bgColor indexed="34"/>
      </patternFill>
    </fill>
    <fill>
      <patternFill patternType="solid">
        <fgColor indexed="22"/>
        <bgColor indexed="31"/>
      </patternFill>
    </fill>
    <fill>
      <patternFill patternType="solid">
        <fgColor theme="6" tint="0.79998168889431442"/>
        <bgColor indexed="64"/>
      </patternFill>
    </fill>
    <fill>
      <patternFill patternType="solid">
        <fgColor indexed="9"/>
        <bgColor indexed="26"/>
      </patternFill>
    </fill>
    <fill>
      <patternFill patternType="solid">
        <fgColor indexed="44"/>
        <bgColor indexed="31"/>
      </patternFill>
    </fill>
    <fill>
      <patternFill patternType="solid">
        <fgColor indexed="47"/>
        <bgColor indexed="22"/>
      </patternFill>
    </fill>
    <fill>
      <patternFill patternType="solid">
        <fgColor indexed="42"/>
        <bgColor indexed="27"/>
      </patternFill>
    </fill>
    <fill>
      <patternFill patternType="solid">
        <fgColor rgb="FFFFFF00"/>
        <bgColor indexed="64"/>
      </patternFill>
    </fill>
    <fill>
      <patternFill patternType="solid">
        <fgColor rgb="FFFFFF99"/>
        <bgColor indexed="64"/>
      </patternFill>
    </fill>
    <fill>
      <patternFill patternType="solid">
        <fgColor rgb="FFFFE593"/>
        <bgColor indexed="64"/>
      </patternFill>
    </fill>
    <fill>
      <patternFill patternType="solid">
        <fgColor rgb="FF00B050"/>
        <bgColor indexed="64"/>
      </patternFill>
    </fill>
  </fills>
  <borders count="1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auto="1"/>
      </left>
      <right style="medium">
        <color auto="1"/>
      </right>
      <top/>
      <bottom style="medium">
        <color auto="1"/>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8"/>
      </left>
      <right style="thin">
        <color indexed="8"/>
      </right>
      <top style="thin">
        <color indexed="8"/>
      </top>
      <bottom style="thin">
        <color indexed="8"/>
      </bottom>
      <diagonal/>
    </border>
    <border>
      <left style="medium">
        <color indexed="64"/>
      </left>
      <right style="thin">
        <color indexed="64"/>
      </right>
      <top/>
      <bottom/>
      <diagonal/>
    </border>
    <border>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style="thin">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diagonal/>
    </border>
    <border>
      <left style="medium">
        <color indexed="64"/>
      </left>
      <right/>
      <top/>
      <bottom style="thin">
        <color indexed="64"/>
      </bottom>
      <diagonal/>
    </border>
    <border>
      <left style="thin">
        <color indexed="8"/>
      </left>
      <right/>
      <top/>
      <bottom/>
      <diagonal/>
    </border>
    <border>
      <left style="thin">
        <color indexed="8"/>
      </left>
      <right/>
      <top/>
      <bottom style="thin">
        <color indexed="8"/>
      </bottom>
      <diagonal/>
    </border>
    <border>
      <left style="thin">
        <color indexed="8"/>
      </left>
      <right style="medium">
        <color indexed="64"/>
      </right>
      <top style="thin">
        <color indexed="8"/>
      </top>
      <bottom style="medium">
        <color indexed="8"/>
      </bottom>
      <diagonal/>
    </border>
    <border>
      <left style="medium">
        <color indexed="64"/>
      </left>
      <right style="medium">
        <color indexed="8"/>
      </right>
      <top/>
      <bottom/>
      <diagonal/>
    </border>
    <border>
      <left style="medium">
        <color indexed="8"/>
      </left>
      <right style="medium">
        <color indexed="8"/>
      </right>
      <top/>
      <bottom style="medium">
        <color indexed="64"/>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8"/>
      </left>
      <right/>
      <top/>
      <bottom/>
      <diagonal/>
    </border>
    <border>
      <left style="medium">
        <color indexed="8"/>
      </left>
      <right style="medium">
        <color indexed="8"/>
      </right>
      <top/>
      <bottom style="medium">
        <color indexed="8"/>
      </bottom>
      <diagonal/>
    </border>
    <border>
      <left style="medium">
        <color indexed="64"/>
      </left>
      <right style="medium">
        <color indexed="64"/>
      </right>
      <top style="medium">
        <color indexed="64"/>
      </top>
      <bottom style="medium">
        <color indexed="8"/>
      </bottom>
      <diagonal/>
    </border>
    <border>
      <left/>
      <right/>
      <top/>
      <bottom style="medium">
        <color indexed="8"/>
      </bottom>
      <diagonal/>
    </border>
    <border>
      <left style="medium">
        <color indexed="8"/>
      </left>
      <right style="medium">
        <color indexed="8"/>
      </right>
      <top style="medium">
        <color indexed="8"/>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8"/>
      </top>
      <bottom/>
      <diagonal/>
    </border>
    <border>
      <left style="medium">
        <color indexed="64"/>
      </left>
      <right/>
      <top style="medium">
        <color indexed="64"/>
      </top>
      <bottom/>
      <diagonal/>
    </border>
    <border>
      <left style="medium">
        <color indexed="64"/>
      </left>
      <right style="medium">
        <color indexed="64"/>
      </right>
      <top/>
      <bottom style="medium">
        <color indexed="8"/>
      </bottom>
      <diagonal/>
    </border>
    <border>
      <left style="medium">
        <color indexed="64"/>
      </left>
      <right/>
      <top style="medium">
        <color indexed="8"/>
      </top>
      <bottom style="medium">
        <color indexed="8"/>
      </bottom>
      <diagonal/>
    </border>
    <border>
      <left style="medium">
        <color indexed="64"/>
      </left>
      <right style="thin">
        <color indexed="8"/>
      </right>
      <top style="medium">
        <color indexed="64"/>
      </top>
      <bottom style="medium">
        <color indexed="8"/>
      </bottom>
      <diagonal/>
    </border>
    <border>
      <left style="thin">
        <color indexed="8"/>
      </left>
      <right style="thin">
        <color indexed="8"/>
      </right>
      <top style="medium">
        <color indexed="64"/>
      </top>
      <bottom style="medium">
        <color indexed="8"/>
      </bottom>
      <diagonal/>
    </border>
    <border>
      <left style="thin">
        <color indexed="8"/>
      </left>
      <right style="medium">
        <color indexed="64"/>
      </right>
      <top style="medium">
        <color indexed="64"/>
      </top>
      <bottom style="medium">
        <color indexed="8"/>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64"/>
      </left>
      <right style="medium">
        <color indexed="64"/>
      </right>
      <top style="medium">
        <color indexed="8"/>
      </top>
      <bottom style="medium">
        <color indexed="8"/>
      </bottom>
      <diagonal/>
    </border>
    <border>
      <left/>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top/>
      <bottom/>
      <diagonal/>
    </border>
    <border>
      <left style="medium">
        <color indexed="64"/>
      </left>
      <right style="thin">
        <color indexed="8"/>
      </right>
      <top/>
      <bottom/>
      <diagonal/>
    </border>
    <border>
      <left style="medium">
        <color indexed="64"/>
      </left>
      <right style="medium">
        <color indexed="64"/>
      </right>
      <top/>
      <bottom/>
      <diagonal/>
    </border>
    <border>
      <left style="medium">
        <color indexed="64"/>
      </left>
      <right style="thin">
        <color indexed="8"/>
      </right>
      <top style="medium">
        <color indexed="8"/>
      </top>
      <bottom style="medium">
        <color indexed="8"/>
      </bottom>
      <diagonal/>
    </border>
    <border>
      <left/>
      <right/>
      <top style="medium">
        <color indexed="64"/>
      </top>
      <bottom style="medium">
        <color indexed="64"/>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top style="thin">
        <color indexed="8"/>
      </top>
      <bottom style="medium">
        <color indexed="8"/>
      </bottom>
      <diagonal/>
    </border>
    <border>
      <left style="medium">
        <color indexed="64"/>
      </left>
      <right style="thin">
        <color indexed="8"/>
      </right>
      <top style="thin">
        <color indexed="8"/>
      </top>
      <bottom/>
      <diagonal/>
    </border>
    <border>
      <left/>
      <right style="thin">
        <color indexed="8"/>
      </right>
      <top style="thin">
        <color indexed="8"/>
      </top>
      <bottom/>
      <diagonal/>
    </border>
    <border>
      <left style="thin">
        <color indexed="8"/>
      </left>
      <right style="medium">
        <color indexed="8"/>
      </right>
      <top style="thin">
        <color indexed="8"/>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medium">
        <color indexed="64"/>
      </left>
      <right/>
      <top/>
      <bottom style="medium">
        <color indexed="64"/>
      </bottom>
      <diagonal/>
    </border>
    <border>
      <left style="thin">
        <color indexed="8"/>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8"/>
      </left>
      <right/>
      <top/>
      <bottom style="thin">
        <color indexed="8"/>
      </bottom>
      <diagonal/>
    </border>
    <border>
      <left/>
      <right style="medium">
        <color indexed="8"/>
      </right>
      <top/>
      <bottom style="thin">
        <color indexed="8"/>
      </bottom>
      <diagonal/>
    </border>
    <border>
      <left/>
      <right/>
      <top/>
      <bottom style="thin">
        <color indexed="8"/>
      </bottom>
      <diagonal/>
    </border>
    <border>
      <left style="medium">
        <color indexed="64"/>
      </left>
      <right/>
      <top/>
      <bottom style="thin">
        <color indexed="8"/>
      </bottom>
      <diagonal/>
    </border>
    <border>
      <left style="medium">
        <color indexed="64"/>
      </left>
      <right style="thin">
        <color indexed="8"/>
      </right>
      <top/>
      <bottom style="thin">
        <color indexed="8"/>
      </bottom>
      <diagonal/>
    </border>
    <border>
      <left style="medium">
        <color indexed="64"/>
      </left>
      <right style="medium">
        <color indexed="64"/>
      </right>
      <top/>
      <bottom style="thin">
        <color indexed="8"/>
      </bottom>
      <diagonal/>
    </border>
    <border>
      <left/>
      <right/>
      <top/>
      <bottom style="thin">
        <color indexed="64"/>
      </bottom>
      <diagonal/>
    </border>
    <border>
      <left style="medium">
        <color indexed="64"/>
      </left>
      <right/>
      <top style="medium">
        <color indexed="8"/>
      </top>
      <bottom/>
      <diagonal/>
    </border>
    <border>
      <left style="medium">
        <color indexed="64"/>
      </left>
      <right/>
      <top/>
      <bottom style="medium">
        <color indexed="8"/>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8"/>
      </left>
      <right style="medium">
        <color indexed="64"/>
      </right>
      <top/>
      <bottom/>
      <diagonal/>
    </border>
    <border>
      <left/>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64"/>
      </bottom>
      <diagonal/>
    </border>
    <border>
      <left style="thin">
        <color indexed="8"/>
      </left>
      <right style="thin">
        <color indexed="8"/>
      </right>
      <top style="medium">
        <color auto="1"/>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s>
  <cellStyleXfs count="31">
    <xf numFmtId="0" fontId="0" fillId="0" borderId="0"/>
    <xf numFmtId="0" fontId="5" fillId="0" borderId="0"/>
    <xf numFmtId="0" fontId="7" fillId="0" borderId="0"/>
    <xf numFmtId="9" fontId="4" fillId="0" borderId="0" applyFont="0" applyFill="0" applyBorder="0" applyAlignment="0" applyProtection="0"/>
    <xf numFmtId="0" fontId="19" fillId="0" borderId="0"/>
    <xf numFmtId="0" fontId="4" fillId="0" borderId="0"/>
    <xf numFmtId="0" fontId="25" fillId="0" borderId="0"/>
    <xf numFmtId="0" fontId="5" fillId="0" borderId="0"/>
    <xf numFmtId="165" fontId="5" fillId="0" borderId="0" applyFill="0" applyBorder="0" applyAlignment="0" applyProtection="0"/>
    <xf numFmtId="9" fontId="5" fillId="0" borderId="0" applyFill="0" applyBorder="0" applyAlignment="0" applyProtection="0"/>
    <xf numFmtId="166" fontId="5" fillId="0" borderId="0" applyFill="0" applyBorder="0" applyAlignment="0" applyProtection="0"/>
    <xf numFmtId="167" fontId="5" fillId="0" borderId="0" applyFill="0" applyBorder="0" applyAlignment="0" applyProtection="0"/>
    <xf numFmtId="0" fontId="25" fillId="0" borderId="0"/>
    <xf numFmtId="0" fontId="25" fillId="0" borderId="0"/>
    <xf numFmtId="170" fontId="3" fillId="0" borderId="0" applyFont="0" applyFill="0" applyBorder="0" applyAlignment="0" applyProtection="0"/>
    <xf numFmtId="171" fontId="25" fillId="0" borderId="0" applyFill="0" applyBorder="0" applyAlignment="0" applyProtection="0"/>
    <xf numFmtId="0" fontId="25" fillId="0" borderId="0"/>
    <xf numFmtId="0" fontId="55" fillId="0" borderId="0" applyNumberFormat="0" applyFill="0" applyBorder="0" applyProtection="0">
      <alignment vertical="top"/>
    </xf>
    <xf numFmtId="0" fontId="25" fillId="0" borderId="0"/>
    <xf numFmtId="173" fontId="5" fillId="0" borderId="0" applyFont="0" applyFill="0" applyBorder="0" applyAlignment="0" applyProtection="0"/>
    <xf numFmtId="174" fontId="25" fillId="0" borderId="0" applyFill="0" applyBorder="0" applyAlignment="0" applyProtection="0"/>
    <xf numFmtId="170" fontId="5" fillId="0" borderId="0" applyFont="0" applyFill="0" applyBorder="0" applyAlignment="0" applyProtection="0"/>
    <xf numFmtId="9" fontId="57" fillId="0" borderId="0" applyFont="0" applyFill="0" applyBorder="0" applyAlignment="0" applyProtection="0"/>
    <xf numFmtId="0" fontId="59" fillId="0" borderId="0"/>
    <xf numFmtId="44" fontId="59" fillId="0" borderId="0" applyFont="0" applyFill="0" applyBorder="0" applyAlignment="0" applyProtection="0"/>
    <xf numFmtId="9" fontId="59" fillId="0" borderId="0" applyFont="0" applyFill="0" applyBorder="0" applyAlignment="0" applyProtection="0"/>
    <xf numFmtId="171" fontId="2" fillId="0" borderId="0" applyFont="0" applyFill="0" applyBorder="0" applyAlignment="0" applyProtection="0"/>
    <xf numFmtId="170" fontId="1" fillId="0" borderId="0" applyFont="0" applyFill="0" applyBorder="0" applyAlignment="0" applyProtection="0"/>
    <xf numFmtId="177" fontId="1" fillId="0" borderId="0" applyFont="0" applyFill="0" applyBorder="0" applyAlignment="0" applyProtection="0"/>
    <xf numFmtId="4" fontId="25" fillId="0" borderId="0"/>
    <xf numFmtId="44" fontId="57" fillId="0" borderId="0" applyFont="0" applyFill="0" applyBorder="0" applyAlignment="0" applyProtection="0"/>
  </cellStyleXfs>
  <cellXfs count="562">
    <xf numFmtId="0" fontId="0" fillId="0" borderId="0" xfId="0"/>
    <xf numFmtId="0" fontId="6" fillId="2" borderId="0" xfId="1" applyFont="1" applyFill="1" applyAlignment="1">
      <alignment vertical="center"/>
    </xf>
    <xf numFmtId="0" fontId="6" fillId="2" borderId="0" xfId="1" applyFont="1" applyFill="1" applyAlignment="1">
      <alignment horizontal="center" vertical="center"/>
    </xf>
    <xf numFmtId="0" fontId="6" fillId="2" borderId="5" xfId="1" applyFont="1" applyFill="1" applyBorder="1" applyAlignment="1">
      <alignment vertical="center"/>
    </xf>
    <xf numFmtId="0" fontId="6" fillId="2" borderId="5" xfId="1" applyFont="1" applyFill="1" applyBorder="1" applyAlignment="1">
      <alignment horizontal="center" vertical="center"/>
    </xf>
    <xf numFmtId="0" fontId="6" fillId="2" borderId="12" xfId="1" applyFont="1" applyFill="1" applyBorder="1" applyAlignment="1">
      <alignment horizontal="center" vertical="center"/>
    </xf>
    <xf numFmtId="0" fontId="6" fillId="2" borderId="13" xfId="1" applyFont="1" applyFill="1" applyBorder="1" applyAlignment="1">
      <alignment horizontal="center" vertical="center"/>
    </xf>
    <xf numFmtId="0" fontId="6" fillId="2" borderId="14" xfId="1" applyFont="1" applyFill="1" applyBorder="1" applyAlignment="1">
      <alignment horizontal="center" vertical="center"/>
    </xf>
    <xf numFmtId="0" fontId="10" fillId="2" borderId="5" xfId="1" applyFont="1" applyFill="1" applyBorder="1" applyAlignment="1">
      <alignment horizontal="center" vertical="center"/>
    </xf>
    <xf numFmtId="0" fontId="15" fillId="2" borderId="26" xfId="2" applyFont="1" applyFill="1" applyBorder="1" applyAlignment="1">
      <alignment horizontal="center" vertical="center" wrapText="1"/>
    </xf>
    <xf numFmtId="0" fontId="15" fillId="2" borderId="27" xfId="2" applyFont="1" applyFill="1" applyBorder="1" applyAlignment="1">
      <alignment horizontal="center" vertical="center" wrapText="1"/>
    </xf>
    <xf numFmtId="0" fontId="12" fillId="2" borderId="28" xfId="1" applyFont="1" applyFill="1" applyBorder="1" applyAlignment="1">
      <alignment vertical="center"/>
    </xf>
    <xf numFmtId="0" fontId="12" fillId="2" borderId="26" xfId="1" applyFont="1" applyFill="1" applyBorder="1" applyAlignment="1">
      <alignment vertical="center"/>
    </xf>
    <xf numFmtId="0" fontId="12" fillId="2" borderId="27" xfId="1" applyFont="1" applyFill="1" applyBorder="1" applyAlignment="1">
      <alignment vertical="center"/>
    </xf>
    <xf numFmtId="0" fontId="12" fillId="2" borderId="29" xfId="1" applyFont="1" applyFill="1" applyBorder="1" applyAlignment="1">
      <alignment vertical="center"/>
    </xf>
    <xf numFmtId="2" fontId="16" fillId="2" borderId="28" xfId="2" applyNumberFormat="1" applyFont="1" applyFill="1" applyBorder="1" applyAlignment="1">
      <alignment horizontal="center" vertical="center"/>
    </xf>
    <xf numFmtId="164" fontId="13" fillId="2" borderId="29" xfId="2" applyNumberFormat="1" applyFont="1" applyFill="1" applyBorder="1" applyAlignment="1">
      <alignment horizontal="center" vertical="center"/>
    </xf>
    <xf numFmtId="0" fontId="15" fillId="2" borderId="30" xfId="2" applyFont="1" applyFill="1" applyBorder="1" applyAlignment="1">
      <alignment horizontal="center" vertical="center" wrapText="1"/>
    </xf>
    <xf numFmtId="0" fontId="15" fillId="2" borderId="31" xfId="2" applyFont="1" applyFill="1" applyBorder="1" applyAlignment="1">
      <alignment horizontal="center" vertical="center" wrapText="1"/>
    </xf>
    <xf numFmtId="0" fontId="12" fillId="2" borderId="32" xfId="1" applyFont="1" applyFill="1" applyBorder="1" applyAlignment="1">
      <alignment vertical="center"/>
    </xf>
    <xf numFmtId="0" fontId="12" fillId="2" borderId="30" xfId="1" applyFont="1" applyFill="1" applyBorder="1" applyAlignment="1">
      <alignment vertical="center"/>
    </xf>
    <xf numFmtId="0" fontId="12" fillId="2" borderId="31" xfId="1" applyFont="1" applyFill="1" applyBorder="1" applyAlignment="1">
      <alignment vertical="center"/>
    </xf>
    <xf numFmtId="0" fontId="12" fillId="2" borderId="33" xfId="1" applyFont="1" applyFill="1" applyBorder="1" applyAlignment="1">
      <alignment vertical="center"/>
    </xf>
    <xf numFmtId="0" fontId="12" fillId="2" borderId="34" xfId="1" applyFont="1" applyFill="1" applyBorder="1" applyAlignment="1">
      <alignment vertical="center"/>
    </xf>
    <xf numFmtId="2" fontId="16" fillId="2" borderId="32" xfId="2" applyNumberFormat="1" applyFont="1" applyFill="1" applyBorder="1" applyAlignment="1">
      <alignment horizontal="center" vertical="center"/>
    </xf>
    <xf numFmtId="0" fontId="12" fillId="2" borderId="12" xfId="1" applyFont="1" applyFill="1" applyBorder="1" applyAlignment="1">
      <alignment vertical="center"/>
    </xf>
    <xf numFmtId="0" fontId="12" fillId="2" borderId="13" xfId="1" applyFont="1" applyFill="1" applyBorder="1" applyAlignment="1">
      <alignment vertical="center"/>
    </xf>
    <xf numFmtId="0" fontId="12" fillId="2" borderId="35" xfId="1" applyFont="1" applyFill="1" applyBorder="1" applyAlignment="1">
      <alignment vertical="center"/>
    </xf>
    <xf numFmtId="0" fontId="12" fillId="2" borderId="14" xfId="1" applyFont="1" applyFill="1" applyBorder="1" applyAlignment="1">
      <alignment vertical="center"/>
    </xf>
    <xf numFmtId="0" fontId="12" fillId="2" borderId="36" xfId="1" applyFont="1" applyFill="1" applyBorder="1" applyAlignment="1">
      <alignment vertical="center"/>
    </xf>
    <xf numFmtId="2" fontId="16" fillId="2" borderId="37" xfId="2" applyNumberFormat="1" applyFont="1" applyFill="1" applyBorder="1" applyAlignment="1">
      <alignment horizontal="center" vertical="center"/>
    </xf>
    <xf numFmtId="0" fontId="12" fillId="2" borderId="38" xfId="1" applyFont="1" applyFill="1" applyBorder="1" applyAlignment="1">
      <alignment vertical="center"/>
    </xf>
    <xf numFmtId="0" fontId="8" fillId="2" borderId="15" xfId="2" applyFont="1" applyFill="1" applyBorder="1" applyAlignment="1">
      <alignment horizontal="left" vertical="center" wrapText="1"/>
    </xf>
    <xf numFmtId="0" fontId="15" fillId="2" borderId="39" xfId="2" applyFont="1" applyFill="1" applyBorder="1" applyAlignment="1">
      <alignment horizontal="center" vertical="center" wrapText="1"/>
    </xf>
    <xf numFmtId="0" fontId="6" fillId="2" borderId="13" xfId="1" applyFont="1" applyFill="1" applyBorder="1" applyAlignment="1">
      <alignment vertical="center"/>
    </xf>
    <xf numFmtId="0" fontId="12" fillId="2" borderId="40" xfId="1" applyFont="1" applyFill="1" applyBorder="1" applyAlignment="1">
      <alignment vertical="center"/>
    </xf>
    <xf numFmtId="0" fontId="12" fillId="2" borderId="41" xfId="1" applyFont="1" applyFill="1" applyBorder="1" applyAlignment="1">
      <alignment vertical="center"/>
    </xf>
    <xf numFmtId="0" fontId="12" fillId="2" borderId="42" xfId="1" applyFont="1" applyFill="1" applyBorder="1" applyAlignment="1">
      <alignment vertical="center"/>
    </xf>
    <xf numFmtId="0" fontId="8" fillId="2" borderId="21" xfId="2" applyFont="1" applyFill="1" applyBorder="1" applyAlignment="1">
      <alignment horizontal="left" vertical="center" wrapText="1"/>
    </xf>
    <xf numFmtId="0" fontId="13" fillId="0" borderId="17" xfId="1" applyFont="1" applyBorder="1" applyAlignment="1">
      <alignment horizontal="center" vertical="center"/>
    </xf>
    <xf numFmtId="2" fontId="17" fillId="2" borderId="23" xfId="2" applyNumberFormat="1" applyFont="1" applyFill="1" applyBorder="1" applyAlignment="1">
      <alignment horizontal="center" vertical="center"/>
    </xf>
    <xf numFmtId="4" fontId="17" fillId="2" borderId="21" xfId="2" applyNumberFormat="1" applyFont="1" applyFill="1" applyBorder="1" applyAlignment="1">
      <alignment horizontal="center" vertical="center"/>
    </xf>
    <xf numFmtId="10" fontId="17" fillId="2" borderId="24" xfId="3" applyNumberFormat="1" applyFont="1" applyFill="1" applyBorder="1" applyAlignment="1">
      <alignment horizontal="center" vertical="center"/>
    </xf>
    <xf numFmtId="0" fontId="6" fillId="2" borderId="2" xfId="1" applyFont="1" applyFill="1" applyBorder="1" applyAlignment="1">
      <alignment vertical="center"/>
    </xf>
    <xf numFmtId="0" fontId="4" fillId="0" borderId="0" xfId="5"/>
    <xf numFmtId="4" fontId="8" fillId="2" borderId="23" xfId="2" applyNumberFormat="1" applyFont="1" applyFill="1" applyBorder="1" applyAlignment="1">
      <alignment horizontal="center" vertical="center"/>
    </xf>
    <xf numFmtId="0" fontId="6" fillId="2" borderId="1" xfId="1" applyFont="1" applyFill="1" applyBorder="1" applyAlignment="1">
      <alignment vertical="center"/>
    </xf>
    <xf numFmtId="0" fontId="6" fillId="2" borderId="3" xfId="1" applyFont="1" applyFill="1" applyBorder="1" applyAlignment="1">
      <alignment horizontal="center" vertical="center"/>
    </xf>
    <xf numFmtId="10" fontId="6" fillId="4" borderId="4" xfId="1" applyNumberFormat="1" applyFont="1" applyFill="1" applyBorder="1" applyAlignment="1">
      <alignment vertical="center"/>
    </xf>
    <xf numFmtId="2" fontId="6" fillId="2" borderId="0" xfId="1" applyNumberFormat="1" applyFont="1" applyFill="1" applyAlignment="1">
      <alignment horizontal="center" vertical="center"/>
    </xf>
    <xf numFmtId="2" fontId="6" fillId="5" borderId="5" xfId="1" applyNumberFormat="1" applyFont="1" applyFill="1" applyBorder="1" applyAlignment="1">
      <alignment horizontal="center" vertical="center"/>
    </xf>
    <xf numFmtId="0" fontId="6" fillId="2" borderId="9" xfId="1" applyFont="1" applyFill="1" applyBorder="1" applyAlignment="1">
      <alignment vertical="center"/>
    </xf>
    <xf numFmtId="4" fontId="8" fillId="2" borderId="10" xfId="2" applyNumberFormat="1" applyFont="1" applyFill="1" applyBorder="1" applyAlignment="1">
      <alignment horizontal="center" vertical="center"/>
    </xf>
    <xf numFmtId="2" fontId="6" fillId="2" borderId="11" xfId="1" applyNumberFormat="1" applyFont="1" applyFill="1" applyBorder="1" applyAlignment="1">
      <alignment horizontal="center" vertical="center"/>
    </xf>
    <xf numFmtId="0" fontId="26" fillId="0" borderId="1" xfId="6" applyFont="1" applyBorder="1"/>
    <xf numFmtId="0" fontId="26" fillId="0" borderId="2" xfId="6" applyFont="1" applyBorder="1"/>
    <xf numFmtId="0" fontId="26" fillId="0" borderId="3" xfId="6" applyFont="1" applyBorder="1"/>
    <xf numFmtId="0" fontId="26" fillId="0" borderId="0" xfId="6" applyFont="1"/>
    <xf numFmtId="4" fontId="26" fillId="0" borderId="0" xfId="6" applyNumberFormat="1" applyFont="1"/>
    <xf numFmtId="0" fontId="27" fillId="0" borderId="0" xfId="7" applyFont="1" applyAlignment="1">
      <alignment horizontal="right" vertical="top"/>
    </xf>
    <xf numFmtId="0" fontId="26" fillId="0" borderId="0" xfId="6" applyFont="1" applyAlignment="1">
      <alignment horizontal="center"/>
    </xf>
    <xf numFmtId="0" fontId="27" fillId="0" borderId="0" xfId="7" applyFont="1" applyAlignment="1">
      <alignment horizontal="left" vertical="top" wrapText="1"/>
    </xf>
    <xf numFmtId="0" fontId="28" fillId="0" borderId="19" xfId="6" applyFont="1" applyBorder="1" applyAlignment="1">
      <alignment horizontal="center"/>
    </xf>
    <xf numFmtId="0" fontId="29" fillId="7" borderId="46" xfId="6" applyFont="1" applyFill="1" applyBorder="1" applyAlignment="1">
      <alignment horizontal="right" vertical="center" wrapText="1"/>
    </xf>
    <xf numFmtId="0" fontId="29" fillId="8" borderId="46" xfId="6" applyFont="1" applyFill="1" applyBorder="1" applyAlignment="1">
      <alignment horizontal="center" vertical="center" wrapText="1"/>
    </xf>
    <xf numFmtId="0" fontId="28" fillId="0" borderId="0" xfId="6" applyFont="1" applyAlignment="1">
      <alignment horizontal="left"/>
    </xf>
    <xf numFmtId="0" fontId="26" fillId="9" borderId="48" xfId="6" applyFont="1" applyFill="1" applyBorder="1"/>
    <xf numFmtId="4" fontId="26" fillId="9" borderId="48" xfId="6" applyNumberFormat="1" applyFont="1" applyFill="1" applyBorder="1"/>
    <xf numFmtId="0" fontId="28" fillId="0" borderId="51" xfId="6" applyFont="1" applyBorder="1" applyAlignment="1">
      <alignment horizontal="center" vertical="center" wrapText="1"/>
    </xf>
    <xf numFmtId="0" fontId="28" fillId="0" borderId="0" xfId="6" applyFont="1" applyAlignment="1">
      <alignment horizontal="center" vertical="center" wrapText="1"/>
    </xf>
    <xf numFmtId="4" fontId="28" fillId="0" borderId="0" xfId="6" applyNumberFormat="1" applyFont="1"/>
    <xf numFmtId="43" fontId="26" fillId="0" borderId="0" xfId="6" applyNumberFormat="1" applyFont="1"/>
    <xf numFmtId="9" fontId="5" fillId="0" borderId="30" xfId="9" applyFill="1" applyBorder="1" applyAlignment="1" applyProtection="1"/>
    <xf numFmtId="2" fontId="26" fillId="0" borderId="30" xfId="6" applyNumberFormat="1" applyFont="1" applyBorder="1" applyAlignment="1">
      <alignment vertical="center"/>
    </xf>
    <xf numFmtId="3" fontId="26" fillId="0" borderId="0" xfId="6" applyNumberFormat="1" applyFont="1"/>
    <xf numFmtId="0" fontId="26" fillId="0" borderId="59" xfId="6" applyFont="1" applyBorder="1" applyAlignment="1">
      <alignment horizontal="left"/>
    </xf>
    <xf numFmtId="3" fontId="26" fillId="0" borderId="59" xfId="6" applyNumberFormat="1" applyFont="1" applyBorder="1" applyAlignment="1">
      <alignment horizontal="left"/>
    </xf>
    <xf numFmtId="0" fontId="26" fillId="0" borderId="59" xfId="6" applyFont="1" applyBorder="1"/>
    <xf numFmtId="165" fontId="28" fillId="0" borderId="59" xfId="6" applyNumberFormat="1" applyFont="1" applyBorder="1" applyAlignment="1">
      <alignment horizontal="left"/>
    </xf>
    <xf numFmtId="0" fontId="28" fillId="7" borderId="34" xfId="6" applyFont="1" applyFill="1" applyBorder="1" applyAlignment="1">
      <alignment horizontal="left"/>
    </xf>
    <xf numFmtId="165" fontId="31" fillId="10" borderId="60" xfId="8" applyFont="1" applyFill="1" applyBorder="1" applyAlignment="1" applyProtection="1"/>
    <xf numFmtId="0" fontId="28" fillId="0" borderId="30" xfId="6" applyFont="1" applyBorder="1" applyAlignment="1">
      <alignment horizontal="center" vertical="center" wrapText="1"/>
    </xf>
    <xf numFmtId="167" fontId="26" fillId="0" borderId="5" xfId="10" applyNumberFormat="1" applyFont="1" applyFill="1" applyBorder="1" applyAlignment="1" applyProtection="1">
      <alignment horizontal="left" vertical="center" wrapText="1"/>
    </xf>
    <xf numFmtId="0" fontId="28" fillId="0" borderId="32" xfId="6" applyFont="1" applyBorder="1"/>
    <xf numFmtId="4" fontId="26" fillId="0" borderId="30" xfId="6" applyNumberFormat="1" applyFont="1" applyBorder="1"/>
    <xf numFmtId="0" fontId="26" fillId="0" borderId="66" xfId="6" applyFont="1" applyBorder="1" applyAlignment="1">
      <alignment horizontal="center" vertical="center" wrapText="1"/>
    </xf>
    <xf numFmtId="0" fontId="26" fillId="0" borderId="4" xfId="6" applyFont="1" applyBorder="1"/>
    <xf numFmtId="0" fontId="26" fillId="0" borderId="0" xfId="6" applyFont="1" applyAlignment="1">
      <alignment horizontal="left" vertical="top"/>
    </xf>
    <xf numFmtId="0" fontId="28" fillId="7" borderId="31" xfId="6" applyFont="1" applyFill="1" applyBorder="1"/>
    <xf numFmtId="0" fontId="28" fillId="7" borderId="59" xfId="6" applyFont="1" applyFill="1" applyBorder="1"/>
    <xf numFmtId="0" fontId="28" fillId="7" borderId="34" xfId="6" applyFont="1" applyFill="1" applyBorder="1"/>
    <xf numFmtId="165" fontId="31" fillId="10" borderId="55" xfId="8" applyFont="1" applyFill="1" applyBorder="1" applyAlignment="1" applyProtection="1"/>
    <xf numFmtId="165" fontId="26" fillId="0" borderId="5" xfId="8" applyFont="1" applyFill="1" applyBorder="1" applyAlignment="1" applyProtection="1"/>
    <xf numFmtId="3" fontId="5" fillId="0" borderId="0" xfId="7" applyNumberFormat="1"/>
    <xf numFmtId="0" fontId="5" fillId="0" borderId="0" xfId="7"/>
    <xf numFmtId="168" fontId="0" fillId="0" borderId="0" xfId="11" applyNumberFormat="1" applyFont="1" applyFill="1" applyBorder="1" applyAlignment="1" applyProtection="1"/>
    <xf numFmtId="0" fontId="32" fillId="0" borderId="0" xfId="7" applyFont="1"/>
    <xf numFmtId="0" fontId="5" fillId="0" borderId="0" xfId="7" applyAlignment="1">
      <alignment horizontal="center"/>
    </xf>
    <xf numFmtId="0" fontId="28" fillId="0" borderId="0" xfId="6" applyFont="1"/>
    <xf numFmtId="165" fontId="28" fillId="0" borderId="5" xfId="8" applyFont="1" applyFill="1" applyBorder="1" applyAlignment="1" applyProtection="1"/>
    <xf numFmtId="3" fontId="0" fillId="0" borderId="0" xfId="11" applyNumberFormat="1" applyFont="1" applyFill="1" applyBorder="1" applyAlignment="1" applyProtection="1"/>
    <xf numFmtId="1" fontId="0" fillId="0" borderId="0" xfId="11" applyNumberFormat="1" applyFont="1" applyFill="1" applyBorder="1" applyAlignment="1" applyProtection="1"/>
    <xf numFmtId="165" fontId="31" fillId="10" borderId="67" xfId="8" applyFont="1" applyFill="1" applyBorder="1" applyAlignment="1" applyProtection="1"/>
    <xf numFmtId="165" fontId="5" fillId="0" borderId="0" xfId="8"/>
    <xf numFmtId="0" fontId="26" fillId="0" borderId="5" xfId="6" applyFont="1" applyBorder="1"/>
    <xf numFmtId="169" fontId="26" fillId="0" borderId="0" xfId="6" applyNumberFormat="1" applyFont="1"/>
    <xf numFmtId="0" fontId="26" fillId="0" borderId="31" xfId="6" applyFont="1" applyBorder="1"/>
    <xf numFmtId="0" fontId="34" fillId="2" borderId="0" xfId="13" applyFont="1" applyFill="1"/>
    <xf numFmtId="0" fontId="37" fillId="11" borderId="30" xfId="13" applyFont="1" applyFill="1" applyBorder="1" applyAlignment="1">
      <alignment horizontal="center" vertical="center"/>
    </xf>
    <xf numFmtId="0" fontId="34" fillId="2" borderId="0" xfId="13" applyFont="1" applyFill="1" applyAlignment="1">
      <alignment horizontal="center" vertical="center"/>
    </xf>
    <xf numFmtId="0" fontId="38" fillId="11" borderId="30" xfId="13" applyFont="1" applyFill="1" applyBorder="1"/>
    <xf numFmtId="0" fontId="34" fillId="2" borderId="30" xfId="13" applyFont="1" applyFill="1" applyBorder="1"/>
    <xf numFmtId="0" fontId="34" fillId="2" borderId="41" xfId="13" applyFont="1" applyFill="1" applyBorder="1"/>
    <xf numFmtId="0" fontId="37" fillId="2" borderId="31" xfId="13" applyFont="1" applyFill="1" applyBorder="1" applyAlignment="1">
      <alignment horizontal="left"/>
    </xf>
    <xf numFmtId="0" fontId="37" fillId="2" borderId="59" xfId="13" applyFont="1" applyFill="1" applyBorder="1" applyAlignment="1">
      <alignment horizontal="left"/>
    </xf>
    <xf numFmtId="0" fontId="37" fillId="2" borderId="34" xfId="13" applyFont="1" applyFill="1" applyBorder="1" applyAlignment="1">
      <alignment horizontal="left"/>
    </xf>
    <xf numFmtId="4" fontId="34" fillId="2" borderId="0" xfId="13" applyNumberFormat="1" applyFont="1" applyFill="1"/>
    <xf numFmtId="0" fontId="34" fillId="2" borderId="46" xfId="13" applyFont="1" applyFill="1" applyBorder="1"/>
    <xf numFmtId="4" fontId="34" fillId="2" borderId="30" xfId="13" applyNumberFormat="1" applyFont="1" applyFill="1" applyBorder="1"/>
    <xf numFmtId="0" fontId="34" fillId="2" borderId="26" xfId="13" applyFont="1" applyFill="1" applyBorder="1"/>
    <xf numFmtId="171" fontId="0" fillId="0" borderId="0" xfId="15" applyFont="1"/>
    <xf numFmtId="0" fontId="34" fillId="2" borderId="0" xfId="13" applyFont="1" applyFill="1" applyAlignment="1">
      <alignment horizontal="left"/>
    </xf>
    <xf numFmtId="9" fontId="5" fillId="0" borderId="0" xfId="7" applyNumberFormat="1"/>
    <xf numFmtId="171" fontId="5" fillId="0" borderId="0" xfId="7" applyNumberFormat="1"/>
    <xf numFmtId="10" fontId="5" fillId="0" borderId="0" xfId="7" applyNumberFormat="1"/>
    <xf numFmtId="42" fontId="5" fillId="0" borderId="0" xfId="7" applyNumberFormat="1"/>
    <xf numFmtId="172" fontId="25" fillId="0" borderId="0" xfId="15" applyNumberFormat="1"/>
    <xf numFmtId="4" fontId="25" fillId="0" borderId="0" xfId="7" applyNumberFormat="1" applyFont="1"/>
    <xf numFmtId="9" fontId="25" fillId="0" borderId="0" xfId="9" applyFont="1"/>
    <xf numFmtId="164" fontId="5" fillId="0" borderId="0" xfId="7" applyNumberFormat="1"/>
    <xf numFmtId="171" fontId="25" fillId="2" borderId="0" xfId="15" applyFill="1"/>
    <xf numFmtId="164" fontId="34" fillId="2" borderId="0" xfId="13" applyNumberFormat="1" applyFont="1" applyFill="1"/>
    <xf numFmtId="170" fontId="38" fillId="11" borderId="30" xfId="13" applyNumberFormat="1" applyFont="1" applyFill="1" applyBorder="1"/>
    <xf numFmtId="0" fontId="25" fillId="11" borderId="0" xfId="13" applyFill="1"/>
    <xf numFmtId="9" fontId="38" fillId="11" borderId="30" xfId="13" applyNumberFormat="1" applyFont="1" applyFill="1" applyBorder="1"/>
    <xf numFmtId="44" fontId="17" fillId="2" borderId="18" xfId="2" applyNumberFormat="1" applyFont="1" applyFill="1" applyBorder="1" applyAlignment="1">
      <alignment horizontal="right" vertical="center"/>
    </xf>
    <xf numFmtId="0" fontId="39" fillId="12" borderId="0" xfId="1" applyFont="1" applyFill="1" applyAlignment="1">
      <alignment vertical="center"/>
    </xf>
    <xf numFmtId="0" fontId="39" fillId="12" borderId="0" xfId="1" applyFont="1" applyFill="1" applyAlignment="1">
      <alignment horizontal="center" vertical="center"/>
    </xf>
    <xf numFmtId="14" fontId="39" fillId="12" borderId="0" xfId="1" applyNumberFormat="1" applyFont="1" applyFill="1" applyAlignment="1">
      <alignment vertical="center"/>
    </xf>
    <xf numFmtId="0" fontId="39" fillId="12" borderId="70" xfId="1" applyFont="1" applyFill="1" applyBorder="1" applyAlignment="1">
      <alignment horizontal="center" vertical="center"/>
    </xf>
    <xf numFmtId="0" fontId="39" fillId="12" borderId="71" xfId="1" applyFont="1" applyFill="1" applyBorder="1" applyAlignment="1">
      <alignment horizontal="center" vertical="center"/>
    </xf>
    <xf numFmtId="0" fontId="39" fillId="12" borderId="72" xfId="1" applyFont="1" applyFill="1" applyBorder="1" applyAlignment="1">
      <alignment horizontal="center" vertical="center"/>
    </xf>
    <xf numFmtId="0" fontId="50" fillId="12" borderId="74" xfId="1" applyFont="1" applyFill="1" applyBorder="1" applyAlignment="1">
      <alignment vertical="center" textRotation="255" wrapText="1"/>
    </xf>
    <xf numFmtId="0" fontId="50" fillId="12" borderId="75" xfId="1" applyFont="1" applyFill="1" applyBorder="1" applyAlignment="1">
      <alignment vertical="center" textRotation="255" wrapText="1"/>
    </xf>
    <xf numFmtId="0" fontId="50" fillId="12" borderId="76" xfId="1" applyFont="1" applyFill="1" applyBorder="1" applyAlignment="1">
      <alignment vertical="center" textRotation="255" wrapText="1"/>
    </xf>
    <xf numFmtId="0" fontId="46" fillId="15" borderId="82" xfId="16" applyFont="1" applyFill="1" applyBorder="1" applyAlignment="1">
      <alignment horizontal="justify" vertical="center" wrapText="1"/>
    </xf>
    <xf numFmtId="0" fontId="52" fillId="15" borderId="83" xfId="1" applyFont="1" applyFill="1" applyBorder="1" applyAlignment="1">
      <alignment vertical="center"/>
    </xf>
    <xf numFmtId="0" fontId="52" fillId="15" borderId="84" xfId="1" applyFont="1" applyFill="1" applyBorder="1" applyAlignment="1">
      <alignment vertical="center"/>
    </xf>
    <xf numFmtId="0" fontId="52" fillId="15" borderId="85" xfId="1" applyFont="1" applyFill="1" applyBorder="1" applyAlignment="1">
      <alignment vertical="center"/>
    </xf>
    <xf numFmtId="0" fontId="52" fillId="15" borderId="86" xfId="1" applyFont="1" applyFill="1" applyBorder="1" applyAlignment="1">
      <alignment vertical="center"/>
    </xf>
    <xf numFmtId="0" fontId="52" fillId="15" borderId="87" xfId="1" applyFont="1" applyFill="1" applyBorder="1" applyAlignment="1">
      <alignment vertical="center"/>
    </xf>
    <xf numFmtId="0" fontId="52" fillId="15" borderId="88" xfId="1" applyFont="1" applyFill="1" applyBorder="1" applyAlignment="1">
      <alignment vertical="center"/>
    </xf>
    <xf numFmtId="2" fontId="42" fillId="15" borderId="89" xfId="16" applyNumberFormat="1" applyFont="1" applyFill="1" applyBorder="1" applyAlignment="1">
      <alignment horizontal="center" vertical="center"/>
    </xf>
    <xf numFmtId="2" fontId="42" fillId="15" borderId="90" xfId="16" applyNumberFormat="1" applyFont="1" applyFill="1" applyBorder="1" applyAlignment="1">
      <alignment horizontal="center" vertical="center"/>
    </xf>
    <xf numFmtId="0" fontId="46" fillId="0" borderId="92" xfId="16" applyFont="1" applyBorder="1" applyAlignment="1">
      <alignment horizontal="justify" vertical="center" wrapText="1"/>
    </xf>
    <xf numFmtId="0" fontId="52" fillId="0" borderId="93" xfId="1" applyFont="1" applyBorder="1" applyAlignment="1">
      <alignment vertical="center"/>
    </xf>
    <xf numFmtId="0" fontId="52" fillId="0" borderId="51" xfId="1" applyFont="1" applyBorder="1" applyAlignment="1">
      <alignment vertical="center"/>
    </xf>
    <xf numFmtId="0" fontId="52" fillId="0" borderId="52" xfId="1" applyFont="1" applyBorder="1" applyAlignment="1">
      <alignment vertical="center"/>
    </xf>
    <xf numFmtId="0" fontId="52" fillId="0" borderId="50" xfId="1" applyFont="1" applyBorder="1" applyAlignment="1">
      <alignment vertical="center"/>
    </xf>
    <xf numFmtId="0" fontId="52" fillId="0" borderId="65" xfId="1" applyFont="1" applyBorder="1" applyAlignment="1">
      <alignment vertical="center"/>
    </xf>
    <xf numFmtId="2" fontId="42" fillId="0" borderId="94" xfId="16" applyNumberFormat="1" applyFont="1" applyBorder="1" applyAlignment="1">
      <alignment horizontal="center" vertical="center"/>
    </xf>
    <xf numFmtId="0" fontId="39" fillId="0" borderId="0" xfId="1" applyFont="1" applyAlignment="1">
      <alignment vertical="center"/>
    </xf>
    <xf numFmtId="0" fontId="52" fillId="15" borderId="95" xfId="1" applyFont="1" applyFill="1" applyBorder="1" applyAlignment="1">
      <alignment vertical="center"/>
    </xf>
    <xf numFmtId="0" fontId="52" fillId="15" borderId="91" xfId="1" applyFont="1" applyFill="1" applyBorder="1" applyAlignment="1">
      <alignment vertical="center"/>
    </xf>
    <xf numFmtId="4" fontId="42" fillId="15" borderId="90" xfId="16" applyNumberFormat="1" applyFont="1" applyFill="1" applyBorder="1" applyAlignment="1">
      <alignment horizontal="center" vertical="center"/>
    </xf>
    <xf numFmtId="4" fontId="42" fillId="15" borderId="89" xfId="16" applyNumberFormat="1" applyFont="1" applyFill="1" applyBorder="1" applyAlignment="1">
      <alignment horizontal="center" vertical="center"/>
    </xf>
    <xf numFmtId="0" fontId="52" fillId="12" borderId="97" xfId="1" applyFont="1" applyFill="1" applyBorder="1" applyAlignment="1">
      <alignment vertical="center"/>
    </xf>
    <xf numFmtId="0" fontId="52" fillId="12" borderId="98" xfId="1" applyFont="1" applyFill="1" applyBorder="1" applyAlignment="1">
      <alignment vertical="center"/>
    </xf>
    <xf numFmtId="0" fontId="52" fillId="12" borderId="99" xfId="1" applyFont="1" applyFill="1" applyBorder="1" applyAlignment="1">
      <alignment vertical="center"/>
    </xf>
    <xf numFmtId="0" fontId="46" fillId="12" borderId="103" xfId="16" applyFont="1" applyFill="1" applyBorder="1" applyAlignment="1">
      <alignment horizontal="left" vertical="center" wrapText="1"/>
    </xf>
    <xf numFmtId="0" fontId="52" fillId="12" borderId="104" xfId="1" applyFont="1" applyFill="1" applyBorder="1" applyAlignment="1">
      <alignment vertical="center"/>
    </xf>
    <xf numFmtId="0" fontId="52" fillId="12" borderId="48" xfId="1" applyFont="1" applyFill="1" applyBorder="1" applyAlignment="1">
      <alignment vertical="center"/>
    </xf>
    <xf numFmtId="0" fontId="52" fillId="12" borderId="55" xfId="1" applyFont="1" applyFill="1" applyBorder="1" applyAlignment="1">
      <alignment vertical="center"/>
    </xf>
    <xf numFmtId="0" fontId="52" fillId="12" borderId="54" xfId="1" applyFont="1" applyFill="1" applyBorder="1" applyAlignment="1">
      <alignment vertical="center"/>
    </xf>
    <xf numFmtId="0" fontId="52" fillId="12" borderId="105" xfId="1" applyFont="1" applyFill="1" applyBorder="1" applyAlignment="1">
      <alignment vertical="center"/>
    </xf>
    <xf numFmtId="0" fontId="46" fillId="12" borderId="106" xfId="16" applyFont="1" applyFill="1" applyBorder="1" applyAlignment="1">
      <alignment horizontal="left" vertical="center" wrapText="1"/>
    </xf>
    <xf numFmtId="0" fontId="52" fillId="12" borderId="107" xfId="1" applyFont="1" applyFill="1" applyBorder="1" applyAlignment="1">
      <alignment vertical="center"/>
    </xf>
    <xf numFmtId="0" fontId="52" fillId="12" borderId="56" xfId="1" applyFont="1" applyFill="1" applyBorder="1" applyAlignment="1">
      <alignment vertical="center"/>
    </xf>
    <xf numFmtId="0" fontId="52" fillId="12" borderId="57" xfId="1" applyFont="1" applyFill="1" applyBorder="1" applyAlignment="1">
      <alignment vertical="center"/>
    </xf>
    <xf numFmtId="0" fontId="52" fillId="12" borderId="108" xfId="1" applyFont="1" applyFill="1" applyBorder="1" applyAlignment="1">
      <alignment vertical="center"/>
    </xf>
    <xf numFmtId="0" fontId="52" fillId="12" borderId="109" xfId="1" applyFont="1" applyFill="1" applyBorder="1" applyAlignment="1">
      <alignment vertical="center"/>
    </xf>
    <xf numFmtId="0" fontId="46" fillId="12" borderId="82" xfId="16" applyFont="1" applyFill="1" applyBorder="1" applyAlignment="1">
      <alignment horizontal="left" vertical="center" wrapText="1"/>
    </xf>
    <xf numFmtId="2" fontId="43" fillId="12" borderId="89" xfId="16" applyNumberFormat="1" applyFont="1" applyFill="1" applyBorder="1" applyAlignment="1">
      <alignment horizontal="center" vertical="center"/>
    </xf>
    <xf numFmtId="2" fontId="43" fillId="12" borderId="90" xfId="16" applyNumberFormat="1" applyFont="1" applyFill="1" applyBorder="1" applyAlignment="1">
      <alignment horizontal="center" vertical="center"/>
    </xf>
    <xf numFmtId="2" fontId="43" fillId="12" borderId="18" xfId="16" applyNumberFormat="1" applyFont="1" applyFill="1" applyBorder="1" applyAlignment="1">
      <alignment horizontal="center" vertical="center"/>
    </xf>
    <xf numFmtId="2" fontId="43" fillId="12" borderId="16" xfId="16" applyNumberFormat="1" applyFont="1" applyFill="1" applyBorder="1" applyAlignment="1">
      <alignment horizontal="center" vertical="center"/>
    </xf>
    <xf numFmtId="0" fontId="39" fillId="12" borderId="92" xfId="1" applyFont="1" applyFill="1" applyBorder="1" applyAlignment="1">
      <alignment vertical="center"/>
    </xf>
    <xf numFmtId="0" fontId="39" fillId="12" borderId="110" xfId="1" applyFont="1" applyFill="1" applyBorder="1" applyAlignment="1">
      <alignment horizontal="center" vertical="center"/>
    </xf>
    <xf numFmtId="0" fontId="39" fillId="12" borderId="80" xfId="1" applyFont="1" applyFill="1" applyBorder="1" applyAlignment="1">
      <alignment vertical="center"/>
    </xf>
    <xf numFmtId="0" fontId="39" fillId="12" borderId="110" xfId="1" applyFont="1" applyFill="1" applyBorder="1" applyAlignment="1">
      <alignment vertical="center"/>
    </xf>
    <xf numFmtId="0" fontId="45" fillId="12" borderId="92" xfId="7" applyFont="1" applyFill="1" applyBorder="1" applyAlignment="1">
      <alignment vertical="center"/>
    </xf>
    <xf numFmtId="0" fontId="43" fillId="12" borderId="92" xfId="1" applyFont="1" applyFill="1" applyBorder="1" applyAlignment="1">
      <alignment vertical="center"/>
    </xf>
    <xf numFmtId="2" fontId="17" fillId="2" borderId="24" xfId="3" applyNumberFormat="1" applyFont="1" applyFill="1" applyBorder="1" applyAlignment="1">
      <alignment horizontal="center" vertical="center"/>
    </xf>
    <xf numFmtId="0" fontId="58" fillId="0" borderId="0" xfId="5" applyFont="1"/>
    <xf numFmtId="9" fontId="26" fillId="0" borderId="30" xfId="22" applyFont="1" applyBorder="1" applyAlignment="1">
      <alignment vertical="center"/>
    </xf>
    <xf numFmtId="0" fontId="6" fillId="16" borderId="15" xfId="1" applyFont="1" applyFill="1" applyBorder="1" applyAlignment="1">
      <alignment horizontal="center" vertical="center"/>
    </xf>
    <xf numFmtId="0" fontId="6" fillId="3" borderId="7" xfId="1" applyFont="1" applyFill="1" applyBorder="1" applyAlignment="1">
      <alignment horizontal="center" vertical="center"/>
    </xf>
    <xf numFmtId="0" fontId="10" fillId="3" borderId="8" xfId="1" applyFont="1" applyFill="1" applyBorder="1" applyAlignment="1">
      <alignment horizontal="center" vertical="center"/>
    </xf>
    <xf numFmtId="0" fontId="10" fillId="3" borderId="7" xfId="1" applyFont="1" applyFill="1" applyBorder="1" applyAlignment="1">
      <alignment horizontal="center" vertical="center"/>
    </xf>
    <xf numFmtId="0" fontId="8" fillId="3" borderId="15" xfId="2" applyFont="1" applyFill="1" applyBorder="1" applyAlignment="1">
      <alignment horizontal="justify" vertical="center" wrapText="1"/>
    </xf>
    <xf numFmtId="0" fontId="8" fillId="3" borderId="21" xfId="2" applyFont="1" applyFill="1" applyBorder="1" applyAlignment="1">
      <alignment horizontal="center" vertical="center" wrapText="1"/>
    </xf>
    <xf numFmtId="0" fontId="8" fillId="3" borderId="22" xfId="2" applyFont="1" applyFill="1" applyBorder="1" applyAlignment="1">
      <alignment horizontal="center" vertical="center" wrapText="1"/>
    </xf>
    <xf numFmtId="0" fontId="12" fillId="3" borderId="23" xfId="1" applyFont="1" applyFill="1" applyBorder="1" applyAlignment="1">
      <alignment vertical="center"/>
    </xf>
    <xf numFmtId="0" fontId="12" fillId="3" borderId="21" xfId="1" applyFont="1" applyFill="1" applyBorder="1" applyAlignment="1">
      <alignment vertical="center"/>
    </xf>
    <xf numFmtId="0" fontId="12" fillId="3" borderId="24" xfId="1" applyFont="1" applyFill="1" applyBorder="1" applyAlignment="1">
      <alignment vertical="center"/>
    </xf>
    <xf numFmtId="0" fontId="12" fillId="3" borderId="22" xfId="1" applyFont="1" applyFill="1" applyBorder="1" applyAlignment="1">
      <alignment vertical="center"/>
    </xf>
    <xf numFmtId="0" fontId="12" fillId="3" borderId="25" xfId="1" applyFont="1" applyFill="1" applyBorder="1" applyAlignment="1">
      <alignment vertical="center"/>
    </xf>
    <xf numFmtId="2" fontId="13" fillId="3" borderId="23" xfId="2" applyNumberFormat="1" applyFont="1" applyFill="1" applyBorder="1" applyAlignment="1">
      <alignment horizontal="center" vertical="center"/>
    </xf>
    <xf numFmtId="4" fontId="13" fillId="3" borderId="23" xfId="2" applyNumberFormat="1" applyFont="1" applyFill="1" applyBorder="1" applyAlignment="1">
      <alignment horizontal="center" vertical="center"/>
    </xf>
    <xf numFmtId="164" fontId="13" fillId="3" borderId="24" xfId="2" applyNumberFormat="1" applyFont="1" applyFill="1" applyBorder="1" applyAlignment="1">
      <alignment horizontal="center" vertical="center"/>
    </xf>
    <xf numFmtId="0" fontId="8" fillId="5" borderId="15" xfId="2" applyFont="1" applyFill="1" applyBorder="1" applyAlignment="1">
      <alignment horizontal="left" vertical="center" wrapText="1"/>
    </xf>
    <xf numFmtId="0" fontId="8" fillId="5" borderId="21" xfId="2" applyFont="1" applyFill="1" applyBorder="1" applyAlignment="1">
      <alignment horizontal="center" vertical="center" wrapText="1"/>
    </xf>
    <xf numFmtId="0" fontId="8" fillId="5" borderId="22" xfId="2" applyFont="1" applyFill="1" applyBorder="1" applyAlignment="1">
      <alignment horizontal="center" vertical="center" wrapText="1"/>
    </xf>
    <xf numFmtId="0" fontId="12" fillId="5" borderId="23" xfId="1" applyFont="1" applyFill="1" applyBorder="1" applyAlignment="1">
      <alignment vertical="center"/>
    </xf>
    <xf numFmtId="0" fontId="12" fillId="5" borderId="21" xfId="1" applyFont="1" applyFill="1" applyBorder="1" applyAlignment="1">
      <alignment vertical="center"/>
    </xf>
    <xf numFmtId="0" fontId="12" fillId="5" borderId="24" xfId="1" applyFont="1" applyFill="1" applyBorder="1" applyAlignment="1">
      <alignment vertical="center"/>
    </xf>
    <xf numFmtId="0" fontId="12" fillId="5" borderId="22" xfId="1" applyFont="1" applyFill="1" applyBorder="1" applyAlignment="1">
      <alignment vertical="center"/>
    </xf>
    <xf numFmtId="0" fontId="12" fillId="5" borderId="25" xfId="1" applyFont="1" applyFill="1" applyBorder="1" applyAlignment="1">
      <alignment vertical="center"/>
    </xf>
    <xf numFmtId="2" fontId="13" fillId="5" borderId="23" xfId="2" applyNumberFormat="1" applyFont="1" applyFill="1" applyBorder="1" applyAlignment="1">
      <alignment horizontal="center" vertical="center"/>
    </xf>
    <xf numFmtId="4" fontId="13" fillId="5" borderId="23" xfId="2" applyNumberFormat="1" applyFont="1" applyFill="1" applyBorder="1" applyAlignment="1">
      <alignment horizontal="center" vertical="center"/>
    </xf>
    <xf numFmtId="164" fontId="13" fillId="5" borderId="24" xfId="2" applyNumberFormat="1" applyFont="1" applyFill="1" applyBorder="1" applyAlignment="1">
      <alignment horizontal="center" vertical="center"/>
    </xf>
    <xf numFmtId="44" fontId="13" fillId="5" borderId="24" xfId="2" applyNumberFormat="1" applyFont="1" applyFill="1" applyBorder="1" applyAlignment="1">
      <alignment horizontal="center" vertical="center"/>
    </xf>
    <xf numFmtId="44" fontId="14" fillId="5" borderId="18" xfId="1" applyNumberFormat="1" applyFont="1" applyFill="1" applyBorder="1" applyAlignment="1">
      <alignment vertical="center"/>
    </xf>
    <xf numFmtId="0" fontId="39" fillId="12" borderId="112" xfId="1" applyFont="1" applyFill="1" applyBorder="1" applyAlignment="1">
      <alignment vertical="center"/>
    </xf>
    <xf numFmtId="0" fontId="47" fillId="12" borderId="92" xfId="1" applyFont="1" applyFill="1" applyBorder="1" applyAlignment="1">
      <alignment horizontal="right" vertical="top" wrapText="1"/>
    </xf>
    <xf numFmtId="0" fontId="39" fillId="12" borderId="115" xfId="1" applyFont="1" applyFill="1" applyBorder="1" applyAlignment="1">
      <alignment vertical="center"/>
    </xf>
    <xf numFmtId="2" fontId="41" fillId="12" borderId="112" xfId="16" applyNumberFormat="1" applyFont="1" applyFill="1" applyBorder="1" applyAlignment="1">
      <alignment horizontal="center" vertical="center" textRotation="255" wrapText="1"/>
    </xf>
    <xf numFmtId="0" fontId="42" fillId="12" borderId="112" xfId="16" applyFont="1" applyFill="1" applyBorder="1" applyAlignment="1">
      <alignment horizontal="center" vertical="center" textRotation="255"/>
    </xf>
    <xf numFmtId="0" fontId="42" fillId="12" borderId="113" xfId="16" applyFont="1" applyFill="1" applyBorder="1" applyAlignment="1">
      <alignment horizontal="center" vertical="center" textRotation="255"/>
    </xf>
    <xf numFmtId="0" fontId="47" fillId="13" borderId="119" xfId="1" applyFont="1" applyFill="1" applyBorder="1" applyAlignment="1">
      <alignment horizontal="center" vertical="center"/>
    </xf>
    <xf numFmtId="0" fontId="39" fillId="13" borderId="120" xfId="1" applyFont="1" applyFill="1" applyBorder="1" applyAlignment="1">
      <alignment vertical="center"/>
    </xf>
    <xf numFmtId="0" fontId="47" fillId="13" borderId="120" xfId="1" applyFont="1" applyFill="1" applyBorder="1" applyAlignment="1">
      <alignment horizontal="center" vertical="center"/>
    </xf>
    <xf numFmtId="0" fontId="46" fillId="12" borderId="121" xfId="16" applyFont="1" applyFill="1" applyBorder="1" applyAlignment="1">
      <alignment horizontal="left" vertical="center" wrapText="1"/>
    </xf>
    <xf numFmtId="0" fontId="52" fillId="12" borderId="122" xfId="1" applyFont="1" applyFill="1" applyBorder="1" applyAlignment="1">
      <alignment vertical="center"/>
    </xf>
    <xf numFmtId="0" fontId="52" fillId="12" borderId="116" xfId="1" applyFont="1" applyFill="1" applyBorder="1" applyAlignment="1">
      <alignment vertical="center"/>
    </xf>
    <xf numFmtId="0" fontId="52" fillId="12" borderId="117" xfId="1" applyFont="1" applyFill="1" applyBorder="1" applyAlignment="1">
      <alignment vertical="center"/>
    </xf>
    <xf numFmtId="2" fontId="42" fillId="12" borderId="123" xfId="16" applyNumberFormat="1" applyFont="1" applyFill="1" applyBorder="1" applyAlignment="1">
      <alignment horizontal="center" vertical="center"/>
    </xf>
    <xf numFmtId="2" fontId="42" fillId="12" borderId="120" xfId="16" applyNumberFormat="1" applyFont="1" applyFill="1" applyBorder="1" applyAlignment="1">
      <alignment horizontal="center" vertical="center"/>
    </xf>
    <xf numFmtId="0" fontId="5" fillId="0" borderId="0" xfId="7" applyAlignment="1">
      <alignment vertical="center"/>
    </xf>
    <xf numFmtId="0" fontId="26" fillId="0" borderId="0" xfId="6" applyFont="1" applyAlignment="1">
      <alignment vertical="top" wrapText="1"/>
    </xf>
    <xf numFmtId="175" fontId="5" fillId="0" borderId="0" xfId="7" applyNumberFormat="1" applyAlignment="1">
      <alignment vertical="center"/>
    </xf>
    <xf numFmtId="175" fontId="26" fillId="0" borderId="0" xfId="6" applyNumberFormat="1" applyFont="1"/>
    <xf numFmtId="175" fontId="26" fillId="0" borderId="30" xfId="6" applyNumberFormat="1" applyFont="1" applyBorder="1" applyAlignment="1">
      <alignment vertical="center"/>
    </xf>
    <xf numFmtId="0" fontId="23" fillId="2" borderId="0" xfId="1" applyFont="1" applyFill="1" applyAlignment="1">
      <alignment vertical="center"/>
    </xf>
    <xf numFmtId="0" fontId="6" fillId="2" borderId="92" xfId="1" applyFont="1" applyFill="1" applyBorder="1" applyAlignment="1">
      <alignment horizontal="center" vertical="center"/>
    </xf>
    <xf numFmtId="0" fontId="6" fillId="2" borderId="92" xfId="1" applyFont="1" applyFill="1" applyBorder="1" applyAlignment="1">
      <alignment vertical="center"/>
    </xf>
    <xf numFmtId="0" fontId="6" fillId="2" borderId="111" xfId="1" applyFont="1" applyFill="1" applyBorder="1" applyAlignment="1">
      <alignment vertical="center"/>
    </xf>
    <xf numFmtId="0" fontId="6" fillId="2" borderId="113" xfId="1" applyFont="1" applyFill="1" applyBorder="1" applyAlignment="1">
      <alignment vertical="center"/>
    </xf>
    <xf numFmtId="0" fontId="6" fillId="2" borderId="112" xfId="1" applyFont="1" applyFill="1" applyBorder="1" applyAlignment="1">
      <alignment vertical="center"/>
    </xf>
    <xf numFmtId="0" fontId="6" fillId="16" borderId="16" xfId="1" applyFont="1" applyFill="1" applyBorder="1" applyAlignment="1">
      <alignment vertical="center"/>
    </xf>
    <xf numFmtId="0" fontId="6" fillId="16" borderId="15" xfId="1" applyFont="1" applyFill="1" applyBorder="1" applyAlignment="1">
      <alignment vertical="center"/>
    </xf>
    <xf numFmtId="0" fontId="6" fillId="16" borderId="18" xfId="1" applyFont="1" applyFill="1" applyBorder="1" applyAlignment="1">
      <alignment vertical="center"/>
    </xf>
    <xf numFmtId="0" fontId="10" fillId="2" borderId="92" xfId="1" applyFont="1" applyFill="1" applyBorder="1" applyAlignment="1">
      <alignment horizontal="center" vertical="center"/>
    </xf>
    <xf numFmtId="44" fontId="14" fillId="3" borderId="16" xfId="1" applyNumberFormat="1" applyFont="1" applyFill="1" applyBorder="1" applyAlignment="1">
      <alignment vertical="center"/>
    </xf>
    <xf numFmtId="44" fontId="14" fillId="2" borderId="129" xfId="1" applyNumberFormat="1" applyFont="1" applyFill="1" applyBorder="1" applyAlignment="1">
      <alignment vertical="center"/>
    </xf>
    <xf numFmtId="44" fontId="17" fillId="2" borderId="0" xfId="2" applyNumberFormat="1" applyFont="1" applyFill="1" applyAlignment="1">
      <alignment horizontal="right" vertical="center"/>
    </xf>
    <xf numFmtId="0" fontId="14" fillId="2" borderId="16" xfId="1" applyFont="1" applyFill="1" applyBorder="1" applyAlignment="1">
      <alignment vertical="center"/>
    </xf>
    <xf numFmtId="44" fontId="10" fillId="2" borderId="15" xfId="1" applyNumberFormat="1" applyFont="1" applyFill="1" applyBorder="1" applyAlignment="1">
      <alignment vertical="center"/>
    </xf>
    <xf numFmtId="44" fontId="10" fillId="2" borderId="18" xfId="1" applyNumberFormat="1" applyFont="1" applyFill="1" applyBorder="1" applyAlignment="1">
      <alignment vertical="center"/>
    </xf>
    <xf numFmtId="0" fontId="22" fillId="0" borderId="0" xfId="5" applyFont="1"/>
    <xf numFmtId="0" fontId="10" fillId="2" borderId="115" xfId="1" applyFont="1" applyFill="1" applyBorder="1" applyAlignment="1">
      <alignment horizontal="center" vertical="center"/>
    </xf>
    <xf numFmtId="0" fontId="8" fillId="2" borderId="92" xfId="2" applyFont="1" applyFill="1" applyBorder="1" applyAlignment="1">
      <alignment horizontal="left" vertical="center" wrapText="1"/>
    </xf>
    <xf numFmtId="0" fontId="12" fillId="2" borderId="114" xfId="1" applyFont="1" applyFill="1" applyBorder="1" applyAlignment="1">
      <alignment vertical="center"/>
    </xf>
    <xf numFmtId="4" fontId="16" fillId="2" borderId="124" xfId="2" applyNumberFormat="1" applyFont="1" applyFill="1" applyBorder="1" applyAlignment="1">
      <alignment horizontal="center" vertical="center"/>
    </xf>
    <xf numFmtId="0" fontId="8" fillId="2" borderId="80" xfId="2" applyFont="1" applyFill="1" applyBorder="1" applyAlignment="1">
      <alignment horizontal="left" vertical="center" wrapText="1"/>
    </xf>
    <xf numFmtId="0" fontId="8" fillId="2" borderId="115" xfId="2" applyFont="1" applyFill="1" applyBorder="1" applyAlignment="1">
      <alignment horizontal="left" vertical="center" wrapText="1"/>
    </xf>
    <xf numFmtId="0" fontId="12" fillId="2" borderId="101" xfId="1" applyFont="1" applyFill="1" applyBorder="1" applyAlignment="1">
      <alignment vertical="center"/>
    </xf>
    <xf numFmtId="0" fontId="12" fillId="2" borderId="102" xfId="1" applyFont="1" applyFill="1" applyBorder="1" applyAlignment="1">
      <alignment vertical="center"/>
    </xf>
    <xf numFmtId="2" fontId="16" fillId="2" borderId="100" xfId="2" applyNumberFormat="1" applyFont="1" applyFill="1" applyBorder="1" applyAlignment="1">
      <alignment horizontal="center" vertical="center"/>
    </xf>
    <xf numFmtId="0" fontId="14" fillId="2" borderId="0" xfId="1" applyFont="1" applyFill="1" applyAlignment="1">
      <alignment horizontal="center" vertical="center"/>
    </xf>
    <xf numFmtId="2" fontId="17" fillId="2" borderId="130" xfId="2" applyNumberFormat="1" applyFont="1" applyFill="1" applyBorder="1" applyAlignment="1">
      <alignment horizontal="center" vertical="center"/>
    </xf>
    <xf numFmtId="10" fontId="17" fillId="2" borderId="132" xfId="2" applyNumberFormat="1" applyFont="1" applyFill="1" applyBorder="1" applyAlignment="1">
      <alignment horizontal="center" vertical="center"/>
    </xf>
    <xf numFmtId="2" fontId="17" fillId="2" borderId="131" xfId="2" applyNumberFormat="1" applyFont="1" applyFill="1" applyBorder="1" applyAlignment="1">
      <alignment horizontal="center" vertical="center"/>
    </xf>
    <xf numFmtId="164" fontId="17" fillId="2" borderId="132" xfId="2" applyNumberFormat="1" applyFont="1" applyFill="1" applyBorder="1" applyAlignment="1">
      <alignment horizontal="center" vertical="center"/>
    </xf>
    <xf numFmtId="0" fontId="10" fillId="2" borderId="80" xfId="1" applyFont="1" applyFill="1" applyBorder="1" applyAlignment="1">
      <alignment vertical="center"/>
    </xf>
    <xf numFmtId="0" fontId="6" fillId="2" borderId="110" xfId="1" applyFont="1" applyFill="1" applyBorder="1" applyAlignment="1">
      <alignment vertical="center"/>
    </xf>
    <xf numFmtId="0" fontId="14" fillId="2" borderId="110" xfId="1" applyFont="1" applyFill="1" applyBorder="1" applyAlignment="1">
      <alignment vertical="center"/>
    </xf>
    <xf numFmtId="0" fontId="14" fillId="2" borderId="110" xfId="1" applyFont="1" applyFill="1" applyBorder="1" applyAlignment="1">
      <alignment horizontal="center" vertical="center"/>
    </xf>
    <xf numFmtId="0" fontId="14" fillId="0" borderId="110" xfId="1" applyFont="1" applyBorder="1" applyAlignment="1">
      <alignment horizontal="center" vertical="center"/>
    </xf>
    <xf numFmtId="2" fontId="21" fillId="0" borderId="0" xfId="2" applyNumberFormat="1" applyFont="1" applyAlignment="1">
      <alignment vertical="center"/>
    </xf>
    <xf numFmtId="0" fontId="8" fillId="2" borderId="92" xfId="2" applyFont="1" applyFill="1" applyBorder="1" applyAlignment="1">
      <alignment vertical="center"/>
    </xf>
    <xf numFmtId="0" fontId="8" fillId="2" borderId="0" xfId="2" applyFont="1" applyFill="1" applyAlignment="1">
      <alignment vertical="center"/>
    </xf>
    <xf numFmtId="0" fontId="14" fillId="2" borderId="0" xfId="1" applyFont="1" applyFill="1" applyAlignment="1">
      <alignment vertical="center"/>
    </xf>
    <xf numFmtId="0" fontId="18" fillId="2" borderId="0" xfId="2" applyFont="1" applyFill="1" applyAlignment="1">
      <alignment vertical="center"/>
    </xf>
    <xf numFmtId="0" fontId="20" fillId="0" borderId="0" xfId="4" applyFont="1"/>
    <xf numFmtId="2" fontId="21" fillId="2" borderId="0" xfId="2" applyNumberFormat="1" applyFont="1" applyFill="1" applyAlignment="1">
      <alignment vertical="center"/>
    </xf>
    <xf numFmtId="0" fontId="23" fillId="2" borderId="0" xfId="2" applyFont="1" applyFill="1" applyAlignment="1">
      <alignment vertical="center"/>
    </xf>
    <xf numFmtId="0" fontId="61" fillId="2" borderId="0" xfId="2" applyFont="1" applyFill="1" applyAlignment="1">
      <alignment vertical="center"/>
    </xf>
    <xf numFmtId="0" fontId="6" fillId="2" borderId="0" xfId="1" applyFont="1" applyFill="1" applyAlignment="1">
      <alignment horizontal="left" vertical="center"/>
    </xf>
    <xf numFmtId="0" fontId="0" fillId="0" borderId="112" xfId="0" applyBorder="1"/>
    <xf numFmtId="0" fontId="6" fillId="18" borderId="16" xfId="1" applyFont="1" applyFill="1" applyBorder="1" applyAlignment="1">
      <alignment vertical="center"/>
    </xf>
    <xf numFmtId="10" fontId="5" fillId="12" borderId="127" xfId="9" applyNumberFormat="1" applyFill="1" applyBorder="1" applyAlignment="1">
      <alignment horizontal="center" vertical="center"/>
    </xf>
    <xf numFmtId="170" fontId="34" fillId="2" borderId="30" xfId="27" applyFont="1" applyFill="1" applyBorder="1"/>
    <xf numFmtId="171" fontId="5" fillId="0" borderId="135" xfId="7" applyNumberFormat="1" applyBorder="1"/>
    <xf numFmtId="0" fontId="37" fillId="2" borderId="0" xfId="13" applyFont="1" applyFill="1"/>
    <xf numFmtId="0" fontId="56" fillId="2" borderId="0" xfId="18" applyFont="1" applyFill="1" applyAlignment="1">
      <alignment horizontal="center"/>
    </xf>
    <xf numFmtId="0" fontId="56" fillId="2" borderId="0" xfId="18" applyFont="1" applyFill="1" applyAlignment="1">
      <alignment vertical="center"/>
    </xf>
    <xf numFmtId="0" fontId="56" fillId="2" borderId="0" xfId="18" applyFont="1" applyFill="1" applyAlignment="1">
      <alignment horizontal="left" vertical="center" wrapText="1"/>
    </xf>
    <xf numFmtId="0" fontId="56" fillId="2" borderId="0" xfId="18" applyFont="1" applyFill="1" applyAlignment="1">
      <alignment horizontal="left" vertical="center"/>
    </xf>
    <xf numFmtId="0" fontId="56" fillId="2" borderId="0" xfId="18" applyFont="1" applyFill="1" applyAlignment="1">
      <alignment vertical="center" wrapText="1"/>
    </xf>
    <xf numFmtId="176" fontId="56" fillId="2" borderId="0" xfId="18" applyNumberFormat="1" applyFont="1" applyFill="1" applyAlignment="1">
      <alignment horizontal="right" vertical="center"/>
    </xf>
    <xf numFmtId="0" fontId="56" fillId="2" borderId="0" xfId="18" applyFont="1" applyFill="1" applyAlignment="1">
      <alignment horizontal="center" vertical="center" wrapText="1"/>
    </xf>
    <xf numFmtId="0" fontId="56" fillId="2" borderId="0" xfId="18" applyFont="1" applyFill="1" applyAlignment="1">
      <alignment horizontal="center" vertical="center"/>
    </xf>
    <xf numFmtId="177" fontId="56" fillId="2" borderId="0" xfId="28" applyFont="1" applyFill="1" applyBorder="1" applyAlignment="1">
      <alignment vertical="center" wrapText="1"/>
    </xf>
    <xf numFmtId="4" fontId="56" fillId="2" borderId="0" xfId="29" applyFont="1" applyFill="1" applyAlignment="1">
      <alignment vertical="center"/>
    </xf>
    <xf numFmtId="0" fontId="37" fillId="2" borderId="0" xfId="13" applyFont="1" applyFill="1" applyAlignment="1">
      <alignment horizontal="left" wrapText="1"/>
    </xf>
    <xf numFmtId="0" fontId="64" fillId="2" borderId="0" xfId="13" applyFont="1" applyFill="1"/>
    <xf numFmtId="44" fontId="34" fillId="2" borderId="0" xfId="30" applyFont="1" applyFill="1"/>
    <xf numFmtId="43" fontId="26" fillId="16" borderId="0" xfId="6" applyNumberFormat="1" applyFont="1" applyFill="1"/>
    <xf numFmtId="9" fontId="5" fillId="16" borderId="30" xfId="9" applyFill="1" applyBorder="1" applyAlignment="1" applyProtection="1"/>
    <xf numFmtId="43" fontId="26" fillId="16" borderId="30" xfId="6" applyNumberFormat="1" applyFont="1" applyFill="1" applyBorder="1"/>
    <xf numFmtId="4" fontId="26" fillId="16" borderId="0" xfId="6" applyNumberFormat="1" applyFont="1" applyFill="1"/>
    <xf numFmtId="9" fontId="5" fillId="16" borderId="0" xfId="9" applyFill="1" applyBorder="1" applyAlignment="1" applyProtection="1"/>
    <xf numFmtId="0" fontId="26" fillId="16" borderId="0" xfId="6" applyFont="1" applyFill="1"/>
    <xf numFmtId="0" fontId="26" fillId="0" borderId="120" xfId="6" applyFont="1" applyBorder="1" applyAlignment="1">
      <alignment horizontal="center" vertical="center" wrapText="1"/>
    </xf>
    <xf numFmtId="0" fontId="26" fillId="0" borderId="30" xfId="6" applyFont="1" applyBorder="1" applyAlignment="1">
      <alignment horizontal="left" vertical="top" wrapText="1"/>
    </xf>
    <xf numFmtId="0" fontId="30" fillId="0" borderId="32" xfId="6" applyFont="1" applyBorder="1" applyAlignment="1">
      <alignment horizontal="center" vertical="center"/>
    </xf>
    <xf numFmtId="0" fontId="26" fillId="0" borderId="30" xfId="6" applyFont="1" applyBorder="1" applyAlignment="1">
      <alignment horizontal="left" vertical="center" wrapText="1"/>
    </xf>
    <xf numFmtId="0" fontId="26" fillId="0" borderId="54" xfId="6" applyFont="1" applyBorder="1" applyAlignment="1">
      <alignment horizontal="center" vertical="center"/>
    </xf>
    <xf numFmtId="165" fontId="26" fillId="0" borderId="48" xfId="8" applyFont="1" applyFill="1" applyBorder="1" applyAlignment="1" applyProtection="1">
      <alignment vertical="center"/>
    </xf>
    <xf numFmtId="2" fontId="26" fillId="0" borderId="48" xfId="6" applyNumberFormat="1" applyFont="1" applyBorder="1" applyAlignment="1">
      <alignment vertical="center"/>
    </xf>
    <xf numFmtId="9" fontId="5" fillId="0" borderId="48" xfId="9" applyFill="1" applyBorder="1" applyAlignment="1">
      <alignment vertical="center"/>
    </xf>
    <xf numFmtId="165" fontId="26" fillId="0" borderId="55" xfId="8" applyFont="1" applyFill="1" applyBorder="1" applyAlignment="1" applyProtection="1">
      <alignment vertical="center"/>
    </xf>
    <xf numFmtId="9" fontId="34" fillId="2" borderId="0" xfId="22" applyFont="1" applyFill="1"/>
    <xf numFmtId="178" fontId="34" fillId="2" borderId="0" xfId="22" applyNumberFormat="1" applyFont="1" applyFill="1"/>
    <xf numFmtId="0" fontId="34" fillId="16" borderId="0" xfId="13" applyFont="1" applyFill="1"/>
    <xf numFmtId="3" fontId="65" fillId="0" borderId="0" xfId="0" applyNumberFormat="1" applyFont="1"/>
    <xf numFmtId="179" fontId="34" fillId="2" borderId="0" xfId="13" applyNumberFormat="1" applyFont="1" applyFill="1"/>
    <xf numFmtId="0" fontId="25" fillId="2" borderId="31" xfId="13" applyFill="1" applyBorder="1" applyAlignment="1">
      <alignment horizontal="left"/>
    </xf>
    <xf numFmtId="2" fontId="25" fillId="2" borderId="30" xfId="13" applyNumberFormat="1" applyFill="1" applyBorder="1" applyAlignment="1">
      <alignment horizontal="right"/>
    </xf>
    <xf numFmtId="0" fontId="25" fillId="2" borderId="30" xfId="13" applyFill="1" applyBorder="1"/>
    <xf numFmtId="2" fontId="25" fillId="2" borderId="30" xfId="13" applyNumberFormat="1" applyFill="1" applyBorder="1"/>
    <xf numFmtId="0" fontId="66" fillId="19" borderId="19" xfId="1" applyFont="1" applyFill="1" applyBorder="1" applyAlignment="1">
      <alignment horizontal="center" vertical="center"/>
    </xf>
    <xf numFmtId="2" fontId="66" fillId="19" borderId="20" xfId="1" applyNumberFormat="1" applyFont="1" applyFill="1" applyBorder="1" applyAlignment="1">
      <alignment horizontal="center" vertical="center"/>
    </xf>
    <xf numFmtId="2" fontId="20" fillId="0" borderId="0" xfId="4" applyNumberFormat="1" applyFont="1"/>
    <xf numFmtId="0" fontId="34" fillId="0" borderId="30" xfId="13" applyFont="1" applyBorder="1"/>
    <xf numFmtId="4" fontId="34" fillId="0" borderId="30" xfId="13" applyNumberFormat="1" applyFont="1" applyBorder="1"/>
    <xf numFmtId="4" fontId="34" fillId="0" borderId="30" xfId="27" applyNumberFormat="1" applyFont="1" applyFill="1" applyBorder="1"/>
    <xf numFmtId="0" fontId="67" fillId="2" borderId="0" xfId="13" applyFont="1" applyFill="1" applyAlignment="1">
      <alignment horizontal="center"/>
    </xf>
    <xf numFmtId="0" fontId="24" fillId="2" borderId="0" xfId="5" applyFont="1" applyFill="1" applyAlignment="1">
      <alignment vertical="center" wrapText="1"/>
    </xf>
    <xf numFmtId="0" fontId="62" fillId="2" borderId="0" xfId="1" applyFont="1" applyFill="1" applyAlignment="1">
      <alignment vertical="center"/>
    </xf>
    <xf numFmtId="0" fontId="50" fillId="12" borderId="78" xfId="1" applyFont="1" applyFill="1" applyBorder="1" applyAlignment="1">
      <alignment vertical="center" textRotation="255" wrapText="1"/>
    </xf>
    <xf numFmtId="0" fontId="9" fillId="2" borderId="92" xfId="1" applyFont="1" applyFill="1" applyBorder="1" applyAlignment="1">
      <alignment vertical="center" wrapText="1"/>
    </xf>
    <xf numFmtId="0" fontId="63" fillId="2" borderId="0" xfId="5" applyFont="1" applyFill="1" applyAlignment="1">
      <alignment horizontal="center" vertical="center"/>
    </xf>
    <xf numFmtId="0" fontId="63" fillId="2" borderId="112" xfId="5" applyFont="1" applyFill="1" applyBorder="1" applyAlignment="1">
      <alignment horizontal="center" vertical="center" wrapText="1"/>
    </xf>
    <xf numFmtId="0" fontId="39" fillId="12" borderId="111" xfId="1" applyFont="1" applyFill="1" applyBorder="1" applyAlignment="1">
      <alignment vertical="center"/>
    </xf>
    <xf numFmtId="0" fontId="39" fillId="12" borderId="5" xfId="1" applyFont="1" applyFill="1" applyBorder="1" applyAlignment="1">
      <alignment vertical="center"/>
    </xf>
    <xf numFmtId="2" fontId="42" fillId="0" borderId="0" xfId="16" applyNumberFormat="1" applyFont="1" applyAlignment="1">
      <alignment horizontal="center" vertical="center"/>
    </xf>
    <xf numFmtId="0" fontId="39" fillId="0" borderId="5" xfId="1" applyFont="1" applyBorder="1" applyAlignment="1">
      <alignment vertical="center"/>
    </xf>
    <xf numFmtId="0" fontId="53" fillId="12" borderId="0" xfId="16" applyFont="1" applyFill="1" applyAlignment="1">
      <alignment vertical="center"/>
    </xf>
    <xf numFmtId="2" fontId="54" fillId="12" borderId="0" xfId="16" applyNumberFormat="1" applyFont="1" applyFill="1" applyAlignment="1">
      <alignment vertical="center"/>
    </xf>
    <xf numFmtId="0" fontId="18" fillId="2" borderId="5" xfId="2" applyFont="1" applyFill="1" applyBorder="1" applyAlignment="1">
      <alignment vertical="center"/>
    </xf>
    <xf numFmtId="0" fontId="23" fillId="2" borderId="5" xfId="2" applyFont="1" applyFill="1" applyBorder="1" applyAlignment="1">
      <alignment vertical="center"/>
    </xf>
    <xf numFmtId="0" fontId="62" fillId="2" borderId="5" xfId="1" applyFont="1" applyFill="1" applyBorder="1" applyAlignment="1">
      <alignment vertical="center"/>
    </xf>
    <xf numFmtId="2" fontId="6" fillId="16" borderId="15" xfId="1" applyNumberFormat="1" applyFont="1" applyFill="1" applyBorder="1" applyAlignment="1">
      <alignment horizontal="center" vertical="center"/>
    </xf>
    <xf numFmtId="0" fontId="33" fillId="0" borderId="0" xfId="12" applyFont="1" applyAlignment="1" applyProtection="1">
      <alignment horizontal="left"/>
      <protection locked="0"/>
    </xf>
    <xf numFmtId="0" fontId="68" fillId="0" borderId="0" xfId="6" applyFont="1"/>
    <xf numFmtId="0" fontId="26" fillId="0" borderId="39" xfId="6" applyFont="1" applyBorder="1"/>
    <xf numFmtId="0" fontId="26" fillId="0" borderId="44" xfId="6" applyFont="1" applyBorder="1"/>
    <xf numFmtId="0" fontId="26" fillId="0" borderId="40" xfId="6" applyFont="1" applyBorder="1"/>
    <xf numFmtId="0" fontId="26" fillId="0" borderId="139" xfId="6" applyFont="1" applyBorder="1"/>
    <xf numFmtId="4" fontId="28" fillId="0" borderId="45" xfId="6" applyNumberFormat="1" applyFont="1" applyBorder="1"/>
    <xf numFmtId="0" fontId="26" fillId="0" borderId="140" xfId="6" applyFont="1" applyBorder="1"/>
    <xf numFmtId="0" fontId="26" fillId="0" borderId="141" xfId="6" applyFont="1" applyBorder="1"/>
    <xf numFmtId="0" fontId="33" fillId="0" borderId="141" xfId="12" applyFont="1" applyBorder="1" applyAlignment="1" applyProtection="1">
      <alignment horizontal="left"/>
      <protection locked="0"/>
    </xf>
    <xf numFmtId="4" fontId="28" fillId="0" borderId="142" xfId="6" applyNumberFormat="1" applyFont="1" applyBorder="1"/>
    <xf numFmtId="0" fontId="28" fillId="0" borderId="92" xfId="6" applyFont="1" applyBorder="1" applyAlignment="1">
      <alignment horizontal="center" vertical="center"/>
    </xf>
    <xf numFmtId="0" fontId="28" fillId="7" borderId="47" xfId="6" applyFont="1" applyFill="1" applyBorder="1" applyAlignment="1">
      <alignment horizontal="center"/>
    </xf>
    <xf numFmtId="0" fontId="37" fillId="2" borderId="31" xfId="13" applyFont="1" applyFill="1" applyBorder="1" applyAlignment="1">
      <alignment horizontal="left"/>
    </xf>
    <xf numFmtId="0" fontId="37" fillId="2" borderId="59" xfId="13" applyFont="1" applyFill="1" applyBorder="1" applyAlignment="1">
      <alignment horizontal="left"/>
    </xf>
    <xf numFmtId="0" fontId="37" fillId="2" borderId="34" xfId="13" applyFont="1" applyFill="1" applyBorder="1" applyAlignment="1">
      <alignment horizontal="left"/>
    </xf>
    <xf numFmtId="0" fontId="34" fillId="2" borderId="0" xfId="13" applyFont="1" applyFill="1" applyAlignment="1">
      <alignment horizontal="center"/>
    </xf>
    <xf numFmtId="0" fontId="34" fillId="2" borderId="135" xfId="13" applyFont="1" applyFill="1" applyBorder="1" applyAlignment="1">
      <alignment horizontal="center"/>
    </xf>
    <xf numFmtId="0" fontId="35" fillId="11" borderId="30" xfId="13" applyFont="1" applyFill="1" applyBorder="1" applyAlignment="1">
      <alignment horizontal="center" vertical="center"/>
    </xf>
    <xf numFmtId="0" fontId="36" fillId="2" borderId="30" xfId="13" applyFont="1" applyFill="1" applyBorder="1" applyAlignment="1">
      <alignment horizontal="justify" vertical="center" wrapText="1"/>
    </xf>
    <xf numFmtId="0" fontId="34" fillId="2" borderId="30" xfId="13" applyFont="1" applyFill="1" applyBorder="1" applyAlignment="1">
      <alignment horizontal="justify" vertical="center" wrapText="1"/>
    </xf>
    <xf numFmtId="0" fontId="34" fillId="11" borderId="31" xfId="13" applyFont="1" applyFill="1" applyBorder="1" applyAlignment="1">
      <alignment horizontal="center"/>
    </xf>
    <xf numFmtId="0" fontId="34" fillId="11" borderId="59" xfId="13" applyFont="1" applyFill="1" applyBorder="1" applyAlignment="1">
      <alignment horizontal="center"/>
    </xf>
    <xf numFmtId="0" fontId="34" fillId="11" borderId="34" xfId="13" applyFont="1" applyFill="1" applyBorder="1" applyAlignment="1">
      <alignment horizontal="center"/>
    </xf>
    <xf numFmtId="0" fontId="34" fillId="2" borderId="30" xfId="13" applyFont="1" applyFill="1" applyBorder="1" applyAlignment="1">
      <alignment horizontal="center"/>
    </xf>
    <xf numFmtId="0" fontId="38" fillId="11" borderId="30" xfId="13" applyFont="1" applyFill="1" applyBorder="1" applyAlignment="1">
      <alignment horizontal="left"/>
    </xf>
    <xf numFmtId="0" fontId="37" fillId="0" borderId="31" xfId="13" applyFont="1" applyBorder="1" applyAlignment="1">
      <alignment horizontal="left"/>
    </xf>
    <xf numFmtId="0" fontId="37" fillId="0" borderId="59" xfId="13" applyFont="1" applyBorder="1" applyAlignment="1">
      <alignment horizontal="left"/>
    </xf>
    <xf numFmtId="0" fontId="37" fillId="0" borderId="34" xfId="13" applyFont="1" applyBorder="1" applyAlignment="1">
      <alignment horizontal="left"/>
    </xf>
    <xf numFmtId="0" fontId="37" fillId="2" borderId="0" xfId="13" applyFont="1" applyFill="1" applyAlignment="1">
      <alignment horizontal="left"/>
    </xf>
    <xf numFmtId="0" fontId="34" fillId="2" borderId="31" xfId="13" applyFont="1" applyFill="1" applyBorder="1" applyAlignment="1">
      <alignment horizontal="left"/>
    </xf>
    <xf numFmtId="0" fontId="34" fillId="2" borderId="34" xfId="13" applyFont="1" applyFill="1" applyBorder="1" applyAlignment="1">
      <alignment horizontal="left"/>
    </xf>
    <xf numFmtId="0" fontId="34" fillId="2" borderId="31" xfId="13" applyFont="1" applyFill="1" applyBorder="1" applyAlignment="1">
      <alignment horizontal="center"/>
    </xf>
    <xf numFmtId="0" fontId="34" fillId="2" borderId="59" xfId="13" applyFont="1" applyFill="1" applyBorder="1" applyAlignment="1">
      <alignment horizontal="center"/>
    </xf>
    <xf numFmtId="0" fontId="34" fillId="2" borderId="34" xfId="13" applyFont="1" applyFill="1" applyBorder="1" applyAlignment="1">
      <alignment horizontal="center"/>
    </xf>
    <xf numFmtId="0" fontId="25" fillId="11" borderId="31" xfId="13" applyFill="1" applyBorder="1" applyAlignment="1">
      <alignment horizontal="center"/>
    </xf>
    <xf numFmtId="0" fontId="25" fillId="11" borderId="59" xfId="13" applyFill="1" applyBorder="1" applyAlignment="1">
      <alignment horizontal="center"/>
    </xf>
    <xf numFmtId="0" fontId="25" fillId="11" borderId="34" xfId="13" applyFill="1" applyBorder="1" applyAlignment="1">
      <alignment horizontal="center"/>
    </xf>
    <xf numFmtId="37" fontId="38" fillId="11" borderId="31" xfId="27" applyNumberFormat="1" applyFont="1" applyFill="1" applyBorder="1" applyAlignment="1">
      <alignment horizontal="center"/>
    </xf>
    <xf numFmtId="37" fontId="38" fillId="11" borderId="34" xfId="27" applyNumberFormat="1" applyFont="1" applyFill="1" applyBorder="1" applyAlignment="1">
      <alignment horizontal="center"/>
    </xf>
    <xf numFmtId="0" fontId="37" fillId="2" borderId="0" xfId="13" applyFont="1" applyFill="1" applyAlignment="1">
      <alignment horizontal="left" wrapText="1"/>
    </xf>
    <xf numFmtId="0" fontId="40" fillId="2" borderId="0" xfId="13" applyFont="1" applyFill="1" applyAlignment="1">
      <alignment horizontal="center" wrapText="1"/>
    </xf>
    <xf numFmtId="0" fontId="64" fillId="2" borderId="0" xfId="13" applyFont="1" applyFill="1" applyAlignment="1">
      <alignment horizontal="center" wrapText="1"/>
    </xf>
    <xf numFmtId="0" fontId="37" fillId="2" borderId="0" xfId="13" applyFont="1" applyFill="1" applyAlignment="1">
      <alignment horizontal="center"/>
    </xf>
    <xf numFmtId="0" fontId="34" fillId="2" borderId="0" xfId="13" applyFont="1" applyFill="1" applyAlignment="1">
      <alignment horizontal="justify" wrapText="1"/>
    </xf>
    <xf numFmtId="0" fontId="56" fillId="2" borderId="0" xfId="18" applyFont="1" applyFill="1" applyAlignment="1">
      <alignment vertical="center" wrapText="1"/>
    </xf>
    <xf numFmtId="0" fontId="28" fillId="0" borderId="52" xfId="6" applyFont="1" applyBorder="1" applyAlignment="1">
      <alignment horizontal="center" vertical="center" wrapText="1"/>
    </xf>
    <xf numFmtId="0" fontId="26" fillId="0" borderId="32" xfId="6" applyFont="1" applyBorder="1" applyAlignment="1">
      <alignment horizontal="center"/>
    </xf>
    <xf numFmtId="0" fontId="26" fillId="0" borderId="30" xfId="6" applyFont="1" applyBorder="1" applyAlignment="1">
      <alignment horizontal="center"/>
    </xf>
    <xf numFmtId="0" fontId="26" fillId="0" borderId="33" xfId="6" applyFont="1" applyBorder="1" applyAlignment="1">
      <alignment horizontal="center"/>
    </xf>
    <xf numFmtId="0" fontId="28" fillId="0" borderId="49" xfId="6" applyFont="1" applyBorder="1" applyAlignment="1">
      <alignment horizontal="center"/>
    </xf>
    <xf numFmtId="0" fontId="26" fillId="0" borderId="28" xfId="6" applyFont="1" applyBorder="1" applyAlignment="1">
      <alignment horizontal="center"/>
    </xf>
    <xf numFmtId="0" fontId="28" fillId="0" borderId="0" xfId="6" applyFont="1" applyAlignment="1">
      <alignment horizontal="center" vertical="center"/>
    </xf>
    <xf numFmtId="0" fontId="28" fillId="0" borderId="50" xfId="6" applyFont="1" applyBorder="1" applyAlignment="1">
      <alignment horizontal="center" vertical="center"/>
    </xf>
    <xf numFmtId="0" fontId="27" fillId="0" borderId="15" xfId="7" applyFont="1" applyBorder="1" applyAlignment="1">
      <alignment horizontal="center" vertical="center" wrapText="1"/>
    </xf>
    <xf numFmtId="0" fontId="27" fillId="0" borderId="17" xfId="7" applyFont="1" applyBorder="1" applyAlignment="1">
      <alignment horizontal="center" vertical="center" wrapText="1"/>
    </xf>
    <xf numFmtId="0" fontId="27" fillId="0" borderId="18" xfId="7" applyFont="1" applyBorder="1" applyAlignment="1">
      <alignment horizontal="center" vertical="center" wrapText="1"/>
    </xf>
    <xf numFmtId="0" fontId="27" fillId="0" borderId="1" xfId="7" applyFont="1" applyBorder="1" applyAlignment="1">
      <alignment horizontal="center" vertical="top" wrapText="1"/>
    </xf>
    <xf numFmtId="0" fontId="27" fillId="0" borderId="2" xfId="7" applyFont="1" applyBorder="1" applyAlignment="1">
      <alignment horizontal="center" vertical="top" wrapText="1"/>
    </xf>
    <xf numFmtId="0" fontId="27" fillId="0" borderId="3" xfId="7" applyFont="1" applyBorder="1" applyAlignment="1">
      <alignment horizontal="center" vertical="top" wrapText="1"/>
    </xf>
    <xf numFmtId="0" fontId="26" fillId="0" borderId="15" xfId="6" applyFont="1" applyBorder="1" applyAlignment="1">
      <alignment horizontal="center"/>
    </xf>
    <xf numFmtId="0" fontId="26" fillId="0" borderId="17" xfId="6" applyFont="1" applyBorder="1" applyAlignment="1">
      <alignment horizontal="center"/>
    </xf>
    <xf numFmtId="0" fontId="26" fillId="0" borderId="18" xfId="6" applyFont="1" applyBorder="1" applyAlignment="1">
      <alignment horizontal="center"/>
    </xf>
    <xf numFmtId="0" fontId="28" fillId="6" borderId="4" xfId="6" applyFont="1" applyFill="1" applyBorder="1" applyAlignment="1">
      <alignment horizontal="left"/>
    </xf>
    <xf numFmtId="0" fontId="28" fillId="6" borderId="0" xfId="6" applyFont="1" applyFill="1" applyAlignment="1">
      <alignment horizontal="left"/>
    </xf>
    <xf numFmtId="0" fontId="28" fillId="6" borderId="45" xfId="6" applyFont="1" applyFill="1" applyBorder="1" applyAlignment="1">
      <alignment horizontal="left"/>
    </xf>
    <xf numFmtId="0" fontId="28" fillId="0" borderId="51" xfId="6" applyFont="1" applyBorder="1" applyAlignment="1">
      <alignment horizontal="center" vertical="center" wrapText="1"/>
    </xf>
    <xf numFmtId="0" fontId="28" fillId="0" borderId="138" xfId="6" applyFont="1" applyBorder="1" applyAlignment="1">
      <alignment horizontal="center" vertical="center" wrapText="1"/>
    </xf>
    <xf numFmtId="0" fontId="28" fillId="0" borderId="137" xfId="6" applyFont="1" applyBorder="1" applyAlignment="1">
      <alignment horizontal="center" vertical="center" wrapText="1"/>
    </xf>
    <xf numFmtId="0" fontId="28" fillId="0" borderId="63" xfId="6" applyFont="1" applyBorder="1" applyAlignment="1">
      <alignment horizontal="center" vertical="center" wrapText="1"/>
    </xf>
    <xf numFmtId="0" fontId="28" fillId="0" borderId="61" xfId="6" applyFont="1" applyBorder="1" applyAlignment="1">
      <alignment horizontal="center" vertical="center" wrapText="1"/>
    </xf>
    <xf numFmtId="0" fontId="28" fillId="0" borderId="65" xfId="6" applyFont="1" applyBorder="1" applyAlignment="1">
      <alignment horizontal="center" vertical="center" wrapText="1"/>
    </xf>
    <xf numFmtId="0" fontId="28" fillId="0" borderId="50" xfId="6" applyFont="1" applyBorder="1" applyAlignment="1">
      <alignment horizontal="center" vertical="center" wrapText="1"/>
    </xf>
    <xf numFmtId="0" fontId="28" fillId="6" borderId="43" xfId="6" applyFont="1" applyFill="1" applyBorder="1" applyAlignment="1">
      <alignment horizontal="left" vertical="top"/>
    </xf>
    <xf numFmtId="0" fontId="28" fillId="6" borderId="44" xfId="6" applyFont="1" applyFill="1" applyBorder="1" applyAlignment="1">
      <alignment horizontal="left" vertical="top"/>
    </xf>
    <xf numFmtId="0" fontId="28" fillId="6" borderId="143" xfId="6" applyFont="1" applyFill="1" applyBorder="1" applyAlignment="1">
      <alignment horizontal="left" vertical="top"/>
    </xf>
    <xf numFmtId="0" fontId="26" fillId="0" borderId="59" xfId="6" applyFont="1" applyBorder="1" applyAlignment="1">
      <alignment horizontal="left" vertical="top" wrapText="1"/>
    </xf>
    <xf numFmtId="0" fontId="26" fillId="0" borderId="34" xfId="6" applyFont="1" applyBorder="1" applyAlignment="1">
      <alignment horizontal="left" vertical="top" wrapText="1"/>
    </xf>
    <xf numFmtId="0" fontId="26" fillId="0" borderId="120" xfId="6" applyFont="1" applyBorder="1" applyAlignment="1">
      <alignment horizontal="left" vertical="top" wrapText="1"/>
    </xf>
    <xf numFmtId="0" fontId="26" fillId="0" borderId="136" xfId="6" applyFont="1" applyBorder="1" applyAlignment="1">
      <alignment horizontal="left" vertical="top" wrapText="1"/>
    </xf>
    <xf numFmtId="165" fontId="26" fillId="0" borderId="53" xfId="8" applyFont="1" applyFill="1" applyBorder="1" applyAlignment="1" applyProtection="1">
      <alignment vertical="center"/>
    </xf>
    <xf numFmtId="165" fontId="26" fillId="0" borderId="54" xfId="8" applyFont="1" applyFill="1" applyBorder="1" applyAlignment="1" applyProtection="1">
      <alignment vertical="center"/>
    </xf>
    <xf numFmtId="0" fontId="28" fillId="6" borderId="4" xfId="6" applyFont="1" applyFill="1" applyBorder="1" applyAlignment="1">
      <alignment horizontal="left" vertical="top" wrapText="1"/>
    </xf>
    <xf numFmtId="0" fontId="28" fillId="6" borderId="0" xfId="6" applyFont="1" applyFill="1" applyAlignment="1">
      <alignment horizontal="left" vertical="top" wrapText="1"/>
    </xf>
    <xf numFmtId="0" fontId="28" fillId="6" borderId="50" xfId="6" applyFont="1" applyFill="1" applyBorder="1" applyAlignment="1">
      <alignment horizontal="left" vertical="top" wrapText="1"/>
    </xf>
    <xf numFmtId="0" fontId="28" fillId="6" borderId="4" xfId="6" applyFont="1" applyFill="1" applyBorder="1" applyAlignment="1">
      <alignment horizontal="left" vertical="top"/>
    </xf>
    <xf numFmtId="0" fontId="28" fillId="6" borderId="0" xfId="6" applyFont="1" applyFill="1" applyAlignment="1">
      <alignment horizontal="left" vertical="top"/>
    </xf>
    <xf numFmtId="0" fontId="28" fillId="6" borderId="50" xfId="6" applyFont="1" applyFill="1" applyBorder="1" applyAlignment="1">
      <alignment horizontal="left" vertical="top"/>
    </xf>
    <xf numFmtId="0" fontId="26" fillId="0" borderId="4" xfId="6" applyFont="1" applyBorder="1" applyAlignment="1">
      <alignment horizontal="left" vertical="top" wrapText="1"/>
    </xf>
    <xf numFmtId="0" fontId="26" fillId="0" borderId="0" xfId="6" applyFont="1" applyAlignment="1">
      <alignment horizontal="left" vertical="top" wrapText="1"/>
    </xf>
    <xf numFmtId="0" fontId="31" fillId="0" borderId="44" xfId="12" applyFont="1" applyBorder="1" applyAlignment="1" applyProtection="1">
      <alignment horizontal="center"/>
      <protection locked="0"/>
    </xf>
    <xf numFmtId="0" fontId="31" fillId="0" borderId="0" xfId="12" applyFont="1" applyAlignment="1" applyProtection="1">
      <alignment horizontal="center"/>
      <protection locked="0"/>
    </xf>
    <xf numFmtId="0" fontId="5" fillId="0" borderId="31" xfId="7" applyBorder="1" applyAlignment="1">
      <alignment horizontal="center" vertical="center" wrapText="1"/>
    </xf>
    <xf numFmtId="0" fontId="5" fillId="0" borderId="34" xfId="7" applyBorder="1" applyAlignment="1">
      <alignment horizontal="center" vertical="center" wrapText="1"/>
    </xf>
    <xf numFmtId="0" fontId="26" fillId="0" borderId="30" xfId="6" applyFont="1" applyBorder="1" applyAlignment="1">
      <alignment horizontal="left" vertical="center" wrapText="1"/>
    </xf>
    <xf numFmtId="0" fontId="28" fillId="0" borderId="43" xfId="6" applyFont="1" applyBorder="1" applyAlignment="1">
      <alignment horizontal="left" vertical="top" wrapText="1"/>
    </xf>
    <xf numFmtId="0" fontId="28" fillId="0" borderId="44" xfId="6" applyFont="1" applyBorder="1" applyAlignment="1">
      <alignment horizontal="left" vertical="top" wrapText="1"/>
    </xf>
    <xf numFmtId="0" fontId="28" fillId="0" borderId="40" xfId="6" applyFont="1" applyBorder="1" applyAlignment="1">
      <alignment horizontal="left" vertical="top" wrapText="1"/>
    </xf>
    <xf numFmtId="0" fontId="28" fillId="7" borderId="58" xfId="6" applyFont="1" applyFill="1" applyBorder="1" applyAlignment="1">
      <alignment horizontal="center" vertical="top"/>
    </xf>
    <xf numFmtId="0" fontId="28" fillId="7" borderId="59" xfId="6" applyFont="1" applyFill="1" applyBorder="1" applyAlignment="1">
      <alignment horizontal="center" vertical="top"/>
    </xf>
    <xf numFmtId="0" fontId="26" fillId="0" borderId="44" xfId="6" applyFont="1" applyBorder="1" applyAlignment="1">
      <alignment horizontal="left" vertical="top" wrapText="1"/>
    </xf>
    <xf numFmtId="0" fontId="26" fillId="0" borderId="40" xfId="6" applyFont="1" applyBorder="1" applyAlignment="1">
      <alignment horizontal="left" vertical="top" wrapText="1"/>
    </xf>
    <xf numFmtId="0" fontId="26" fillId="0" borderId="64" xfId="6" applyFont="1" applyBorder="1" applyAlignment="1">
      <alignment horizontal="left" vertical="top" wrapText="1"/>
    </xf>
    <xf numFmtId="0" fontId="26" fillId="0" borderId="45" xfId="6" applyFont="1" applyBorder="1" applyAlignment="1">
      <alignment horizontal="left" vertical="top" wrapText="1"/>
    </xf>
    <xf numFmtId="0" fontId="28" fillId="0" borderId="44" xfId="6" applyFont="1" applyBorder="1" applyAlignment="1">
      <alignment horizontal="center" vertical="center" wrapText="1"/>
    </xf>
    <xf numFmtId="0" fontId="28" fillId="0" borderId="62" xfId="6" applyFont="1" applyBorder="1" applyAlignment="1">
      <alignment horizontal="center" vertical="center" wrapText="1"/>
    </xf>
    <xf numFmtId="0" fontId="6" fillId="2" borderId="92" xfId="1" applyFont="1" applyFill="1" applyBorder="1" applyAlignment="1">
      <alignment horizontal="center" vertical="center" wrapText="1"/>
    </xf>
    <xf numFmtId="0" fontId="6" fillId="2" borderId="0" xfId="1" applyFont="1" applyFill="1" applyAlignment="1">
      <alignment horizontal="center" vertical="center" wrapText="1"/>
    </xf>
    <xf numFmtId="0" fontId="10" fillId="3" borderId="6" xfId="1" applyFont="1" applyFill="1" applyBorder="1" applyAlignment="1">
      <alignment horizontal="center" vertical="center"/>
    </xf>
    <xf numFmtId="0" fontId="10" fillId="3" borderId="7" xfId="1" applyFont="1" applyFill="1" applyBorder="1" applyAlignment="1">
      <alignment horizontal="center" vertical="center"/>
    </xf>
    <xf numFmtId="0" fontId="6" fillId="2" borderId="92" xfId="1" applyFont="1" applyFill="1" applyBorder="1" applyAlignment="1">
      <alignment vertical="center"/>
    </xf>
    <xf numFmtId="0" fontId="6" fillId="2" borderId="0" xfId="1" applyFont="1" applyFill="1" applyAlignment="1">
      <alignment vertical="center"/>
    </xf>
    <xf numFmtId="0" fontId="6" fillId="2" borderId="0" xfId="1" applyFont="1" applyFill="1" applyAlignment="1">
      <alignment horizontal="center" vertical="center"/>
    </xf>
    <xf numFmtId="0" fontId="8" fillId="2" borderId="80" xfId="2" applyFont="1" applyFill="1" applyBorder="1" applyAlignment="1">
      <alignment horizontal="center" vertical="center" wrapText="1"/>
    </xf>
    <xf numFmtId="0" fontId="8" fillId="2" borderId="110" xfId="2" applyFont="1" applyFill="1" applyBorder="1" applyAlignment="1">
      <alignment horizontal="center" vertical="center" wrapText="1"/>
    </xf>
    <xf numFmtId="0" fontId="8" fillId="2" borderId="92" xfId="2" applyFont="1" applyFill="1" applyBorder="1" applyAlignment="1">
      <alignment horizontal="center" vertical="center" wrapText="1"/>
    </xf>
    <xf numFmtId="0" fontId="8" fillId="2" borderId="0" xfId="2" applyFont="1" applyFill="1" applyAlignment="1">
      <alignment horizontal="center" vertical="center" wrapText="1"/>
    </xf>
    <xf numFmtId="0" fontId="10" fillId="2" borderId="92" xfId="1" applyFont="1" applyFill="1" applyBorder="1" applyAlignment="1">
      <alignment horizontal="center" vertical="center" wrapText="1"/>
    </xf>
    <xf numFmtId="0" fontId="10" fillId="2" borderId="0" xfId="1" applyFont="1" applyFill="1" applyAlignment="1">
      <alignment horizontal="center" vertical="center" wrapText="1"/>
    </xf>
    <xf numFmtId="0" fontId="9" fillId="2" borderId="0" xfId="1" applyFont="1" applyFill="1" applyAlignment="1">
      <alignment horizontal="center" vertical="center" wrapText="1"/>
    </xf>
    <xf numFmtId="0" fontId="10" fillId="2" borderId="94" xfId="1" applyFont="1" applyFill="1" applyBorder="1" applyAlignment="1">
      <alignment horizontal="center" vertical="center" wrapText="1"/>
    </xf>
    <xf numFmtId="0" fontId="10" fillId="2" borderId="80" xfId="1" applyFont="1" applyFill="1" applyBorder="1" applyAlignment="1">
      <alignment horizontal="center" vertical="center"/>
    </xf>
    <xf numFmtId="0" fontId="10" fillId="2" borderId="111" xfId="1" applyFont="1" applyFill="1" applyBorder="1" applyAlignment="1">
      <alignment horizontal="center" vertical="center"/>
    </xf>
    <xf numFmtId="0" fontId="10" fillId="2" borderId="115" xfId="1" applyFont="1" applyFill="1" applyBorder="1" applyAlignment="1">
      <alignment horizontal="center" vertical="center"/>
    </xf>
    <xf numFmtId="0" fontId="10" fillId="2" borderId="113" xfId="1" applyFont="1" applyFill="1" applyBorder="1" applyAlignment="1">
      <alignment horizontal="center" vertical="center"/>
    </xf>
    <xf numFmtId="0" fontId="6" fillId="3" borderId="7" xfId="1" applyFont="1" applyFill="1" applyBorder="1" applyAlignment="1">
      <alignment horizontal="center" vertical="center"/>
    </xf>
    <xf numFmtId="0" fontId="10" fillId="2" borderId="80" xfId="1" applyFont="1" applyFill="1" applyBorder="1" applyAlignment="1">
      <alignment horizontal="center" vertical="center" wrapText="1"/>
    </xf>
    <xf numFmtId="0" fontId="10" fillId="2" borderId="110" xfId="1" applyFont="1" applyFill="1" applyBorder="1" applyAlignment="1">
      <alignment horizontal="center" vertical="center" wrapText="1"/>
    </xf>
    <xf numFmtId="0" fontId="10" fillId="2" borderId="111"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10" fillId="2" borderId="94" xfId="1" applyFont="1" applyFill="1" applyBorder="1" applyAlignment="1">
      <alignment horizontal="center" vertical="center" textRotation="180"/>
    </xf>
    <xf numFmtId="0" fontId="10" fillId="2" borderId="112" xfId="1" applyFont="1" applyFill="1" applyBorder="1" applyAlignment="1">
      <alignment horizontal="center" vertical="center"/>
    </xf>
    <xf numFmtId="4" fontId="11" fillId="17" borderId="15" xfId="2" applyNumberFormat="1" applyFont="1" applyFill="1" applyBorder="1" applyAlignment="1">
      <alignment horizontal="center" vertical="center"/>
    </xf>
    <xf numFmtId="4" fontId="11" fillId="17" borderId="17" xfId="2" applyNumberFormat="1" applyFont="1" applyFill="1" applyBorder="1" applyAlignment="1">
      <alignment horizontal="center" vertical="center"/>
    </xf>
    <xf numFmtId="4" fontId="11" fillId="17" borderId="18" xfId="2" applyNumberFormat="1" applyFont="1" applyFill="1" applyBorder="1" applyAlignment="1">
      <alignment horizontal="center" vertical="center"/>
    </xf>
    <xf numFmtId="0" fontId="10" fillId="2" borderId="115" xfId="1" applyFont="1" applyFill="1" applyBorder="1" applyAlignment="1">
      <alignment horizontal="center" vertical="center" wrapText="1"/>
    </xf>
    <xf numFmtId="0" fontId="10" fillId="2" borderId="112" xfId="1" applyFont="1" applyFill="1" applyBorder="1" applyAlignment="1">
      <alignment horizontal="center" vertical="center" wrapText="1"/>
    </xf>
    <xf numFmtId="0" fontId="10" fillId="2" borderId="113" xfId="1" applyFont="1" applyFill="1" applyBorder="1" applyAlignment="1">
      <alignment horizontal="center" vertical="center" wrapText="1"/>
    </xf>
    <xf numFmtId="0" fontId="8" fillId="2" borderId="80" xfId="1" applyFont="1" applyFill="1" applyBorder="1" applyAlignment="1">
      <alignment horizontal="center" vertical="center" wrapText="1"/>
    </xf>
    <xf numFmtId="0" fontId="8" fillId="2" borderId="110" xfId="1" applyFont="1" applyFill="1" applyBorder="1" applyAlignment="1">
      <alignment horizontal="center" vertical="center" wrapText="1"/>
    </xf>
    <xf numFmtId="0" fontId="8" fillId="2" borderId="111" xfId="1" applyFont="1" applyFill="1" applyBorder="1" applyAlignment="1">
      <alignment horizontal="center" vertical="center" wrapText="1"/>
    </xf>
    <xf numFmtId="0" fontId="8" fillId="2" borderId="92"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5" xfId="1" applyFont="1" applyFill="1" applyBorder="1" applyAlignment="1">
      <alignment horizontal="center" vertical="center" wrapText="1"/>
    </xf>
    <xf numFmtId="0" fontId="24" fillId="2" borderId="115" xfId="5" applyFont="1" applyFill="1" applyBorder="1" applyAlignment="1">
      <alignment horizontal="center" vertical="center" wrapText="1"/>
    </xf>
    <xf numFmtId="0" fontId="24" fillId="2" borderId="112" xfId="5" applyFont="1" applyFill="1" applyBorder="1" applyAlignment="1">
      <alignment horizontal="center" vertical="center" wrapText="1"/>
    </xf>
    <xf numFmtId="0" fontId="22" fillId="0" borderId="0" xfId="5" applyFont="1" applyAlignment="1">
      <alignment horizontal="left"/>
    </xf>
    <xf numFmtId="0" fontId="20" fillId="0" borderId="0" xfId="4" applyFont="1"/>
    <xf numFmtId="0" fontId="24" fillId="2" borderId="92" xfId="5" applyFont="1" applyFill="1" applyBorder="1" applyAlignment="1">
      <alignment horizontal="center" vertical="center" wrapText="1"/>
    </xf>
    <xf numFmtId="0" fontId="24" fillId="2" borderId="0" xfId="5" applyFont="1" applyFill="1" applyAlignment="1">
      <alignment horizontal="center" vertical="center" wrapText="1"/>
    </xf>
    <xf numFmtId="0" fontId="62" fillId="2" borderId="0" xfId="1" applyFont="1" applyFill="1" applyAlignment="1">
      <alignment horizontal="center" vertical="center"/>
    </xf>
    <xf numFmtId="0" fontId="24" fillId="2" borderId="92" xfId="5" applyFont="1" applyFill="1" applyBorder="1" applyAlignment="1">
      <alignment horizontal="center" vertical="center"/>
    </xf>
    <xf numFmtId="0" fontId="24" fillId="2" borderId="0" xfId="5" applyFont="1" applyFill="1" applyAlignment="1">
      <alignment horizontal="center" vertical="center"/>
    </xf>
    <xf numFmtId="0" fontId="10" fillId="2" borderId="110" xfId="1" applyFont="1" applyFill="1" applyBorder="1" applyAlignment="1">
      <alignment horizontal="center" vertical="center"/>
    </xf>
    <xf numFmtId="0" fontId="10" fillId="2" borderId="92" xfId="1" applyFont="1" applyFill="1" applyBorder="1" applyAlignment="1">
      <alignment horizontal="center" vertical="center"/>
    </xf>
    <xf numFmtId="0" fontId="10" fillId="2" borderId="0" xfId="1" applyFont="1" applyFill="1" applyAlignment="1">
      <alignment horizontal="center" vertical="center"/>
    </xf>
    <xf numFmtId="0" fontId="10" fillId="2" borderId="5" xfId="1" applyFont="1" applyFill="1" applyBorder="1" applyAlignment="1">
      <alignment horizontal="center" vertical="center"/>
    </xf>
    <xf numFmtId="0" fontId="6" fillId="18" borderId="15" xfId="1" applyFont="1" applyFill="1" applyBorder="1" applyAlignment="1">
      <alignment horizontal="center" vertical="center"/>
    </xf>
    <xf numFmtId="0" fontId="6" fillId="18" borderId="18" xfId="1" applyFont="1" applyFill="1" applyBorder="1" applyAlignment="1">
      <alignment horizontal="center" vertical="center"/>
    </xf>
    <xf numFmtId="44" fontId="14" fillId="2" borderId="59" xfId="1" applyNumberFormat="1" applyFont="1" applyFill="1" applyBorder="1" applyAlignment="1">
      <alignment horizontal="center" vertical="center"/>
    </xf>
    <xf numFmtId="0" fontId="14" fillId="2" borderId="133" xfId="1" applyFont="1" applyFill="1" applyBorder="1" applyAlignment="1">
      <alignment horizontal="center" vertical="center"/>
    </xf>
    <xf numFmtId="0" fontId="13" fillId="0" borderId="128" xfId="1" applyFont="1" applyBorder="1" applyAlignment="1">
      <alignment horizontal="center" vertical="center"/>
    </xf>
    <xf numFmtId="0" fontId="13" fillId="0" borderId="112" xfId="1" applyFont="1" applyBorder="1" applyAlignment="1">
      <alignment horizontal="center" vertical="center"/>
    </xf>
    <xf numFmtId="0" fontId="14" fillId="2" borderId="92" xfId="1" applyFont="1" applyFill="1" applyBorder="1" applyAlignment="1">
      <alignment horizontal="center" vertical="center"/>
    </xf>
    <xf numFmtId="0" fontId="14" fillId="2" borderId="0" xfId="1" applyFont="1" applyFill="1" applyAlignment="1">
      <alignment horizontal="center" vertical="center"/>
    </xf>
    <xf numFmtId="2" fontId="10" fillId="2" borderId="92" xfId="4" applyNumberFormat="1" applyFont="1" applyFill="1" applyBorder="1" applyAlignment="1">
      <alignment horizontal="center"/>
    </xf>
    <xf numFmtId="2" fontId="10" fillId="2" borderId="0" xfId="4" applyNumberFormat="1" applyFont="1" applyFill="1" applyAlignment="1">
      <alignment horizontal="center"/>
    </xf>
    <xf numFmtId="0" fontId="22" fillId="0" borderId="92" xfId="5" applyFont="1" applyBorder="1" applyAlignment="1">
      <alignment horizontal="left"/>
    </xf>
    <xf numFmtId="0" fontId="8" fillId="2" borderId="115" xfId="1" applyFont="1" applyFill="1" applyBorder="1" applyAlignment="1">
      <alignment horizontal="center" vertical="center" wrapText="1"/>
    </xf>
    <xf numFmtId="44" fontId="14" fillId="2" borderId="114" xfId="1" applyNumberFormat="1" applyFont="1" applyFill="1" applyBorder="1" applyAlignment="1">
      <alignment horizontal="center" vertical="center"/>
    </xf>
    <xf numFmtId="0" fontId="14" fillId="2" borderId="29" xfId="1" applyFont="1" applyFill="1" applyBorder="1" applyAlignment="1">
      <alignment horizontal="center" vertical="center"/>
    </xf>
    <xf numFmtId="44" fontId="60" fillId="2" borderId="15" xfId="1" applyNumberFormat="1" applyFont="1" applyFill="1" applyBorder="1" applyAlignment="1">
      <alignment horizontal="center" vertical="center"/>
    </xf>
    <xf numFmtId="44" fontId="60" fillId="2" borderId="18" xfId="1" applyNumberFormat="1" applyFont="1" applyFill="1" applyBorder="1" applyAlignment="1">
      <alignment horizontal="center" vertical="center"/>
    </xf>
    <xf numFmtId="44" fontId="14" fillId="5" borderId="15" xfId="1" applyNumberFormat="1" applyFont="1" applyFill="1" applyBorder="1" applyAlignment="1">
      <alignment horizontal="center" vertical="center"/>
    </xf>
    <xf numFmtId="44" fontId="14" fillId="5" borderId="18" xfId="1" applyNumberFormat="1" applyFont="1" applyFill="1" applyBorder="1" applyAlignment="1">
      <alignment horizontal="center" vertical="center"/>
    </xf>
    <xf numFmtId="44" fontId="14" fillId="3" borderId="17" xfId="1" applyNumberFormat="1" applyFont="1" applyFill="1" applyBorder="1" applyAlignment="1">
      <alignment horizontal="center" vertical="center"/>
    </xf>
    <xf numFmtId="44" fontId="14" fillId="3" borderId="18" xfId="1" applyNumberFormat="1" applyFont="1" applyFill="1" applyBorder="1" applyAlignment="1">
      <alignment horizontal="center" vertical="center"/>
    </xf>
    <xf numFmtId="0" fontId="47" fillId="12" borderId="68" xfId="1" applyFont="1" applyFill="1" applyBorder="1" applyAlignment="1">
      <alignment horizontal="center" vertical="center"/>
    </xf>
    <xf numFmtId="0" fontId="47" fillId="13" borderId="118" xfId="1" applyFont="1" applyFill="1" applyBorder="1" applyAlignment="1">
      <alignment horizontal="center" vertical="center"/>
    </xf>
    <xf numFmtId="0" fontId="44" fillId="0" borderId="15" xfId="1" applyFont="1" applyBorder="1" applyAlignment="1">
      <alignment horizontal="center" vertical="center"/>
    </xf>
    <xf numFmtId="0" fontId="44" fillId="0" borderId="96" xfId="1" applyFont="1" applyBorder="1" applyAlignment="1">
      <alignment horizontal="center" vertical="center"/>
    </xf>
    <xf numFmtId="0" fontId="45" fillId="12" borderId="80" xfId="16" applyFont="1" applyFill="1" applyBorder="1" applyAlignment="1">
      <alignment horizontal="center" vertical="center" wrapText="1"/>
    </xf>
    <xf numFmtId="0" fontId="45" fillId="12" borderId="110" xfId="16" applyFont="1" applyFill="1" applyBorder="1" applyAlignment="1">
      <alignment horizontal="center" vertical="center" wrapText="1"/>
    </xf>
    <xf numFmtId="0" fontId="45" fillId="12" borderId="111" xfId="16" applyFont="1" applyFill="1" applyBorder="1" applyAlignment="1">
      <alignment horizontal="center" vertical="center" wrapText="1"/>
    </xf>
    <xf numFmtId="0" fontId="46" fillId="12" borderId="92" xfId="16" applyFont="1" applyFill="1" applyBorder="1" applyAlignment="1">
      <alignment horizontal="right" vertical="center" wrapText="1"/>
    </xf>
    <xf numFmtId="0" fontId="46" fillId="12" borderId="0" xfId="16" applyFont="1" applyFill="1" applyAlignment="1">
      <alignment horizontal="right" vertical="center" wrapText="1"/>
    </xf>
    <xf numFmtId="0" fontId="46" fillId="12" borderId="5" xfId="16" applyFont="1" applyFill="1" applyBorder="1" applyAlignment="1">
      <alignment horizontal="right" vertical="center" wrapText="1"/>
    </xf>
    <xf numFmtId="0" fontId="47" fillId="12" borderId="0" xfId="1" applyFont="1" applyFill="1" applyAlignment="1">
      <alignment horizontal="left" vertical="top" wrapText="1"/>
    </xf>
    <xf numFmtId="0" fontId="47" fillId="12" borderId="5" xfId="1" applyFont="1" applyFill="1" applyBorder="1" applyAlignment="1">
      <alignment horizontal="left" vertical="top" wrapText="1"/>
    </xf>
    <xf numFmtId="0" fontId="46" fillId="12" borderId="92" xfId="16" applyFont="1" applyFill="1" applyBorder="1" applyAlignment="1">
      <alignment horizontal="center" vertical="center" wrapText="1"/>
    </xf>
    <xf numFmtId="0" fontId="46" fillId="12" borderId="0" xfId="16" applyFont="1" applyFill="1" applyAlignment="1">
      <alignment horizontal="center" vertical="center" wrapText="1"/>
    </xf>
    <xf numFmtId="0" fontId="46" fillId="12" borderId="5" xfId="16" applyFont="1" applyFill="1" applyBorder="1" applyAlignment="1">
      <alignment horizontal="center" vertical="center" wrapText="1"/>
    </xf>
    <xf numFmtId="0" fontId="48" fillId="12" borderId="92" xfId="1" applyFont="1" applyFill="1" applyBorder="1" applyAlignment="1">
      <alignment horizontal="center" vertical="center" wrapText="1"/>
    </xf>
    <xf numFmtId="0" fontId="48" fillId="12" borderId="73" xfId="1" applyFont="1" applyFill="1" applyBorder="1" applyAlignment="1">
      <alignment horizontal="center" vertical="center" wrapText="1"/>
    </xf>
    <xf numFmtId="0" fontId="48" fillId="12" borderId="134" xfId="1" applyFont="1" applyFill="1" applyBorder="1" applyAlignment="1">
      <alignment horizontal="center" vertical="center" wrapText="1"/>
    </xf>
    <xf numFmtId="2" fontId="51" fillId="0" borderId="79" xfId="1" applyNumberFormat="1" applyFont="1" applyBorder="1" applyAlignment="1">
      <alignment horizontal="center" vertical="center" textRotation="180" wrapText="1"/>
    </xf>
    <xf numFmtId="2" fontId="51" fillId="0" borderId="81" xfId="1" applyNumberFormat="1" applyFont="1" applyBorder="1" applyAlignment="1">
      <alignment horizontal="center" vertical="center" textRotation="180" wrapText="1"/>
    </xf>
    <xf numFmtId="0" fontId="49" fillId="14" borderId="69" xfId="1" applyFont="1" applyFill="1" applyBorder="1" applyAlignment="1">
      <alignment horizontal="center" vertical="center"/>
    </xf>
    <xf numFmtId="0" fontId="51" fillId="0" borderId="81" xfId="1" applyFont="1" applyBorder="1" applyAlignment="1">
      <alignment horizontal="center" vertical="center" textRotation="180" wrapText="1"/>
    </xf>
    <xf numFmtId="0" fontId="39" fillId="12" borderId="15" xfId="1" applyFont="1" applyFill="1" applyBorder="1" applyAlignment="1">
      <alignment horizontal="center" vertical="center"/>
    </xf>
    <xf numFmtId="0" fontId="39" fillId="12" borderId="96" xfId="1" applyFont="1" applyFill="1" applyBorder="1" applyAlignment="1">
      <alignment horizontal="center" vertical="center"/>
    </xf>
    <xf numFmtId="2" fontId="51" fillId="0" borderId="78" xfId="1" applyNumberFormat="1" applyFont="1" applyBorder="1" applyAlignment="1">
      <alignment horizontal="center" vertical="center" textRotation="180" wrapText="1"/>
    </xf>
    <xf numFmtId="2" fontId="51" fillId="0" borderId="125" xfId="1" applyNumberFormat="1" applyFont="1" applyBorder="1" applyAlignment="1">
      <alignment horizontal="center" vertical="center" textRotation="180" wrapText="1"/>
    </xf>
    <xf numFmtId="2" fontId="51" fillId="0" borderId="126" xfId="1" applyNumberFormat="1" applyFont="1" applyBorder="1" applyAlignment="1">
      <alignment horizontal="center" vertical="center" textRotation="180" wrapText="1"/>
    </xf>
    <xf numFmtId="0" fontId="47" fillId="12" borderId="77" xfId="1" applyFont="1" applyFill="1" applyBorder="1" applyAlignment="1">
      <alignment horizontal="center" vertical="center"/>
    </xf>
    <xf numFmtId="0" fontId="63" fillId="2" borderId="0" xfId="5" applyFont="1" applyFill="1" applyAlignment="1">
      <alignment horizontal="center" vertical="center"/>
    </xf>
    <xf numFmtId="0" fontId="63" fillId="2" borderId="112" xfId="5" applyFont="1" applyFill="1" applyBorder="1" applyAlignment="1">
      <alignment horizontal="center" vertical="center" wrapText="1"/>
    </xf>
  </cellXfs>
  <cellStyles count="31">
    <cellStyle name="Millares [0] 2" xfId="28" xr:uid="{00000000-0005-0000-0000-000000000000}"/>
    <cellStyle name="Millares 2" xfId="11" xr:uid="{00000000-0005-0000-0000-000001000000}"/>
    <cellStyle name="Millares 2 2" xfId="14" xr:uid="{00000000-0005-0000-0000-000002000000}"/>
    <cellStyle name="Millares 2 3" xfId="27" xr:uid="{00000000-0005-0000-0000-000003000000}"/>
    <cellStyle name="Millares 3" xfId="21" xr:uid="{00000000-0005-0000-0000-000004000000}"/>
    <cellStyle name="Millares_Presup consultoria la Mesa PZA" xfId="10" xr:uid="{00000000-0005-0000-0000-000005000000}"/>
    <cellStyle name="Moneda" xfId="30" builtinId="4"/>
    <cellStyle name="Moneda [0] 2" xfId="15" xr:uid="{00000000-0005-0000-0000-000007000000}"/>
    <cellStyle name="Moneda [0] 2 2" xfId="26" xr:uid="{00000000-0005-0000-0000-000008000000}"/>
    <cellStyle name="Moneda [0] 3" xfId="20" xr:uid="{00000000-0005-0000-0000-000009000000}"/>
    <cellStyle name="Moneda 2" xfId="8" xr:uid="{00000000-0005-0000-0000-00000A000000}"/>
    <cellStyle name="Moneda 3" xfId="19" xr:uid="{00000000-0005-0000-0000-00000B000000}"/>
    <cellStyle name="Moneda 4" xfId="24" xr:uid="{00000000-0005-0000-0000-00000C000000}"/>
    <cellStyle name="Normal" xfId="0" builtinId="0"/>
    <cellStyle name="Normal 12" xfId="2" xr:uid="{00000000-0005-0000-0000-00000E000000}"/>
    <cellStyle name="Normal 12 2" xfId="16" xr:uid="{00000000-0005-0000-0000-00000F000000}"/>
    <cellStyle name="Normal 2" xfId="7" xr:uid="{00000000-0005-0000-0000-000010000000}"/>
    <cellStyle name="Normal 2 2" xfId="18" xr:uid="{00000000-0005-0000-0000-000011000000}"/>
    <cellStyle name="Normal 3" xfId="13" xr:uid="{00000000-0005-0000-0000-000012000000}"/>
    <cellStyle name="Normal 3 11 2" xfId="17" xr:uid="{00000000-0005-0000-0000-000013000000}"/>
    <cellStyle name="Normal 3 2" xfId="23" xr:uid="{00000000-0005-0000-0000-000014000000}"/>
    <cellStyle name="Normal 3 3" xfId="4" xr:uid="{00000000-0005-0000-0000-000015000000}"/>
    <cellStyle name="Normal 9" xfId="5" xr:uid="{00000000-0005-0000-0000-000016000000}"/>
    <cellStyle name="Normal_CENTRO INTEGRAL 1" xfId="29" xr:uid="{00000000-0005-0000-0000-000017000000}"/>
    <cellStyle name="Normal_ESTABLECIMIENTO Y MANTENIMIENTO" xfId="1" xr:uid="{00000000-0005-0000-0000-000018000000}"/>
    <cellStyle name="Normal_Presup consultoria la Mesa PZA" xfId="6" xr:uid="{00000000-0005-0000-0000-000019000000}"/>
    <cellStyle name="Normal_Presupuesto Oficial" xfId="12" xr:uid="{00000000-0005-0000-0000-00001A000000}"/>
    <cellStyle name="Porcentaje" xfId="22" builtinId="5"/>
    <cellStyle name="Porcentaje 2" xfId="9" xr:uid="{00000000-0005-0000-0000-00001C000000}"/>
    <cellStyle name="Porcentaje 3" xfId="3" xr:uid="{00000000-0005-0000-0000-00001D000000}"/>
    <cellStyle name="Porcentaje 4" xfId="25" xr:uid="{00000000-0005-0000-0000-00001E000000}"/>
  </cellStyles>
  <dxfs count="3">
    <dxf>
      <font>
        <b val="0"/>
        <condense val="0"/>
        <extend val="0"/>
        <sz val="11"/>
        <color indexed="55"/>
      </font>
      <fill>
        <patternFill patternType="solid">
          <fgColor indexed="55"/>
          <bgColor indexed="23"/>
        </patternFill>
      </fill>
    </dxf>
    <dxf>
      <font>
        <b val="0"/>
        <condense val="0"/>
        <extend val="0"/>
        <sz val="11"/>
        <color indexed="55"/>
      </font>
      <fill>
        <patternFill patternType="solid">
          <fgColor indexed="55"/>
          <bgColor indexed="23"/>
        </patternFill>
      </fill>
    </dxf>
    <dxf>
      <font>
        <condense val="0"/>
        <extend val="0"/>
        <color indexed="55"/>
      </font>
      <fill>
        <patternFill patternType="darkUp"/>
      </fill>
    </dxf>
  </dxfs>
  <tableStyles count="0" defaultTableStyle="TableStyleMedium2" defaultPivotStyle="PivotStyleLight16"/>
  <colors>
    <mruColors>
      <color rgb="FFFFE593"/>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calcChain" Target="calcChain.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xdr:from>
      <xdr:col>0</xdr:col>
      <xdr:colOff>211454</xdr:colOff>
      <xdr:row>0</xdr:row>
      <xdr:rowOff>173335</xdr:rowOff>
    </xdr:from>
    <xdr:to>
      <xdr:col>1</xdr:col>
      <xdr:colOff>1242059</xdr:colOff>
      <xdr:row>1</xdr:row>
      <xdr:rowOff>223468</xdr:rowOff>
    </xdr:to>
    <xdr:pic>
      <xdr:nvPicPr>
        <xdr:cNvPr id="3" name="Imagen 2">
          <a:extLst>
            <a:ext uri="{FF2B5EF4-FFF2-40B4-BE49-F238E27FC236}">
              <a16:creationId xmlns:a16="http://schemas.microsoft.com/office/drawing/2014/main" id="{019245D6-B20E-45E5-9B54-5F75C70D0FB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11454" y="173335"/>
          <a:ext cx="1327785" cy="583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1133475</xdr:colOff>
      <xdr:row>0</xdr:row>
      <xdr:rowOff>152400</xdr:rowOff>
    </xdr:from>
    <xdr:to>
      <xdr:col>4</xdr:col>
      <xdr:colOff>1095375</xdr:colOff>
      <xdr:row>1</xdr:row>
      <xdr:rowOff>352425</xdr:rowOff>
    </xdr:to>
    <xdr:pic>
      <xdr:nvPicPr>
        <xdr:cNvPr id="5" name="Imagen 8">
          <a:extLst>
            <a:ext uri="{FF2B5EF4-FFF2-40B4-BE49-F238E27FC236}">
              <a16:creationId xmlns:a16="http://schemas.microsoft.com/office/drawing/2014/main" id="{4C73D3A8-D039-49C4-B6C9-3D2C95986A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72275" y="152400"/>
          <a:ext cx="11430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1066800</xdr:colOff>
      <xdr:row>93</xdr:row>
      <xdr:rowOff>133350</xdr:rowOff>
    </xdr:from>
    <xdr:to>
      <xdr:col>1</xdr:col>
      <xdr:colOff>3429000</xdr:colOff>
      <xdr:row>93</xdr:row>
      <xdr:rowOff>133350</xdr:rowOff>
    </xdr:to>
    <xdr:cxnSp macro="">
      <xdr:nvCxnSpPr>
        <xdr:cNvPr id="6" name="Conector recto 5">
          <a:extLst>
            <a:ext uri="{FF2B5EF4-FFF2-40B4-BE49-F238E27FC236}">
              <a16:creationId xmlns:a16="http://schemas.microsoft.com/office/drawing/2014/main" id="{AFA6DEE1-42D4-4DF4-CD2D-22FE173F2CC2}"/>
            </a:ext>
          </a:extLst>
        </xdr:cNvPr>
        <xdr:cNvCxnSpPr/>
      </xdr:nvCxnSpPr>
      <xdr:spPr>
        <a:xfrm>
          <a:off x="1362075" y="17973675"/>
          <a:ext cx="2362200"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1191261</xdr:colOff>
      <xdr:row>39</xdr:row>
      <xdr:rowOff>39803</xdr:rowOff>
    </xdr:from>
    <xdr:to>
      <xdr:col>8</xdr:col>
      <xdr:colOff>414020</xdr:colOff>
      <xdr:row>42</xdr:row>
      <xdr:rowOff>611075</xdr:rowOff>
    </xdr:to>
    <xdr:pic>
      <xdr:nvPicPr>
        <xdr:cNvPr id="8" name="Imagen 7">
          <a:extLst>
            <a:ext uri="{FF2B5EF4-FFF2-40B4-BE49-F238E27FC236}">
              <a16:creationId xmlns:a16="http://schemas.microsoft.com/office/drawing/2014/main" id="{4D9E2ED0-2184-1ECF-5E5F-6FEE304555A1}"/>
            </a:ext>
          </a:extLst>
        </xdr:cNvPr>
        <xdr:cNvPicPr>
          <a:picLocks noChangeAspect="1"/>
        </xdr:cNvPicPr>
      </xdr:nvPicPr>
      <xdr:blipFill>
        <a:blip xmlns:r="http://schemas.openxmlformats.org/officeDocument/2006/relationships" r:embed="rId1"/>
        <a:stretch>
          <a:fillRect/>
        </a:stretch>
      </xdr:blipFill>
      <xdr:spPr>
        <a:xfrm>
          <a:off x="1864361" y="11139603"/>
          <a:ext cx="7312659" cy="114277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156029</xdr:colOff>
      <xdr:row>3</xdr:row>
      <xdr:rowOff>11536</xdr:rowOff>
    </xdr:from>
    <xdr:to>
      <xdr:col>2</xdr:col>
      <xdr:colOff>2662289</xdr:colOff>
      <xdr:row>5</xdr:row>
      <xdr:rowOff>177800</xdr:rowOff>
    </xdr:to>
    <xdr:pic>
      <xdr:nvPicPr>
        <xdr:cNvPr id="4" name="Imagen 3">
          <a:extLst>
            <a:ext uri="{FF2B5EF4-FFF2-40B4-BE49-F238E27FC236}">
              <a16:creationId xmlns:a16="http://schemas.microsoft.com/office/drawing/2014/main" id="{AB54E9F6-2FE1-4E43-8207-232B0F4A0BD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133929" y="621136"/>
          <a:ext cx="2506260" cy="11060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469900</xdr:colOff>
      <xdr:row>33</xdr:row>
      <xdr:rowOff>114300</xdr:rowOff>
    </xdr:from>
    <xdr:to>
      <xdr:col>7</xdr:col>
      <xdr:colOff>63500</xdr:colOff>
      <xdr:row>33</xdr:row>
      <xdr:rowOff>114300</xdr:rowOff>
    </xdr:to>
    <xdr:cxnSp macro="">
      <xdr:nvCxnSpPr>
        <xdr:cNvPr id="6" name="Conector recto 5">
          <a:extLst>
            <a:ext uri="{FF2B5EF4-FFF2-40B4-BE49-F238E27FC236}">
              <a16:creationId xmlns:a16="http://schemas.microsoft.com/office/drawing/2014/main" id="{CDF8EF34-081B-70D3-6FBE-EEA8E8ABDF76}"/>
            </a:ext>
          </a:extLst>
        </xdr:cNvPr>
        <xdr:cNvCxnSpPr/>
      </xdr:nvCxnSpPr>
      <xdr:spPr>
        <a:xfrm>
          <a:off x="1447800" y="13601700"/>
          <a:ext cx="3340100" cy="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13</xdr:col>
      <xdr:colOff>0</xdr:colOff>
      <xdr:row>33</xdr:row>
      <xdr:rowOff>114300</xdr:rowOff>
    </xdr:from>
    <xdr:to>
      <xdr:col>19</xdr:col>
      <xdr:colOff>228600</xdr:colOff>
      <xdr:row>33</xdr:row>
      <xdr:rowOff>127000</xdr:rowOff>
    </xdr:to>
    <xdr:cxnSp macro="">
      <xdr:nvCxnSpPr>
        <xdr:cNvPr id="8" name="Conector recto 7">
          <a:extLst>
            <a:ext uri="{FF2B5EF4-FFF2-40B4-BE49-F238E27FC236}">
              <a16:creationId xmlns:a16="http://schemas.microsoft.com/office/drawing/2014/main" id="{2E46D10A-8150-1426-A4C7-2BE680BA1242}"/>
            </a:ext>
          </a:extLst>
        </xdr:cNvPr>
        <xdr:cNvCxnSpPr/>
      </xdr:nvCxnSpPr>
      <xdr:spPr>
        <a:xfrm flipV="1">
          <a:off x="6578600" y="13601700"/>
          <a:ext cx="3429000" cy="1270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48</xdr:col>
      <xdr:colOff>431800</xdr:colOff>
      <xdr:row>3</xdr:row>
      <xdr:rowOff>38100</xdr:rowOff>
    </xdr:from>
    <xdr:to>
      <xdr:col>49</xdr:col>
      <xdr:colOff>1397370</xdr:colOff>
      <xdr:row>5</xdr:row>
      <xdr:rowOff>12700</xdr:rowOff>
    </xdr:to>
    <xdr:pic>
      <xdr:nvPicPr>
        <xdr:cNvPr id="9" name="Imagen 8">
          <a:extLst>
            <a:ext uri="{FF2B5EF4-FFF2-40B4-BE49-F238E27FC236}">
              <a16:creationId xmlns:a16="http://schemas.microsoft.com/office/drawing/2014/main" id="{A822E82B-5F08-4F31-816E-0C77A11B061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520400" y="647700"/>
          <a:ext cx="1994270" cy="1282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205483</xdr:colOff>
      <xdr:row>32</xdr:row>
      <xdr:rowOff>114300</xdr:rowOff>
    </xdr:from>
    <xdr:to>
      <xdr:col>6</xdr:col>
      <xdr:colOff>63500</xdr:colOff>
      <xdr:row>32</xdr:row>
      <xdr:rowOff>119865</xdr:rowOff>
    </xdr:to>
    <xdr:cxnSp macro="">
      <xdr:nvCxnSpPr>
        <xdr:cNvPr id="3" name="Conector recto 2">
          <a:extLst>
            <a:ext uri="{FF2B5EF4-FFF2-40B4-BE49-F238E27FC236}">
              <a16:creationId xmlns:a16="http://schemas.microsoft.com/office/drawing/2014/main" id="{AFB2F8A9-1C0F-4179-9E69-BF8418A97FFE}"/>
            </a:ext>
          </a:extLst>
        </xdr:cNvPr>
        <xdr:cNvCxnSpPr/>
      </xdr:nvCxnSpPr>
      <xdr:spPr>
        <a:xfrm flipV="1">
          <a:off x="453775" y="7948345"/>
          <a:ext cx="3642332" cy="5565"/>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xdr:from>
      <xdr:col>10</xdr:col>
      <xdr:colOff>0</xdr:colOff>
      <xdr:row>32</xdr:row>
      <xdr:rowOff>127000</xdr:rowOff>
    </xdr:from>
    <xdr:to>
      <xdr:col>13</xdr:col>
      <xdr:colOff>676383</xdr:colOff>
      <xdr:row>32</xdr:row>
      <xdr:rowOff>128427</xdr:rowOff>
    </xdr:to>
    <xdr:cxnSp macro="">
      <xdr:nvCxnSpPr>
        <xdr:cNvPr id="4" name="Conector recto 3">
          <a:extLst>
            <a:ext uri="{FF2B5EF4-FFF2-40B4-BE49-F238E27FC236}">
              <a16:creationId xmlns:a16="http://schemas.microsoft.com/office/drawing/2014/main" id="{777A1C3D-F337-438D-814E-E32D089AED9E}"/>
            </a:ext>
          </a:extLst>
        </xdr:cNvPr>
        <xdr:cNvCxnSpPr/>
      </xdr:nvCxnSpPr>
      <xdr:spPr>
        <a:xfrm>
          <a:off x="5846852" y="7961045"/>
          <a:ext cx="3613935" cy="1427"/>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eringca2\c\Documents%20and%20Settings\EGRM\Kevin\2005\Metodolo\USUARIO\qwe\ID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8048941D\Cronogram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ALCALDIA%20YOPAL%202010\A%20ESTUDIOS%20PREVIOS\DEFINITIVOS%202010\DOCUME~1\GOBERN~1\CONFIG~1\Temp\Directorio%20temporal%201%20para%20FICHA%20%20VIAS%20TERCIARIAS%20FAEP%204000.zip\FICHA%20%20VIAS%20TERCIARIAS%20FAEP%20400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Documents%20and%20Settings\Salud%20Ocupacional\Escritorio\FANNY\HYSI\RIESGOS\MATRIZ\ULTIMO%20FORMATO%20MATRIZ\Copia%20de%20Matriz_de_Peligros_Sepecol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NIDADCONTRATAC\Users\Documents%20and%20Settings\Administrador\Mis%20documentos\SANDRA%20ARCHIVOS\MUNICIPIOS\TAURAMENA\LAGUNA%20DE%20OXIDACION\UNITA%20Y%20ADICIONAL%20TARURAMENA\EDGAR%20FERNANDEZ\Documents%20and%20Setting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TRABAJOS%202013\nov\EPB\semana%201\APUs%20Gobernacion\APU'S%20BOYACA%20Agosto%20Rafael%20casi.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VILLA%20TAKOA\Presupuesto\APUS%20VILLA%20TAKO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lguita\D\ARCHIVOS%20OFICINA\COLEGIO%20CAJICA%20CAPELLANIA\ACTAS\apu%20CAPELLANIA%20corregido%20cmarca-OCT.08%20intervento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ONTABILIDAD\mcjc\Documents%20and%20Settings\Administrador\Mis%20documentos\Freed\Informacion%20tecnica\RED%20PALMARITO%20LA%20PAZ.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Olguita\D\Presupuesto\URIBE%20Y%20ABREO%20LABANCA%20LA%20CHIN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Cofinanciacion\FICHAS%20Y%20FORMATOS\UNITARIOS%20GENERAL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Volumes\LEGUIZ\Sin%20t&#237;tuloUsers\usuario\Documents\Armando%202011\Consultoria\Cofinanciacion\FICHAS%20Y%20FORMATOS\UNITARIOS%20GENERAL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jmperez\Downloads\Users\ING~1.OSC\AppData\Local\Temp\Rar$DI01.853\Cantidades_750%20_Alta_Suelo%20AB.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FERZUL\BALA%20GINA\Users\user\Desktop\ALCANTARILLADO%20AGUAZUL%20CALLE%2020%20-%2021\Copia%20de%20ALCANTARILLADO%20AGUAZUL%20CALLES%2020%20Y%2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
    </sheetNames>
    <definedNames>
      <definedName name="ERR"/>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s>
    <definedNames>
      <definedName name="ERR"/>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_02"/>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PES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Peligros"/>
      <sheetName val="Peligros"/>
      <sheetName val="parametrización"/>
      <sheetName val="Consecuencia - Probabilidad"/>
      <sheetName val="Ubicación"/>
      <sheetName val="Criterios de evaluación"/>
    </sheetNames>
    <sheetDataSet>
      <sheetData sheetId="0"/>
      <sheetData sheetId="1"/>
      <sheetData sheetId="2">
        <row r="2">
          <cell r="A2" t="str">
            <v>RUTINARIA</v>
          </cell>
        </row>
        <row r="3">
          <cell r="A3" t="str">
            <v>NO RUTINARIA</v>
          </cell>
        </row>
      </sheetData>
      <sheetData sheetId="3">
        <row r="1">
          <cell r="B1" t="str">
            <v>Ligeramente Dañino</v>
          </cell>
          <cell r="C1" t="str">
            <v>Moderadamente Dañino</v>
          </cell>
          <cell r="D1" t="str">
            <v>Extremadamente Dañino</v>
          </cell>
        </row>
        <row r="2">
          <cell r="A2" t="str">
            <v>Alta</v>
          </cell>
        </row>
        <row r="3">
          <cell r="A3" t="str">
            <v>Media</v>
          </cell>
        </row>
        <row r="4">
          <cell r="A4" t="str">
            <v>Baja</v>
          </cell>
        </row>
      </sheetData>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at"/>
      <sheetName val="Ins_EH"/>
      <sheetName val="Ins_TR"/>
      <sheetName val="Ins_MO"/>
      <sheetName val="Clasif_Mat"/>
      <sheetName val="Print"/>
      <sheetName val="2.1.1"/>
      <sheetName val="2.1.2"/>
      <sheetName val="2.1.2.3"/>
      <sheetName val="2.1.2.4"/>
      <sheetName val="2.1.2.5"/>
      <sheetName val="2.1.2.6"/>
      <sheetName val="2.1.2.7"/>
      <sheetName val="2.1.2.8"/>
      <sheetName val="2.1.2.9"/>
      <sheetName val="2.1.2.10"/>
      <sheetName val="2.1.2.11"/>
      <sheetName val="2.1.2.12"/>
      <sheetName val="2.1.2.13"/>
      <sheetName val="2.1.2.14"/>
      <sheetName val="2.1.2.15"/>
      <sheetName val="2.1.2.16"/>
      <sheetName val="2.1.2.17"/>
      <sheetName val="2.1.2.18"/>
      <sheetName val="2.1.2.20"/>
      <sheetName val="2.1.2.19"/>
      <sheetName val="2.1.2.21"/>
      <sheetName val="2.1.2.22"/>
      <sheetName val="2.1.2.23"/>
      <sheetName val="2.1.2.24"/>
      <sheetName val="2.1.2.25"/>
      <sheetName val="2.1.2.26"/>
      <sheetName val="2.1.2.27"/>
      <sheetName val="2.1.2.28"/>
      <sheetName val="2.1.2.29"/>
      <sheetName val="2.1.2.30"/>
      <sheetName val="2.1.2.31"/>
      <sheetName val="2.1.2.32"/>
      <sheetName val="2.1.2.33"/>
      <sheetName val="2.1.2.34"/>
      <sheetName val="2.1.2.35"/>
      <sheetName val="2.1.2.36"/>
      <sheetName val="2.1.2.37"/>
      <sheetName val="2.1.2.38"/>
      <sheetName val="2.1.2.39"/>
      <sheetName val="2.1.2.40"/>
      <sheetName val="2.1.2.41"/>
      <sheetName val="2.1.2.42"/>
      <sheetName val="2.1.2.43"/>
      <sheetName val="2.1.2.44"/>
      <sheetName val="2.1.2.45"/>
      <sheetName val="2.1.2.46"/>
      <sheetName val="2.1.2.47"/>
      <sheetName val="2.1.2.48"/>
      <sheetName val="2.1.2.49"/>
      <sheetName val="2.1.2.50"/>
      <sheetName val="2.1.2.51"/>
      <sheetName val="2.1.2.52"/>
      <sheetName val="2.2.1"/>
      <sheetName val="2.2.2"/>
      <sheetName val="2.2.3"/>
      <sheetName val="2.2.4"/>
      <sheetName val="2.2.5"/>
      <sheetName val="2.2.6"/>
      <sheetName val="2.2.7"/>
      <sheetName val="2.2.8"/>
      <sheetName val="2.2.9"/>
      <sheetName val="2.2.10"/>
      <sheetName val="2.3.1"/>
      <sheetName val="2.3.2"/>
      <sheetName val="2.3.3"/>
      <sheetName val="2.3.4"/>
      <sheetName val="2.3.5"/>
      <sheetName val="2.3.6"/>
      <sheetName val="2.4.1"/>
      <sheetName val="2.4.2"/>
      <sheetName val="2.4.3"/>
      <sheetName val="2.4.4"/>
      <sheetName val="2.4.5"/>
      <sheetName val="2.4.6"/>
      <sheetName val="2.4.7"/>
      <sheetName val="2.4.8"/>
      <sheetName val="2.4.9"/>
      <sheetName val="2.4.10"/>
      <sheetName val="2.4.11"/>
      <sheetName val="2.4.12"/>
      <sheetName val="2.4.13"/>
      <sheetName val="2.4.14"/>
      <sheetName val="2.4.15"/>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s>
    <sheetDataSet>
      <sheetData sheetId="0" refreshError="1"/>
      <sheetData sheetId="1">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2">
        <row r="2">
          <cell r="B2" t="str">
            <v xml:space="preserve">  HIDROSELLO(PARA 10")</v>
          </cell>
          <cell r="C2" t="str">
            <v>glb</v>
          </cell>
          <cell r="D2">
            <v>12300</v>
          </cell>
        </row>
        <row r="3">
          <cell r="B3" t="str">
            <v xml:space="preserve"> HIDROSELLO (PARA 8")</v>
          </cell>
          <cell r="C3" t="str">
            <v>glb</v>
          </cell>
          <cell r="D3">
            <v>9500</v>
          </cell>
        </row>
        <row r="4">
          <cell r="B4" t="str">
            <v>ADAPTADOR HEMBRA  D = 1 1/2"</v>
          </cell>
          <cell r="C4" t="str">
            <v>un</v>
          </cell>
          <cell r="D4">
            <v>3434</v>
          </cell>
        </row>
        <row r="5">
          <cell r="B5" t="str">
            <v>ADAPTADOR HEMBRA  D = 1 1/4"</v>
          </cell>
          <cell r="C5" t="str">
            <v>un</v>
          </cell>
          <cell r="D5">
            <v>2031</v>
          </cell>
        </row>
        <row r="6">
          <cell r="B6" t="str">
            <v>ADAPTADOR HEMBRA  D = 1"</v>
          </cell>
          <cell r="C6" t="str">
            <v>un</v>
          </cell>
          <cell r="D6">
            <v>1242</v>
          </cell>
        </row>
        <row r="7">
          <cell r="B7" t="str">
            <v>ADAPTADOR HEMBRA  D = 1/2"</v>
          </cell>
          <cell r="C7" t="str">
            <v>un</v>
          </cell>
          <cell r="D7">
            <v>309</v>
          </cell>
        </row>
        <row r="8">
          <cell r="B8" t="str">
            <v>ADAPTADOR HEMBRA  D = 3/4"</v>
          </cell>
          <cell r="C8" t="str">
            <v>un</v>
          </cell>
          <cell r="D8">
            <v>558</v>
          </cell>
        </row>
        <row r="9">
          <cell r="B9" t="str">
            <v>ADAPTADOR HEMBRA UNION PLATINO PF + UAD D =  1/2"</v>
          </cell>
          <cell r="C9" t="str">
            <v>un</v>
          </cell>
          <cell r="D9">
            <v>1293</v>
          </cell>
        </row>
        <row r="10">
          <cell r="B10" t="str">
            <v>ADAPTADOR MACHO  D = 1 1/2"</v>
          </cell>
          <cell r="C10" t="str">
            <v>un</v>
          </cell>
          <cell r="D10">
            <v>2559</v>
          </cell>
        </row>
        <row r="11">
          <cell r="B11" t="str">
            <v>ADAPTADOR MACHO  D = 1 1/4"</v>
          </cell>
          <cell r="C11" t="str">
            <v>un</v>
          </cell>
          <cell r="D11">
            <v>2183</v>
          </cell>
        </row>
        <row r="12">
          <cell r="B12" t="str">
            <v>ADAPTADOR MACHO  D = 1"</v>
          </cell>
          <cell r="C12" t="str">
            <v>un</v>
          </cell>
          <cell r="D12">
            <v>1038</v>
          </cell>
        </row>
        <row r="13">
          <cell r="B13" t="str">
            <v>ADAPTADOR MACHO  D = 1/2"</v>
          </cell>
          <cell r="C13" t="str">
            <v>un</v>
          </cell>
          <cell r="D13">
            <v>274</v>
          </cell>
        </row>
        <row r="14">
          <cell r="B14" t="str">
            <v>ADAPTADOR MACHO  D = 3/4"</v>
          </cell>
          <cell r="C14" t="str">
            <v>un</v>
          </cell>
          <cell r="D14">
            <v>495</v>
          </cell>
        </row>
        <row r="15">
          <cell r="B15" t="str">
            <v>ADAPTADOR MACHO UNION PLATINO PF + UAD   D = 1/2"</v>
          </cell>
          <cell r="C15" t="str">
            <v>un</v>
          </cell>
          <cell r="D15">
            <v>1269</v>
          </cell>
        </row>
        <row r="16">
          <cell r="B16" t="str">
            <v>ARENA DE PEÑA</v>
          </cell>
          <cell r="C16" t="str">
            <v>m³</v>
          </cell>
          <cell r="D16">
            <v>50000</v>
          </cell>
        </row>
        <row r="17">
          <cell r="B17" t="str">
            <v>ARENA LAVADA DE RIO</v>
          </cell>
          <cell r="C17" t="str">
            <v>m³</v>
          </cell>
          <cell r="D17">
            <v>75000</v>
          </cell>
        </row>
        <row r="18">
          <cell r="B18" t="str">
            <v>BUJE PVC ROSCADO 1 1/2"  * 1 1/4"</v>
          </cell>
          <cell r="C18" t="str">
            <v>un</v>
          </cell>
          <cell r="D18">
            <v>3127</v>
          </cell>
        </row>
        <row r="19">
          <cell r="B19" t="str">
            <v>BUJE PVC ROSCADO 1 1/2"  * 1"</v>
          </cell>
          <cell r="C19" t="str">
            <v>un</v>
          </cell>
          <cell r="D19">
            <v>3127</v>
          </cell>
        </row>
        <row r="20">
          <cell r="B20" t="str">
            <v>BUJE PVC ROSCADO 1 1/2"  * 1/2"</v>
          </cell>
          <cell r="C20" t="str">
            <v>un</v>
          </cell>
          <cell r="D20">
            <v>3127</v>
          </cell>
        </row>
        <row r="21">
          <cell r="B21" t="str">
            <v>BUJE PVC ROSCADO 1 1/2"  * 3/4"</v>
          </cell>
          <cell r="C21" t="str">
            <v>un</v>
          </cell>
          <cell r="D21">
            <v>3127</v>
          </cell>
        </row>
        <row r="22">
          <cell r="B22" t="str">
            <v>BUJE PVC ROSCADO 1 1/4"  * 1"</v>
          </cell>
          <cell r="C22" t="str">
            <v>un</v>
          </cell>
          <cell r="D22">
            <v>2623</v>
          </cell>
        </row>
        <row r="23">
          <cell r="B23" t="str">
            <v>BUJE PVC ROSCADO 1 1/4"  * 1/2"</v>
          </cell>
          <cell r="C23" t="str">
            <v>un</v>
          </cell>
          <cell r="D23">
            <v>2623</v>
          </cell>
        </row>
        <row r="24">
          <cell r="B24" t="str">
            <v>BUJE PVC ROSCADO 1 1/4"  * 3/4"</v>
          </cell>
          <cell r="C24" t="str">
            <v>un</v>
          </cell>
          <cell r="D24">
            <v>2623</v>
          </cell>
        </row>
        <row r="25">
          <cell r="B25" t="str">
            <v>BUJE PVC ROSCADO 1"  * 1/2"</v>
          </cell>
          <cell r="C25" t="str">
            <v>un</v>
          </cell>
          <cell r="D25">
            <v>1562</v>
          </cell>
        </row>
        <row r="26">
          <cell r="B26" t="str">
            <v>BUJE PVC ROSCADO 1"  * 3/4"</v>
          </cell>
          <cell r="C26" t="str">
            <v>un</v>
          </cell>
          <cell r="D26">
            <v>1562</v>
          </cell>
        </row>
        <row r="27">
          <cell r="B27" t="str">
            <v>BUJE PVC ROSCADO 1/2"  * 3/8"</v>
          </cell>
          <cell r="C27" t="str">
            <v>un</v>
          </cell>
          <cell r="D27">
            <v>716</v>
          </cell>
        </row>
        <row r="28">
          <cell r="B28" t="str">
            <v>BUJE PVC ROSCADO 2"  * 1 1/2"</v>
          </cell>
          <cell r="C28" t="str">
            <v>un</v>
          </cell>
          <cell r="D28">
            <v>5030</v>
          </cell>
        </row>
        <row r="29">
          <cell r="B29" t="str">
            <v>BUJE PVC ROSCADO 2"  * 1 1/4"</v>
          </cell>
          <cell r="C29" t="str">
            <v>un</v>
          </cell>
          <cell r="D29">
            <v>5030</v>
          </cell>
        </row>
        <row r="30">
          <cell r="B30" t="str">
            <v>BUJE PVC ROSCADO 2"  * 1"</v>
          </cell>
          <cell r="C30" t="str">
            <v>un</v>
          </cell>
          <cell r="D30">
            <v>5030</v>
          </cell>
        </row>
        <row r="31">
          <cell r="B31" t="str">
            <v>BUJE PVC ROSCADO 2"  * 1/2"</v>
          </cell>
          <cell r="C31" t="str">
            <v>un</v>
          </cell>
          <cell r="D31">
            <v>5030</v>
          </cell>
        </row>
        <row r="32">
          <cell r="B32" t="str">
            <v>BUJE PVC ROSCADO 2"  * 1/2"</v>
          </cell>
          <cell r="C32" t="str">
            <v>un</v>
          </cell>
          <cell r="D32">
            <v>5030</v>
          </cell>
        </row>
        <row r="33">
          <cell r="B33" t="str">
            <v>BUJE PVC ROSCADO 2"  * 3/4"</v>
          </cell>
          <cell r="C33" t="str">
            <v>un</v>
          </cell>
          <cell r="D33">
            <v>5030</v>
          </cell>
        </row>
        <row r="34">
          <cell r="B34" t="str">
            <v>BUJE PVC ROSCADO 3"  * 2"</v>
          </cell>
          <cell r="C34" t="str">
            <v>un</v>
          </cell>
          <cell r="D34">
            <v>22092</v>
          </cell>
        </row>
        <row r="35">
          <cell r="B35" t="str">
            <v>BUJE PVC ROSCADO 3/4"  * 1/2"</v>
          </cell>
          <cell r="C35" t="str">
            <v>un</v>
          </cell>
          <cell r="D35">
            <v>897</v>
          </cell>
        </row>
        <row r="36">
          <cell r="B36" t="str">
            <v>BUJE PVC SOLDADO 1 1/2"  * 1 1/4"</v>
          </cell>
          <cell r="C36" t="str">
            <v>un</v>
          </cell>
          <cell r="D36">
            <v>2274</v>
          </cell>
        </row>
        <row r="37">
          <cell r="B37" t="str">
            <v>BUJE PVC SOLDADO 1 1/2"  * 1"</v>
          </cell>
          <cell r="C37" t="str">
            <v>un</v>
          </cell>
          <cell r="D37">
            <v>2274</v>
          </cell>
        </row>
        <row r="38">
          <cell r="B38" t="str">
            <v>BUJE PVC SOLDADO 1"  * 1/2"</v>
          </cell>
          <cell r="C38" t="str">
            <v>un</v>
          </cell>
          <cell r="D38">
            <v>767</v>
          </cell>
        </row>
        <row r="39">
          <cell r="B39" t="str">
            <v>BUJE PVC SOLDADO 1"  * 3/4"</v>
          </cell>
          <cell r="C39" t="str">
            <v>un</v>
          </cell>
          <cell r="D39">
            <v>767</v>
          </cell>
        </row>
        <row r="40">
          <cell r="B40" t="str">
            <v>BUJE PVC SOLDADO 2 1/2"  * 1 1/2"</v>
          </cell>
          <cell r="C40" t="str">
            <v>un</v>
          </cell>
          <cell r="D40">
            <v>8718</v>
          </cell>
        </row>
        <row r="41">
          <cell r="B41" t="str">
            <v>BUJE PVC SOLDADO 2 1/2"  * 2"</v>
          </cell>
          <cell r="C41" t="str">
            <v>un</v>
          </cell>
          <cell r="D41">
            <v>8188</v>
          </cell>
        </row>
        <row r="42">
          <cell r="B42" t="str">
            <v>BUJE PVC SOLDADO 2"  * 1 1/2"</v>
          </cell>
          <cell r="C42" t="str">
            <v>un</v>
          </cell>
          <cell r="D42">
            <v>3475</v>
          </cell>
        </row>
        <row r="43">
          <cell r="B43" t="str">
            <v>BUJE PVC SOLDADO 2"  * 1 1/4"</v>
          </cell>
          <cell r="C43" t="str">
            <v>un</v>
          </cell>
          <cell r="D43">
            <v>3475</v>
          </cell>
        </row>
        <row r="44">
          <cell r="B44" t="str">
            <v>BUJE PVC SOLDADO 2"  * 1"</v>
          </cell>
          <cell r="C44" t="str">
            <v>un</v>
          </cell>
          <cell r="D44">
            <v>3475</v>
          </cell>
        </row>
        <row r="45">
          <cell r="B45" t="str">
            <v>BUJE PVC SOLDADO 2"  * 3/4"</v>
          </cell>
          <cell r="C45" t="str">
            <v>un</v>
          </cell>
          <cell r="D45">
            <v>3475</v>
          </cell>
        </row>
        <row r="46">
          <cell r="B46" t="str">
            <v>BUJE PVC SOLDADO 3"  * 2  1/2"</v>
          </cell>
          <cell r="C46" t="str">
            <v>un</v>
          </cell>
          <cell r="D46">
            <v>12517</v>
          </cell>
        </row>
        <row r="47">
          <cell r="B47" t="str">
            <v>BUJE PVC SOLDADO 3"  * 2"</v>
          </cell>
          <cell r="C47" t="str">
            <v>un</v>
          </cell>
          <cell r="D47">
            <v>12517</v>
          </cell>
        </row>
        <row r="48">
          <cell r="B48" t="str">
            <v>BUJE PVC SOLDADO 3/4"  * 1/2"</v>
          </cell>
          <cell r="C48" t="str">
            <v>un</v>
          </cell>
          <cell r="D48">
            <v>385</v>
          </cell>
        </row>
        <row r="49">
          <cell r="B49" t="str">
            <v>BUJE PVC SOLDADO 4"  * 2 1/2"</v>
          </cell>
          <cell r="C49" t="str">
            <v>un</v>
          </cell>
          <cell r="D49">
            <v>19741</v>
          </cell>
        </row>
        <row r="50">
          <cell r="B50" t="str">
            <v>BUJE PVC SOLDADO 4"  * 2"</v>
          </cell>
          <cell r="C50" t="str">
            <v>un</v>
          </cell>
          <cell r="D50">
            <v>19741</v>
          </cell>
        </row>
        <row r="51">
          <cell r="B51" t="str">
            <v>BUJE PVC SOLDADO 4"  * 3"</v>
          </cell>
          <cell r="C51" t="str">
            <v>un</v>
          </cell>
          <cell r="D51">
            <v>19741</v>
          </cell>
        </row>
        <row r="52">
          <cell r="B52" t="str">
            <v>CINTA TEFLON 10 m 1/2``</v>
          </cell>
          <cell r="C52" t="str">
            <v>un</v>
          </cell>
          <cell r="D52">
            <v>700</v>
          </cell>
        </row>
        <row r="53">
          <cell r="B53" t="str">
            <v>CODO 45° PRESION 1 1/2"</v>
          </cell>
          <cell r="C53" t="str">
            <v>un</v>
          </cell>
          <cell r="D53">
            <v>4848</v>
          </cell>
        </row>
        <row r="54">
          <cell r="B54" t="str">
            <v>CODO 45° PRESION 1 1/4"</v>
          </cell>
          <cell r="C54" t="str">
            <v>un</v>
          </cell>
          <cell r="D54">
            <v>3616</v>
          </cell>
        </row>
        <row r="55">
          <cell r="B55" t="str">
            <v>CODO 45° PRESION 1"</v>
          </cell>
          <cell r="C55" t="str">
            <v>un</v>
          </cell>
          <cell r="D55">
            <v>2000</v>
          </cell>
        </row>
        <row r="56">
          <cell r="B56" t="str">
            <v>CODO 45° PRESION 1/2"</v>
          </cell>
          <cell r="C56" t="str">
            <v>un</v>
          </cell>
          <cell r="D56">
            <v>655</v>
          </cell>
        </row>
        <row r="57">
          <cell r="B57" t="str">
            <v>CODO 45° PRESION 3/4"</v>
          </cell>
          <cell r="C57" t="str">
            <v>un</v>
          </cell>
          <cell r="D57">
            <v>1050</v>
          </cell>
        </row>
        <row r="58">
          <cell r="B58" t="str">
            <v>CODO 90° PRESION 1 1/2"</v>
          </cell>
          <cell r="C58" t="str">
            <v>un</v>
          </cell>
          <cell r="D58">
            <v>4465</v>
          </cell>
        </row>
        <row r="59">
          <cell r="B59" t="str">
            <v>CODO 90° PRESION 1 1/4"</v>
          </cell>
          <cell r="C59" t="str">
            <v>un</v>
          </cell>
          <cell r="D59">
            <v>2391</v>
          </cell>
        </row>
        <row r="60">
          <cell r="B60" t="str">
            <v>CODO 90° PRESION 1"</v>
          </cell>
          <cell r="C60" t="str">
            <v>un</v>
          </cell>
          <cell r="D60">
            <v>1243</v>
          </cell>
        </row>
        <row r="61">
          <cell r="B61" t="str">
            <v>CODO 90° PRESION 1/2"</v>
          </cell>
          <cell r="C61" t="str">
            <v>un</v>
          </cell>
          <cell r="D61">
            <v>397</v>
          </cell>
        </row>
        <row r="62">
          <cell r="B62" t="str">
            <v>CODO 90° PRESION 3/4"</v>
          </cell>
          <cell r="C62" t="str">
            <v>un</v>
          </cell>
          <cell r="D62">
            <v>636</v>
          </cell>
        </row>
        <row r="63">
          <cell r="B63" t="str">
            <v>CODO PVC GRAN RADIO 11 1/4" RDE 21   D =   6 "</v>
          </cell>
          <cell r="C63" t="str">
            <v>un</v>
          </cell>
          <cell r="D63">
            <v>102104</v>
          </cell>
        </row>
        <row r="64">
          <cell r="B64" t="str">
            <v>CODO PVC GRAN RADIO 11 1/4° RDE 21   D =   10 "</v>
          </cell>
          <cell r="C64" t="str">
            <v>un</v>
          </cell>
          <cell r="D64">
            <v>442900</v>
          </cell>
        </row>
        <row r="65">
          <cell r="B65" t="str">
            <v>CODO PVC GRAN RADIO 11 1/4° RDE 21   D =   12 "</v>
          </cell>
          <cell r="C65" t="str">
            <v>un</v>
          </cell>
          <cell r="D65">
            <v>586248</v>
          </cell>
        </row>
        <row r="66">
          <cell r="B66" t="str">
            <v>CODO PVC GRAN RADIO 11 1/4° RDE 21   D =   2 1/2 "</v>
          </cell>
          <cell r="C66" t="str">
            <v>un</v>
          </cell>
          <cell r="D66">
            <v>16641</v>
          </cell>
        </row>
        <row r="67">
          <cell r="B67" t="str">
            <v>CODO PVC GRAN RADIO 11 1/4° RDE 21   D =   2"</v>
          </cell>
          <cell r="C67" t="str">
            <v>un</v>
          </cell>
          <cell r="D67">
            <v>14474</v>
          </cell>
        </row>
        <row r="68">
          <cell r="B68" t="str">
            <v>CODO PVC GRAN RADIO 11 1/4° RDE 21   D =   3 "</v>
          </cell>
          <cell r="C68" t="str">
            <v>un</v>
          </cell>
          <cell r="D68">
            <v>23103</v>
          </cell>
        </row>
        <row r="69">
          <cell r="B69" t="str">
            <v>CODO PVC GRAN RADIO 11 1/4° RDE 21   D =   4 "</v>
          </cell>
          <cell r="C69" t="str">
            <v>un</v>
          </cell>
          <cell r="D69">
            <v>44153</v>
          </cell>
        </row>
        <row r="70">
          <cell r="B70" t="str">
            <v>CODO PVC GRAN RADIO 11 1/4° RDE 21   D =   8 "</v>
          </cell>
          <cell r="C70" t="str">
            <v>un</v>
          </cell>
          <cell r="D70">
            <v>207464</v>
          </cell>
        </row>
        <row r="71">
          <cell r="B71" t="str">
            <v>CODO PVC GRAN RADIO 22 1/2" RDE 21   D =   6 "</v>
          </cell>
          <cell r="C71" t="str">
            <v>un</v>
          </cell>
          <cell r="D71">
            <v>114187</v>
          </cell>
        </row>
        <row r="72">
          <cell r="B72" t="str">
            <v>CODO PVC GRAN RADIO 22 1/2° RDE 21   D =   10 "</v>
          </cell>
          <cell r="C72" t="str">
            <v>un</v>
          </cell>
          <cell r="D72">
            <v>541385</v>
          </cell>
        </row>
        <row r="73">
          <cell r="B73" t="str">
            <v>CODO PVC GRAN RADIO 22 1/2° RDE 21   D =   12 "</v>
          </cell>
          <cell r="C73" t="str">
            <v>un</v>
          </cell>
          <cell r="D73">
            <v>729044</v>
          </cell>
        </row>
        <row r="74">
          <cell r="B74" t="str">
            <v>CODO PVC GRAN RADIO 22 1/2° RDE 21   D =   2 1/2 "</v>
          </cell>
          <cell r="C74" t="str">
            <v>un</v>
          </cell>
          <cell r="D74">
            <v>17559</v>
          </cell>
        </row>
        <row r="75">
          <cell r="B75" t="str">
            <v>CODO PVC GRAN RADIO 22 1/2° RDE 21   D =   2"</v>
          </cell>
          <cell r="C75" t="str">
            <v>un</v>
          </cell>
          <cell r="D75">
            <v>12517</v>
          </cell>
        </row>
        <row r="76">
          <cell r="B76" t="str">
            <v>CODO PVC GRAN RADIO 22 1/2° RDE 21   D =   3 "</v>
          </cell>
          <cell r="C76" t="str">
            <v>un</v>
          </cell>
          <cell r="D76">
            <v>25347</v>
          </cell>
        </row>
        <row r="77">
          <cell r="B77" t="str">
            <v>CODO PVC GRAN RADIO 22 1/2° RDE 21   D =   4 "</v>
          </cell>
          <cell r="C77" t="str">
            <v>un</v>
          </cell>
          <cell r="D77">
            <v>46472</v>
          </cell>
        </row>
        <row r="78">
          <cell r="B78" t="str">
            <v>CODO PVC GRAN RADIO 22 1/2° RDE 21   D =   8 "</v>
          </cell>
          <cell r="C78" t="str">
            <v>un</v>
          </cell>
          <cell r="D78">
            <v>241608</v>
          </cell>
        </row>
        <row r="79">
          <cell r="B79" t="str">
            <v>CODO PVC GRAN RADIO 45° RDE 21   D =   10 "</v>
          </cell>
          <cell r="C79" t="str">
            <v>un</v>
          </cell>
          <cell r="D79">
            <v>664889</v>
          </cell>
        </row>
        <row r="80">
          <cell r="B80" t="str">
            <v>CODO PVC GRAN RADIO 45° RDE 21   D =   12 "</v>
          </cell>
          <cell r="C80" t="str">
            <v>un</v>
          </cell>
          <cell r="D80">
            <v>933309</v>
          </cell>
        </row>
        <row r="81">
          <cell r="B81" t="str">
            <v>CODO PVC GRAN RADIO 45° RDE 21   D =   2 1/2 "</v>
          </cell>
          <cell r="C81" t="str">
            <v>un</v>
          </cell>
          <cell r="D81">
            <v>16247</v>
          </cell>
        </row>
        <row r="82">
          <cell r="B82" t="str">
            <v>CODO PVC GRAN RADIO 45° RDE 21   D =   2"</v>
          </cell>
          <cell r="C82" t="str">
            <v>un</v>
          </cell>
          <cell r="D82">
            <v>14231</v>
          </cell>
        </row>
        <row r="83">
          <cell r="B83" t="str">
            <v>CODO PVC GRAN RADIO 45° RDE 21   D =   3 "</v>
          </cell>
          <cell r="C83" t="str">
            <v>un</v>
          </cell>
          <cell r="D83">
            <v>25701</v>
          </cell>
        </row>
        <row r="84">
          <cell r="B84" t="str">
            <v>CODO PVC GRAN RADIO 45° RDE 21   D =   4 "</v>
          </cell>
          <cell r="C84" t="str">
            <v>un</v>
          </cell>
          <cell r="D84">
            <v>52133</v>
          </cell>
        </row>
        <row r="85">
          <cell r="B85" t="str">
            <v>CODO PVC GRAN RADIO 45° RDE 21   D =   6 "</v>
          </cell>
          <cell r="C85" t="str">
            <v>un</v>
          </cell>
          <cell r="D85">
            <v>142983</v>
          </cell>
        </row>
        <row r="86">
          <cell r="B86" t="str">
            <v>CODO PVC GRAN RADIO 45° RDE 21   D =   8 "</v>
          </cell>
          <cell r="C86" t="str">
            <v>un</v>
          </cell>
          <cell r="D86">
            <v>310465</v>
          </cell>
        </row>
        <row r="87">
          <cell r="B87" t="str">
            <v>CODO PVC GRAN RADIO 6°  D =   10 "</v>
          </cell>
          <cell r="C87" t="str">
            <v>un</v>
          </cell>
          <cell r="D87">
            <v>251432</v>
          </cell>
        </row>
        <row r="88">
          <cell r="B88" t="str">
            <v>CODO PVC GRAN RADIO 6°  D =   12 "</v>
          </cell>
          <cell r="C88" t="str">
            <v>un</v>
          </cell>
          <cell r="D88">
            <v>355272</v>
          </cell>
        </row>
        <row r="89">
          <cell r="B89" t="str">
            <v>CODO PVC GRAN RADIO 6°  D =   8 "</v>
          </cell>
          <cell r="C89" t="str">
            <v>un</v>
          </cell>
          <cell r="D89">
            <v>126333</v>
          </cell>
        </row>
        <row r="90">
          <cell r="B90" t="str">
            <v>CODO PVC GRAN RADIO 90° RDE 21   D =   10 "</v>
          </cell>
          <cell r="C90" t="str">
            <v>un</v>
          </cell>
          <cell r="D90">
            <v>1016350</v>
          </cell>
        </row>
        <row r="91">
          <cell r="B91" t="str">
            <v>CODO PVC GRAN RADIO 90° RDE 21   D =   12 "</v>
          </cell>
          <cell r="C91" t="str">
            <v>un</v>
          </cell>
          <cell r="D91">
            <v>1379374</v>
          </cell>
        </row>
        <row r="92">
          <cell r="B92" t="str">
            <v>CODO PVC GRAN RADIO 90° RDE 21   D =   2 1/2 "</v>
          </cell>
          <cell r="C92" t="str">
            <v>un</v>
          </cell>
          <cell r="D92">
            <v>21157</v>
          </cell>
        </row>
        <row r="93">
          <cell r="B93" t="str">
            <v>CODO PVC GRAN RADIO 90° RDE 21   D =   2"</v>
          </cell>
          <cell r="C93" t="str">
            <v>un</v>
          </cell>
          <cell r="D93">
            <v>16463</v>
          </cell>
        </row>
        <row r="94">
          <cell r="B94" t="str">
            <v>CODO PVC GRAN RADIO 90° RDE 21   D =   3 "</v>
          </cell>
          <cell r="C94" t="str">
            <v>un</v>
          </cell>
          <cell r="D94">
            <v>38329</v>
          </cell>
        </row>
        <row r="95">
          <cell r="B95" t="str">
            <v>CODO PVC GRAN RADIO 90° RDE 21   D =   4 "</v>
          </cell>
          <cell r="C95" t="str">
            <v>un</v>
          </cell>
          <cell r="D95">
            <v>73594</v>
          </cell>
        </row>
        <row r="96">
          <cell r="B96" t="str">
            <v>CODO PVC GRAN RADIO 90° RDE 21   D =   6 "</v>
          </cell>
          <cell r="C96" t="str">
            <v>un</v>
          </cell>
          <cell r="D96">
            <v>196507</v>
          </cell>
        </row>
        <row r="97">
          <cell r="B97" t="str">
            <v>CODO PVC GRAN RADIO 90° RDE 21   D =   8 "</v>
          </cell>
          <cell r="C97" t="str">
            <v>un</v>
          </cell>
          <cell r="D97">
            <v>467298</v>
          </cell>
        </row>
        <row r="98">
          <cell r="B98" t="str">
            <v>CODO PVC RADIO CORTO 45° D = 2 1/2"</v>
          </cell>
          <cell r="C98" t="str">
            <v>un</v>
          </cell>
          <cell r="D98">
            <v>43738</v>
          </cell>
        </row>
        <row r="99">
          <cell r="B99" t="str">
            <v>CODO PVC RADIO CORTO 45° D = 2"</v>
          </cell>
          <cell r="C99" t="str">
            <v>un</v>
          </cell>
          <cell r="D99">
            <v>65323</v>
          </cell>
        </row>
        <row r="100">
          <cell r="B100" t="str">
            <v>CODO PVC RADIO CORTO 45° D = 3"</v>
          </cell>
          <cell r="C100" t="str">
            <v>un</v>
          </cell>
          <cell r="D100">
            <v>83138</v>
          </cell>
        </row>
        <row r="101">
          <cell r="B101" t="str">
            <v>CODO PVC RADIO CORTO 45° D = 4"</v>
          </cell>
          <cell r="C101" t="str">
            <v>un</v>
          </cell>
          <cell r="D101">
            <v>104517</v>
          </cell>
        </row>
        <row r="102">
          <cell r="B102" t="str">
            <v>CODO PVC RADIO CORTO 45° D = 6"</v>
          </cell>
          <cell r="C102" t="str">
            <v>un</v>
          </cell>
          <cell r="D102">
            <v>237539</v>
          </cell>
        </row>
        <row r="103">
          <cell r="B103" t="str">
            <v>CODO PVC RADIO CORTO 45° D = 8"</v>
          </cell>
          <cell r="C103" t="str">
            <v>un</v>
          </cell>
          <cell r="D103">
            <v>763519</v>
          </cell>
        </row>
        <row r="104">
          <cell r="B104" t="str">
            <v>CODO PVC RADIO CORTO 90° D = 1 1/2"</v>
          </cell>
          <cell r="C104" t="str">
            <v>un</v>
          </cell>
          <cell r="D104">
            <v>64132</v>
          </cell>
        </row>
        <row r="105">
          <cell r="B105" t="str">
            <v>CODO PVC RADIO CORTO 90° D = 2 1/2"</v>
          </cell>
          <cell r="C105" t="str">
            <v>un</v>
          </cell>
          <cell r="D105">
            <v>63948</v>
          </cell>
        </row>
        <row r="106">
          <cell r="B106" t="str">
            <v>CODO PVC RADIO CORTO 90° D = 2"</v>
          </cell>
          <cell r="C106" t="str">
            <v>un</v>
          </cell>
          <cell r="D106">
            <v>59385</v>
          </cell>
        </row>
        <row r="107">
          <cell r="B107" t="str">
            <v>CODO PVC RADIO CORTO 90° D = 4"</v>
          </cell>
          <cell r="C107" t="str">
            <v>un</v>
          </cell>
          <cell r="D107">
            <v>122332</v>
          </cell>
        </row>
        <row r="108">
          <cell r="B108" t="str">
            <v>CODO PVC RADIO CORTO 90° D = 6"</v>
          </cell>
          <cell r="C108" t="str">
            <v>un</v>
          </cell>
          <cell r="D108">
            <v>263668</v>
          </cell>
        </row>
        <row r="109">
          <cell r="B109" t="str">
            <v>CODO PVC RADIO CORTO 90° D = 8"</v>
          </cell>
          <cell r="C109" t="str">
            <v>un</v>
          </cell>
          <cell r="D109">
            <v>498832</v>
          </cell>
        </row>
        <row r="110">
          <cell r="B110" t="str">
            <v>COLLAR DE DERIVACION DE   2  1/2* 1/2"</v>
          </cell>
          <cell r="C110" t="str">
            <v>un</v>
          </cell>
          <cell r="D110">
            <v>7303</v>
          </cell>
        </row>
        <row r="111">
          <cell r="B111" t="str">
            <v>COLLAR DE DERIVACION DE   2  1/2* 3/4"</v>
          </cell>
          <cell r="C111" t="str">
            <v>un</v>
          </cell>
          <cell r="D111">
            <v>6402</v>
          </cell>
        </row>
        <row r="112">
          <cell r="B112" t="str">
            <v>COLLAR DE DERIVACION DE   2  1/2"</v>
          </cell>
          <cell r="C112" t="str">
            <v>un</v>
          </cell>
          <cell r="D112">
            <v>6893</v>
          </cell>
        </row>
        <row r="113">
          <cell r="B113" t="str">
            <v>COLLAR DE DERIVACION DE   2  3/4"</v>
          </cell>
          <cell r="C113" t="str">
            <v>un</v>
          </cell>
          <cell r="D113">
            <v>4496</v>
          </cell>
        </row>
        <row r="114">
          <cell r="B114" t="str">
            <v>COLLAR DE DERIVACION DE   3  1/2"</v>
          </cell>
          <cell r="C114" t="str">
            <v>un</v>
          </cell>
          <cell r="D114">
            <v>10218</v>
          </cell>
        </row>
        <row r="115">
          <cell r="B115" t="str">
            <v>COLLAR DE DERIVACION DE   3  3/4"</v>
          </cell>
          <cell r="C115" t="str">
            <v>un</v>
          </cell>
          <cell r="D115">
            <v>8991</v>
          </cell>
        </row>
        <row r="116">
          <cell r="B116" t="str">
            <v>COLLAR DE DERIVACION DE   4  1/2"</v>
          </cell>
          <cell r="C116" t="str">
            <v>un</v>
          </cell>
          <cell r="D116">
            <v>11605</v>
          </cell>
        </row>
        <row r="117">
          <cell r="B117" t="str">
            <v>COLLAR DE DERIVACION DE   4  3/4"</v>
          </cell>
          <cell r="C117" t="str">
            <v>un</v>
          </cell>
          <cell r="D117">
            <v>11032</v>
          </cell>
        </row>
        <row r="118">
          <cell r="B118" t="str">
            <v>COLLAR DE DERIVACION DE   6 1/2"</v>
          </cell>
          <cell r="C118" t="str">
            <v>un</v>
          </cell>
          <cell r="D118">
            <v>14751</v>
          </cell>
        </row>
        <row r="119">
          <cell r="B119" t="str">
            <v>COLLAR DE DERIVACION DE   6  3/4"</v>
          </cell>
          <cell r="C119" t="str">
            <v>un</v>
          </cell>
          <cell r="D119">
            <v>12940</v>
          </cell>
        </row>
        <row r="120">
          <cell r="B120" t="str">
            <v>COLLAR DE DERIVACION DE   8  1"</v>
          </cell>
          <cell r="C120" t="str">
            <v>un</v>
          </cell>
          <cell r="D120">
            <v>31017</v>
          </cell>
        </row>
        <row r="121">
          <cell r="B121" t="str">
            <v>GRAVILLA DE TRITURADORA</v>
          </cell>
          <cell r="C121" t="str">
            <v>m³</v>
          </cell>
          <cell r="D121">
            <v>100000</v>
          </cell>
        </row>
        <row r="122">
          <cell r="B122" t="str">
            <v>HIDROSELLO</v>
          </cell>
          <cell r="C122" t="str">
            <v>un</v>
          </cell>
          <cell r="D122">
            <v>1411</v>
          </cell>
        </row>
        <row r="123">
          <cell r="B123" t="str">
            <v>LIMPIADOR   1/4 PVC</v>
          </cell>
          <cell r="C123" t="str">
            <v>gl</v>
          </cell>
          <cell r="D123">
            <v>15000</v>
          </cell>
        </row>
        <row r="124">
          <cell r="B124" t="str">
            <v>LIMPIADOR Y SOLDADURA</v>
          </cell>
          <cell r="C124" t="str">
            <v>glb</v>
          </cell>
          <cell r="D124">
            <v>900</v>
          </cell>
        </row>
        <row r="125">
          <cell r="B125" t="str">
            <v>LUBRICANTE TUB PVC/500GR</v>
          </cell>
          <cell r="C125" t="str">
            <v>un</v>
          </cell>
          <cell r="D125">
            <v>12523</v>
          </cell>
        </row>
        <row r="126">
          <cell r="B126" t="str">
            <v>MADERA ROLLIZA D=0.15 M</v>
          </cell>
          <cell r="C126" t="str">
            <v>m</v>
          </cell>
          <cell r="D126">
            <v>11000</v>
          </cell>
        </row>
        <row r="127">
          <cell r="B127" t="str">
            <v>MATERIAL DE SUB-BASE GRANULAR No.4 SBG-4</v>
          </cell>
          <cell r="C127" t="str">
            <v>m³</v>
          </cell>
          <cell r="D127">
            <v>31980</v>
          </cell>
        </row>
        <row r="128">
          <cell r="B128" t="str">
            <v>PLANCHÓN ABARCO 0.2 X 0.04 X 3 M</v>
          </cell>
          <cell r="C128" t="str">
            <v>m</v>
          </cell>
          <cell r="D128">
            <v>14850</v>
          </cell>
        </row>
        <row r="129">
          <cell r="B129" t="str">
            <v>PUNTILLA CON CABEZA 2"</v>
          </cell>
          <cell r="C129" t="str">
            <v>lb</v>
          </cell>
          <cell r="D129">
            <v>1800</v>
          </cell>
        </row>
        <row r="130">
          <cell r="B130" t="str">
            <v>RECEBO B-600 ( BASE GRANULAR)</v>
          </cell>
          <cell r="C130" t="str">
            <v>m³</v>
          </cell>
          <cell r="D130">
            <v>50000</v>
          </cell>
        </row>
        <row r="131">
          <cell r="B131" t="str">
            <v>SOLDADURA LIQUIDA PVC 1/4``</v>
          </cell>
          <cell r="C131" t="str">
            <v>gl</v>
          </cell>
          <cell r="D131">
            <v>29000</v>
          </cell>
        </row>
        <row r="132">
          <cell r="B132" t="str">
            <v>SUMINISTRO  TUBERÍA PVC   ½`` RDE 9  E.L.</v>
          </cell>
          <cell r="C132" t="str">
            <v>ml</v>
          </cell>
          <cell r="D132">
            <v>2399</v>
          </cell>
        </row>
        <row r="133">
          <cell r="B133" t="str">
            <v>SUMINISTRO  TUBERÍA PVC   1`` RDE 21  E.L.</v>
          </cell>
          <cell r="C133" t="str">
            <v>ml</v>
          </cell>
          <cell r="D133">
            <v>2977</v>
          </cell>
        </row>
        <row r="134">
          <cell r="B134" t="str">
            <v>SUMINISTRO  TUBERÍA PVC   2½`` RDE 21  U.M</v>
          </cell>
          <cell r="C134" t="str">
            <v>ml</v>
          </cell>
          <cell r="D134">
            <v>8520</v>
          </cell>
        </row>
        <row r="135">
          <cell r="B135" t="str">
            <v>SUMINISTRO  TUBERÍA PVC   3`` RDE 21  U.M</v>
          </cell>
          <cell r="C135" t="str">
            <v>ml</v>
          </cell>
          <cell r="D135">
            <v>12712</v>
          </cell>
        </row>
        <row r="136">
          <cell r="B136" t="str">
            <v>SUMINISTRO TUBERÍA PVC   ½`` RDE 13.5  E.L.</v>
          </cell>
          <cell r="C136" t="str">
            <v>ml</v>
          </cell>
          <cell r="D136">
            <v>1712</v>
          </cell>
        </row>
        <row r="137">
          <cell r="B137" t="str">
            <v>SUMINISTRO TUBERÍA PVC   1 1/4`` RDE 21  E.L.</v>
          </cell>
          <cell r="C137" t="str">
            <v>ml</v>
          </cell>
          <cell r="D137">
            <v>5363</v>
          </cell>
        </row>
        <row r="138">
          <cell r="B138" t="str">
            <v>SUMINISTRO TUBERÍA PVC   1`` RDE 13.5  E.L.</v>
          </cell>
          <cell r="C138" t="str">
            <v>ml</v>
          </cell>
          <cell r="D138">
            <v>4310</v>
          </cell>
        </row>
        <row r="139">
          <cell r="B139" t="str">
            <v>SUMINISTRO TUBERÍA PVC   10`` RDE 21  U.M</v>
          </cell>
          <cell r="C139" t="str">
            <v>ml</v>
          </cell>
          <cell r="D139">
            <v>122123</v>
          </cell>
        </row>
        <row r="140">
          <cell r="B140" t="str">
            <v>SUMINISTRO TUBERÍA PVC   10`` RDE 26  U.M</v>
          </cell>
          <cell r="C140" t="str">
            <v>ml</v>
          </cell>
          <cell r="D140">
            <v>99328</v>
          </cell>
        </row>
        <row r="141">
          <cell r="B141" t="str">
            <v>SUMINISTRO TUBERÍA PVC   1½`` RDE 21  E.L.</v>
          </cell>
          <cell r="C141" t="str">
            <v>ml</v>
          </cell>
          <cell r="D141">
            <v>7003</v>
          </cell>
        </row>
        <row r="142">
          <cell r="B142" t="str">
            <v>SUMINISTRO TUBERÍA PVC   2`` RDE 21  E.L.</v>
          </cell>
          <cell r="C142" t="str">
            <v>ml</v>
          </cell>
          <cell r="D142">
            <v>10738</v>
          </cell>
        </row>
        <row r="143">
          <cell r="B143" t="str">
            <v>SUMINISTRO TUBERÍA PVC   2`` RDE 26  U.M</v>
          </cell>
          <cell r="C143" t="str">
            <v>ml</v>
          </cell>
          <cell r="D143">
            <v>4819</v>
          </cell>
        </row>
        <row r="144">
          <cell r="B144" t="str">
            <v>SUMINISTRO TUBERÍA PVC   3/4`` RDE 11  E.L.</v>
          </cell>
          <cell r="C144" t="str">
            <v>ml</v>
          </cell>
          <cell r="D144">
            <v>3195</v>
          </cell>
        </row>
        <row r="145">
          <cell r="B145" t="str">
            <v>SUMINISTRO TUBERÍA PVC   3/4`` RDE 21  E.L.</v>
          </cell>
          <cell r="C145" t="str">
            <v>ml</v>
          </cell>
          <cell r="D145">
            <v>2121</v>
          </cell>
        </row>
        <row r="146">
          <cell r="B146" t="str">
            <v>SUMINISTRO TUBERÍA PVC   3`` RDE 26  U.M</v>
          </cell>
          <cell r="C146" t="str">
            <v>ml</v>
          </cell>
          <cell r="D146">
            <v>10602</v>
          </cell>
        </row>
        <row r="147">
          <cell r="B147" t="str">
            <v>SUMINISTRO TUBERÍA PVC   3`` RDE 32.5  U.M</v>
          </cell>
          <cell r="C147" t="str">
            <v>ml</v>
          </cell>
          <cell r="D147">
            <v>8517</v>
          </cell>
        </row>
        <row r="148">
          <cell r="B148" t="str">
            <v>SUMINISTRO TUBERÍA PVC   4`` RDE 21  U.M</v>
          </cell>
          <cell r="C148" t="str">
            <v>ml</v>
          </cell>
          <cell r="D148">
            <v>20974</v>
          </cell>
        </row>
        <row r="149">
          <cell r="B149" t="str">
            <v>SUMINISTRO TUBERÍA PVC   4`` RDE 26  U.M</v>
          </cell>
          <cell r="C149" t="str">
            <v>ml</v>
          </cell>
          <cell r="D149">
            <v>17510</v>
          </cell>
        </row>
        <row r="150">
          <cell r="B150" t="str">
            <v>SUMINISTRO TUBERÍA PVC   4`` RDE 32.5  U.M</v>
          </cell>
          <cell r="C150" t="str">
            <v>ml</v>
          </cell>
          <cell r="D150">
            <v>14040</v>
          </cell>
        </row>
        <row r="151">
          <cell r="B151" t="str">
            <v>SUMINISTRO TUBERÍA PVC   6`` RDE 21  U.M</v>
          </cell>
          <cell r="C151" t="str">
            <v>ml</v>
          </cell>
          <cell r="D151">
            <v>45798</v>
          </cell>
        </row>
        <row r="152">
          <cell r="B152" t="str">
            <v>SUMINISTRO TUBERÍA PVC   6`` RDE 26  U.M</v>
          </cell>
          <cell r="C152" t="str">
            <v>ml</v>
          </cell>
          <cell r="D152">
            <v>37511</v>
          </cell>
        </row>
        <row r="153">
          <cell r="B153" t="str">
            <v>SUMINISTRO TUBERÍA PVC   6`` RDE 32.5  U.M</v>
          </cell>
          <cell r="C153" t="str">
            <v>ml</v>
          </cell>
          <cell r="D153">
            <v>30604</v>
          </cell>
        </row>
        <row r="154">
          <cell r="B154" t="str">
            <v>SUMINISTRO TUBERÍA PVC   8`` RDE 21  U.M</v>
          </cell>
          <cell r="C154" t="str">
            <v>ml</v>
          </cell>
          <cell r="D154">
            <v>77577</v>
          </cell>
        </row>
        <row r="155">
          <cell r="B155" t="str">
            <v>SUMINISTRO TUBERÍA PVC   8`` RDE 26  U.M</v>
          </cell>
          <cell r="C155" t="str">
            <v>ml</v>
          </cell>
          <cell r="D155">
            <v>63814</v>
          </cell>
        </row>
        <row r="156">
          <cell r="B156" t="str">
            <v>SUMINISTRO TUBERÍA PVC   8`` RDE 32.5  U.M</v>
          </cell>
          <cell r="C156" t="str">
            <v>ml</v>
          </cell>
          <cell r="D156">
            <v>52075</v>
          </cell>
        </row>
        <row r="157">
          <cell r="B157" t="str">
            <v>SUMINISTRO TUBERÍA PVC  2½`` RDE 26  U.M</v>
          </cell>
          <cell r="C157" t="str">
            <v>ml</v>
          </cell>
          <cell r="D157">
            <v>7116</v>
          </cell>
        </row>
        <row r="158">
          <cell r="B158" t="str">
            <v>TUBERÍA H.G.   1½``</v>
          </cell>
          <cell r="C158" t="str">
            <v>ml</v>
          </cell>
          <cell r="D158">
            <v>17931</v>
          </cell>
        </row>
        <row r="159">
          <cell r="B159" t="str">
            <v>TUBERÍA H.G.   2``</v>
          </cell>
          <cell r="C159" t="str">
            <v>ml</v>
          </cell>
          <cell r="D159">
            <v>22765</v>
          </cell>
        </row>
        <row r="160">
          <cell r="B160" t="str">
            <v>TUBERÍA H.G.   2½``</v>
          </cell>
          <cell r="C160" t="str">
            <v>ml</v>
          </cell>
          <cell r="D160">
            <v>30691</v>
          </cell>
        </row>
        <row r="161">
          <cell r="B161" t="str">
            <v>TUBERÍA H.G.   3``</v>
          </cell>
          <cell r="C161" t="str">
            <v>ml</v>
          </cell>
          <cell r="D161">
            <v>37216</v>
          </cell>
        </row>
        <row r="162">
          <cell r="B162" t="str">
            <v>TUBERÍA H.G.   4``</v>
          </cell>
          <cell r="C162" t="str">
            <v>ml</v>
          </cell>
          <cell r="D162">
            <v>53456</v>
          </cell>
        </row>
        <row r="163">
          <cell r="B163" t="str">
            <v>TUBERÍA H.G.   6``</v>
          </cell>
          <cell r="C163" t="str">
            <v>ml</v>
          </cell>
          <cell r="D163">
            <v>455880</v>
          </cell>
        </row>
        <row r="164">
          <cell r="B164" t="str">
            <v>TUBO POLIETILENO  PE 100  PN 10  RDE 17 DIAMETRO 110 mm   (4")</v>
          </cell>
          <cell r="C164" t="str">
            <v>ml</v>
          </cell>
          <cell r="D164">
            <v>25900</v>
          </cell>
        </row>
        <row r="165">
          <cell r="B165" t="str">
            <v>TUBO POLIETILENO  PE 100  PN 10  RDE 17 DIAMETRO 160 mm   (6")</v>
          </cell>
          <cell r="C165" t="str">
            <v>ml</v>
          </cell>
          <cell r="D165">
            <v>54298</v>
          </cell>
        </row>
        <row r="166">
          <cell r="B166" t="str">
            <v>TUBO POLIETILENO  PE 100  PN 10  RDE 17 DIAMETRO 200 mm   (8")</v>
          </cell>
          <cell r="C166" t="str">
            <v>ml</v>
          </cell>
          <cell r="D166">
            <v>84774</v>
          </cell>
        </row>
        <row r="167">
          <cell r="B167" t="str">
            <v>TUBO POLIETILENO  PE 100  PN 10  RDE 17 DIAMETRO 63 mm   (2 1/2")</v>
          </cell>
          <cell r="C167" t="str">
            <v>ml</v>
          </cell>
          <cell r="D167">
            <v>8903</v>
          </cell>
        </row>
        <row r="168">
          <cell r="B168" t="str">
            <v>TUBO POLIETILENO  PE 100  PN 10  RDE 17 DIAMETRO 90 mm   (3")</v>
          </cell>
          <cell r="C168" t="str">
            <v>ml</v>
          </cell>
          <cell r="D168">
            <v>17770</v>
          </cell>
        </row>
        <row r="169">
          <cell r="B169" t="str">
            <v>TUBO POLIETILENO  PE 100  PN 16  RDE 11 DIAMETRO 110 mm   (4")</v>
          </cell>
          <cell r="C169" t="str">
            <v>ml</v>
          </cell>
          <cell r="D169">
            <v>38500</v>
          </cell>
        </row>
        <row r="170">
          <cell r="B170" t="str">
            <v>TUBO POLIETILENO  PE 100  PN 16  RDE 11 DIAMETRO 160 mm   (6")</v>
          </cell>
          <cell r="C170" t="str">
            <v>ml</v>
          </cell>
          <cell r="D170">
            <v>81422</v>
          </cell>
        </row>
        <row r="171">
          <cell r="B171" t="str">
            <v>TUBO POLIETILENO  PE 100  PN 16  RDE 11 DIAMETRO 200 mm   (8")</v>
          </cell>
          <cell r="C171" t="str">
            <v>ml</v>
          </cell>
          <cell r="D171">
            <v>127542</v>
          </cell>
        </row>
        <row r="172">
          <cell r="B172" t="str">
            <v>TUBO POLIETILENO  PE 100  PN 16  RDE 11 DIAMETRO 63 mm   (2 1/2")</v>
          </cell>
          <cell r="C172" t="str">
            <v>ml</v>
          </cell>
          <cell r="D172">
            <v>12731</v>
          </cell>
        </row>
        <row r="173">
          <cell r="B173" t="str">
            <v>TUBO POLIETILENO  PE 100  PN 16  RDE 11 DIAMETRO 90 mm   (3")</v>
          </cell>
          <cell r="C173" t="str">
            <v>ml</v>
          </cell>
          <cell r="D173">
            <v>24962</v>
          </cell>
        </row>
        <row r="174">
          <cell r="B174" t="str">
            <v>TUBO PRESION 12"  RDE- 21  UNION PLATINO</v>
          </cell>
          <cell r="C174" t="str">
            <v>un</v>
          </cell>
          <cell r="D174">
            <v>171901</v>
          </cell>
        </row>
        <row r="175">
          <cell r="B175" t="str">
            <v>TUBO PRESION 16"  RDE- 21  UNION PLATINO</v>
          </cell>
          <cell r="C175" t="str">
            <v>un</v>
          </cell>
          <cell r="D175">
            <v>279778</v>
          </cell>
        </row>
        <row r="176">
          <cell r="B176" t="str">
            <v>TUBO PRESION 2"  RDE- 21  UNION PLATINO</v>
          </cell>
          <cell r="C176" t="str">
            <v>un</v>
          </cell>
          <cell r="D176">
            <v>5833</v>
          </cell>
        </row>
        <row r="177">
          <cell r="B177" t="str">
            <v>TUBO PRESION 3"  RDE- 11  UNION PLATINO</v>
          </cell>
          <cell r="C177" t="str">
            <v>un</v>
          </cell>
          <cell r="D177">
            <v>32289</v>
          </cell>
        </row>
        <row r="178">
          <cell r="B178" t="str">
            <v>TUBO PRESION 3"  RDE- 13.5  UNION PLATINO</v>
          </cell>
          <cell r="C178" t="str">
            <v>un</v>
          </cell>
          <cell r="D178">
            <v>21173</v>
          </cell>
        </row>
        <row r="179">
          <cell r="B179" t="str">
            <v>TUBO PRESION 3"  RDE- 9  UNION PLATINO</v>
          </cell>
          <cell r="C179" t="str">
            <v>un</v>
          </cell>
          <cell r="D179">
            <v>38503</v>
          </cell>
        </row>
        <row r="180">
          <cell r="B180" t="str">
            <v>TUBO PRESION 4"  RDE- 11  UNION PLATINO</v>
          </cell>
          <cell r="C180" t="str">
            <v>un</v>
          </cell>
          <cell r="D180">
            <v>53660</v>
          </cell>
        </row>
        <row r="181">
          <cell r="B181" t="str">
            <v>TUBO PRESION 4"  RDE- 13.5  UNION PLATINO</v>
          </cell>
          <cell r="C181" t="str">
            <v>un</v>
          </cell>
          <cell r="D181">
            <v>35482</v>
          </cell>
        </row>
        <row r="182">
          <cell r="B182" t="str">
            <v>TUBO PRESION 4"  RDE- 9  UNION PLATINO</v>
          </cell>
          <cell r="C182" t="str">
            <v>un</v>
          </cell>
          <cell r="D182">
            <v>63363</v>
          </cell>
        </row>
        <row r="183">
          <cell r="B183" t="str">
            <v>TUBO PRESION 6"  RDE- 11  UNION PLATINO</v>
          </cell>
          <cell r="C183" t="str">
            <v>un</v>
          </cell>
          <cell r="D183">
            <v>114992</v>
          </cell>
        </row>
        <row r="184">
          <cell r="B184" t="str">
            <v>TUBO PRESION 6"  RDE- 13.5  UNION PLATINO</v>
          </cell>
          <cell r="C184" t="str">
            <v>un</v>
          </cell>
          <cell r="D184">
            <v>90012</v>
          </cell>
        </row>
        <row r="185">
          <cell r="B185" t="str">
            <v>TUBO PRESION 6"  RDE- 9  UNION PLATINO</v>
          </cell>
          <cell r="C185" t="str">
            <v>un</v>
          </cell>
          <cell r="D185">
            <v>137181</v>
          </cell>
        </row>
        <row r="186">
          <cell r="B186" t="str">
            <v>TUBO PRESION 8"  RDE- 11  UNION PLATINO</v>
          </cell>
          <cell r="C186" t="str">
            <v>un</v>
          </cell>
          <cell r="D186">
            <v>194643</v>
          </cell>
        </row>
        <row r="187">
          <cell r="B187" t="str">
            <v>TUBO PRESION 8"  RDE- 13.5  UNION PLATINO</v>
          </cell>
          <cell r="C187" t="str">
            <v>un</v>
          </cell>
          <cell r="D187">
            <v>149065</v>
          </cell>
        </row>
        <row r="188">
          <cell r="B188" t="str">
            <v>TUBO PVC PRESION BIAXIAL 3"  RDE- 46  PR 160 PSI  UNION PLATINO</v>
          </cell>
          <cell r="C188" t="str">
            <v>un</v>
          </cell>
          <cell r="D188">
            <v>10602</v>
          </cell>
        </row>
        <row r="189">
          <cell r="B189" t="str">
            <v>TUBO PVC PRESION BIAXIAL 4"  RDE- 46  PR 160 PSI  UNION PLATINO</v>
          </cell>
          <cell r="C189" t="str">
            <v>un</v>
          </cell>
          <cell r="D189">
            <v>17511</v>
          </cell>
        </row>
        <row r="190">
          <cell r="B190" t="str">
            <v>TUBO PVC PRESION BIAXIAL 6"  RDE- 46  PR 160 PSI  UNION PLATINO</v>
          </cell>
          <cell r="C190" t="str">
            <v>un</v>
          </cell>
          <cell r="D190">
            <v>37511</v>
          </cell>
        </row>
        <row r="191">
          <cell r="B191" t="str">
            <v>UNION  DE 1/2``</v>
          </cell>
          <cell r="C191" t="str">
            <v>un</v>
          </cell>
          <cell r="D191">
            <v>255.2</v>
          </cell>
        </row>
        <row r="192">
          <cell r="B192" t="str">
            <v>UNIÓN  H.G.   1½``</v>
          </cell>
          <cell r="C192" t="str">
            <v>un</v>
          </cell>
          <cell r="D192">
            <v>2366</v>
          </cell>
        </row>
        <row r="193">
          <cell r="B193" t="str">
            <v>UNIÓN  H.G.   2``</v>
          </cell>
          <cell r="C193" t="str">
            <v>un</v>
          </cell>
          <cell r="D193">
            <v>4188</v>
          </cell>
        </row>
        <row r="194">
          <cell r="B194" t="str">
            <v>UNIÓN  H.G.   2½``</v>
          </cell>
          <cell r="C194" t="str">
            <v>un</v>
          </cell>
          <cell r="D194">
            <v>7888</v>
          </cell>
        </row>
        <row r="195">
          <cell r="B195" t="str">
            <v>UNIÓN  H.G.   3``</v>
          </cell>
          <cell r="C195" t="str">
            <v>un</v>
          </cell>
          <cell r="D195">
            <v>11716</v>
          </cell>
        </row>
        <row r="196">
          <cell r="B196" t="str">
            <v>UNIÓN  H.G.   4``</v>
          </cell>
          <cell r="C196" t="str">
            <v>un</v>
          </cell>
          <cell r="D196">
            <v>18792</v>
          </cell>
        </row>
        <row r="197">
          <cell r="B197" t="str">
            <v>UNIÓN  H.G.   6``</v>
          </cell>
          <cell r="C197" t="str">
            <v>un</v>
          </cell>
          <cell r="D197">
            <v>63916</v>
          </cell>
        </row>
        <row r="198">
          <cell r="B198" t="str">
            <v>UNION PLATINO  PF + UAD  D = 1/2"</v>
          </cell>
          <cell r="C198" t="str">
            <v>un</v>
          </cell>
          <cell r="D198">
            <v>2226</v>
          </cell>
        </row>
        <row r="199">
          <cell r="B199" t="str">
            <v>UNION PLATINO D = 10"</v>
          </cell>
          <cell r="C199" t="str">
            <v>un</v>
          </cell>
          <cell r="D199">
            <v>277745</v>
          </cell>
        </row>
        <row r="200">
          <cell r="B200" t="str">
            <v>UNION PLATINO D = 12"</v>
          </cell>
          <cell r="C200" t="str">
            <v>un</v>
          </cell>
          <cell r="D200">
            <v>430442</v>
          </cell>
        </row>
        <row r="201">
          <cell r="B201" t="str">
            <v>UNION PLATINO D = 2 "</v>
          </cell>
          <cell r="C201" t="str">
            <v>un</v>
          </cell>
          <cell r="D201">
            <v>13014</v>
          </cell>
        </row>
        <row r="202">
          <cell r="B202" t="str">
            <v>UNION PLATINO D = 2 1/2"</v>
          </cell>
          <cell r="C202" t="str">
            <v>un</v>
          </cell>
          <cell r="D202">
            <v>16959</v>
          </cell>
        </row>
        <row r="203">
          <cell r="B203" t="str">
            <v>UNION PLATINO D = 3"</v>
          </cell>
          <cell r="C203" t="str">
            <v>un</v>
          </cell>
          <cell r="D203">
            <v>22293</v>
          </cell>
        </row>
        <row r="204">
          <cell r="B204" t="str">
            <v>UNION PLATINO D = 4"</v>
          </cell>
          <cell r="C204" t="str">
            <v>un</v>
          </cell>
          <cell r="D204">
            <v>36236</v>
          </cell>
        </row>
        <row r="205">
          <cell r="B205" t="str">
            <v>UNION PLATINO D = 6"</v>
          </cell>
          <cell r="C205" t="str">
            <v>un</v>
          </cell>
          <cell r="D205">
            <v>84610</v>
          </cell>
        </row>
        <row r="206">
          <cell r="B206" t="str">
            <v>UNION PLATINO D = 8"</v>
          </cell>
          <cell r="C206" t="str">
            <v>un</v>
          </cell>
          <cell r="D206">
            <v>155452</v>
          </cell>
        </row>
        <row r="207">
          <cell r="B207" t="str">
            <v>UNION PLATINO DE REPARACION  D = 10"</v>
          </cell>
          <cell r="C207" t="str">
            <v>un</v>
          </cell>
          <cell r="D207">
            <v>296426</v>
          </cell>
        </row>
        <row r="208">
          <cell r="B208" t="str">
            <v>UNION PLATINO DE REPARACION  D = 12"</v>
          </cell>
          <cell r="C208" t="str">
            <v>un</v>
          </cell>
          <cell r="D208">
            <v>542635</v>
          </cell>
        </row>
        <row r="209">
          <cell r="B209" t="str">
            <v>UNION PLATINO DE REPARACION  D = 2 1/2"</v>
          </cell>
          <cell r="C209" t="str">
            <v>un</v>
          </cell>
          <cell r="D209">
            <v>16707</v>
          </cell>
        </row>
        <row r="210">
          <cell r="B210" t="str">
            <v>UNION PLATINO DE REPARACION  D = 2"</v>
          </cell>
          <cell r="C210" t="str">
            <v>un</v>
          </cell>
          <cell r="D210">
            <v>14350</v>
          </cell>
        </row>
        <row r="211">
          <cell r="B211" t="str">
            <v>UNION PLATINO DE REPARACION  D = 3"</v>
          </cell>
          <cell r="C211" t="str">
            <v>un</v>
          </cell>
          <cell r="D211">
            <v>23772</v>
          </cell>
        </row>
        <row r="212">
          <cell r="B212" t="str">
            <v>UNION PLATINO DE REPARACION  D = 4"</v>
          </cell>
          <cell r="C212" t="str">
            <v>un</v>
          </cell>
          <cell r="D212">
            <v>40762</v>
          </cell>
        </row>
        <row r="213">
          <cell r="B213" t="str">
            <v>UNION PLATINO DE REPARACION  D = 6"</v>
          </cell>
          <cell r="C213" t="str">
            <v>un</v>
          </cell>
          <cell r="D213">
            <v>94390</v>
          </cell>
        </row>
        <row r="214">
          <cell r="B214" t="str">
            <v>UNION PLATINO DE REPARACION  D = 8"</v>
          </cell>
          <cell r="C214" t="str">
            <v>un</v>
          </cell>
          <cell r="D214">
            <v>173552</v>
          </cell>
        </row>
        <row r="215">
          <cell r="B215" t="str">
            <v>UNION PLATINO DE REPARACION RADIO CORTO  D = 1 1/2"</v>
          </cell>
          <cell r="C215" t="str">
            <v>un</v>
          </cell>
          <cell r="D215">
            <v>32097</v>
          </cell>
        </row>
        <row r="216">
          <cell r="B216" t="str">
            <v>UNION PLATINO RAPIDA D =  10"</v>
          </cell>
          <cell r="C216" t="str">
            <v>un</v>
          </cell>
          <cell r="D216">
            <v>264519</v>
          </cell>
        </row>
        <row r="217">
          <cell r="B217" t="str">
            <v>UNION PLATINO RAPIDA D =  12"</v>
          </cell>
          <cell r="C217" t="str">
            <v>un</v>
          </cell>
          <cell r="D217">
            <v>409945</v>
          </cell>
        </row>
        <row r="218">
          <cell r="B218" t="str">
            <v>UNION PLATINO RAPIDA D =  2 1/2"</v>
          </cell>
          <cell r="C218" t="str">
            <v>un</v>
          </cell>
          <cell r="D218">
            <v>16151</v>
          </cell>
        </row>
        <row r="219">
          <cell r="B219" t="str">
            <v>UNION PLATINO RAPIDA D =  2"</v>
          </cell>
          <cell r="C219" t="str">
            <v>un</v>
          </cell>
          <cell r="D219">
            <v>12396</v>
          </cell>
        </row>
        <row r="220">
          <cell r="B220" t="str">
            <v>UNION PLATINO RAPIDA D =  3"</v>
          </cell>
          <cell r="C220" t="str">
            <v>un</v>
          </cell>
          <cell r="D220">
            <v>21223</v>
          </cell>
        </row>
        <row r="221">
          <cell r="B221" t="str">
            <v>UNION PLATINO RAPIDA D =  4"</v>
          </cell>
          <cell r="C221" t="str">
            <v>un</v>
          </cell>
          <cell r="D221">
            <v>34513</v>
          </cell>
        </row>
        <row r="222">
          <cell r="B222" t="str">
            <v>UNION PLATINO RAPIDA D =  6"</v>
          </cell>
          <cell r="C222" t="str">
            <v>un</v>
          </cell>
          <cell r="D222">
            <v>80582</v>
          </cell>
        </row>
        <row r="223">
          <cell r="B223" t="str">
            <v>UNION PLATINO RAPIDA D =  8"</v>
          </cell>
          <cell r="C223" t="str">
            <v>un</v>
          </cell>
          <cell r="D223">
            <v>148051</v>
          </cell>
        </row>
        <row r="224">
          <cell r="B224" t="str">
            <v>UNION PVC  1 1/4"</v>
          </cell>
          <cell r="C224" t="str">
            <v>un</v>
          </cell>
          <cell r="D224">
            <v>1203</v>
          </cell>
        </row>
        <row r="225">
          <cell r="B225" t="str">
            <v>UNION PVC 1 1/2"</v>
          </cell>
          <cell r="C225" t="str">
            <v>un</v>
          </cell>
          <cell r="D225">
            <v>1641</v>
          </cell>
        </row>
        <row r="226">
          <cell r="B226" t="str">
            <v>UNION PVC 1"</v>
          </cell>
          <cell r="C226" t="str">
            <v>un</v>
          </cell>
          <cell r="D226">
            <v>656</v>
          </cell>
        </row>
        <row r="227">
          <cell r="B227" t="str">
            <v>UNION PVC 2"</v>
          </cell>
          <cell r="C227" t="str">
            <v>un</v>
          </cell>
          <cell r="D227">
            <v>2692</v>
          </cell>
        </row>
        <row r="228">
          <cell r="B228" t="str">
            <v>UNION PVC 3/4"</v>
          </cell>
          <cell r="C228" t="str">
            <v>un</v>
          </cell>
          <cell r="D228">
            <v>402</v>
          </cell>
        </row>
        <row r="229">
          <cell r="B229" t="str">
            <v>UNION PVC PRESION SOLDAR   D = 1 1/2"</v>
          </cell>
          <cell r="C229" t="str">
            <v>un</v>
          </cell>
          <cell r="D229">
            <v>1641</v>
          </cell>
        </row>
        <row r="230">
          <cell r="B230" t="str">
            <v>UNION PVC PRESION SOLDAR   D = 1 1/4"</v>
          </cell>
          <cell r="C230" t="str">
            <v>un</v>
          </cell>
          <cell r="D230">
            <v>1203</v>
          </cell>
        </row>
        <row r="231">
          <cell r="B231" t="str">
            <v>UNION PVC PRESION SOLDAR   D = 1"</v>
          </cell>
          <cell r="C231" t="str">
            <v>un</v>
          </cell>
          <cell r="D231">
            <v>657</v>
          </cell>
        </row>
        <row r="232">
          <cell r="B232" t="str">
            <v>UNION PVC PRESION SOLDAR   D = 1/2"</v>
          </cell>
          <cell r="C232" t="str">
            <v>un</v>
          </cell>
          <cell r="D232">
            <v>255</v>
          </cell>
        </row>
        <row r="233">
          <cell r="B233" t="str">
            <v>UNION PVC PRESION SOLDAR   D = 3/4"</v>
          </cell>
          <cell r="C233" t="str">
            <v>un</v>
          </cell>
          <cell r="D233">
            <v>403</v>
          </cell>
        </row>
        <row r="234">
          <cell r="B234" t="str">
            <v>UNIVERSAL PVC PRESION SOLDAR D =  2"</v>
          </cell>
          <cell r="C234" t="str">
            <v>un</v>
          </cell>
          <cell r="D234">
            <v>23461</v>
          </cell>
        </row>
        <row r="235">
          <cell r="B235" t="str">
            <v>UNIVERSAL PVC PRESION SOLDAR D = 1 1/2"</v>
          </cell>
          <cell r="C235" t="str">
            <v>un</v>
          </cell>
          <cell r="D235">
            <v>18355</v>
          </cell>
        </row>
        <row r="236">
          <cell r="B236" t="str">
            <v>UNIVERSAL PVC PRESION SOLDAR D = 1 1/4"</v>
          </cell>
          <cell r="C236" t="str">
            <v>un</v>
          </cell>
          <cell r="D236">
            <v>10693</v>
          </cell>
        </row>
        <row r="237">
          <cell r="B237" t="str">
            <v>UNIVERSAL PVC PRESION SOLDAR D = 1"</v>
          </cell>
          <cell r="C237" t="str">
            <v>un</v>
          </cell>
          <cell r="D237">
            <v>5924</v>
          </cell>
        </row>
        <row r="238">
          <cell r="B238" t="str">
            <v>UNIVERSAL PVC PRESION SOLDAR D = 1/2"</v>
          </cell>
          <cell r="C238" t="str">
            <v>un</v>
          </cell>
          <cell r="D238">
            <v>2209</v>
          </cell>
        </row>
        <row r="239">
          <cell r="B239" t="str">
            <v>UNIVERSAL PVC PRESION SOLDAR D = 3/4"</v>
          </cell>
          <cell r="C239" t="str">
            <v>un</v>
          </cell>
          <cell r="D239">
            <v>3918</v>
          </cell>
        </row>
        <row r="240">
          <cell r="B240" t="str">
            <v>VÁLVULA DE CHEQUE H.F.  2``, EXTREMO LISO</v>
          </cell>
          <cell r="C240" t="str">
            <v>un</v>
          </cell>
          <cell r="D240">
            <v>281880</v>
          </cell>
        </row>
        <row r="241">
          <cell r="B241" t="str">
            <v>VÁLVULA DE CHEQUE H.F.  3``, EXTREMO LISO</v>
          </cell>
          <cell r="C241" t="str">
            <v>un</v>
          </cell>
          <cell r="D241">
            <v>409480</v>
          </cell>
        </row>
        <row r="242">
          <cell r="B242" t="str">
            <v>VÁLVULA DE CHEQUE H.F.  4``, EXTREMO LISO</v>
          </cell>
          <cell r="C242" t="str">
            <v>un</v>
          </cell>
          <cell r="D242">
            <v>531280</v>
          </cell>
        </row>
        <row r="243">
          <cell r="B243" t="str">
            <v>VÁLVULA DE CHEQUE H.F.  6``, EXTREMO LISO</v>
          </cell>
          <cell r="C243" t="str">
            <v>un</v>
          </cell>
          <cell r="D243">
            <v>958160</v>
          </cell>
        </row>
        <row r="244">
          <cell r="B244" t="str">
            <v>VALVULA DE MARIPOSA TIPO WAFER    D =  2 1/2"</v>
          </cell>
          <cell r="C244" t="str">
            <v>un</v>
          </cell>
          <cell r="D244">
            <v>157760</v>
          </cell>
        </row>
        <row r="245">
          <cell r="B245" t="str">
            <v>VALVULA DE MARIPOSA TIPO WAFER    D =  3"</v>
          </cell>
          <cell r="C245" t="str">
            <v>un</v>
          </cell>
          <cell r="D245">
            <v>183280</v>
          </cell>
        </row>
        <row r="246">
          <cell r="B246" t="str">
            <v>VALVULA DE MARIPOSA TIPO WAFER    D =  4"</v>
          </cell>
          <cell r="C246" t="str">
            <v>un</v>
          </cell>
          <cell r="D246">
            <v>203000</v>
          </cell>
        </row>
        <row r="247">
          <cell r="B247" t="str">
            <v>VALVULA DE MARIPOSA TIPO WAFER    D =  6"</v>
          </cell>
          <cell r="C247" t="str">
            <v>un</v>
          </cell>
          <cell r="D247">
            <v>295800</v>
          </cell>
        </row>
        <row r="248">
          <cell r="B248" t="str">
            <v>VÁLVULA DE PIE CANASTA EN BRONCE D = 4"</v>
          </cell>
          <cell r="C248" t="str">
            <v>un</v>
          </cell>
          <cell r="D248">
            <v>546824</v>
          </cell>
        </row>
        <row r="249">
          <cell r="B249" t="str">
            <v>VÁLVULA DE PURGA DE AIRE 1"</v>
          </cell>
          <cell r="C249" t="str">
            <v>un</v>
          </cell>
          <cell r="D249">
            <v>19720</v>
          </cell>
        </row>
        <row r="250">
          <cell r="B250" t="str">
            <v>VÁLVULA DE PURGA DE AIRE 1/2"</v>
          </cell>
          <cell r="C250" t="str">
            <v>un</v>
          </cell>
          <cell r="D250">
            <v>11832</v>
          </cell>
        </row>
        <row r="251">
          <cell r="B251" t="str">
            <v>VÁLVULA DE PURGA DE AIRE 2"</v>
          </cell>
          <cell r="C251" t="str">
            <v>un</v>
          </cell>
          <cell r="D251">
            <v>45124</v>
          </cell>
        </row>
        <row r="252">
          <cell r="B252" t="str">
            <v>VÁLVULA FLOTADOR HIERRO CONTROL PILOTO HKZP 3"</v>
          </cell>
          <cell r="C252" t="str">
            <v>un</v>
          </cell>
          <cell r="D252">
            <v>2020952</v>
          </cell>
        </row>
        <row r="253">
          <cell r="B253" t="str">
            <v>VÁLVULA FLOTADOR HIERRO CONTROL PILOTO HKZP 4"</v>
          </cell>
          <cell r="C253" t="str">
            <v>un</v>
          </cell>
          <cell r="D253">
            <v>2450616</v>
          </cell>
        </row>
        <row r="254">
          <cell r="B254" t="str">
            <v>VÁLVULA FLOTADOR HIERRO CONTROL PILOTO HKZP 6"</v>
          </cell>
          <cell r="C254" t="str">
            <v>un</v>
          </cell>
          <cell r="D254">
            <v>3970564</v>
          </cell>
        </row>
        <row r="255">
          <cell r="B255" t="str">
            <v>VÁLVULA FLOTADORA HKPF COMPLETA (BOLA PLASTICA) 2"</v>
          </cell>
          <cell r="C255" t="str">
            <v>un</v>
          </cell>
          <cell r="D255">
            <v>180380</v>
          </cell>
        </row>
        <row r="256">
          <cell r="B256" t="str">
            <v>VENTOSA DE DOBLE ACCIÓN 1``  250 PSI.</v>
          </cell>
          <cell r="C256" t="str">
            <v>un</v>
          </cell>
          <cell r="D256">
            <v>227360</v>
          </cell>
        </row>
        <row r="257">
          <cell r="B257" t="str">
            <v>VIGA ORDINARIO 0.2 X 0.1 X 0.4</v>
          </cell>
          <cell r="C257" t="str">
            <v>un</v>
          </cell>
          <cell r="D257">
            <v>23100</v>
          </cell>
        </row>
      </sheetData>
      <sheetData sheetId="3">
        <row r="2">
          <cell r="B2" t="str">
            <v>HERRAMIENTA MENOR (5% MO)</v>
          </cell>
          <cell r="C2" t="str">
            <v>GL</v>
          </cell>
          <cell r="D2">
            <v>0.05</v>
          </cell>
        </row>
        <row r="3">
          <cell r="B3" t="str">
            <v>CARROTANQUE</v>
          </cell>
          <cell r="C3" t="str">
            <v>hr</v>
          </cell>
          <cell r="D3">
            <v>37500</v>
          </cell>
        </row>
        <row r="4">
          <cell r="B4" t="str">
            <v>MOTOBOMBA 3"</v>
          </cell>
          <cell r="C4" t="str">
            <v>hr</v>
          </cell>
          <cell r="D4">
            <v>4375</v>
          </cell>
        </row>
        <row r="5">
          <cell r="B5" t="str">
            <v>MOTONIVELADORA CAT-12-F</v>
          </cell>
          <cell r="C5" t="str">
            <v>hr</v>
          </cell>
          <cell r="D5">
            <v>100000</v>
          </cell>
        </row>
        <row r="6">
          <cell r="B6" t="str">
            <v>TERMOFUCIONADOR TUBERIA POLIVINILICA</v>
          </cell>
          <cell r="C6" t="str">
            <v>dd</v>
          </cell>
          <cell r="D6">
            <v>194500</v>
          </cell>
        </row>
        <row r="7">
          <cell r="B7" t="str">
            <v>VIBROCOMPACTADOR RANA</v>
          </cell>
          <cell r="C7" t="str">
            <v>hr</v>
          </cell>
          <cell r="D7">
            <v>6250</v>
          </cell>
        </row>
        <row r="8">
          <cell r="B8" t="str">
            <v>VIBROCOMPACTADOR RANA(dd)</v>
          </cell>
          <cell r="C8" t="str">
            <v>dd</v>
          </cell>
          <cell r="D8">
            <v>50000</v>
          </cell>
        </row>
      </sheetData>
      <sheetData sheetId="4">
        <row r="2">
          <cell r="B2" t="str">
            <v>TRANSPORTE DE MAQUINARIA Y EQUIPO</v>
          </cell>
          <cell r="C2" t="str">
            <v>vJ</v>
          </cell>
          <cell r="D2">
            <v>0.15</v>
          </cell>
        </row>
        <row r="3">
          <cell r="B3" t="str">
            <v>TRANSPORTE DE MATERIALES</v>
          </cell>
          <cell r="D3">
            <v>0.15</v>
          </cell>
        </row>
        <row r="4">
          <cell r="B4" t="str">
            <v>VOLQUETA 6M³</v>
          </cell>
          <cell r="C4" t="str">
            <v>Vj</v>
          </cell>
          <cell r="D4">
            <v>0.05</v>
          </cell>
        </row>
        <row r="5">
          <cell r="B5" t="str">
            <v>TRANSPORTE DE MAQUINARIA Y EQUIPO</v>
          </cell>
        </row>
        <row r="6">
          <cell r="B6" t="str">
            <v>TRANSPORTE DE MAQUINARIA Y EQUIPO PARA CONCRETOS</v>
          </cell>
        </row>
        <row r="7">
          <cell r="B7" t="str">
            <v>CAMION / TRANSP. CEMENTO V/CIO (200 BTOS)</v>
          </cell>
        </row>
        <row r="8">
          <cell r="B8" t="str">
            <v>TRANSPORTE A LOMO DE MULA (1 MULA + CARGUERO)</v>
          </cell>
          <cell r="C8" t="str">
            <v>%</v>
          </cell>
          <cell r="D8">
            <v>0.1</v>
          </cell>
        </row>
        <row r="9">
          <cell r="B9" t="str">
            <v>TRANSPORTE FACTOR 30%</v>
          </cell>
          <cell r="C9" t="str">
            <v>%</v>
          </cell>
          <cell r="D9">
            <v>0.3</v>
          </cell>
        </row>
        <row r="10">
          <cell r="B10" t="str">
            <v>TRANSPORTE FACTOR 2%</v>
          </cell>
          <cell r="C10" t="str">
            <v>%</v>
          </cell>
          <cell r="D10">
            <v>0.02</v>
          </cell>
        </row>
        <row r="11">
          <cell r="B11" t="str">
            <v>TRANSPORTE FACTOR 8%</v>
          </cell>
          <cell r="C11" t="str">
            <v>%</v>
          </cell>
          <cell r="D11">
            <v>0.08</v>
          </cell>
        </row>
        <row r="12">
          <cell r="B12" t="str">
            <v>TRANSPORTE FACTOR 2% MO</v>
          </cell>
          <cell r="C12" t="str">
            <v>%</v>
          </cell>
          <cell r="D12">
            <v>0.02</v>
          </cell>
        </row>
        <row r="13">
          <cell r="B13" t="str">
            <v>TRANSPORTE FACTOR 40%</v>
          </cell>
          <cell r="C13" t="str">
            <v>%</v>
          </cell>
          <cell r="D13">
            <v>0.4</v>
          </cell>
        </row>
        <row r="14">
          <cell r="B14" t="str">
            <v>TRANSPORTE FACTOR SOTAQUIRÁ</v>
          </cell>
          <cell r="C14" t="str">
            <v>%</v>
          </cell>
          <cell r="D14">
            <v>0.03</v>
          </cell>
        </row>
        <row r="15">
          <cell r="B15" t="str">
            <v>TRANSPORTE FACTOR CUBARÁ</v>
          </cell>
          <cell r="C15" t="str">
            <v>%</v>
          </cell>
          <cell r="D15">
            <v>0.1</v>
          </cell>
        </row>
        <row r="16">
          <cell r="B16" t="str">
            <v>TRANSPORTE FACTOR LABRANZAGRANDE</v>
          </cell>
          <cell r="C16" t="str">
            <v>%</v>
          </cell>
          <cell r="D16">
            <v>0.14000000000000001</v>
          </cell>
        </row>
        <row r="17">
          <cell r="B17" t="str">
            <v>TRANSPORTE FACTOR TOPAGA</v>
          </cell>
          <cell r="C17" t="str">
            <v>%</v>
          </cell>
          <cell r="D17">
            <v>0.02</v>
          </cell>
        </row>
        <row r="18">
          <cell r="B18" t="str">
            <v>TRANSPORTE FACTOR COVARACHIA</v>
          </cell>
          <cell r="C18" t="str">
            <v>%</v>
          </cell>
          <cell r="D18">
            <v>0.1</v>
          </cell>
        </row>
        <row r="19">
          <cell r="B19" t="str">
            <v>TRANSPORTE FACTOR SAN MATEO</v>
          </cell>
          <cell r="C19" t="str">
            <v>%</v>
          </cell>
          <cell r="D19">
            <v>0.08</v>
          </cell>
        </row>
        <row r="20">
          <cell r="B20" t="str">
            <v>TRANSPORTE FACTOR PAIPA</v>
          </cell>
          <cell r="C20" t="str">
            <v>%</v>
          </cell>
          <cell r="D20">
            <v>0</v>
          </cell>
        </row>
        <row r="21">
          <cell r="B21" t="str">
            <v>TRANSPORTE FACTOR PAYA</v>
          </cell>
          <cell r="C21" t="str">
            <v>%</v>
          </cell>
          <cell r="D21">
            <v>0.3</v>
          </cell>
        </row>
      </sheetData>
      <sheetData sheetId="5">
        <row r="2">
          <cell r="B2" t="str">
            <v>AYUDANTE 1  ALBAÑILERIA (A)</v>
          </cell>
          <cell r="C2" t="str">
            <v>jr</v>
          </cell>
          <cell r="D2">
            <v>32368.666666666668</v>
          </cell>
        </row>
        <row r="3">
          <cell r="B3" t="str">
            <v>AYUDANTE 2  ALBAÑILERIA (A)</v>
          </cell>
          <cell r="C3" t="str">
            <v>jr</v>
          </cell>
          <cell r="D3">
            <v>32368.666666666668</v>
          </cell>
        </row>
        <row r="4">
          <cell r="B4" t="str">
            <v>AYUDANTE 3  ALBAÑILERIA (A)</v>
          </cell>
          <cell r="C4" t="str">
            <v>jr</v>
          </cell>
          <cell r="D4">
            <v>32368.666666666668</v>
          </cell>
        </row>
        <row r="5">
          <cell r="B5" t="str">
            <v>AYUDANTE ALBAÑILERIA 1 (A)</v>
          </cell>
          <cell r="C5" t="str">
            <v>hh</v>
          </cell>
          <cell r="D5">
            <v>6069</v>
          </cell>
        </row>
        <row r="6">
          <cell r="B6" t="str">
            <v>AYUDANTE ALBAÑILERIA 2 (A)</v>
          </cell>
          <cell r="C6" t="str">
            <v>hh</v>
          </cell>
          <cell r="D6">
            <v>6069</v>
          </cell>
        </row>
        <row r="7">
          <cell r="B7" t="str">
            <v>AYUDANTE INSTALACIONES 1 (B)</v>
          </cell>
          <cell r="C7" t="str">
            <v>hh</v>
          </cell>
          <cell r="D7">
            <v>6676</v>
          </cell>
        </row>
        <row r="8">
          <cell r="B8" t="str">
            <v>AYUDANTE INSTALACIONES 2 (B)</v>
          </cell>
          <cell r="C8" t="str">
            <v>hh</v>
          </cell>
          <cell r="D8">
            <v>6676</v>
          </cell>
        </row>
        <row r="9">
          <cell r="B9" t="str">
            <v>OFICIAL ALBAÑILERIA 1 (A)</v>
          </cell>
          <cell r="C9" t="str">
            <v>jr</v>
          </cell>
          <cell r="D9">
            <v>55576</v>
          </cell>
        </row>
        <row r="10">
          <cell r="B10" t="str">
            <v>OFICIAL INSTALACIONES (B)</v>
          </cell>
          <cell r="C10" t="str">
            <v>hh</v>
          </cell>
          <cell r="D10">
            <v>11463</v>
          </cell>
        </row>
        <row r="11">
          <cell r="B11" t="str">
            <v>OFICIAL ALBAÑILERIA 1 (A)HH</v>
          </cell>
          <cell r="C11" t="str">
            <v>hh</v>
          </cell>
          <cell r="D11">
            <v>10421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NUEVOS"/>
      <sheetName val="Presupuesto obra"/>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02"/>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PROPUESTA%"/>
      <sheetName val="INVERSION ANTICIPO"/>
      <sheetName val="fact pres87%"/>
      <sheetName val="a.i.u. 30%"/>
      <sheetName val="MANO DE OBRA"/>
      <sheetName val="PRESU PROPUESTA"/>
      <sheetName val="1.REP Y LOC"/>
      <sheetName val="2.EXC MEC CONGL 0-2"/>
      <sheetName val="3.EXC MANUAL"/>
      <sheetName val="4.RELLENO ARENA"/>
      <sheetName val="5.RELL EXCA SEL"/>
      <sheetName val="6.RELL COMPACTADO"/>
      <sheetName val="7.NOVAFORT 8&quot;"/>
      <sheetName val="8.NOVAFORT 6&quot;"/>
      <sheetName val="9.SILLA YE"/>
      <sheetName val="10.POZO DE INS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K98"/>
  <sheetViews>
    <sheetView view="pageBreakPreview" topLeftCell="A3" zoomScale="125" zoomScaleNormal="100" zoomScaleSheetLayoutView="80" workbookViewId="0">
      <selection activeCell="B25" sqref="B25:E25"/>
    </sheetView>
  </sheetViews>
  <sheetFormatPr baseColWidth="10" defaultRowHeight="13.2" x14ac:dyDescent="0.25"/>
  <cols>
    <col min="1" max="1" width="4.44140625" style="107" customWidth="1"/>
    <col min="2" max="2" width="65.44140625" style="107" customWidth="1"/>
    <col min="3" max="3" width="15" style="107" customWidth="1"/>
    <col min="4" max="5" width="17.5546875" style="107" customWidth="1"/>
    <col min="6" max="6" width="11.44140625" style="107"/>
    <col min="7" max="7" width="29.5546875" style="107" customWidth="1"/>
    <col min="8" max="8" width="11.44140625" style="107"/>
    <col min="9" max="9" width="16.77734375" style="107" customWidth="1"/>
    <col min="10" max="10" width="20.21875" style="107" customWidth="1"/>
    <col min="11" max="11" width="16.5546875" style="107" customWidth="1"/>
    <col min="12" max="256" width="11.44140625" style="107"/>
    <col min="257" max="257" width="4.44140625" style="107" customWidth="1"/>
    <col min="258" max="258" width="65.44140625" style="107" customWidth="1"/>
    <col min="259" max="259" width="15" style="107" customWidth="1"/>
    <col min="260" max="261" width="17.5546875" style="107" customWidth="1"/>
    <col min="262" max="262" width="11.44140625" style="107"/>
    <col min="263" max="263" width="15.77734375" style="107" customWidth="1"/>
    <col min="264" max="264" width="11.44140625" style="107"/>
    <col min="265" max="265" width="16.77734375" style="107" customWidth="1"/>
    <col min="266" max="266" width="20.21875" style="107" customWidth="1"/>
    <col min="267" max="267" width="16.5546875" style="107" customWidth="1"/>
    <col min="268" max="512" width="11.44140625" style="107"/>
    <col min="513" max="513" width="4.44140625" style="107" customWidth="1"/>
    <col min="514" max="514" width="65.44140625" style="107" customWidth="1"/>
    <col min="515" max="515" width="15" style="107" customWidth="1"/>
    <col min="516" max="517" width="17.5546875" style="107" customWidth="1"/>
    <col min="518" max="518" width="11.44140625" style="107"/>
    <col min="519" max="519" width="15.77734375" style="107" customWidth="1"/>
    <col min="520" max="520" width="11.44140625" style="107"/>
    <col min="521" max="521" width="16.77734375" style="107" customWidth="1"/>
    <col min="522" max="522" width="20.21875" style="107" customWidth="1"/>
    <col min="523" max="523" width="16.5546875" style="107" customWidth="1"/>
    <col min="524" max="768" width="11.44140625" style="107"/>
    <col min="769" max="769" width="4.44140625" style="107" customWidth="1"/>
    <col min="770" max="770" width="65.44140625" style="107" customWidth="1"/>
    <col min="771" max="771" width="15" style="107" customWidth="1"/>
    <col min="772" max="773" width="17.5546875" style="107" customWidth="1"/>
    <col min="774" max="774" width="11.44140625" style="107"/>
    <col min="775" max="775" width="15.77734375" style="107" customWidth="1"/>
    <col min="776" max="776" width="11.44140625" style="107"/>
    <col min="777" max="777" width="16.77734375" style="107" customWidth="1"/>
    <col min="778" max="778" width="20.21875" style="107" customWidth="1"/>
    <col min="779" max="779" width="16.5546875" style="107" customWidth="1"/>
    <col min="780" max="1024" width="11.44140625" style="107"/>
    <col min="1025" max="1025" width="4.44140625" style="107" customWidth="1"/>
    <col min="1026" max="1026" width="65.44140625" style="107" customWidth="1"/>
    <col min="1027" max="1027" width="15" style="107" customWidth="1"/>
    <col min="1028" max="1029" width="17.5546875" style="107" customWidth="1"/>
    <col min="1030" max="1030" width="11.44140625" style="107"/>
    <col min="1031" max="1031" width="15.77734375" style="107" customWidth="1"/>
    <col min="1032" max="1032" width="11.44140625" style="107"/>
    <col min="1033" max="1033" width="16.77734375" style="107" customWidth="1"/>
    <col min="1034" max="1034" width="20.21875" style="107" customWidth="1"/>
    <col min="1035" max="1035" width="16.5546875" style="107" customWidth="1"/>
    <col min="1036" max="1280" width="11.44140625" style="107"/>
    <col min="1281" max="1281" width="4.44140625" style="107" customWidth="1"/>
    <col min="1282" max="1282" width="65.44140625" style="107" customWidth="1"/>
    <col min="1283" max="1283" width="15" style="107" customWidth="1"/>
    <col min="1284" max="1285" width="17.5546875" style="107" customWidth="1"/>
    <col min="1286" max="1286" width="11.44140625" style="107"/>
    <col min="1287" max="1287" width="15.77734375" style="107" customWidth="1"/>
    <col min="1288" max="1288" width="11.44140625" style="107"/>
    <col min="1289" max="1289" width="16.77734375" style="107" customWidth="1"/>
    <col min="1290" max="1290" width="20.21875" style="107" customWidth="1"/>
    <col min="1291" max="1291" width="16.5546875" style="107" customWidth="1"/>
    <col min="1292" max="1536" width="11.44140625" style="107"/>
    <col min="1537" max="1537" width="4.44140625" style="107" customWidth="1"/>
    <col min="1538" max="1538" width="65.44140625" style="107" customWidth="1"/>
    <col min="1539" max="1539" width="15" style="107" customWidth="1"/>
    <col min="1540" max="1541" width="17.5546875" style="107" customWidth="1"/>
    <col min="1542" max="1542" width="11.44140625" style="107"/>
    <col min="1543" max="1543" width="15.77734375" style="107" customWidth="1"/>
    <col min="1544" max="1544" width="11.44140625" style="107"/>
    <col min="1545" max="1545" width="16.77734375" style="107" customWidth="1"/>
    <col min="1546" max="1546" width="20.21875" style="107" customWidth="1"/>
    <col min="1547" max="1547" width="16.5546875" style="107" customWidth="1"/>
    <col min="1548" max="1792" width="11.44140625" style="107"/>
    <col min="1793" max="1793" width="4.44140625" style="107" customWidth="1"/>
    <col min="1794" max="1794" width="65.44140625" style="107" customWidth="1"/>
    <col min="1795" max="1795" width="15" style="107" customWidth="1"/>
    <col min="1796" max="1797" width="17.5546875" style="107" customWidth="1"/>
    <col min="1798" max="1798" width="11.44140625" style="107"/>
    <col min="1799" max="1799" width="15.77734375" style="107" customWidth="1"/>
    <col min="1800" max="1800" width="11.44140625" style="107"/>
    <col min="1801" max="1801" width="16.77734375" style="107" customWidth="1"/>
    <col min="1802" max="1802" width="20.21875" style="107" customWidth="1"/>
    <col min="1803" max="1803" width="16.5546875" style="107" customWidth="1"/>
    <col min="1804" max="2048" width="11.44140625" style="107"/>
    <col min="2049" max="2049" width="4.44140625" style="107" customWidth="1"/>
    <col min="2050" max="2050" width="65.44140625" style="107" customWidth="1"/>
    <col min="2051" max="2051" width="15" style="107" customWidth="1"/>
    <col min="2052" max="2053" width="17.5546875" style="107" customWidth="1"/>
    <col min="2054" max="2054" width="11.44140625" style="107"/>
    <col min="2055" max="2055" width="15.77734375" style="107" customWidth="1"/>
    <col min="2056" max="2056" width="11.44140625" style="107"/>
    <col min="2057" max="2057" width="16.77734375" style="107" customWidth="1"/>
    <col min="2058" max="2058" width="20.21875" style="107" customWidth="1"/>
    <col min="2059" max="2059" width="16.5546875" style="107" customWidth="1"/>
    <col min="2060" max="2304" width="11.44140625" style="107"/>
    <col min="2305" max="2305" width="4.44140625" style="107" customWidth="1"/>
    <col min="2306" max="2306" width="65.44140625" style="107" customWidth="1"/>
    <col min="2307" max="2307" width="15" style="107" customWidth="1"/>
    <col min="2308" max="2309" width="17.5546875" style="107" customWidth="1"/>
    <col min="2310" max="2310" width="11.44140625" style="107"/>
    <col min="2311" max="2311" width="15.77734375" style="107" customWidth="1"/>
    <col min="2312" max="2312" width="11.44140625" style="107"/>
    <col min="2313" max="2313" width="16.77734375" style="107" customWidth="1"/>
    <col min="2314" max="2314" width="20.21875" style="107" customWidth="1"/>
    <col min="2315" max="2315" width="16.5546875" style="107" customWidth="1"/>
    <col min="2316" max="2560" width="11.44140625" style="107"/>
    <col min="2561" max="2561" width="4.44140625" style="107" customWidth="1"/>
    <col min="2562" max="2562" width="65.44140625" style="107" customWidth="1"/>
    <col min="2563" max="2563" width="15" style="107" customWidth="1"/>
    <col min="2564" max="2565" width="17.5546875" style="107" customWidth="1"/>
    <col min="2566" max="2566" width="11.44140625" style="107"/>
    <col min="2567" max="2567" width="15.77734375" style="107" customWidth="1"/>
    <col min="2568" max="2568" width="11.44140625" style="107"/>
    <col min="2569" max="2569" width="16.77734375" style="107" customWidth="1"/>
    <col min="2570" max="2570" width="20.21875" style="107" customWidth="1"/>
    <col min="2571" max="2571" width="16.5546875" style="107" customWidth="1"/>
    <col min="2572" max="2816" width="11.44140625" style="107"/>
    <col min="2817" max="2817" width="4.44140625" style="107" customWidth="1"/>
    <col min="2818" max="2818" width="65.44140625" style="107" customWidth="1"/>
    <col min="2819" max="2819" width="15" style="107" customWidth="1"/>
    <col min="2820" max="2821" width="17.5546875" style="107" customWidth="1"/>
    <col min="2822" max="2822" width="11.44140625" style="107"/>
    <col min="2823" max="2823" width="15.77734375" style="107" customWidth="1"/>
    <col min="2824" max="2824" width="11.44140625" style="107"/>
    <col min="2825" max="2825" width="16.77734375" style="107" customWidth="1"/>
    <col min="2826" max="2826" width="20.21875" style="107" customWidth="1"/>
    <col min="2827" max="2827" width="16.5546875" style="107" customWidth="1"/>
    <col min="2828" max="3072" width="11.44140625" style="107"/>
    <col min="3073" max="3073" width="4.44140625" style="107" customWidth="1"/>
    <col min="3074" max="3074" width="65.44140625" style="107" customWidth="1"/>
    <col min="3075" max="3075" width="15" style="107" customWidth="1"/>
    <col min="3076" max="3077" width="17.5546875" style="107" customWidth="1"/>
    <col min="3078" max="3078" width="11.44140625" style="107"/>
    <col min="3079" max="3079" width="15.77734375" style="107" customWidth="1"/>
    <col min="3080" max="3080" width="11.44140625" style="107"/>
    <col min="3081" max="3081" width="16.77734375" style="107" customWidth="1"/>
    <col min="3082" max="3082" width="20.21875" style="107" customWidth="1"/>
    <col min="3083" max="3083" width="16.5546875" style="107" customWidth="1"/>
    <col min="3084" max="3328" width="11.44140625" style="107"/>
    <col min="3329" max="3329" width="4.44140625" style="107" customWidth="1"/>
    <col min="3330" max="3330" width="65.44140625" style="107" customWidth="1"/>
    <col min="3331" max="3331" width="15" style="107" customWidth="1"/>
    <col min="3332" max="3333" width="17.5546875" style="107" customWidth="1"/>
    <col min="3334" max="3334" width="11.44140625" style="107"/>
    <col min="3335" max="3335" width="15.77734375" style="107" customWidth="1"/>
    <col min="3336" max="3336" width="11.44140625" style="107"/>
    <col min="3337" max="3337" width="16.77734375" style="107" customWidth="1"/>
    <col min="3338" max="3338" width="20.21875" style="107" customWidth="1"/>
    <col min="3339" max="3339" width="16.5546875" style="107" customWidth="1"/>
    <col min="3340" max="3584" width="11.44140625" style="107"/>
    <col min="3585" max="3585" width="4.44140625" style="107" customWidth="1"/>
    <col min="3586" max="3586" width="65.44140625" style="107" customWidth="1"/>
    <col min="3587" max="3587" width="15" style="107" customWidth="1"/>
    <col min="3588" max="3589" width="17.5546875" style="107" customWidth="1"/>
    <col min="3590" max="3590" width="11.44140625" style="107"/>
    <col min="3591" max="3591" width="15.77734375" style="107" customWidth="1"/>
    <col min="3592" max="3592" width="11.44140625" style="107"/>
    <col min="3593" max="3593" width="16.77734375" style="107" customWidth="1"/>
    <col min="3594" max="3594" width="20.21875" style="107" customWidth="1"/>
    <col min="3595" max="3595" width="16.5546875" style="107" customWidth="1"/>
    <col min="3596" max="3840" width="11.44140625" style="107"/>
    <col min="3841" max="3841" width="4.44140625" style="107" customWidth="1"/>
    <col min="3842" max="3842" width="65.44140625" style="107" customWidth="1"/>
    <col min="3843" max="3843" width="15" style="107" customWidth="1"/>
    <col min="3844" max="3845" width="17.5546875" style="107" customWidth="1"/>
    <col min="3846" max="3846" width="11.44140625" style="107"/>
    <col min="3847" max="3847" width="15.77734375" style="107" customWidth="1"/>
    <col min="3848" max="3848" width="11.44140625" style="107"/>
    <col min="3849" max="3849" width="16.77734375" style="107" customWidth="1"/>
    <col min="3850" max="3850" width="20.21875" style="107" customWidth="1"/>
    <col min="3851" max="3851" width="16.5546875" style="107" customWidth="1"/>
    <col min="3852" max="4096" width="11.44140625" style="107"/>
    <col min="4097" max="4097" width="4.44140625" style="107" customWidth="1"/>
    <col min="4098" max="4098" width="65.44140625" style="107" customWidth="1"/>
    <col min="4099" max="4099" width="15" style="107" customWidth="1"/>
    <col min="4100" max="4101" width="17.5546875" style="107" customWidth="1"/>
    <col min="4102" max="4102" width="11.44140625" style="107"/>
    <col min="4103" max="4103" width="15.77734375" style="107" customWidth="1"/>
    <col min="4104" max="4104" width="11.44140625" style="107"/>
    <col min="4105" max="4105" width="16.77734375" style="107" customWidth="1"/>
    <col min="4106" max="4106" width="20.21875" style="107" customWidth="1"/>
    <col min="4107" max="4107" width="16.5546875" style="107" customWidth="1"/>
    <col min="4108" max="4352" width="11.44140625" style="107"/>
    <col min="4353" max="4353" width="4.44140625" style="107" customWidth="1"/>
    <col min="4354" max="4354" width="65.44140625" style="107" customWidth="1"/>
    <col min="4355" max="4355" width="15" style="107" customWidth="1"/>
    <col min="4356" max="4357" width="17.5546875" style="107" customWidth="1"/>
    <col min="4358" max="4358" width="11.44140625" style="107"/>
    <col min="4359" max="4359" width="15.77734375" style="107" customWidth="1"/>
    <col min="4360" max="4360" width="11.44140625" style="107"/>
    <col min="4361" max="4361" width="16.77734375" style="107" customWidth="1"/>
    <col min="4362" max="4362" width="20.21875" style="107" customWidth="1"/>
    <col min="4363" max="4363" width="16.5546875" style="107" customWidth="1"/>
    <col min="4364" max="4608" width="11.44140625" style="107"/>
    <col min="4609" max="4609" width="4.44140625" style="107" customWidth="1"/>
    <col min="4610" max="4610" width="65.44140625" style="107" customWidth="1"/>
    <col min="4611" max="4611" width="15" style="107" customWidth="1"/>
    <col min="4612" max="4613" width="17.5546875" style="107" customWidth="1"/>
    <col min="4614" max="4614" width="11.44140625" style="107"/>
    <col min="4615" max="4615" width="15.77734375" style="107" customWidth="1"/>
    <col min="4616" max="4616" width="11.44140625" style="107"/>
    <col min="4617" max="4617" width="16.77734375" style="107" customWidth="1"/>
    <col min="4618" max="4618" width="20.21875" style="107" customWidth="1"/>
    <col min="4619" max="4619" width="16.5546875" style="107" customWidth="1"/>
    <col min="4620" max="4864" width="11.44140625" style="107"/>
    <col min="4865" max="4865" width="4.44140625" style="107" customWidth="1"/>
    <col min="4866" max="4866" width="65.44140625" style="107" customWidth="1"/>
    <col min="4867" max="4867" width="15" style="107" customWidth="1"/>
    <col min="4868" max="4869" width="17.5546875" style="107" customWidth="1"/>
    <col min="4870" max="4870" width="11.44140625" style="107"/>
    <col min="4871" max="4871" width="15.77734375" style="107" customWidth="1"/>
    <col min="4872" max="4872" width="11.44140625" style="107"/>
    <col min="4873" max="4873" width="16.77734375" style="107" customWidth="1"/>
    <col min="4874" max="4874" width="20.21875" style="107" customWidth="1"/>
    <col min="4875" max="4875" width="16.5546875" style="107" customWidth="1"/>
    <col min="4876" max="5120" width="11.44140625" style="107"/>
    <col min="5121" max="5121" width="4.44140625" style="107" customWidth="1"/>
    <col min="5122" max="5122" width="65.44140625" style="107" customWidth="1"/>
    <col min="5123" max="5123" width="15" style="107" customWidth="1"/>
    <col min="5124" max="5125" width="17.5546875" style="107" customWidth="1"/>
    <col min="5126" max="5126" width="11.44140625" style="107"/>
    <col min="5127" max="5127" width="15.77734375" style="107" customWidth="1"/>
    <col min="5128" max="5128" width="11.44140625" style="107"/>
    <col min="5129" max="5129" width="16.77734375" style="107" customWidth="1"/>
    <col min="5130" max="5130" width="20.21875" style="107" customWidth="1"/>
    <col min="5131" max="5131" width="16.5546875" style="107" customWidth="1"/>
    <col min="5132" max="5376" width="11.44140625" style="107"/>
    <col min="5377" max="5377" width="4.44140625" style="107" customWidth="1"/>
    <col min="5378" max="5378" width="65.44140625" style="107" customWidth="1"/>
    <col min="5379" max="5379" width="15" style="107" customWidth="1"/>
    <col min="5380" max="5381" width="17.5546875" style="107" customWidth="1"/>
    <col min="5382" max="5382" width="11.44140625" style="107"/>
    <col min="5383" max="5383" width="15.77734375" style="107" customWidth="1"/>
    <col min="5384" max="5384" width="11.44140625" style="107"/>
    <col min="5385" max="5385" width="16.77734375" style="107" customWidth="1"/>
    <col min="5386" max="5386" width="20.21875" style="107" customWidth="1"/>
    <col min="5387" max="5387" width="16.5546875" style="107" customWidth="1"/>
    <col min="5388" max="5632" width="11.44140625" style="107"/>
    <col min="5633" max="5633" width="4.44140625" style="107" customWidth="1"/>
    <col min="5634" max="5634" width="65.44140625" style="107" customWidth="1"/>
    <col min="5635" max="5635" width="15" style="107" customWidth="1"/>
    <col min="5636" max="5637" width="17.5546875" style="107" customWidth="1"/>
    <col min="5638" max="5638" width="11.44140625" style="107"/>
    <col min="5639" max="5639" width="15.77734375" style="107" customWidth="1"/>
    <col min="5640" max="5640" width="11.44140625" style="107"/>
    <col min="5641" max="5641" width="16.77734375" style="107" customWidth="1"/>
    <col min="5642" max="5642" width="20.21875" style="107" customWidth="1"/>
    <col min="5643" max="5643" width="16.5546875" style="107" customWidth="1"/>
    <col min="5644" max="5888" width="11.44140625" style="107"/>
    <col min="5889" max="5889" width="4.44140625" style="107" customWidth="1"/>
    <col min="5890" max="5890" width="65.44140625" style="107" customWidth="1"/>
    <col min="5891" max="5891" width="15" style="107" customWidth="1"/>
    <col min="5892" max="5893" width="17.5546875" style="107" customWidth="1"/>
    <col min="5894" max="5894" width="11.44140625" style="107"/>
    <col min="5895" max="5895" width="15.77734375" style="107" customWidth="1"/>
    <col min="5896" max="5896" width="11.44140625" style="107"/>
    <col min="5897" max="5897" width="16.77734375" style="107" customWidth="1"/>
    <col min="5898" max="5898" width="20.21875" style="107" customWidth="1"/>
    <col min="5899" max="5899" width="16.5546875" style="107" customWidth="1"/>
    <col min="5900" max="6144" width="11.44140625" style="107"/>
    <col min="6145" max="6145" width="4.44140625" style="107" customWidth="1"/>
    <col min="6146" max="6146" width="65.44140625" style="107" customWidth="1"/>
    <col min="6147" max="6147" width="15" style="107" customWidth="1"/>
    <col min="6148" max="6149" width="17.5546875" style="107" customWidth="1"/>
    <col min="6150" max="6150" width="11.44140625" style="107"/>
    <col min="6151" max="6151" width="15.77734375" style="107" customWidth="1"/>
    <col min="6152" max="6152" width="11.44140625" style="107"/>
    <col min="6153" max="6153" width="16.77734375" style="107" customWidth="1"/>
    <col min="6154" max="6154" width="20.21875" style="107" customWidth="1"/>
    <col min="6155" max="6155" width="16.5546875" style="107" customWidth="1"/>
    <col min="6156" max="6400" width="11.44140625" style="107"/>
    <col min="6401" max="6401" width="4.44140625" style="107" customWidth="1"/>
    <col min="6402" max="6402" width="65.44140625" style="107" customWidth="1"/>
    <col min="6403" max="6403" width="15" style="107" customWidth="1"/>
    <col min="6404" max="6405" width="17.5546875" style="107" customWidth="1"/>
    <col min="6406" max="6406" width="11.44140625" style="107"/>
    <col min="6407" max="6407" width="15.77734375" style="107" customWidth="1"/>
    <col min="6408" max="6408" width="11.44140625" style="107"/>
    <col min="6409" max="6409" width="16.77734375" style="107" customWidth="1"/>
    <col min="6410" max="6410" width="20.21875" style="107" customWidth="1"/>
    <col min="6411" max="6411" width="16.5546875" style="107" customWidth="1"/>
    <col min="6412" max="6656" width="11.44140625" style="107"/>
    <col min="6657" max="6657" width="4.44140625" style="107" customWidth="1"/>
    <col min="6658" max="6658" width="65.44140625" style="107" customWidth="1"/>
    <col min="6659" max="6659" width="15" style="107" customWidth="1"/>
    <col min="6660" max="6661" width="17.5546875" style="107" customWidth="1"/>
    <col min="6662" max="6662" width="11.44140625" style="107"/>
    <col min="6663" max="6663" width="15.77734375" style="107" customWidth="1"/>
    <col min="6664" max="6664" width="11.44140625" style="107"/>
    <col min="6665" max="6665" width="16.77734375" style="107" customWidth="1"/>
    <col min="6666" max="6666" width="20.21875" style="107" customWidth="1"/>
    <col min="6667" max="6667" width="16.5546875" style="107" customWidth="1"/>
    <col min="6668" max="6912" width="11.44140625" style="107"/>
    <col min="6913" max="6913" width="4.44140625" style="107" customWidth="1"/>
    <col min="6914" max="6914" width="65.44140625" style="107" customWidth="1"/>
    <col min="6915" max="6915" width="15" style="107" customWidth="1"/>
    <col min="6916" max="6917" width="17.5546875" style="107" customWidth="1"/>
    <col min="6918" max="6918" width="11.44140625" style="107"/>
    <col min="6919" max="6919" width="15.77734375" style="107" customWidth="1"/>
    <col min="6920" max="6920" width="11.44140625" style="107"/>
    <col min="6921" max="6921" width="16.77734375" style="107" customWidth="1"/>
    <col min="6922" max="6922" width="20.21875" style="107" customWidth="1"/>
    <col min="6923" max="6923" width="16.5546875" style="107" customWidth="1"/>
    <col min="6924" max="7168" width="11.44140625" style="107"/>
    <col min="7169" max="7169" width="4.44140625" style="107" customWidth="1"/>
    <col min="7170" max="7170" width="65.44140625" style="107" customWidth="1"/>
    <col min="7171" max="7171" width="15" style="107" customWidth="1"/>
    <col min="7172" max="7173" width="17.5546875" style="107" customWidth="1"/>
    <col min="7174" max="7174" width="11.44140625" style="107"/>
    <col min="7175" max="7175" width="15.77734375" style="107" customWidth="1"/>
    <col min="7176" max="7176" width="11.44140625" style="107"/>
    <col min="7177" max="7177" width="16.77734375" style="107" customWidth="1"/>
    <col min="7178" max="7178" width="20.21875" style="107" customWidth="1"/>
    <col min="7179" max="7179" width="16.5546875" style="107" customWidth="1"/>
    <col min="7180" max="7424" width="11.44140625" style="107"/>
    <col min="7425" max="7425" width="4.44140625" style="107" customWidth="1"/>
    <col min="7426" max="7426" width="65.44140625" style="107" customWidth="1"/>
    <col min="7427" max="7427" width="15" style="107" customWidth="1"/>
    <col min="7428" max="7429" width="17.5546875" style="107" customWidth="1"/>
    <col min="7430" max="7430" width="11.44140625" style="107"/>
    <col min="7431" max="7431" width="15.77734375" style="107" customWidth="1"/>
    <col min="7432" max="7432" width="11.44140625" style="107"/>
    <col min="7433" max="7433" width="16.77734375" style="107" customWidth="1"/>
    <col min="7434" max="7434" width="20.21875" style="107" customWidth="1"/>
    <col min="7435" max="7435" width="16.5546875" style="107" customWidth="1"/>
    <col min="7436" max="7680" width="11.44140625" style="107"/>
    <col min="7681" max="7681" width="4.44140625" style="107" customWidth="1"/>
    <col min="7682" max="7682" width="65.44140625" style="107" customWidth="1"/>
    <col min="7683" max="7683" width="15" style="107" customWidth="1"/>
    <col min="7684" max="7685" width="17.5546875" style="107" customWidth="1"/>
    <col min="7686" max="7686" width="11.44140625" style="107"/>
    <col min="7687" max="7687" width="15.77734375" style="107" customWidth="1"/>
    <col min="7688" max="7688" width="11.44140625" style="107"/>
    <col min="7689" max="7689" width="16.77734375" style="107" customWidth="1"/>
    <col min="7690" max="7690" width="20.21875" style="107" customWidth="1"/>
    <col min="7691" max="7691" width="16.5546875" style="107" customWidth="1"/>
    <col min="7692" max="7936" width="11.44140625" style="107"/>
    <col min="7937" max="7937" width="4.44140625" style="107" customWidth="1"/>
    <col min="7938" max="7938" width="65.44140625" style="107" customWidth="1"/>
    <col min="7939" max="7939" width="15" style="107" customWidth="1"/>
    <col min="7940" max="7941" width="17.5546875" style="107" customWidth="1"/>
    <col min="7942" max="7942" width="11.44140625" style="107"/>
    <col min="7943" max="7943" width="15.77734375" style="107" customWidth="1"/>
    <col min="7944" max="7944" width="11.44140625" style="107"/>
    <col min="7945" max="7945" width="16.77734375" style="107" customWidth="1"/>
    <col min="7946" max="7946" width="20.21875" style="107" customWidth="1"/>
    <col min="7947" max="7947" width="16.5546875" style="107" customWidth="1"/>
    <col min="7948" max="8192" width="11.44140625" style="107"/>
    <col min="8193" max="8193" width="4.44140625" style="107" customWidth="1"/>
    <col min="8194" max="8194" width="65.44140625" style="107" customWidth="1"/>
    <col min="8195" max="8195" width="15" style="107" customWidth="1"/>
    <col min="8196" max="8197" width="17.5546875" style="107" customWidth="1"/>
    <col min="8198" max="8198" width="11.44140625" style="107"/>
    <col min="8199" max="8199" width="15.77734375" style="107" customWidth="1"/>
    <col min="8200" max="8200" width="11.44140625" style="107"/>
    <col min="8201" max="8201" width="16.77734375" style="107" customWidth="1"/>
    <col min="8202" max="8202" width="20.21875" style="107" customWidth="1"/>
    <col min="8203" max="8203" width="16.5546875" style="107" customWidth="1"/>
    <col min="8204" max="8448" width="11.44140625" style="107"/>
    <col min="8449" max="8449" width="4.44140625" style="107" customWidth="1"/>
    <col min="8450" max="8450" width="65.44140625" style="107" customWidth="1"/>
    <col min="8451" max="8451" width="15" style="107" customWidth="1"/>
    <col min="8452" max="8453" width="17.5546875" style="107" customWidth="1"/>
    <col min="8454" max="8454" width="11.44140625" style="107"/>
    <col min="8455" max="8455" width="15.77734375" style="107" customWidth="1"/>
    <col min="8456" max="8456" width="11.44140625" style="107"/>
    <col min="8457" max="8457" width="16.77734375" style="107" customWidth="1"/>
    <col min="8458" max="8458" width="20.21875" style="107" customWidth="1"/>
    <col min="8459" max="8459" width="16.5546875" style="107" customWidth="1"/>
    <col min="8460" max="8704" width="11.44140625" style="107"/>
    <col min="8705" max="8705" width="4.44140625" style="107" customWidth="1"/>
    <col min="8706" max="8706" width="65.44140625" style="107" customWidth="1"/>
    <col min="8707" max="8707" width="15" style="107" customWidth="1"/>
    <col min="8708" max="8709" width="17.5546875" style="107" customWidth="1"/>
    <col min="8710" max="8710" width="11.44140625" style="107"/>
    <col min="8711" max="8711" width="15.77734375" style="107" customWidth="1"/>
    <col min="8712" max="8712" width="11.44140625" style="107"/>
    <col min="8713" max="8713" width="16.77734375" style="107" customWidth="1"/>
    <col min="8714" max="8714" width="20.21875" style="107" customWidth="1"/>
    <col min="8715" max="8715" width="16.5546875" style="107" customWidth="1"/>
    <col min="8716" max="8960" width="11.44140625" style="107"/>
    <col min="8961" max="8961" width="4.44140625" style="107" customWidth="1"/>
    <col min="8962" max="8962" width="65.44140625" style="107" customWidth="1"/>
    <col min="8963" max="8963" width="15" style="107" customWidth="1"/>
    <col min="8964" max="8965" width="17.5546875" style="107" customWidth="1"/>
    <col min="8966" max="8966" width="11.44140625" style="107"/>
    <col min="8967" max="8967" width="15.77734375" style="107" customWidth="1"/>
    <col min="8968" max="8968" width="11.44140625" style="107"/>
    <col min="8969" max="8969" width="16.77734375" style="107" customWidth="1"/>
    <col min="8970" max="8970" width="20.21875" style="107" customWidth="1"/>
    <col min="8971" max="8971" width="16.5546875" style="107" customWidth="1"/>
    <col min="8972" max="9216" width="11.44140625" style="107"/>
    <col min="9217" max="9217" width="4.44140625" style="107" customWidth="1"/>
    <col min="9218" max="9218" width="65.44140625" style="107" customWidth="1"/>
    <col min="9219" max="9219" width="15" style="107" customWidth="1"/>
    <col min="9220" max="9221" width="17.5546875" style="107" customWidth="1"/>
    <col min="9222" max="9222" width="11.44140625" style="107"/>
    <col min="9223" max="9223" width="15.77734375" style="107" customWidth="1"/>
    <col min="9224" max="9224" width="11.44140625" style="107"/>
    <col min="9225" max="9225" width="16.77734375" style="107" customWidth="1"/>
    <col min="9226" max="9226" width="20.21875" style="107" customWidth="1"/>
    <col min="9227" max="9227" width="16.5546875" style="107" customWidth="1"/>
    <col min="9228" max="9472" width="11.44140625" style="107"/>
    <col min="9473" max="9473" width="4.44140625" style="107" customWidth="1"/>
    <col min="9474" max="9474" width="65.44140625" style="107" customWidth="1"/>
    <col min="9475" max="9475" width="15" style="107" customWidth="1"/>
    <col min="9476" max="9477" width="17.5546875" style="107" customWidth="1"/>
    <col min="9478" max="9478" width="11.44140625" style="107"/>
    <col min="9479" max="9479" width="15.77734375" style="107" customWidth="1"/>
    <col min="9480" max="9480" width="11.44140625" style="107"/>
    <col min="9481" max="9481" width="16.77734375" style="107" customWidth="1"/>
    <col min="9482" max="9482" width="20.21875" style="107" customWidth="1"/>
    <col min="9483" max="9483" width="16.5546875" style="107" customWidth="1"/>
    <col min="9484" max="9728" width="11.44140625" style="107"/>
    <col min="9729" max="9729" width="4.44140625" style="107" customWidth="1"/>
    <col min="9730" max="9730" width="65.44140625" style="107" customWidth="1"/>
    <col min="9731" max="9731" width="15" style="107" customWidth="1"/>
    <col min="9732" max="9733" width="17.5546875" style="107" customWidth="1"/>
    <col min="9734" max="9734" width="11.44140625" style="107"/>
    <col min="9735" max="9735" width="15.77734375" style="107" customWidth="1"/>
    <col min="9736" max="9736" width="11.44140625" style="107"/>
    <col min="9737" max="9737" width="16.77734375" style="107" customWidth="1"/>
    <col min="9738" max="9738" width="20.21875" style="107" customWidth="1"/>
    <col min="9739" max="9739" width="16.5546875" style="107" customWidth="1"/>
    <col min="9740" max="9984" width="11.44140625" style="107"/>
    <col min="9985" max="9985" width="4.44140625" style="107" customWidth="1"/>
    <col min="9986" max="9986" width="65.44140625" style="107" customWidth="1"/>
    <col min="9987" max="9987" width="15" style="107" customWidth="1"/>
    <col min="9988" max="9989" width="17.5546875" style="107" customWidth="1"/>
    <col min="9990" max="9990" width="11.44140625" style="107"/>
    <col min="9991" max="9991" width="15.77734375" style="107" customWidth="1"/>
    <col min="9992" max="9992" width="11.44140625" style="107"/>
    <col min="9993" max="9993" width="16.77734375" style="107" customWidth="1"/>
    <col min="9994" max="9994" width="20.21875" style="107" customWidth="1"/>
    <col min="9995" max="9995" width="16.5546875" style="107" customWidth="1"/>
    <col min="9996" max="10240" width="11.44140625" style="107"/>
    <col min="10241" max="10241" width="4.44140625" style="107" customWidth="1"/>
    <col min="10242" max="10242" width="65.44140625" style="107" customWidth="1"/>
    <col min="10243" max="10243" width="15" style="107" customWidth="1"/>
    <col min="10244" max="10245" width="17.5546875" style="107" customWidth="1"/>
    <col min="10246" max="10246" width="11.44140625" style="107"/>
    <col min="10247" max="10247" width="15.77734375" style="107" customWidth="1"/>
    <col min="10248" max="10248" width="11.44140625" style="107"/>
    <col min="10249" max="10249" width="16.77734375" style="107" customWidth="1"/>
    <col min="10250" max="10250" width="20.21875" style="107" customWidth="1"/>
    <col min="10251" max="10251" width="16.5546875" style="107" customWidth="1"/>
    <col min="10252" max="10496" width="11.44140625" style="107"/>
    <col min="10497" max="10497" width="4.44140625" style="107" customWidth="1"/>
    <col min="10498" max="10498" width="65.44140625" style="107" customWidth="1"/>
    <col min="10499" max="10499" width="15" style="107" customWidth="1"/>
    <col min="10500" max="10501" width="17.5546875" style="107" customWidth="1"/>
    <col min="10502" max="10502" width="11.44140625" style="107"/>
    <col min="10503" max="10503" width="15.77734375" style="107" customWidth="1"/>
    <col min="10504" max="10504" width="11.44140625" style="107"/>
    <col min="10505" max="10505" width="16.77734375" style="107" customWidth="1"/>
    <col min="10506" max="10506" width="20.21875" style="107" customWidth="1"/>
    <col min="10507" max="10507" width="16.5546875" style="107" customWidth="1"/>
    <col min="10508" max="10752" width="11.44140625" style="107"/>
    <col min="10753" max="10753" width="4.44140625" style="107" customWidth="1"/>
    <col min="10754" max="10754" width="65.44140625" style="107" customWidth="1"/>
    <col min="10755" max="10755" width="15" style="107" customWidth="1"/>
    <col min="10756" max="10757" width="17.5546875" style="107" customWidth="1"/>
    <col min="10758" max="10758" width="11.44140625" style="107"/>
    <col min="10759" max="10759" width="15.77734375" style="107" customWidth="1"/>
    <col min="10760" max="10760" width="11.44140625" style="107"/>
    <col min="10761" max="10761" width="16.77734375" style="107" customWidth="1"/>
    <col min="10762" max="10762" width="20.21875" style="107" customWidth="1"/>
    <col min="10763" max="10763" width="16.5546875" style="107" customWidth="1"/>
    <col min="10764" max="11008" width="11.44140625" style="107"/>
    <col min="11009" max="11009" width="4.44140625" style="107" customWidth="1"/>
    <col min="11010" max="11010" width="65.44140625" style="107" customWidth="1"/>
    <col min="11011" max="11011" width="15" style="107" customWidth="1"/>
    <col min="11012" max="11013" width="17.5546875" style="107" customWidth="1"/>
    <col min="11014" max="11014" width="11.44140625" style="107"/>
    <col min="11015" max="11015" width="15.77734375" style="107" customWidth="1"/>
    <col min="11016" max="11016" width="11.44140625" style="107"/>
    <col min="11017" max="11017" width="16.77734375" style="107" customWidth="1"/>
    <col min="11018" max="11018" width="20.21875" style="107" customWidth="1"/>
    <col min="11019" max="11019" width="16.5546875" style="107" customWidth="1"/>
    <col min="11020" max="11264" width="11.44140625" style="107"/>
    <col min="11265" max="11265" width="4.44140625" style="107" customWidth="1"/>
    <col min="11266" max="11266" width="65.44140625" style="107" customWidth="1"/>
    <col min="11267" max="11267" width="15" style="107" customWidth="1"/>
    <col min="11268" max="11269" width="17.5546875" style="107" customWidth="1"/>
    <col min="11270" max="11270" width="11.44140625" style="107"/>
    <col min="11271" max="11271" width="15.77734375" style="107" customWidth="1"/>
    <col min="11272" max="11272" width="11.44140625" style="107"/>
    <col min="11273" max="11273" width="16.77734375" style="107" customWidth="1"/>
    <col min="11274" max="11274" width="20.21875" style="107" customWidth="1"/>
    <col min="11275" max="11275" width="16.5546875" style="107" customWidth="1"/>
    <col min="11276" max="11520" width="11.44140625" style="107"/>
    <col min="11521" max="11521" width="4.44140625" style="107" customWidth="1"/>
    <col min="11522" max="11522" width="65.44140625" style="107" customWidth="1"/>
    <col min="11523" max="11523" width="15" style="107" customWidth="1"/>
    <col min="11524" max="11525" width="17.5546875" style="107" customWidth="1"/>
    <col min="11526" max="11526" width="11.44140625" style="107"/>
    <col min="11527" max="11527" width="15.77734375" style="107" customWidth="1"/>
    <col min="11528" max="11528" width="11.44140625" style="107"/>
    <col min="11529" max="11529" width="16.77734375" style="107" customWidth="1"/>
    <col min="11530" max="11530" width="20.21875" style="107" customWidth="1"/>
    <col min="11531" max="11531" width="16.5546875" style="107" customWidth="1"/>
    <col min="11532" max="11776" width="11.44140625" style="107"/>
    <col min="11777" max="11777" width="4.44140625" style="107" customWidth="1"/>
    <col min="11778" max="11778" width="65.44140625" style="107" customWidth="1"/>
    <col min="11779" max="11779" width="15" style="107" customWidth="1"/>
    <col min="11780" max="11781" width="17.5546875" style="107" customWidth="1"/>
    <col min="11782" max="11782" width="11.44140625" style="107"/>
    <col min="11783" max="11783" width="15.77734375" style="107" customWidth="1"/>
    <col min="11784" max="11784" width="11.44140625" style="107"/>
    <col min="11785" max="11785" width="16.77734375" style="107" customWidth="1"/>
    <col min="11786" max="11786" width="20.21875" style="107" customWidth="1"/>
    <col min="11787" max="11787" width="16.5546875" style="107" customWidth="1"/>
    <col min="11788" max="12032" width="11.44140625" style="107"/>
    <col min="12033" max="12033" width="4.44140625" style="107" customWidth="1"/>
    <col min="12034" max="12034" width="65.44140625" style="107" customWidth="1"/>
    <col min="12035" max="12035" width="15" style="107" customWidth="1"/>
    <col min="12036" max="12037" width="17.5546875" style="107" customWidth="1"/>
    <col min="12038" max="12038" width="11.44140625" style="107"/>
    <col min="12039" max="12039" width="15.77734375" style="107" customWidth="1"/>
    <col min="12040" max="12040" width="11.44140625" style="107"/>
    <col min="12041" max="12041" width="16.77734375" style="107" customWidth="1"/>
    <col min="12042" max="12042" width="20.21875" style="107" customWidth="1"/>
    <col min="12043" max="12043" width="16.5546875" style="107" customWidth="1"/>
    <col min="12044" max="12288" width="11.44140625" style="107"/>
    <col min="12289" max="12289" width="4.44140625" style="107" customWidth="1"/>
    <col min="12290" max="12290" width="65.44140625" style="107" customWidth="1"/>
    <col min="12291" max="12291" width="15" style="107" customWidth="1"/>
    <col min="12292" max="12293" width="17.5546875" style="107" customWidth="1"/>
    <col min="12294" max="12294" width="11.44140625" style="107"/>
    <col min="12295" max="12295" width="15.77734375" style="107" customWidth="1"/>
    <col min="12296" max="12296" width="11.44140625" style="107"/>
    <col min="12297" max="12297" width="16.77734375" style="107" customWidth="1"/>
    <col min="12298" max="12298" width="20.21875" style="107" customWidth="1"/>
    <col min="12299" max="12299" width="16.5546875" style="107" customWidth="1"/>
    <col min="12300" max="12544" width="11.44140625" style="107"/>
    <col min="12545" max="12545" width="4.44140625" style="107" customWidth="1"/>
    <col min="12546" max="12546" width="65.44140625" style="107" customWidth="1"/>
    <col min="12547" max="12547" width="15" style="107" customWidth="1"/>
    <col min="12548" max="12549" width="17.5546875" style="107" customWidth="1"/>
    <col min="12550" max="12550" width="11.44140625" style="107"/>
    <col min="12551" max="12551" width="15.77734375" style="107" customWidth="1"/>
    <col min="12552" max="12552" width="11.44140625" style="107"/>
    <col min="12553" max="12553" width="16.77734375" style="107" customWidth="1"/>
    <col min="12554" max="12554" width="20.21875" style="107" customWidth="1"/>
    <col min="12555" max="12555" width="16.5546875" style="107" customWidth="1"/>
    <col min="12556" max="12800" width="11.44140625" style="107"/>
    <col min="12801" max="12801" width="4.44140625" style="107" customWidth="1"/>
    <col min="12802" max="12802" width="65.44140625" style="107" customWidth="1"/>
    <col min="12803" max="12803" width="15" style="107" customWidth="1"/>
    <col min="12804" max="12805" width="17.5546875" style="107" customWidth="1"/>
    <col min="12806" max="12806" width="11.44140625" style="107"/>
    <col min="12807" max="12807" width="15.77734375" style="107" customWidth="1"/>
    <col min="12808" max="12808" width="11.44140625" style="107"/>
    <col min="12809" max="12809" width="16.77734375" style="107" customWidth="1"/>
    <col min="12810" max="12810" width="20.21875" style="107" customWidth="1"/>
    <col min="12811" max="12811" width="16.5546875" style="107" customWidth="1"/>
    <col min="12812" max="13056" width="11.44140625" style="107"/>
    <col min="13057" max="13057" width="4.44140625" style="107" customWidth="1"/>
    <col min="13058" max="13058" width="65.44140625" style="107" customWidth="1"/>
    <col min="13059" max="13059" width="15" style="107" customWidth="1"/>
    <col min="13060" max="13061" width="17.5546875" style="107" customWidth="1"/>
    <col min="13062" max="13062" width="11.44140625" style="107"/>
    <col min="13063" max="13063" width="15.77734375" style="107" customWidth="1"/>
    <col min="13064" max="13064" width="11.44140625" style="107"/>
    <col min="13065" max="13065" width="16.77734375" style="107" customWidth="1"/>
    <col min="13066" max="13066" width="20.21875" style="107" customWidth="1"/>
    <col min="13067" max="13067" width="16.5546875" style="107" customWidth="1"/>
    <col min="13068" max="13312" width="11.44140625" style="107"/>
    <col min="13313" max="13313" width="4.44140625" style="107" customWidth="1"/>
    <col min="13314" max="13314" width="65.44140625" style="107" customWidth="1"/>
    <col min="13315" max="13315" width="15" style="107" customWidth="1"/>
    <col min="13316" max="13317" width="17.5546875" style="107" customWidth="1"/>
    <col min="13318" max="13318" width="11.44140625" style="107"/>
    <col min="13319" max="13319" width="15.77734375" style="107" customWidth="1"/>
    <col min="13320" max="13320" width="11.44140625" style="107"/>
    <col min="13321" max="13321" width="16.77734375" style="107" customWidth="1"/>
    <col min="13322" max="13322" width="20.21875" style="107" customWidth="1"/>
    <col min="13323" max="13323" width="16.5546875" style="107" customWidth="1"/>
    <col min="13324" max="13568" width="11.44140625" style="107"/>
    <col min="13569" max="13569" width="4.44140625" style="107" customWidth="1"/>
    <col min="13570" max="13570" width="65.44140625" style="107" customWidth="1"/>
    <col min="13571" max="13571" width="15" style="107" customWidth="1"/>
    <col min="13572" max="13573" width="17.5546875" style="107" customWidth="1"/>
    <col min="13574" max="13574" width="11.44140625" style="107"/>
    <col min="13575" max="13575" width="15.77734375" style="107" customWidth="1"/>
    <col min="13576" max="13576" width="11.44140625" style="107"/>
    <col min="13577" max="13577" width="16.77734375" style="107" customWidth="1"/>
    <col min="13578" max="13578" width="20.21875" style="107" customWidth="1"/>
    <col min="13579" max="13579" width="16.5546875" style="107" customWidth="1"/>
    <col min="13580" max="13824" width="11.44140625" style="107"/>
    <col min="13825" max="13825" width="4.44140625" style="107" customWidth="1"/>
    <col min="13826" max="13826" width="65.44140625" style="107" customWidth="1"/>
    <col min="13827" max="13827" width="15" style="107" customWidth="1"/>
    <col min="13828" max="13829" width="17.5546875" style="107" customWidth="1"/>
    <col min="13830" max="13830" width="11.44140625" style="107"/>
    <col min="13831" max="13831" width="15.77734375" style="107" customWidth="1"/>
    <col min="13832" max="13832" width="11.44140625" style="107"/>
    <col min="13833" max="13833" width="16.77734375" style="107" customWidth="1"/>
    <col min="13834" max="13834" width="20.21875" style="107" customWidth="1"/>
    <col min="13835" max="13835" width="16.5546875" style="107" customWidth="1"/>
    <col min="13836" max="14080" width="11.44140625" style="107"/>
    <col min="14081" max="14081" width="4.44140625" style="107" customWidth="1"/>
    <col min="14082" max="14082" width="65.44140625" style="107" customWidth="1"/>
    <col min="14083" max="14083" width="15" style="107" customWidth="1"/>
    <col min="14084" max="14085" width="17.5546875" style="107" customWidth="1"/>
    <col min="14086" max="14086" width="11.44140625" style="107"/>
    <col min="14087" max="14087" width="15.77734375" style="107" customWidth="1"/>
    <col min="14088" max="14088" width="11.44140625" style="107"/>
    <col min="14089" max="14089" width="16.77734375" style="107" customWidth="1"/>
    <col min="14090" max="14090" width="20.21875" style="107" customWidth="1"/>
    <col min="14091" max="14091" width="16.5546875" style="107" customWidth="1"/>
    <col min="14092" max="14336" width="11.44140625" style="107"/>
    <col min="14337" max="14337" width="4.44140625" style="107" customWidth="1"/>
    <col min="14338" max="14338" width="65.44140625" style="107" customWidth="1"/>
    <col min="14339" max="14339" width="15" style="107" customWidth="1"/>
    <col min="14340" max="14341" width="17.5546875" style="107" customWidth="1"/>
    <col min="14342" max="14342" width="11.44140625" style="107"/>
    <col min="14343" max="14343" width="15.77734375" style="107" customWidth="1"/>
    <col min="14344" max="14344" width="11.44140625" style="107"/>
    <col min="14345" max="14345" width="16.77734375" style="107" customWidth="1"/>
    <col min="14346" max="14346" width="20.21875" style="107" customWidth="1"/>
    <col min="14347" max="14347" width="16.5546875" style="107" customWidth="1"/>
    <col min="14348" max="14592" width="11.44140625" style="107"/>
    <col min="14593" max="14593" width="4.44140625" style="107" customWidth="1"/>
    <col min="14594" max="14594" width="65.44140625" style="107" customWidth="1"/>
    <col min="14595" max="14595" width="15" style="107" customWidth="1"/>
    <col min="14596" max="14597" width="17.5546875" style="107" customWidth="1"/>
    <col min="14598" max="14598" width="11.44140625" style="107"/>
    <col min="14599" max="14599" width="15.77734375" style="107" customWidth="1"/>
    <col min="14600" max="14600" width="11.44140625" style="107"/>
    <col min="14601" max="14601" width="16.77734375" style="107" customWidth="1"/>
    <col min="14602" max="14602" width="20.21875" style="107" customWidth="1"/>
    <col min="14603" max="14603" width="16.5546875" style="107" customWidth="1"/>
    <col min="14604" max="14848" width="11.44140625" style="107"/>
    <col min="14849" max="14849" width="4.44140625" style="107" customWidth="1"/>
    <col min="14850" max="14850" width="65.44140625" style="107" customWidth="1"/>
    <col min="14851" max="14851" width="15" style="107" customWidth="1"/>
    <col min="14852" max="14853" width="17.5546875" style="107" customWidth="1"/>
    <col min="14854" max="14854" width="11.44140625" style="107"/>
    <col min="14855" max="14855" width="15.77734375" style="107" customWidth="1"/>
    <col min="14856" max="14856" width="11.44140625" style="107"/>
    <col min="14857" max="14857" width="16.77734375" style="107" customWidth="1"/>
    <col min="14858" max="14858" width="20.21875" style="107" customWidth="1"/>
    <col min="14859" max="14859" width="16.5546875" style="107" customWidth="1"/>
    <col min="14860" max="15104" width="11.44140625" style="107"/>
    <col min="15105" max="15105" width="4.44140625" style="107" customWidth="1"/>
    <col min="15106" max="15106" width="65.44140625" style="107" customWidth="1"/>
    <col min="15107" max="15107" width="15" style="107" customWidth="1"/>
    <col min="15108" max="15109" width="17.5546875" style="107" customWidth="1"/>
    <col min="15110" max="15110" width="11.44140625" style="107"/>
    <col min="15111" max="15111" width="15.77734375" style="107" customWidth="1"/>
    <col min="15112" max="15112" width="11.44140625" style="107"/>
    <col min="15113" max="15113" width="16.77734375" style="107" customWidth="1"/>
    <col min="15114" max="15114" width="20.21875" style="107" customWidth="1"/>
    <col min="15115" max="15115" width="16.5546875" style="107" customWidth="1"/>
    <col min="15116" max="15360" width="11.44140625" style="107"/>
    <col min="15361" max="15361" width="4.44140625" style="107" customWidth="1"/>
    <col min="15362" max="15362" width="65.44140625" style="107" customWidth="1"/>
    <col min="15363" max="15363" width="15" style="107" customWidth="1"/>
    <col min="15364" max="15365" width="17.5546875" style="107" customWidth="1"/>
    <col min="15366" max="15366" width="11.44140625" style="107"/>
    <col min="15367" max="15367" width="15.77734375" style="107" customWidth="1"/>
    <col min="15368" max="15368" width="11.44140625" style="107"/>
    <col min="15369" max="15369" width="16.77734375" style="107" customWidth="1"/>
    <col min="15370" max="15370" width="20.21875" style="107" customWidth="1"/>
    <col min="15371" max="15371" width="16.5546875" style="107" customWidth="1"/>
    <col min="15372" max="15616" width="11.44140625" style="107"/>
    <col min="15617" max="15617" width="4.44140625" style="107" customWidth="1"/>
    <col min="15618" max="15618" width="65.44140625" style="107" customWidth="1"/>
    <col min="15619" max="15619" width="15" style="107" customWidth="1"/>
    <col min="15620" max="15621" width="17.5546875" style="107" customWidth="1"/>
    <col min="15622" max="15622" width="11.44140625" style="107"/>
    <col min="15623" max="15623" width="15.77734375" style="107" customWidth="1"/>
    <col min="15624" max="15624" width="11.44140625" style="107"/>
    <col min="15625" max="15625" width="16.77734375" style="107" customWidth="1"/>
    <col min="15626" max="15626" width="20.21875" style="107" customWidth="1"/>
    <col min="15627" max="15627" width="16.5546875" style="107" customWidth="1"/>
    <col min="15628" max="15872" width="11.44140625" style="107"/>
    <col min="15873" max="15873" width="4.44140625" style="107" customWidth="1"/>
    <col min="15874" max="15874" width="65.44140625" style="107" customWidth="1"/>
    <col min="15875" max="15875" width="15" style="107" customWidth="1"/>
    <col min="15876" max="15877" width="17.5546875" style="107" customWidth="1"/>
    <col min="15878" max="15878" width="11.44140625" style="107"/>
    <col min="15879" max="15879" width="15.77734375" style="107" customWidth="1"/>
    <col min="15880" max="15880" width="11.44140625" style="107"/>
    <col min="15881" max="15881" width="16.77734375" style="107" customWidth="1"/>
    <col min="15882" max="15882" width="20.21875" style="107" customWidth="1"/>
    <col min="15883" max="15883" width="16.5546875" style="107" customWidth="1"/>
    <col min="15884" max="16128" width="11.44140625" style="107"/>
    <col min="16129" max="16129" width="4.44140625" style="107" customWidth="1"/>
    <col min="16130" max="16130" width="65.44140625" style="107" customWidth="1"/>
    <col min="16131" max="16131" width="15" style="107" customWidth="1"/>
    <col min="16132" max="16133" width="17.5546875" style="107" customWidth="1"/>
    <col min="16134" max="16134" width="11.44140625" style="107"/>
    <col min="16135" max="16135" width="15.77734375" style="107" customWidth="1"/>
    <col min="16136" max="16136" width="11.44140625" style="107"/>
    <col min="16137" max="16137" width="16.77734375" style="107" customWidth="1"/>
    <col min="16138" max="16138" width="20.21875" style="107" customWidth="1"/>
    <col min="16139" max="16139" width="16.5546875" style="107" customWidth="1"/>
    <col min="16140" max="16384" width="11.44140625" style="107"/>
  </cols>
  <sheetData>
    <row r="1" spans="1:6" ht="42" customHeight="1" x14ac:dyDescent="0.25">
      <c r="A1" s="371"/>
      <c r="B1" s="371"/>
      <c r="C1" s="371"/>
      <c r="D1" s="371"/>
      <c r="E1" s="371"/>
    </row>
    <row r="2" spans="1:6" ht="42" customHeight="1" x14ac:dyDescent="0.25">
      <c r="A2" s="372"/>
      <c r="B2" s="372"/>
      <c r="C2" s="372"/>
      <c r="D2" s="372"/>
      <c r="E2" s="372"/>
    </row>
    <row r="3" spans="1:6" ht="18.75" customHeight="1" x14ac:dyDescent="0.25">
      <c r="A3" s="373" t="s">
        <v>152</v>
      </c>
      <c r="B3" s="373"/>
      <c r="C3" s="373"/>
      <c r="D3" s="373"/>
      <c r="E3" s="373"/>
    </row>
    <row r="4" spans="1:6" ht="59.55" customHeight="1" x14ac:dyDescent="0.25">
      <c r="A4" s="374" t="str">
        <f>'PRESU GENERAL'!A3</f>
        <v xml:space="preserve">OBJETO: “PRESTAR EL SERVICIO DE UNA COMISIÓN DE TOPOGRAFIA PARA APOYAR LOS PROGRAMAS DE VIVIENDA EN EL AREA RURAL DEL MUNICIPIO DE MONTERREY, CASANARE.”
</v>
      </c>
      <c r="B4" s="375"/>
      <c r="C4" s="375"/>
      <c r="D4" s="375"/>
      <c r="E4" s="375"/>
    </row>
    <row r="5" spans="1:6" x14ac:dyDescent="0.25">
      <c r="A5" s="376"/>
      <c r="B5" s="377"/>
      <c r="C5" s="377"/>
      <c r="D5" s="377"/>
      <c r="E5" s="378"/>
    </row>
    <row r="6" spans="1:6" s="109" customFormat="1" x14ac:dyDescent="0.25">
      <c r="A6" s="108" t="s">
        <v>59</v>
      </c>
      <c r="B6" s="108" t="s">
        <v>60</v>
      </c>
      <c r="C6" s="108" t="s">
        <v>61</v>
      </c>
      <c r="D6" s="108" t="s">
        <v>62</v>
      </c>
      <c r="E6" s="108" t="s">
        <v>63</v>
      </c>
    </row>
    <row r="7" spans="1:6" x14ac:dyDescent="0.25">
      <c r="A7" s="379"/>
      <c r="B7" s="379"/>
      <c r="C7" s="379"/>
      <c r="D7" s="379"/>
      <c r="E7" s="379"/>
    </row>
    <row r="8" spans="1:6" x14ac:dyDescent="0.25">
      <c r="A8" s="110" t="s">
        <v>64</v>
      </c>
      <c r="B8" s="380" t="s">
        <v>65</v>
      </c>
      <c r="C8" s="380"/>
      <c r="D8" s="380"/>
      <c r="E8" s="380"/>
    </row>
    <row r="9" spans="1:6" x14ac:dyDescent="0.25">
      <c r="A9" s="111" t="s">
        <v>44</v>
      </c>
      <c r="B9" s="111" t="s">
        <v>66</v>
      </c>
      <c r="C9" s="292">
        <v>100</v>
      </c>
      <c r="D9" s="111"/>
      <c r="E9" s="111"/>
    </row>
    <row r="10" spans="1:6" x14ac:dyDescent="0.25">
      <c r="A10" s="111"/>
      <c r="B10" s="111" t="s">
        <v>67</v>
      </c>
      <c r="C10" s="111"/>
      <c r="D10" s="111"/>
      <c r="E10" s="292">
        <f>C9</f>
        <v>100</v>
      </c>
    </row>
    <row r="11" spans="1:6" x14ac:dyDescent="0.25">
      <c r="A11" s="379"/>
      <c r="B11" s="379"/>
      <c r="C11" s="379"/>
      <c r="D11" s="379"/>
      <c r="E11" s="379"/>
    </row>
    <row r="12" spans="1:6" x14ac:dyDescent="0.25">
      <c r="A12" s="110" t="s">
        <v>68</v>
      </c>
      <c r="B12" s="380" t="s">
        <v>69</v>
      </c>
      <c r="C12" s="380">
        <v>8.33</v>
      </c>
      <c r="D12" s="380"/>
      <c r="E12" s="380"/>
    </row>
    <row r="13" spans="1:6" x14ac:dyDescent="0.25">
      <c r="A13" s="112"/>
      <c r="B13" s="368" t="s">
        <v>70</v>
      </c>
      <c r="C13" s="369"/>
      <c r="D13" s="369"/>
      <c r="E13" s="370"/>
      <c r="F13" s="116"/>
    </row>
    <row r="14" spans="1:6" x14ac:dyDescent="0.25">
      <c r="A14" s="117" t="s">
        <v>45</v>
      </c>
      <c r="B14" s="335" t="s">
        <v>71</v>
      </c>
      <c r="C14" s="336">
        <v>8.33</v>
      </c>
      <c r="D14" s="336"/>
      <c r="E14" s="336"/>
      <c r="F14" s="116"/>
    </row>
    <row r="15" spans="1:6" x14ac:dyDescent="0.25">
      <c r="A15" s="117" t="s">
        <v>46</v>
      </c>
      <c r="B15" s="335" t="s">
        <v>72</v>
      </c>
      <c r="C15" s="336">
        <v>8.33</v>
      </c>
      <c r="D15" s="336"/>
      <c r="E15" s="336"/>
      <c r="F15" s="116"/>
    </row>
    <row r="16" spans="1:6" x14ac:dyDescent="0.25">
      <c r="A16" s="117" t="s">
        <v>47</v>
      </c>
      <c r="B16" s="335" t="s">
        <v>73</v>
      </c>
      <c r="C16" s="336">
        <v>1</v>
      </c>
      <c r="D16" s="336"/>
      <c r="E16" s="336"/>
      <c r="F16" s="116"/>
    </row>
    <row r="17" spans="1:11" x14ac:dyDescent="0.25">
      <c r="A17" s="117" t="s">
        <v>74</v>
      </c>
      <c r="B17" s="335" t="s">
        <v>75</v>
      </c>
      <c r="C17" s="336">
        <v>4.17</v>
      </c>
      <c r="D17" s="336"/>
      <c r="E17" s="336"/>
      <c r="F17" s="116"/>
    </row>
    <row r="18" spans="1:11" x14ac:dyDescent="0.25">
      <c r="A18" s="117"/>
      <c r="B18" s="335" t="s">
        <v>76</v>
      </c>
      <c r="C18" s="336"/>
      <c r="D18" s="336">
        <f>SUM(C14:C17)</f>
        <v>21.83</v>
      </c>
      <c r="E18" s="336"/>
      <c r="F18" s="116"/>
      <c r="H18" s="326">
        <v>47065</v>
      </c>
    </row>
    <row r="19" spans="1:11" x14ac:dyDescent="0.25">
      <c r="A19" s="117"/>
      <c r="B19" s="381" t="s">
        <v>77</v>
      </c>
      <c r="C19" s="382"/>
      <c r="D19" s="382"/>
      <c r="E19" s="383"/>
      <c r="F19" s="116"/>
    </row>
    <row r="20" spans="1:11" x14ac:dyDescent="0.25">
      <c r="A20" s="117" t="s">
        <v>78</v>
      </c>
      <c r="B20" s="335" t="s">
        <v>79</v>
      </c>
      <c r="C20" s="337">
        <v>2</v>
      </c>
      <c r="D20" s="336"/>
      <c r="E20" s="336"/>
      <c r="F20" s="116"/>
    </row>
    <row r="21" spans="1:11" x14ac:dyDescent="0.25">
      <c r="A21" s="117" t="s">
        <v>80</v>
      </c>
      <c r="B21" s="335" t="s">
        <v>81</v>
      </c>
      <c r="C21" s="337">
        <v>4</v>
      </c>
      <c r="D21" s="336"/>
      <c r="E21" s="336"/>
      <c r="F21" s="116"/>
      <c r="I21" s="107" t="s">
        <v>194</v>
      </c>
    </row>
    <row r="22" spans="1:11" x14ac:dyDescent="0.25">
      <c r="A22" s="117" t="s">
        <v>82</v>
      </c>
      <c r="B22" s="335" t="s">
        <v>83</v>
      </c>
      <c r="C22" s="337">
        <v>3</v>
      </c>
      <c r="D22" s="336"/>
      <c r="E22" s="336"/>
      <c r="F22" s="116"/>
      <c r="G22" s="325" t="s">
        <v>192</v>
      </c>
      <c r="H22" s="107" t="s">
        <v>193</v>
      </c>
      <c r="I22" s="107">
        <v>15000</v>
      </c>
      <c r="J22" s="323">
        <v>0.01</v>
      </c>
      <c r="K22" s="307">
        <f>$H$18*I22</f>
        <v>705975000</v>
      </c>
    </row>
    <row r="23" spans="1:11" x14ac:dyDescent="0.25">
      <c r="A23" s="117" t="s">
        <v>86</v>
      </c>
      <c r="B23" s="335" t="s">
        <v>153</v>
      </c>
      <c r="C23" s="337">
        <v>1</v>
      </c>
      <c r="D23" s="336"/>
      <c r="E23" s="336"/>
      <c r="F23" s="116"/>
      <c r="G23" s="325" t="s">
        <v>195</v>
      </c>
      <c r="H23" s="107" t="s">
        <v>193</v>
      </c>
      <c r="I23" s="107">
        <v>5616</v>
      </c>
      <c r="J23" s="323">
        <v>0.04</v>
      </c>
      <c r="K23" s="307">
        <f t="shared" ref="K23:K27" si="0">$H$18*I23</f>
        <v>264317040</v>
      </c>
    </row>
    <row r="24" spans="1:11" x14ac:dyDescent="0.25">
      <c r="A24" s="117"/>
      <c r="B24" s="335" t="s">
        <v>84</v>
      </c>
      <c r="C24" s="336"/>
      <c r="D24" s="336">
        <f>SUM(C20:C23)</f>
        <v>10</v>
      </c>
      <c r="E24" s="336"/>
      <c r="F24" s="116"/>
      <c r="H24" s="107" t="s">
        <v>196</v>
      </c>
      <c r="I24" s="107">
        <v>5616</v>
      </c>
      <c r="J24" s="323">
        <v>0.04</v>
      </c>
      <c r="K24" s="307">
        <f t="shared" si="0"/>
        <v>264317040</v>
      </c>
    </row>
    <row r="25" spans="1:11" x14ac:dyDescent="0.25">
      <c r="A25" s="117"/>
      <c r="B25" s="381" t="s">
        <v>85</v>
      </c>
      <c r="C25" s="382"/>
      <c r="D25" s="382"/>
      <c r="E25" s="383"/>
      <c r="F25" s="116"/>
      <c r="G25" s="107" t="s">
        <v>197</v>
      </c>
      <c r="H25" s="107" t="s">
        <v>198</v>
      </c>
      <c r="I25" s="107">
        <v>3473</v>
      </c>
      <c r="J25" s="323">
        <v>0.01</v>
      </c>
      <c r="K25" s="307">
        <f t="shared" si="0"/>
        <v>163456745</v>
      </c>
    </row>
    <row r="26" spans="1:11" x14ac:dyDescent="0.25">
      <c r="A26" s="117" t="s">
        <v>86</v>
      </c>
      <c r="B26" s="335" t="s">
        <v>87</v>
      </c>
      <c r="C26" s="337">
        <v>12</v>
      </c>
      <c r="D26" s="336"/>
      <c r="E26" s="336"/>
      <c r="F26" s="116"/>
      <c r="G26" s="325" t="s">
        <v>199</v>
      </c>
      <c r="H26" s="107" t="s">
        <v>200</v>
      </c>
      <c r="J26" s="324">
        <v>1.4999999999999999E-2</v>
      </c>
      <c r="K26" s="307">
        <f t="shared" si="0"/>
        <v>0</v>
      </c>
    </row>
    <row r="27" spans="1:11" x14ac:dyDescent="0.25">
      <c r="A27" s="117" t="s">
        <v>88</v>
      </c>
      <c r="B27" s="335" t="s">
        <v>89</v>
      </c>
      <c r="C27" s="336">
        <v>8.5</v>
      </c>
      <c r="D27" s="336"/>
      <c r="E27" s="336"/>
      <c r="F27" s="116"/>
      <c r="G27" s="325" t="s">
        <v>201</v>
      </c>
      <c r="H27" s="107" t="s">
        <v>202</v>
      </c>
      <c r="J27" s="323">
        <v>0.02</v>
      </c>
      <c r="K27" s="307">
        <f t="shared" si="0"/>
        <v>0</v>
      </c>
    </row>
    <row r="28" spans="1:11" x14ac:dyDescent="0.25">
      <c r="A28" s="117" t="s">
        <v>90</v>
      </c>
      <c r="B28" s="335" t="s">
        <v>91</v>
      </c>
      <c r="C28" s="336">
        <v>6.96</v>
      </c>
      <c r="D28" s="336"/>
      <c r="E28" s="336"/>
      <c r="F28" s="116"/>
      <c r="G28" s="107" t="s">
        <v>203</v>
      </c>
      <c r="H28" s="107" t="s">
        <v>204</v>
      </c>
      <c r="J28" s="323"/>
    </row>
    <row r="29" spans="1:11" x14ac:dyDescent="0.25">
      <c r="A29" s="117"/>
      <c r="B29" s="335" t="s">
        <v>92</v>
      </c>
      <c r="C29" s="336"/>
      <c r="D29" s="336">
        <f>SUM(C26:C28)</f>
        <v>27.46</v>
      </c>
      <c r="E29" s="336"/>
      <c r="F29" s="116"/>
      <c r="J29" s="323"/>
    </row>
    <row r="30" spans="1:11" x14ac:dyDescent="0.25">
      <c r="A30" s="119"/>
      <c r="B30" s="368" t="s">
        <v>93</v>
      </c>
      <c r="C30" s="369"/>
      <c r="D30" s="370"/>
      <c r="E30" s="118">
        <f>SUM(D18,D24,D29)</f>
        <v>59.29</v>
      </c>
      <c r="F30" s="116"/>
      <c r="J30" s="323"/>
    </row>
    <row r="31" spans="1:11" x14ac:dyDescent="0.25">
      <c r="A31" s="119"/>
      <c r="B31" s="113"/>
      <c r="C31" s="114"/>
      <c r="D31" s="115"/>
      <c r="E31" s="118"/>
      <c r="F31" s="116"/>
      <c r="J31" s="323"/>
    </row>
    <row r="32" spans="1:11" x14ac:dyDescent="0.25">
      <c r="A32" s="110" t="s">
        <v>94</v>
      </c>
      <c r="B32" s="380" t="s">
        <v>154</v>
      </c>
      <c r="C32" s="380"/>
      <c r="D32" s="380"/>
      <c r="E32" s="380"/>
      <c r="J32" s="323"/>
    </row>
    <row r="33" spans="1:10" x14ac:dyDescent="0.25">
      <c r="A33" s="112"/>
      <c r="B33" s="368" t="s">
        <v>95</v>
      </c>
      <c r="C33" s="369"/>
      <c r="D33" s="369"/>
      <c r="E33" s="370"/>
      <c r="F33" s="116"/>
    </row>
    <row r="34" spans="1:10" x14ac:dyDescent="0.25">
      <c r="A34" s="117" t="s">
        <v>54</v>
      </c>
      <c r="B34" s="111" t="s">
        <v>155</v>
      </c>
      <c r="C34" s="118">
        <v>1</v>
      </c>
      <c r="D34" s="118"/>
      <c r="E34" s="118"/>
      <c r="F34" s="116"/>
    </row>
    <row r="35" spans="1:10" x14ac:dyDescent="0.25">
      <c r="A35" s="117" t="s">
        <v>96</v>
      </c>
      <c r="B35" s="111" t="s">
        <v>156</v>
      </c>
      <c r="C35" s="118"/>
      <c r="D35" s="118"/>
      <c r="E35" s="118"/>
      <c r="F35" s="116"/>
      <c r="G35" s="307"/>
    </row>
    <row r="36" spans="1:10" x14ac:dyDescent="0.25">
      <c r="A36" s="117" t="s">
        <v>98</v>
      </c>
      <c r="B36" s="111" t="s">
        <v>157</v>
      </c>
      <c r="C36" s="118">
        <v>0.5</v>
      </c>
      <c r="D36" s="118"/>
      <c r="E36" s="118"/>
      <c r="F36" s="116"/>
    </row>
    <row r="37" spans="1:10" x14ac:dyDescent="0.25">
      <c r="A37" s="117" t="s">
        <v>102</v>
      </c>
      <c r="B37" s="111" t="s">
        <v>97</v>
      </c>
      <c r="C37" s="118">
        <v>0.5</v>
      </c>
      <c r="D37" s="118"/>
      <c r="E37" s="118"/>
      <c r="F37" s="116"/>
    </row>
    <row r="38" spans="1:10" x14ac:dyDescent="0.25">
      <c r="A38" s="117" t="s">
        <v>103</v>
      </c>
      <c r="B38" s="111" t="s">
        <v>99</v>
      </c>
      <c r="C38" s="118">
        <v>0.5</v>
      </c>
      <c r="D38" s="118"/>
      <c r="E38" s="118"/>
      <c r="F38" s="116"/>
    </row>
    <row r="39" spans="1:10" x14ac:dyDescent="0.25">
      <c r="A39" s="117"/>
      <c r="B39" s="385" t="s">
        <v>100</v>
      </c>
      <c r="C39" s="386"/>
      <c r="D39" s="118">
        <f>SUM(C34:C38)</f>
        <v>2.5</v>
      </c>
      <c r="E39" s="118"/>
      <c r="F39" s="116"/>
    </row>
    <row r="40" spans="1:10" ht="14.4" x14ac:dyDescent="0.3">
      <c r="A40" s="112"/>
      <c r="B40" s="368" t="s">
        <v>101</v>
      </c>
      <c r="C40" s="369"/>
      <c r="D40" s="369"/>
      <c r="E40" s="370"/>
      <c r="F40" s="116"/>
      <c r="G40" s="120"/>
      <c r="H40" s="94"/>
      <c r="I40" s="94"/>
      <c r="J40" s="94"/>
    </row>
    <row r="41" spans="1:10" ht="14.4" x14ac:dyDescent="0.3">
      <c r="A41" s="117"/>
      <c r="B41" s="328" t="s">
        <v>104</v>
      </c>
      <c r="C41" s="329" t="e">
        <f>I49</f>
        <v>#DIV/0!</v>
      </c>
      <c r="D41" s="114"/>
      <c r="E41" s="115"/>
      <c r="F41" s="116"/>
      <c r="H41" s="94"/>
      <c r="I41" s="120">
        <f>'PRESU GENERAL'!K22</f>
        <v>0</v>
      </c>
      <c r="J41" s="94"/>
    </row>
    <row r="42" spans="1:10" ht="14.4" x14ac:dyDescent="0.3">
      <c r="A42" s="117"/>
      <c r="B42" s="328" t="s">
        <v>107</v>
      </c>
      <c r="C42" s="329" t="e">
        <f>I50</f>
        <v>#DIV/0!</v>
      </c>
      <c r="D42" s="114"/>
      <c r="E42" s="115"/>
      <c r="F42" s="116"/>
      <c r="G42" s="121" t="s">
        <v>104</v>
      </c>
      <c r="H42" s="94"/>
      <c r="I42" s="122">
        <v>0.04</v>
      </c>
      <c r="J42" s="123">
        <f>I41*I42</f>
        <v>0</v>
      </c>
    </row>
    <row r="43" spans="1:10" ht="14.4" x14ac:dyDescent="0.3">
      <c r="A43" s="117"/>
      <c r="B43" s="330" t="s">
        <v>106</v>
      </c>
      <c r="C43" s="331" t="e">
        <f>I51</f>
        <v>#DIV/0!</v>
      </c>
      <c r="D43" s="118"/>
      <c r="E43" s="118"/>
      <c r="F43" s="116"/>
      <c r="G43" s="121" t="s">
        <v>107</v>
      </c>
      <c r="H43" s="122"/>
      <c r="I43" s="124">
        <v>1.4999999999999999E-2</v>
      </c>
      <c r="J43" s="123">
        <f>I41*I43</f>
        <v>0</v>
      </c>
    </row>
    <row r="44" spans="1:10" ht="14.4" x14ac:dyDescent="0.3">
      <c r="A44" s="117"/>
      <c r="B44" s="330" t="s">
        <v>110</v>
      </c>
      <c r="C44" s="331" t="e">
        <f>I52</f>
        <v>#DIV/0!</v>
      </c>
      <c r="D44" s="118"/>
      <c r="E44" s="118"/>
      <c r="F44" s="116"/>
      <c r="G44" s="107" t="s">
        <v>106</v>
      </c>
      <c r="H44" s="122"/>
      <c r="I44" s="122">
        <v>0.01</v>
      </c>
      <c r="J44" s="123">
        <f>I41*I44</f>
        <v>0</v>
      </c>
    </row>
    <row r="45" spans="1:10" ht="14.4" x14ac:dyDescent="0.3">
      <c r="A45" s="117"/>
      <c r="B45" s="111"/>
      <c r="C45" s="118"/>
      <c r="D45" s="118"/>
      <c r="E45" s="118"/>
      <c r="F45" s="116"/>
      <c r="G45" s="107" t="s">
        <v>110</v>
      </c>
      <c r="H45" s="124"/>
      <c r="I45" s="122">
        <v>0.02</v>
      </c>
      <c r="J45" s="293">
        <f>I41*I45</f>
        <v>0</v>
      </c>
    </row>
    <row r="46" spans="1:10" ht="14.4" x14ac:dyDescent="0.3">
      <c r="A46" s="117"/>
      <c r="B46" s="385" t="s">
        <v>111</v>
      </c>
      <c r="C46" s="386"/>
      <c r="D46" s="118" t="e">
        <f>SUM(C41:C44)</f>
        <v>#DIV/0!</v>
      </c>
      <c r="E46" s="118"/>
      <c r="F46" s="116"/>
      <c r="G46" s="120"/>
      <c r="H46" s="122"/>
      <c r="I46" s="125"/>
      <c r="J46" s="126">
        <f>SUM(J42:J45)</f>
        <v>0</v>
      </c>
    </row>
    <row r="47" spans="1:10" ht="14.4" x14ac:dyDescent="0.3">
      <c r="A47" s="117"/>
      <c r="B47" s="368" t="s">
        <v>112</v>
      </c>
      <c r="C47" s="369"/>
      <c r="D47" s="369"/>
      <c r="E47" s="370"/>
      <c r="F47" s="116"/>
      <c r="G47" s="127"/>
      <c r="H47" s="128"/>
      <c r="I47" s="125"/>
      <c r="J47" s="129"/>
    </row>
    <row r="48" spans="1:10" x14ac:dyDescent="0.25">
      <c r="A48" s="117"/>
      <c r="B48" s="111" t="s">
        <v>158</v>
      </c>
      <c r="C48" s="118">
        <v>0.08</v>
      </c>
      <c r="D48" s="111"/>
      <c r="E48" s="118"/>
      <c r="F48" s="116"/>
      <c r="G48" s="130">
        <f>'PRESU GENERAL'!I12</f>
        <v>0</v>
      </c>
    </row>
    <row r="49" spans="1:9" x14ac:dyDescent="0.25">
      <c r="A49" s="117"/>
      <c r="B49" s="111" t="s">
        <v>159</v>
      </c>
      <c r="C49" s="118">
        <v>1</v>
      </c>
      <c r="D49" s="111"/>
      <c r="E49" s="118"/>
      <c r="F49" s="116"/>
      <c r="G49" s="121" t="s">
        <v>104</v>
      </c>
      <c r="I49" s="131" t="e">
        <f>J42/G48</f>
        <v>#DIV/0!</v>
      </c>
    </row>
    <row r="50" spans="1:9" x14ac:dyDescent="0.25">
      <c r="A50" s="117"/>
      <c r="B50" s="111" t="s">
        <v>160</v>
      </c>
      <c r="C50" s="118">
        <v>0.8</v>
      </c>
      <c r="D50" s="111"/>
      <c r="E50" s="118"/>
      <c r="F50" s="116"/>
      <c r="G50" s="121" t="s">
        <v>107</v>
      </c>
      <c r="I50" s="131" t="e">
        <f>J43/G48</f>
        <v>#DIV/0!</v>
      </c>
    </row>
    <row r="51" spans="1:9" x14ac:dyDescent="0.25">
      <c r="A51" s="117" t="s">
        <v>108</v>
      </c>
      <c r="B51" s="111" t="s">
        <v>161</v>
      </c>
      <c r="C51" s="118">
        <v>4.5</v>
      </c>
      <c r="D51" s="111"/>
      <c r="E51" s="118"/>
      <c r="F51" s="116"/>
      <c r="G51" s="107" t="s">
        <v>106</v>
      </c>
      <c r="I51" s="131" t="e">
        <f>J44/G48</f>
        <v>#DIV/0!</v>
      </c>
    </row>
    <row r="52" spans="1:9" x14ac:dyDescent="0.25">
      <c r="A52" s="117" t="s">
        <v>113</v>
      </c>
      <c r="B52" s="111" t="s">
        <v>190</v>
      </c>
      <c r="C52" s="118">
        <v>10</v>
      </c>
      <c r="D52" s="111"/>
      <c r="E52" s="118"/>
      <c r="F52" s="116"/>
      <c r="G52" s="107" t="s">
        <v>110</v>
      </c>
      <c r="I52" s="131" t="e">
        <f>J45/G48</f>
        <v>#DIV/0!</v>
      </c>
    </row>
    <row r="53" spans="1:9" x14ac:dyDescent="0.25">
      <c r="A53" s="117" t="s">
        <v>114</v>
      </c>
      <c r="B53" s="111" t="s">
        <v>162</v>
      </c>
      <c r="C53" s="118">
        <v>0</v>
      </c>
      <c r="D53" s="111"/>
      <c r="E53" s="118"/>
      <c r="F53" s="116"/>
    </row>
    <row r="54" spans="1:9" x14ac:dyDescent="0.25">
      <c r="A54" s="117" t="s">
        <v>163</v>
      </c>
      <c r="B54" s="111" t="s">
        <v>164</v>
      </c>
      <c r="C54" s="118">
        <v>3</v>
      </c>
      <c r="D54" s="111"/>
      <c r="E54" s="118"/>
      <c r="F54" s="116"/>
    </row>
    <row r="55" spans="1:9" x14ac:dyDescent="0.25">
      <c r="A55" s="117"/>
      <c r="B55" s="368" t="s">
        <v>115</v>
      </c>
      <c r="C55" s="370"/>
      <c r="D55" s="118">
        <f>SUM(C48:C54)</f>
        <v>19.38</v>
      </c>
      <c r="E55" s="111"/>
      <c r="G55" s="327"/>
    </row>
    <row r="56" spans="1:9" x14ac:dyDescent="0.25">
      <c r="A56" s="119"/>
      <c r="B56" s="368" t="s">
        <v>116</v>
      </c>
      <c r="C56" s="369"/>
      <c r="D56" s="370"/>
      <c r="E56" s="118" t="e">
        <f>+D39+D46+D55</f>
        <v>#DIV/0!</v>
      </c>
    </row>
    <row r="57" spans="1:9" x14ac:dyDescent="0.25">
      <c r="A57" s="387"/>
      <c r="B57" s="388"/>
      <c r="C57" s="388"/>
      <c r="D57" s="388"/>
      <c r="E57" s="389"/>
    </row>
    <row r="58" spans="1:9" s="133" customFormat="1" x14ac:dyDescent="0.25">
      <c r="A58" s="110" t="s">
        <v>117</v>
      </c>
      <c r="B58" s="110" t="s">
        <v>118</v>
      </c>
      <c r="C58" s="110"/>
      <c r="D58" s="110"/>
      <c r="E58" s="132" t="e">
        <f>SUM(E10,E30,E56)</f>
        <v>#DIV/0!</v>
      </c>
    </row>
    <row r="59" spans="1:9" s="133" customFormat="1" x14ac:dyDescent="0.25">
      <c r="A59" s="110" t="s">
        <v>119</v>
      </c>
      <c r="B59" s="110" t="s">
        <v>165</v>
      </c>
      <c r="C59" s="134">
        <v>0.215</v>
      </c>
      <c r="D59" s="110"/>
      <c r="E59" s="132" t="e">
        <f>+E58*C59</f>
        <v>#DIV/0!</v>
      </c>
    </row>
    <row r="60" spans="1:9" s="133" customFormat="1" ht="5.25" customHeight="1" x14ac:dyDescent="0.25">
      <c r="A60" s="390"/>
      <c r="B60" s="391"/>
      <c r="C60" s="391"/>
      <c r="D60" s="391"/>
      <c r="E60" s="392"/>
    </row>
    <row r="61" spans="1:9" s="133" customFormat="1" x14ac:dyDescent="0.25">
      <c r="A61" s="110" t="s">
        <v>120</v>
      </c>
      <c r="B61" s="110"/>
      <c r="C61" s="110"/>
      <c r="D61" s="110"/>
      <c r="E61" s="132" t="e">
        <f>SUM(E58,E59)</f>
        <v>#DIV/0!</v>
      </c>
    </row>
    <row r="62" spans="1:9" s="133" customFormat="1" x14ac:dyDescent="0.25">
      <c r="A62" s="110" t="s">
        <v>121</v>
      </c>
      <c r="B62" s="110"/>
      <c r="C62" s="110"/>
      <c r="D62" s="393" t="e">
        <f>E61</f>
        <v>#DIV/0!</v>
      </c>
      <c r="E62" s="394"/>
    </row>
    <row r="64" spans="1:9" x14ac:dyDescent="0.25">
      <c r="A64" s="384" t="s">
        <v>166</v>
      </c>
      <c r="B64" s="384"/>
      <c r="C64" s="384"/>
      <c r="D64" s="384"/>
      <c r="E64" s="384"/>
    </row>
    <row r="66" spans="1:7" x14ac:dyDescent="0.25">
      <c r="A66" s="294"/>
      <c r="B66" s="398" t="s">
        <v>167</v>
      </c>
      <c r="C66" s="398"/>
      <c r="D66" s="398"/>
      <c r="E66" s="398"/>
    </row>
    <row r="67" spans="1:7" ht="13.2" customHeight="1" x14ac:dyDescent="0.25">
      <c r="A67" s="399" t="s">
        <v>168</v>
      </c>
      <c r="B67" s="399"/>
      <c r="C67" s="399"/>
      <c r="D67" s="399"/>
      <c r="E67" s="399"/>
    </row>
    <row r="68" spans="1:7" ht="51.45" customHeight="1" x14ac:dyDescent="0.25">
      <c r="A68" s="399"/>
      <c r="B68" s="399"/>
      <c r="C68" s="399"/>
      <c r="D68" s="399"/>
      <c r="E68" s="399"/>
    </row>
    <row r="69" spans="1:7" x14ac:dyDescent="0.25">
      <c r="A69" s="295" t="s">
        <v>44</v>
      </c>
      <c r="B69" s="296" t="s">
        <v>169</v>
      </c>
      <c r="C69" s="297"/>
      <c r="D69" s="297"/>
      <c r="E69" s="297"/>
      <c r="F69" s="297"/>
      <c r="G69" s="297"/>
    </row>
    <row r="70" spans="1:7" x14ac:dyDescent="0.25">
      <c r="A70" s="295" t="s">
        <v>45</v>
      </c>
      <c r="B70" s="296" t="s">
        <v>170</v>
      </c>
      <c r="C70" s="296"/>
      <c r="D70" s="296"/>
      <c r="E70" s="298"/>
      <c r="F70" s="298"/>
      <c r="G70" s="298"/>
    </row>
    <row r="71" spans="1:7" x14ac:dyDescent="0.25">
      <c r="A71" s="295" t="s">
        <v>46</v>
      </c>
      <c r="B71" s="296" t="s">
        <v>171</v>
      </c>
      <c r="C71" s="296"/>
      <c r="D71" s="296"/>
      <c r="E71" s="298"/>
      <c r="F71" s="298"/>
      <c r="G71" s="298"/>
    </row>
    <row r="72" spans="1:7" x14ac:dyDescent="0.25">
      <c r="A72" s="295" t="s">
        <v>47</v>
      </c>
      <c r="B72" s="400" t="s">
        <v>172</v>
      </c>
      <c r="C72" s="400"/>
      <c r="D72" s="400"/>
      <c r="E72" s="400"/>
      <c r="F72" s="400"/>
      <c r="G72" s="400"/>
    </row>
    <row r="73" spans="1:7" x14ac:dyDescent="0.25">
      <c r="A73" s="295" t="s">
        <v>74</v>
      </c>
      <c r="B73" s="296" t="s">
        <v>173</v>
      </c>
      <c r="C73" s="296"/>
      <c r="D73" s="296"/>
      <c r="E73" s="300"/>
      <c r="F73" s="298"/>
      <c r="G73" s="298"/>
    </row>
    <row r="74" spans="1:7" x14ac:dyDescent="0.25">
      <c r="A74" s="295" t="s">
        <v>78</v>
      </c>
      <c r="B74" s="296" t="s">
        <v>174</v>
      </c>
      <c r="C74" s="296"/>
      <c r="D74" s="296"/>
      <c r="E74" s="300"/>
      <c r="F74" s="298"/>
      <c r="G74" s="298"/>
    </row>
    <row r="75" spans="1:7" x14ac:dyDescent="0.25">
      <c r="A75" s="295" t="s">
        <v>80</v>
      </c>
      <c r="B75" s="296" t="s">
        <v>175</v>
      </c>
      <c r="C75" s="296"/>
      <c r="D75" s="296"/>
      <c r="E75" s="300"/>
      <c r="F75" s="298"/>
      <c r="G75" s="298"/>
    </row>
    <row r="76" spans="1:7" x14ac:dyDescent="0.25">
      <c r="A76" s="295" t="s">
        <v>82</v>
      </c>
      <c r="B76" s="296" t="s">
        <v>176</v>
      </c>
      <c r="C76" s="296"/>
      <c r="D76" s="296"/>
      <c r="E76" s="300"/>
      <c r="F76" s="298"/>
      <c r="G76" s="298"/>
    </row>
    <row r="77" spans="1:7" x14ac:dyDescent="0.25">
      <c r="A77" s="295" t="s">
        <v>86</v>
      </c>
      <c r="B77" s="296" t="s">
        <v>177</v>
      </c>
      <c r="C77" s="296"/>
      <c r="D77" s="296"/>
      <c r="E77" s="300"/>
      <c r="F77" s="298"/>
      <c r="G77" s="298"/>
    </row>
    <row r="78" spans="1:7" x14ac:dyDescent="0.25">
      <c r="A78" s="295" t="s">
        <v>88</v>
      </c>
      <c r="B78" s="296" t="s">
        <v>178</v>
      </c>
      <c r="C78" s="296"/>
      <c r="D78" s="296"/>
      <c r="E78" s="300"/>
      <c r="F78" s="298"/>
      <c r="G78" s="298"/>
    </row>
    <row r="79" spans="1:7" x14ac:dyDescent="0.25">
      <c r="A79" s="295" t="s">
        <v>90</v>
      </c>
      <c r="B79" s="400" t="s">
        <v>179</v>
      </c>
      <c r="C79" s="400"/>
      <c r="D79" s="400"/>
      <c r="E79" s="400"/>
      <c r="F79" s="400"/>
      <c r="G79" s="400"/>
    </row>
    <row r="80" spans="1:7" ht="22.8" x14ac:dyDescent="0.25">
      <c r="A80" s="301" t="s">
        <v>180</v>
      </c>
      <c r="B80" s="400" t="s">
        <v>181</v>
      </c>
      <c r="C80" s="400"/>
      <c r="D80" s="400"/>
      <c r="E80" s="400"/>
      <c r="F80" s="400"/>
      <c r="G80" s="400"/>
    </row>
    <row r="81" spans="1:7" x14ac:dyDescent="0.25">
      <c r="A81" s="302" t="s">
        <v>105</v>
      </c>
      <c r="B81" s="400" t="s">
        <v>182</v>
      </c>
      <c r="C81" s="400"/>
      <c r="D81" s="400"/>
      <c r="E81" s="400"/>
      <c r="F81" s="400"/>
      <c r="G81" s="400"/>
    </row>
    <row r="82" spans="1:7" x14ac:dyDescent="0.25">
      <c r="A82" s="302" t="s">
        <v>108</v>
      </c>
      <c r="B82" s="296" t="s">
        <v>183</v>
      </c>
      <c r="C82" s="299"/>
      <c r="D82" s="299"/>
      <c r="E82" s="299"/>
      <c r="F82" s="299"/>
      <c r="G82" s="299"/>
    </row>
    <row r="83" spans="1:7" x14ac:dyDescent="0.25">
      <c r="A83" s="302" t="s">
        <v>109</v>
      </c>
      <c r="B83" s="296" t="s">
        <v>184</v>
      </c>
      <c r="C83" s="299"/>
      <c r="D83" s="299"/>
      <c r="E83" s="299"/>
      <c r="F83" s="299"/>
      <c r="G83" s="299"/>
    </row>
    <row r="84" spans="1:7" x14ac:dyDescent="0.25">
      <c r="A84" s="302" t="s">
        <v>185</v>
      </c>
      <c r="B84" s="296" t="s">
        <v>186</v>
      </c>
      <c r="C84" s="299"/>
      <c r="D84" s="303"/>
      <c r="E84" s="303"/>
      <c r="F84" s="299"/>
      <c r="G84" s="299"/>
    </row>
    <row r="85" spans="1:7" x14ac:dyDescent="0.25">
      <c r="A85" s="302" t="s">
        <v>187</v>
      </c>
      <c r="B85" s="296" t="s">
        <v>188</v>
      </c>
      <c r="C85" s="296"/>
      <c r="D85" s="296"/>
      <c r="E85" s="298"/>
      <c r="F85" s="304"/>
      <c r="G85" s="304"/>
    </row>
    <row r="86" spans="1:7" x14ac:dyDescent="0.25">
      <c r="B86" s="395"/>
    </row>
    <row r="87" spans="1:7" x14ac:dyDescent="0.25">
      <c r="B87" s="395"/>
    </row>
    <row r="88" spans="1:7" x14ac:dyDescent="0.25">
      <c r="B88" s="395"/>
    </row>
    <row r="89" spans="1:7" x14ac:dyDescent="0.25">
      <c r="B89" s="395"/>
    </row>
    <row r="90" spans="1:7" x14ac:dyDescent="0.25">
      <c r="B90" s="305"/>
    </row>
    <row r="91" spans="1:7" ht="12" customHeight="1" x14ac:dyDescent="0.25">
      <c r="B91" s="107" t="s">
        <v>189</v>
      </c>
    </row>
    <row r="92" spans="1:7" ht="12" customHeight="1" x14ac:dyDescent="0.25"/>
    <row r="93" spans="1:7" x14ac:dyDescent="0.25">
      <c r="B93" s="107" t="s">
        <v>209</v>
      </c>
    </row>
    <row r="94" spans="1:7" x14ac:dyDescent="0.25">
      <c r="B94" s="396" t="s">
        <v>208</v>
      </c>
    </row>
    <row r="95" spans="1:7" ht="10.5" customHeight="1" x14ac:dyDescent="0.25">
      <c r="B95" s="397"/>
    </row>
    <row r="96" spans="1:7" ht="12" customHeight="1" x14ac:dyDescent="0.25">
      <c r="B96" s="338" t="s">
        <v>207</v>
      </c>
    </row>
    <row r="97" spans="2:2" ht="9.75" customHeight="1" x14ac:dyDescent="0.25">
      <c r="B97" s="306"/>
    </row>
    <row r="98" spans="2:2" ht="9" customHeight="1" x14ac:dyDescent="0.25"/>
  </sheetData>
  <mergeCells count="32">
    <mergeCell ref="B86:B89"/>
    <mergeCell ref="B94:B95"/>
    <mergeCell ref="B66:E66"/>
    <mergeCell ref="A67:E68"/>
    <mergeCell ref="B72:G72"/>
    <mergeCell ref="B79:G79"/>
    <mergeCell ref="B80:G80"/>
    <mergeCell ref="B81:G81"/>
    <mergeCell ref="A64:E64"/>
    <mergeCell ref="B32:E32"/>
    <mergeCell ref="B33:E33"/>
    <mergeCell ref="B39:C39"/>
    <mergeCell ref="B40:E40"/>
    <mergeCell ref="B46:C46"/>
    <mergeCell ref="B47:E47"/>
    <mergeCell ref="B55:C55"/>
    <mergeCell ref="B56:D56"/>
    <mergeCell ref="A57:E57"/>
    <mergeCell ref="A60:E60"/>
    <mergeCell ref="D62:E62"/>
    <mergeCell ref="B30:D30"/>
    <mergeCell ref="A1:E2"/>
    <mergeCell ref="A3:E3"/>
    <mergeCell ref="A4:E4"/>
    <mergeCell ref="A5:E5"/>
    <mergeCell ref="A7:E7"/>
    <mergeCell ref="B8:E8"/>
    <mergeCell ref="A11:E11"/>
    <mergeCell ref="B12:E12"/>
    <mergeCell ref="B13:E13"/>
    <mergeCell ref="B19:E19"/>
    <mergeCell ref="B25:E25"/>
  </mergeCells>
  <pageMargins left="0.7" right="0.7" top="0.75" bottom="0.75" header="0.3" footer="0.3"/>
  <pageSetup scale="74" orientation="portrait" r:id="rId1"/>
  <rowBreaks count="1" manualBreakCount="1">
    <brk id="62" max="4" man="1"/>
  </rowBreaks>
  <colBreaks count="1" manualBreakCount="1">
    <brk id="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AS54"/>
  <sheetViews>
    <sheetView tabSelected="1" view="pageBreakPreview" zoomScaleNormal="100" zoomScaleSheetLayoutView="100" workbookViewId="0">
      <selection activeCell="A2" sqref="A2:K2"/>
    </sheetView>
  </sheetViews>
  <sheetFormatPr baseColWidth="10" defaultColWidth="10.77734375" defaultRowHeight="13.8" x14ac:dyDescent="0.3"/>
  <cols>
    <col min="1" max="1" width="10.5546875" style="57" customWidth="1"/>
    <col min="2" max="2" width="26" style="57" customWidth="1"/>
    <col min="3" max="3" width="6.44140625" style="57" customWidth="1"/>
    <col min="4" max="4" width="35.77734375" style="57" customWidth="1"/>
    <col min="5" max="5" width="17" style="57" customWidth="1"/>
    <col min="6" max="6" width="17.77734375" style="57" customWidth="1"/>
    <col min="7" max="7" width="10" style="57" customWidth="1"/>
    <col min="8" max="8" width="14.44140625" style="57" customWidth="1"/>
    <col min="9" max="9" width="16.77734375" style="57" customWidth="1"/>
    <col min="10" max="10" width="6.5546875" style="57" customWidth="1"/>
    <col min="11" max="11" width="21.44140625" style="57" customWidth="1"/>
    <col min="12" max="12" width="10.44140625" style="57" customWidth="1"/>
    <col min="13" max="13" width="6.44140625" style="57" customWidth="1"/>
    <col min="14" max="14" width="18.44140625" style="57" customWidth="1"/>
    <col min="15" max="15" width="16.44140625" style="58" customWidth="1"/>
    <col min="16" max="16" width="14.44140625" style="58" customWidth="1"/>
    <col min="17" max="17" width="7" style="57" customWidth="1"/>
    <col min="18" max="18" width="13.44140625" style="57" customWidth="1"/>
    <col min="19" max="19" width="15.21875" style="57" customWidth="1"/>
    <col min="20" max="20" width="18.5546875" style="57" customWidth="1"/>
    <col min="21" max="47" width="3.44140625" style="57" customWidth="1"/>
    <col min="48" max="256" width="10.77734375" style="57"/>
    <col min="257" max="257" width="10.5546875" style="57" customWidth="1"/>
    <col min="258" max="258" width="17" style="57" customWidth="1"/>
    <col min="259" max="259" width="5.77734375" style="57" customWidth="1"/>
    <col min="260" max="260" width="34.5546875" style="57" customWidth="1"/>
    <col min="261" max="261" width="9.5546875" style="57" customWidth="1"/>
    <col min="262" max="262" width="15.44140625" style="57" customWidth="1"/>
    <col min="263" max="263" width="10" style="57" customWidth="1"/>
    <col min="264" max="264" width="14.44140625" style="57" customWidth="1"/>
    <col min="265" max="265" width="16.77734375" style="57" customWidth="1"/>
    <col min="266" max="266" width="6.5546875" style="57" customWidth="1"/>
    <col min="267" max="267" width="21.44140625" style="57" customWidth="1"/>
    <col min="268" max="273" width="0" style="57" hidden="1" customWidth="1"/>
    <col min="274" max="274" width="13.44140625" style="57" customWidth="1"/>
    <col min="275" max="275" width="15.21875" style="57" customWidth="1"/>
    <col min="276" max="276" width="18.5546875" style="57" customWidth="1"/>
    <col min="277" max="303" width="3.44140625" style="57" customWidth="1"/>
    <col min="304" max="512" width="10.77734375" style="57"/>
    <col min="513" max="513" width="10.5546875" style="57" customWidth="1"/>
    <col min="514" max="514" width="17" style="57" customWidth="1"/>
    <col min="515" max="515" width="5.77734375" style="57" customWidth="1"/>
    <col min="516" max="516" width="34.5546875" style="57" customWidth="1"/>
    <col min="517" max="517" width="9.5546875" style="57" customWidth="1"/>
    <col min="518" max="518" width="15.44140625" style="57" customWidth="1"/>
    <col min="519" max="519" width="10" style="57" customWidth="1"/>
    <col min="520" max="520" width="14.44140625" style="57" customWidth="1"/>
    <col min="521" max="521" width="16.77734375" style="57" customWidth="1"/>
    <col min="522" max="522" width="6.5546875" style="57" customWidth="1"/>
    <col min="523" max="523" width="21.44140625" style="57" customWidth="1"/>
    <col min="524" max="529" width="0" style="57" hidden="1" customWidth="1"/>
    <col min="530" max="530" width="13.44140625" style="57" customWidth="1"/>
    <col min="531" max="531" width="15.21875" style="57" customWidth="1"/>
    <col min="532" max="532" width="18.5546875" style="57" customWidth="1"/>
    <col min="533" max="559" width="3.44140625" style="57" customWidth="1"/>
    <col min="560" max="768" width="10.77734375" style="57"/>
    <col min="769" max="769" width="10.5546875" style="57" customWidth="1"/>
    <col min="770" max="770" width="17" style="57" customWidth="1"/>
    <col min="771" max="771" width="5.77734375" style="57" customWidth="1"/>
    <col min="772" max="772" width="34.5546875" style="57" customWidth="1"/>
    <col min="773" max="773" width="9.5546875" style="57" customWidth="1"/>
    <col min="774" max="774" width="15.44140625" style="57" customWidth="1"/>
    <col min="775" max="775" width="10" style="57" customWidth="1"/>
    <col min="776" max="776" width="14.44140625" style="57" customWidth="1"/>
    <col min="777" max="777" width="16.77734375" style="57" customWidth="1"/>
    <col min="778" max="778" width="6.5546875" style="57" customWidth="1"/>
    <col min="779" max="779" width="21.44140625" style="57" customWidth="1"/>
    <col min="780" max="785" width="0" style="57" hidden="1" customWidth="1"/>
    <col min="786" max="786" width="13.44140625" style="57" customWidth="1"/>
    <col min="787" max="787" width="15.21875" style="57" customWidth="1"/>
    <col min="788" max="788" width="18.5546875" style="57" customWidth="1"/>
    <col min="789" max="815" width="3.44140625" style="57" customWidth="1"/>
    <col min="816" max="1024" width="10.77734375" style="57"/>
    <col min="1025" max="1025" width="10.5546875" style="57" customWidth="1"/>
    <col min="1026" max="1026" width="17" style="57" customWidth="1"/>
    <col min="1027" max="1027" width="5.77734375" style="57" customWidth="1"/>
    <col min="1028" max="1028" width="34.5546875" style="57" customWidth="1"/>
    <col min="1029" max="1029" width="9.5546875" style="57" customWidth="1"/>
    <col min="1030" max="1030" width="15.44140625" style="57" customWidth="1"/>
    <col min="1031" max="1031" width="10" style="57" customWidth="1"/>
    <col min="1032" max="1032" width="14.44140625" style="57" customWidth="1"/>
    <col min="1033" max="1033" width="16.77734375" style="57" customWidth="1"/>
    <col min="1034" max="1034" width="6.5546875" style="57" customWidth="1"/>
    <col min="1035" max="1035" width="21.44140625" style="57" customWidth="1"/>
    <col min="1036" max="1041" width="0" style="57" hidden="1" customWidth="1"/>
    <col min="1042" max="1042" width="13.44140625" style="57" customWidth="1"/>
    <col min="1043" max="1043" width="15.21875" style="57" customWidth="1"/>
    <col min="1044" max="1044" width="18.5546875" style="57" customWidth="1"/>
    <col min="1045" max="1071" width="3.44140625" style="57" customWidth="1"/>
    <col min="1072" max="1280" width="10.77734375" style="57"/>
    <col min="1281" max="1281" width="10.5546875" style="57" customWidth="1"/>
    <col min="1282" max="1282" width="17" style="57" customWidth="1"/>
    <col min="1283" max="1283" width="5.77734375" style="57" customWidth="1"/>
    <col min="1284" max="1284" width="34.5546875" style="57" customWidth="1"/>
    <col min="1285" max="1285" width="9.5546875" style="57" customWidth="1"/>
    <col min="1286" max="1286" width="15.44140625" style="57" customWidth="1"/>
    <col min="1287" max="1287" width="10" style="57" customWidth="1"/>
    <col min="1288" max="1288" width="14.44140625" style="57" customWidth="1"/>
    <col min="1289" max="1289" width="16.77734375" style="57" customWidth="1"/>
    <col min="1290" max="1290" width="6.5546875" style="57" customWidth="1"/>
    <col min="1291" max="1291" width="21.44140625" style="57" customWidth="1"/>
    <col min="1292" max="1297" width="0" style="57" hidden="1" customWidth="1"/>
    <col min="1298" max="1298" width="13.44140625" style="57" customWidth="1"/>
    <col min="1299" max="1299" width="15.21875" style="57" customWidth="1"/>
    <col min="1300" max="1300" width="18.5546875" style="57" customWidth="1"/>
    <col min="1301" max="1327" width="3.44140625" style="57" customWidth="1"/>
    <col min="1328" max="1536" width="10.77734375" style="57"/>
    <col min="1537" max="1537" width="10.5546875" style="57" customWidth="1"/>
    <col min="1538" max="1538" width="17" style="57" customWidth="1"/>
    <col min="1539" max="1539" width="5.77734375" style="57" customWidth="1"/>
    <col min="1540" max="1540" width="34.5546875" style="57" customWidth="1"/>
    <col min="1541" max="1541" width="9.5546875" style="57" customWidth="1"/>
    <col min="1542" max="1542" width="15.44140625" style="57" customWidth="1"/>
    <col min="1543" max="1543" width="10" style="57" customWidth="1"/>
    <col min="1544" max="1544" width="14.44140625" style="57" customWidth="1"/>
    <col min="1545" max="1545" width="16.77734375" style="57" customWidth="1"/>
    <col min="1546" max="1546" width="6.5546875" style="57" customWidth="1"/>
    <col min="1547" max="1547" width="21.44140625" style="57" customWidth="1"/>
    <col min="1548" max="1553" width="0" style="57" hidden="1" customWidth="1"/>
    <col min="1554" max="1554" width="13.44140625" style="57" customWidth="1"/>
    <col min="1555" max="1555" width="15.21875" style="57" customWidth="1"/>
    <col min="1556" max="1556" width="18.5546875" style="57" customWidth="1"/>
    <col min="1557" max="1583" width="3.44140625" style="57" customWidth="1"/>
    <col min="1584" max="1792" width="10.77734375" style="57"/>
    <col min="1793" max="1793" width="10.5546875" style="57" customWidth="1"/>
    <col min="1794" max="1794" width="17" style="57" customWidth="1"/>
    <col min="1795" max="1795" width="5.77734375" style="57" customWidth="1"/>
    <col min="1796" max="1796" width="34.5546875" style="57" customWidth="1"/>
    <col min="1797" max="1797" width="9.5546875" style="57" customWidth="1"/>
    <col min="1798" max="1798" width="15.44140625" style="57" customWidth="1"/>
    <col min="1799" max="1799" width="10" style="57" customWidth="1"/>
    <col min="1800" max="1800" width="14.44140625" style="57" customWidth="1"/>
    <col min="1801" max="1801" width="16.77734375" style="57" customWidth="1"/>
    <col min="1802" max="1802" width="6.5546875" style="57" customWidth="1"/>
    <col min="1803" max="1803" width="21.44140625" style="57" customWidth="1"/>
    <col min="1804" max="1809" width="0" style="57" hidden="1" customWidth="1"/>
    <col min="1810" max="1810" width="13.44140625" style="57" customWidth="1"/>
    <col min="1811" max="1811" width="15.21875" style="57" customWidth="1"/>
    <col min="1812" max="1812" width="18.5546875" style="57" customWidth="1"/>
    <col min="1813" max="1839" width="3.44140625" style="57" customWidth="1"/>
    <col min="1840" max="2048" width="10.77734375" style="57"/>
    <col min="2049" max="2049" width="10.5546875" style="57" customWidth="1"/>
    <col min="2050" max="2050" width="17" style="57" customWidth="1"/>
    <col min="2051" max="2051" width="5.77734375" style="57" customWidth="1"/>
    <col min="2052" max="2052" width="34.5546875" style="57" customWidth="1"/>
    <col min="2053" max="2053" width="9.5546875" style="57" customWidth="1"/>
    <col min="2054" max="2054" width="15.44140625" style="57" customWidth="1"/>
    <col min="2055" max="2055" width="10" style="57" customWidth="1"/>
    <col min="2056" max="2056" width="14.44140625" style="57" customWidth="1"/>
    <col min="2057" max="2057" width="16.77734375" style="57" customWidth="1"/>
    <col min="2058" max="2058" width="6.5546875" style="57" customWidth="1"/>
    <col min="2059" max="2059" width="21.44140625" style="57" customWidth="1"/>
    <col min="2060" max="2065" width="0" style="57" hidden="1" customWidth="1"/>
    <col min="2066" max="2066" width="13.44140625" style="57" customWidth="1"/>
    <col min="2067" max="2067" width="15.21875" style="57" customWidth="1"/>
    <col min="2068" max="2068" width="18.5546875" style="57" customWidth="1"/>
    <col min="2069" max="2095" width="3.44140625" style="57" customWidth="1"/>
    <col min="2096" max="2304" width="10.77734375" style="57"/>
    <col min="2305" max="2305" width="10.5546875" style="57" customWidth="1"/>
    <col min="2306" max="2306" width="17" style="57" customWidth="1"/>
    <col min="2307" max="2307" width="5.77734375" style="57" customWidth="1"/>
    <col min="2308" max="2308" width="34.5546875" style="57" customWidth="1"/>
    <col min="2309" max="2309" width="9.5546875" style="57" customWidth="1"/>
    <col min="2310" max="2310" width="15.44140625" style="57" customWidth="1"/>
    <col min="2311" max="2311" width="10" style="57" customWidth="1"/>
    <col min="2312" max="2312" width="14.44140625" style="57" customWidth="1"/>
    <col min="2313" max="2313" width="16.77734375" style="57" customWidth="1"/>
    <col min="2314" max="2314" width="6.5546875" style="57" customWidth="1"/>
    <col min="2315" max="2315" width="21.44140625" style="57" customWidth="1"/>
    <col min="2316" max="2321" width="0" style="57" hidden="1" customWidth="1"/>
    <col min="2322" max="2322" width="13.44140625" style="57" customWidth="1"/>
    <col min="2323" max="2323" width="15.21875" style="57" customWidth="1"/>
    <col min="2324" max="2324" width="18.5546875" style="57" customWidth="1"/>
    <col min="2325" max="2351" width="3.44140625" style="57" customWidth="1"/>
    <col min="2352" max="2560" width="10.77734375" style="57"/>
    <col min="2561" max="2561" width="10.5546875" style="57" customWidth="1"/>
    <col min="2562" max="2562" width="17" style="57" customWidth="1"/>
    <col min="2563" max="2563" width="5.77734375" style="57" customWidth="1"/>
    <col min="2564" max="2564" width="34.5546875" style="57" customWidth="1"/>
    <col min="2565" max="2565" width="9.5546875" style="57" customWidth="1"/>
    <col min="2566" max="2566" width="15.44140625" style="57" customWidth="1"/>
    <col min="2567" max="2567" width="10" style="57" customWidth="1"/>
    <col min="2568" max="2568" width="14.44140625" style="57" customWidth="1"/>
    <col min="2569" max="2569" width="16.77734375" style="57" customWidth="1"/>
    <col min="2570" max="2570" width="6.5546875" style="57" customWidth="1"/>
    <col min="2571" max="2571" width="21.44140625" style="57" customWidth="1"/>
    <col min="2572" max="2577" width="0" style="57" hidden="1" customWidth="1"/>
    <col min="2578" max="2578" width="13.44140625" style="57" customWidth="1"/>
    <col min="2579" max="2579" width="15.21875" style="57" customWidth="1"/>
    <col min="2580" max="2580" width="18.5546875" style="57" customWidth="1"/>
    <col min="2581" max="2607" width="3.44140625" style="57" customWidth="1"/>
    <col min="2608" max="2816" width="10.77734375" style="57"/>
    <col min="2817" max="2817" width="10.5546875" style="57" customWidth="1"/>
    <col min="2818" max="2818" width="17" style="57" customWidth="1"/>
    <col min="2819" max="2819" width="5.77734375" style="57" customWidth="1"/>
    <col min="2820" max="2820" width="34.5546875" style="57" customWidth="1"/>
    <col min="2821" max="2821" width="9.5546875" style="57" customWidth="1"/>
    <col min="2822" max="2822" width="15.44140625" style="57" customWidth="1"/>
    <col min="2823" max="2823" width="10" style="57" customWidth="1"/>
    <col min="2824" max="2824" width="14.44140625" style="57" customWidth="1"/>
    <col min="2825" max="2825" width="16.77734375" style="57" customWidth="1"/>
    <col min="2826" max="2826" width="6.5546875" style="57" customWidth="1"/>
    <col min="2827" max="2827" width="21.44140625" style="57" customWidth="1"/>
    <col min="2828" max="2833" width="0" style="57" hidden="1" customWidth="1"/>
    <col min="2834" max="2834" width="13.44140625" style="57" customWidth="1"/>
    <col min="2835" max="2835" width="15.21875" style="57" customWidth="1"/>
    <col min="2836" max="2836" width="18.5546875" style="57" customWidth="1"/>
    <col min="2837" max="2863" width="3.44140625" style="57" customWidth="1"/>
    <col min="2864" max="3072" width="10.77734375" style="57"/>
    <col min="3073" max="3073" width="10.5546875" style="57" customWidth="1"/>
    <col min="3074" max="3074" width="17" style="57" customWidth="1"/>
    <col min="3075" max="3075" width="5.77734375" style="57" customWidth="1"/>
    <col min="3076" max="3076" width="34.5546875" style="57" customWidth="1"/>
    <col min="3077" max="3077" width="9.5546875" style="57" customWidth="1"/>
    <col min="3078" max="3078" width="15.44140625" style="57" customWidth="1"/>
    <col min="3079" max="3079" width="10" style="57" customWidth="1"/>
    <col min="3080" max="3080" width="14.44140625" style="57" customWidth="1"/>
    <col min="3081" max="3081" width="16.77734375" style="57" customWidth="1"/>
    <col min="3082" max="3082" width="6.5546875" style="57" customWidth="1"/>
    <col min="3083" max="3083" width="21.44140625" style="57" customWidth="1"/>
    <col min="3084" max="3089" width="0" style="57" hidden="1" customWidth="1"/>
    <col min="3090" max="3090" width="13.44140625" style="57" customWidth="1"/>
    <col min="3091" max="3091" width="15.21875" style="57" customWidth="1"/>
    <col min="3092" max="3092" width="18.5546875" style="57" customWidth="1"/>
    <col min="3093" max="3119" width="3.44140625" style="57" customWidth="1"/>
    <col min="3120" max="3328" width="10.77734375" style="57"/>
    <col min="3329" max="3329" width="10.5546875" style="57" customWidth="1"/>
    <col min="3330" max="3330" width="17" style="57" customWidth="1"/>
    <col min="3331" max="3331" width="5.77734375" style="57" customWidth="1"/>
    <col min="3332" max="3332" width="34.5546875" style="57" customWidth="1"/>
    <col min="3333" max="3333" width="9.5546875" style="57" customWidth="1"/>
    <col min="3334" max="3334" width="15.44140625" style="57" customWidth="1"/>
    <col min="3335" max="3335" width="10" style="57" customWidth="1"/>
    <col min="3336" max="3336" width="14.44140625" style="57" customWidth="1"/>
    <col min="3337" max="3337" width="16.77734375" style="57" customWidth="1"/>
    <col min="3338" max="3338" width="6.5546875" style="57" customWidth="1"/>
    <col min="3339" max="3339" width="21.44140625" style="57" customWidth="1"/>
    <col min="3340" max="3345" width="0" style="57" hidden="1" customWidth="1"/>
    <col min="3346" max="3346" width="13.44140625" style="57" customWidth="1"/>
    <col min="3347" max="3347" width="15.21875" style="57" customWidth="1"/>
    <col min="3348" max="3348" width="18.5546875" style="57" customWidth="1"/>
    <col min="3349" max="3375" width="3.44140625" style="57" customWidth="1"/>
    <col min="3376" max="3584" width="10.77734375" style="57"/>
    <col min="3585" max="3585" width="10.5546875" style="57" customWidth="1"/>
    <col min="3586" max="3586" width="17" style="57" customWidth="1"/>
    <col min="3587" max="3587" width="5.77734375" style="57" customWidth="1"/>
    <col min="3588" max="3588" width="34.5546875" style="57" customWidth="1"/>
    <col min="3589" max="3589" width="9.5546875" style="57" customWidth="1"/>
    <col min="3590" max="3590" width="15.44140625" style="57" customWidth="1"/>
    <col min="3591" max="3591" width="10" style="57" customWidth="1"/>
    <col min="3592" max="3592" width="14.44140625" style="57" customWidth="1"/>
    <col min="3593" max="3593" width="16.77734375" style="57" customWidth="1"/>
    <col min="3594" max="3594" width="6.5546875" style="57" customWidth="1"/>
    <col min="3595" max="3595" width="21.44140625" style="57" customWidth="1"/>
    <col min="3596" max="3601" width="0" style="57" hidden="1" customWidth="1"/>
    <col min="3602" max="3602" width="13.44140625" style="57" customWidth="1"/>
    <col min="3603" max="3603" width="15.21875" style="57" customWidth="1"/>
    <col min="3604" max="3604" width="18.5546875" style="57" customWidth="1"/>
    <col min="3605" max="3631" width="3.44140625" style="57" customWidth="1"/>
    <col min="3632" max="3840" width="10.77734375" style="57"/>
    <col min="3841" max="3841" width="10.5546875" style="57" customWidth="1"/>
    <col min="3842" max="3842" width="17" style="57" customWidth="1"/>
    <col min="3843" max="3843" width="5.77734375" style="57" customWidth="1"/>
    <col min="3844" max="3844" width="34.5546875" style="57" customWidth="1"/>
    <col min="3845" max="3845" width="9.5546875" style="57" customWidth="1"/>
    <col min="3846" max="3846" width="15.44140625" style="57" customWidth="1"/>
    <col min="3847" max="3847" width="10" style="57" customWidth="1"/>
    <col min="3848" max="3848" width="14.44140625" style="57" customWidth="1"/>
    <col min="3849" max="3849" width="16.77734375" style="57" customWidth="1"/>
    <col min="3850" max="3850" width="6.5546875" style="57" customWidth="1"/>
    <col min="3851" max="3851" width="21.44140625" style="57" customWidth="1"/>
    <col min="3852" max="3857" width="0" style="57" hidden="1" customWidth="1"/>
    <col min="3858" max="3858" width="13.44140625" style="57" customWidth="1"/>
    <col min="3859" max="3859" width="15.21875" style="57" customWidth="1"/>
    <col min="3860" max="3860" width="18.5546875" style="57" customWidth="1"/>
    <col min="3861" max="3887" width="3.44140625" style="57" customWidth="1"/>
    <col min="3888" max="4096" width="10.77734375" style="57"/>
    <col min="4097" max="4097" width="10.5546875" style="57" customWidth="1"/>
    <col min="4098" max="4098" width="17" style="57" customWidth="1"/>
    <col min="4099" max="4099" width="5.77734375" style="57" customWidth="1"/>
    <col min="4100" max="4100" width="34.5546875" style="57" customWidth="1"/>
    <col min="4101" max="4101" width="9.5546875" style="57" customWidth="1"/>
    <col min="4102" max="4102" width="15.44140625" style="57" customWidth="1"/>
    <col min="4103" max="4103" width="10" style="57" customWidth="1"/>
    <col min="4104" max="4104" width="14.44140625" style="57" customWidth="1"/>
    <col min="4105" max="4105" width="16.77734375" style="57" customWidth="1"/>
    <col min="4106" max="4106" width="6.5546875" style="57" customWidth="1"/>
    <col min="4107" max="4107" width="21.44140625" style="57" customWidth="1"/>
    <col min="4108" max="4113" width="0" style="57" hidden="1" customWidth="1"/>
    <col min="4114" max="4114" width="13.44140625" style="57" customWidth="1"/>
    <col min="4115" max="4115" width="15.21875" style="57" customWidth="1"/>
    <col min="4116" max="4116" width="18.5546875" style="57" customWidth="1"/>
    <col min="4117" max="4143" width="3.44140625" style="57" customWidth="1"/>
    <col min="4144" max="4352" width="10.77734375" style="57"/>
    <col min="4353" max="4353" width="10.5546875" style="57" customWidth="1"/>
    <col min="4354" max="4354" width="17" style="57" customWidth="1"/>
    <col min="4355" max="4355" width="5.77734375" style="57" customWidth="1"/>
    <col min="4356" max="4356" width="34.5546875" style="57" customWidth="1"/>
    <col min="4357" max="4357" width="9.5546875" style="57" customWidth="1"/>
    <col min="4358" max="4358" width="15.44140625" style="57" customWidth="1"/>
    <col min="4359" max="4359" width="10" style="57" customWidth="1"/>
    <col min="4360" max="4360" width="14.44140625" style="57" customWidth="1"/>
    <col min="4361" max="4361" width="16.77734375" style="57" customWidth="1"/>
    <col min="4362" max="4362" width="6.5546875" style="57" customWidth="1"/>
    <col min="4363" max="4363" width="21.44140625" style="57" customWidth="1"/>
    <col min="4364" max="4369" width="0" style="57" hidden="1" customWidth="1"/>
    <col min="4370" max="4370" width="13.44140625" style="57" customWidth="1"/>
    <col min="4371" max="4371" width="15.21875" style="57" customWidth="1"/>
    <col min="4372" max="4372" width="18.5546875" style="57" customWidth="1"/>
    <col min="4373" max="4399" width="3.44140625" style="57" customWidth="1"/>
    <col min="4400" max="4608" width="10.77734375" style="57"/>
    <col min="4609" max="4609" width="10.5546875" style="57" customWidth="1"/>
    <col min="4610" max="4610" width="17" style="57" customWidth="1"/>
    <col min="4611" max="4611" width="5.77734375" style="57" customWidth="1"/>
    <col min="4612" max="4612" width="34.5546875" style="57" customWidth="1"/>
    <col min="4613" max="4613" width="9.5546875" style="57" customWidth="1"/>
    <col min="4614" max="4614" width="15.44140625" style="57" customWidth="1"/>
    <col min="4615" max="4615" width="10" style="57" customWidth="1"/>
    <col min="4616" max="4616" width="14.44140625" style="57" customWidth="1"/>
    <col min="4617" max="4617" width="16.77734375" style="57" customWidth="1"/>
    <col min="4618" max="4618" width="6.5546875" style="57" customWidth="1"/>
    <col min="4619" max="4619" width="21.44140625" style="57" customWidth="1"/>
    <col min="4620" max="4625" width="0" style="57" hidden="1" customWidth="1"/>
    <col min="4626" max="4626" width="13.44140625" style="57" customWidth="1"/>
    <col min="4627" max="4627" width="15.21875" style="57" customWidth="1"/>
    <col min="4628" max="4628" width="18.5546875" style="57" customWidth="1"/>
    <col min="4629" max="4655" width="3.44140625" style="57" customWidth="1"/>
    <col min="4656" max="4864" width="10.77734375" style="57"/>
    <col min="4865" max="4865" width="10.5546875" style="57" customWidth="1"/>
    <col min="4866" max="4866" width="17" style="57" customWidth="1"/>
    <col min="4867" max="4867" width="5.77734375" style="57" customWidth="1"/>
    <col min="4868" max="4868" width="34.5546875" style="57" customWidth="1"/>
    <col min="4869" max="4869" width="9.5546875" style="57" customWidth="1"/>
    <col min="4870" max="4870" width="15.44140625" style="57" customWidth="1"/>
    <col min="4871" max="4871" width="10" style="57" customWidth="1"/>
    <col min="4872" max="4872" width="14.44140625" style="57" customWidth="1"/>
    <col min="4873" max="4873" width="16.77734375" style="57" customWidth="1"/>
    <col min="4874" max="4874" width="6.5546875" style="57" customWidth="1"/>
    <col min="4875" max="4875" width="21.44140625" style="57" customWidth="1"/>
    <col min="4876" max="4881" width="0" style="57" hidden="1" customWidth="1"/>
    <col min="4882" max="4882" width="13.44140625" style="57" customWidth="1"/>
    <col min="4883" max="4883" width="15.21875" style="57" customWidth="1"/>
    <col min="4884" max="4884" width="18.5546875" style="57" customWidth="1"/>
    <col min="4885" max="4911" width="3.44140625" style="57" customWidth="1"/>
    <col min="4912" max="5120" width="10.77734375" style="57"/>
    <col min="5121" max="5121" width="10.5546875" style="57" customWidth="1"/>
    <col min="5122" max="5122" width="17" style="57" customWidth="1"/>
    <col min="5123" max="5123" width="5.77734375" style="57" customWidth="1"/>
    <col min="5124" max="5124" width="34.5546875" style="57" customWidth="1"/>
    <col min="5125" max="5125" width="9.5546875" style="57" customWidth="1"/>
    <col min="5126" max="5126" width="15.44140625" style="57" customWidth="1"/>
    <col min="5127" max="5127" width="10" style="57" customWidth="1"/>
    <col min="5128" max="5128" width="14.44140625" style="57" customWidth="1"/>
    <col min="5129" max="5129" width="16.77734375" style="57" customWidth="1"/>
    <col min="5130" max="5130" width="6.5546875" style="57" customWidth="1"/>
    <col min="5131" max="5131" width="21.44140625" style="57" customWidth="1"/>
    <col min="5132" max="5137" width="0" style="57" hidden="1" customWidth="1"/>
    <col min="5138" max="5138" width="13.44140625" style="57" customWidth="1"/>
    <col min="5139" max="5139" width="15.21875" style="57" customWidth="1"/>
    <col min="5140" max="5140" width="18.5546875" style="57" customWidth="1"/>
    <col min="5141" max="5167" width="3.44140625" style="57" customWidth="1"/>
    <col min="5168" max="5376" width="10.77734375" style="57"/>
    <col min="5377" max="5377" width="10.5546875" style="57" customWidth="1"/>
    <col min="5378" max="5378" width="17" style="57" customWidth="1"/>
    <col min="5379" max="5379" width="5.77734375" style="57" customWidth="1"/>
    <col min="5380" max="5380" width="34.5546875" style="57" customWidth="1"/>
    <col min="5381" max="5381" width="9.5546875" style="57" customWidth="1"/>
    <col min="5382" max="5382" width="15.44140625" style="57" customWidth="1"/>
    <col min="5383" max="5383" width="10" style="57" customWidth="1"/>
    <col min="5384" max="5384" width="14.44140625" style="57" customWidth="1"/>
    <col min="5385" max="5385" width="16.77734375" style="57" customWidth="1"/>
    <col min="5386" max="5386" width="6.5546875" style="57" customWidth="1"/>
    <col min="5387" max="5387" width="21.44140625" style="57" customWidth="1"/>
    <col min="5388" max="5393" width="0" style="57" hidden="1" customWidth="1"/>
    <col min="5394" max="5394" width="13.44140625" style="57" customWidth="1"/>
    <col min="5395" max="5395" width="15.21875" style="57" customWidth="1"/>
    <col min="5396" max="5396" width="18.5546875" style="57" customWidth="1"/>
    <col min="5397" max="5423" width="3.44140625" style="57" customWidth="1"/>
    <col min="5424" max="5632" width="10.77734375" style="57"/>
    <col min="5633" max="5633" width="10.5546875" style="57" customWidth="1"/>
    <col min="5634" max="5634" width="17" style="57" customWidth="1"/>
    <col min="5635" max="5635" width="5.77734375" style="57" customWidth="1"/>
    <col min="5636" max="5636" width="34.5546875" style="57" customWidth="1"/>
    <col min="5637" max="5637" width="9.5546875" style="57" customWidth="1"/>
    <col min="5638" max="5638" width="15.44140625" style="57" customWidth="1"/>
    <col min="5639" max="5639" width="10" style="57" customWidth="1"/>
    <col min="5640" max="5640" width="14.44140625" style="57" customWidth="1"/>
    <col min="5641" max="5641" width="16.77734375" style="57" customWidth="1"/>
    <col min="5642" max="5642" width="6.5546875" style="57" customWidth="1"/>
    <col min="5643" max="5643" width="21.44140625" style="57" customWidth="1"/>
    <col min="5644" max="5649" width="0" style="57" hidden="1" customWidth="1"/>
    <col min="5650" max="5650" width="13.44140625" style="57" customWidth="1"/>
    <col min="5651" max="5651" width="15.21875" style="57" customWidth="1"/>
    <col min="5652" max="5652" width="18.5546875" style="57" customWidth="1"/>
    <col min="5653" max="5679" width="3.44140625" style="57" customWidth="1"/>
    <col min="5680" max="5888" width="10.77734375" style="57"/>
    <col min="5889" max="5889" width="10.5546875" style="57" customWidth="1"/>
    <col min="5890" max="5890" width="17" style="57" customWidth="1"/>
    <col min="5891" max="5891" width="5.77734375" style="57" customWidth="1"/>
    <col min="5892" max="5892" width="34.5546875" style="57" customWidth="1"/>
    <col min="5893" max="5893" width="9.5546875" style="57" customWidth="1"/>
    <col min="5894" max="5894" width="15.44140625" style="57" customWidth="1"/>
    <col min="5895" max="5895" width="10" style="57" customWidth="1"/>
    <col min="5896" max="5896" width="14.44140625" style="57" customWidth="1"/>
    <col min="5897" max="5897" width="16.77734375" style="57" customWidth="1"/>
    <col min="5898" max="5898" width="6.5546875" style="57" customWidth="1"/>
    <col min="5899" max="5899" width="21.44140625" style="57" customWidth="1"/>
    <col min="5900" max="5905" width="0" style="57" hidden="1" customWidth="1"/>
    <col min="5906" max="5906" width="13.44140625" style="57" customWidth="1"/>
    <col min="5907" max="5907" width="15.21875" style="57" customWidth="1"/>
    <col min="5908" max="5908" width="18.5546875" style="57" customWidth="1"/>
    <col min="5909" max="5935" width="3.44140625" style="57" customWidth="1"/>
    <col min="5936" max="6144" width="10.77734375" style="57"/>
    <col min="6145" max="6145" width="10.5546875" style="57" customWidth="1"/>
    <col min="6146" max="6146" width="17" style="57" customWidth="1"/>
    <col min="6147" max="6147" width="5.77734375" style="57" customWidth="1"/>
    <col min="6148" max="6148" width="34.5546875" style="57" customWidth="1"/>
    <col min="6149" max="6149" width="9.5546875" style="57" customWidth="1"/>
    <col min="6150" max="6150" width="15.44140625" style="57" customWidth="1"/>
    <col min="6151" max="6151" width="10" style="57" customWidth="1"/>
    <col min="6152" max="6152" width="14.44140625" style="57" customWidth="1"/>
    <col min="6153" max="6153" width="16.77734375" style="57" customWidth="1"/>
    <col min="6154" max="6154" width="6.5546875" style="57" customWidth="1"/>
    <col min="6155" max="6155" width="21.44140625" style="57" customWidth="1"/>
    <col min="6156" max="6161" width="0" style="57" hidden="1" customWidth="1"/>
    <col min="6162" max="6162" width="13.44140625" style="57" customWidth="1"/>
    <col min="6163" max="6163" width="15.21875" style="57" customWidth="1"/>
    <col min="6164" max="6164" width="18.5546875" style="57" customWidth="1"/>
    <col min="6165" max="6191" width="3.44140625" style="57" customWidth="1"/>
    <col min="6192" max="6400" width="10.77734375" style="57"/>
    <col min="6401" max="6401" width="10.5546875" style="57" customWidth="1"/>
    <col min="6402" max="6402" width="17" style="57" customWidth="1"/>
    <col min="6403" max="6403" width="5.77734375" style="57" customWidth="1"/>
    <col min="6404" max="6404" width="34.5546875" style="57" customWidth="1"/>
    <col min="6405" max="6405" width="9.5546875" style="57" customWidth="1"/>
    <col min="6406" max="6406" width="15.44140625" style="57" customWidth="1"/>
    <col min="6407" max="6407" width="10" style="57" customWidth="1"/>
    <col min="6408" max="6408" width="14.44140625" style="57" customWidth="1"/>
    <col min="6409" max="6409" width="16.77734375" style="57" customWidth="1"/>
    <col min="6410" max="6410" width="6.5546875" style="57" customWidth="1"/>
    <col min="6411" max="6411" width="21.44140625" style="57" customWidth="1"/>
    <col min="6412" max="6417" width="0" style="57" hidden="1" customWidth="1"/>
    <col min="6418" max="6418" width="13.44140625" style="57" customWidth="1"/>
    <col min="6419" max="6419" width="15.21875" style="57" customWidth="1"/>
    <col min="6420" max="6420" width="18.5546875" style="57" customWidth="1"/>
    <col min="6421" max="6447" width="3.44140625" style="57" customWidth="1"/>
    <col min="6448" max="6656" width="10.77734375" style="57"/>
    <col min="6657" max="6657" width="10.5546875" style="57" customWidth="1"/>
    <col min="6658" max="6658" width="17" style="57" customWidth="1"/>
    <col min="6659" max="6659" width="5.77734375" style="57" customWidth="1"/>
    <col min="6660" max="6660" width="34.5546875" style="57" customWidth="1"/>
    <col min="6661" max="6661" width="9.5546875" style="57" customWidth="1"/>
    <col min="6662" max="6662" width="15.44140625" style="57" customWidth="1"/>
    <col min="6663" max="6663" width="10" style="57" customWidth="1"/>
    <col min="6664" max="6664" width="14.44140625" style="57" customWidth="1"/>
    <col min="6665" max="6665" width="16.77734375" style="57" customWidth="1"/>
    <col min="6666" max="6666" width="6.5546875" style="57" customWidth="1"/>
    <col min="6667" max="6667" width="21.44140625" style="57" customWidth="1"/>
    <col min="6668" max="6673" width="0" style="57" hidden="1" customWidth="1"/>
    <col min="6674" max="6674" width="13.44140625" style="57" customWidth="1"/>
    <col min="6675" max="6675" width="15.21875" style="57" customWidth="1"/>
    <col min="6676" max="6676" width="18.5546875" style="57" customWidth="1"/>
    <col min="6677" max="6703" width="3.44140625" style="57" customWidth="1"/>
    <col min="6704" max="6912" width="10.77734375" style="57"/>
    <col min="6913" max="6913" width="10.5546875" style="57" customWidth="1"/>
    <col min="6914" max="6914" width="17" style="57" customWidth="1"/>
    <col min="6915" max="6915" width="5.77734375" style="57" customWidth="1"/>
    <col min="6916" max="6916" width="34.5546875" style="57" customWidth="1"/>
    <col min="6917" max="6917" width="9.5546875" style="57" customWidth="1"/>
    <col min="6918" max="6918" width="15.44140625" style="57" customWidth="1"/>
    <col min="6919" max="6919" width="10" style="57" customWidth="1"/>
    <col min="6920" max="6920" width="14.44140625" style="57" customWidth="1"/>
    <col min="6921" max="6921" width="16.77734375" style="57" customWidth="1"/>
    <col min="6922" max="6922" width="6.5546875" style="57" customWidth="1"/>
    <col min="6923" max="6923" width="21.44140625" style="57" customWidth="1"/>
    <col min="6924" max="6929" width="0" style="57" hidden="1" customWidth="1"/>
    <col min="6930" max="6930" width="13.44140625" style="57" customWidth="1"/>
    <col min="6931" max="6931" width="15.21875" style="57" customWidth="1"/>
    <col min="6932" max="6932" width="18.5546875" style="57" customWidth="1"/>
    <col min="6933" max="6959" width="3.44140625" style="57" customWidth="1"/>
    <col min="6960" max="7168" width="10.77734375" style="57"/>
    <col min="7169" max="7169" width="10.5546875" style="57" customWidth="1"/>
    <col min="7170" max="7170" width="17" style="57" customWidth="1"/>
    <col min="7171" max="7171" width="5.77734375" style="57" customWidth="1"/>
    <col min="7172" max="7172" width="34.5546875" style="57" customWidth="1"/>
    <col min="7173" max="7173" width="9.5546875" style="57" customWidth="1"/>
    <col min="7174" max="7174" width="15.44140625" style="57" customWidth="1"/>
    <col min="7175" max="7175" width="10" style="57" customWidth="1"/>
    <col min="7176" max="7176" width="14.44140625" style="57" customWidth="1"/>
    <col min="7177" max="7177" width="16.77734375" style="57" customWidth="1"/>
    <col min="7178" max="7178" width="6.5546875" style="57" customWidth="1"/>
    <col min="7179" max="7179" width="21.44140625" style="57" customWidth="1"/>
    <col min="7180" max="7185" width="0" style="57" hidden="1" customWidth="1"/>
    <col min="7186" max="7186" width="13.44140625" style="57" customWidth="1"/>
    <col min="7187" max="7187" width="15.21875" style="57" customWidth="1"/>
    <col min="7188" max="7188" width="18.5546875" style="57" customWidth="1"/>
    <col min="7189" max="7215" width="3.44140625" style="57" customWidth="1"/>
    <col min="7216" max="7424" width="10.77734375" style="57"/>
    <col min="7425" max="7425" width="10.5546875" style="57" customWidth="1"/>
    <col min="7426" max="7426" width="17" style="57" customWidth="1"/>
    <col min="7427" max="7427" width="5.77734375" style="57" customWidth="1"/>
    <col min="7428" max="7428" width="34.5546875" style="57" customWidth="1"/>
    <col min="7429" max="7429" width="9.5546875" style="57" customWidth="1"/>
    <col min="7430" max="7430" width="15.44140625" style="57" customWidth="1"/>
    <col min="7431" max="7431" width="10" style="57" customWidth="1"/>
    <col min="7432" max="7432" width="14.44140625" style="57" customWidth="1"/>
    <col min="7433" max="7433" width="16.77734375" style="57" customWidth="1"/>
    <col min="7434" max="7434" width="6.5546875" style="57" customWidth="1"/>
    <col min="7435" max="7435" width="21.44140625" style="57" customWidth="1"/>
    <col min="7436" max="7441" width="0" style="57" hidden="1" customWidth="1"/>
    <col min="7442" max="7442" width="13.44140625" style="57" customWidth="1"/>
    <col min="7443" max="7443" width="15.21875" style="57" customWidth="1"/>
    <col min="7444" max="7444" width="18.5546875" style="57" customWidth="1"/>
    <col min="7445" max="7471" width="3.44140625" style="57" customWidth="1"/>
    <col min="7472" max="7680" width="10.77734375" style="57"/>
    <col min="7681" max="7681" width="10.5546875" style="57" customWidth="1"/>
    <col min="7682" max="7682" width="17" style="57" customWidth="1"/>
    <col min="7683" max="7683" width="5.77734375" style="57" customWidth="1"/>
    <col min="7684" max="7684" width="34.5546875" style="57" customWidth="1"/>
    <col min="7685" max="7685" width="9.5546875" style="57" customWidth="1"/>
    <col min="7686" max="7686" width="15.44140625" style="57" customWidth="1"/>
    <col min="7687" max="7687" width="10" style="57" customWidth="1"/>
    <col min="7688" max="7688" width="14.44140625" style="57" customWidth="1"/>
    <col min="7689" max="7689" width="16.77734375" style="57" customWidth="1"/>
    <col min="7690" max="7690" width="6.5546875" style="57" customWidth="1"/>
    <col min="7691" max="7691" width="21.44140625" style="57" customWidth="1"/>
    <col min="7692" max="7697" width="0" style="57" hidden="1" customWidth="1"/>
    <col min="7698" max="7698" width="13.44140625" style="57" customWidth="1"/>
    <col min="7699" max="7699" width="15.21875" style="57" customWidth="1"/>
    <col min="7700" max="7700" width="18.5546875" style="57" customWidth="1"/>
    <col min="7701" max="7727" width="3.44140625" style="57" customWidth="1"/>
    <col min="7728" max="7936" width="10.77734375" style="57"/>
    <col min="7937" max="7937" width="10.5546875" style="57" customWidth="1"/>
    <col min="7938" max="7938" width="17" style="57" customWidth="1"/>
    <col min="7939" max="7939" width="5.77734375" style="57" customWidth="1"/>
    <col min="7940" max="7940" width="34.5546875" style="57" customWidth="1"/>
    <col min="7941" max="7941" width="9.5546875" style="57" customWidth="1"/>
    <col min="7942" max="7942" width="15.44140625" style="57" customWidth="1"/>
    <col min="7943" max="7943" width="10" style="57" customWidth="1"/>
    <col min="7944" max="7944" width="14.44140625" style="57" customWidth="1"/>
    <col min="7945" max="7945" width="16.77734375" style="57" customWidth="1"/>
    <col min="7946" max="7946" width="6.5546875" style="57" customWidth="1"/>
    <col min="7947" max="7947" width="21.44140625" style="57" customWidth="1"/>
    <col min="7948" max="7953" width="0" style="57" hidden="1" customWidth="1"/>
    <col min="7954" max="7954" width="13.44140625" style="57" customWidth="1"/>
    <col min="7955" max="7955" width="15.21875" style="57" customWidth="1"/>
    <col min="7956" max="7956" width="18.5546875" style="57" customWidth="1"/>
    <col min="7957" max="7983" width="3.44140625" style="57" customWidth="1"/>
    <col min="7984" max="8192" width="10.77734375" style="57"/>
    <col min="8193" max="8193" width="10.5546875" style="57" customWidth="1"/>
    <col min="8194" max="8194" width="17" style="57" customWidth="1"/>
    <col min="8195" max="8195" width="5.77734375" style="57" customWidth="1"/>
    <col min="8196" max="8196" width="34.5546875" style="57" customWidth="1"/>
    <col min="8197" max="8197" width="9.5546875" style="57" customWidth="1"/>
    <col min="8198" max="8198" width="15.44140625" style="57" customWidth="1"/>
    <col min="8199" max="8199" width="10" style="57" customWidth="1"/>
    <col min="8200" max="8200" width="14.44140625" style="57" customWidth="1"/>
    <col min="8201" max="8201" width="16.77734375" style="57" customWidth="1"/>
    <col min="8202" max="8202" width="6.5546875" style="57" customWidth="1"/>
    <col min="8203" max="8203" width="21.44140625" style="57" customWidth="1"/>
    <col min="8204" max="8209" width="0" style="57" hidden="1" customWidth="1"/>
    <col min="8210" max="8210" width="13.44140625" style="57" customWidth="1"/>
    <col min="8211" max="8211" width="15.21875" style="57" customWidth="1"/>
    <col min="8212" max="8212" width="18.5546875" style="57" customWidth="1"/>
    <col min="8213" max="8239" width="3.44140625" style="57" customWidth="1"/>
    <col min="8240" max="8448" width="10.77734375" style="57"/>
    <col min="8449" max="8449" width="10.5546875" style="57" customWidth="1"/>
    <col min="8450" max="8450" width="17" style="57" customWidth="1"/>
    <col min="8451" max="8451" width="5.77734375" style="57" customWidth="1"/>
    <col min="8452" max="8452" width="34.5546875" style="57" customWidth="1"/>
    <col min="8453" max="8453" width="9.5546875" style="57" customWidth="1"/>
    <col min="8454" max="8454" width="15.44140625" style="57" customWidth="1"/>
    <col min="8455" max="8455" width="10" style="57" customWidth="1"/>
    <col min="8456" max="8456" width="14.44140625" style="57" customWidth="1"/>
    <col min="8457" max="8457" width="16.77734375" style="57" customWidth="1"/>
    <col min="8458" max="8458" width="6.5546875" style="57" customWidth="1"/>
    <col min="8459" max="8459" width="21.44140625" style="57" customWidth="1"/>
    <col min="8460" max="8465" width="0" style="57" hidden="1" customWidth="1"/>
    <col min="8466" max="8466" width="13.44140625" style="57" customWidth="1"/>
    <col min="8467" max="8467" width="15.21875" style="57" customWidth="1"/>
    <col min="8468" max="8468" width="18.5546875" style="57" customWidth="1"/>
    <col min="8469" max="8495" width="3.44140625" style="57" customWidth="1"/>
    <col min="8496" max="8704" width="10.77734375" style="57"/>
    <col min="8705" max="8705" width="10.5546875" style="57" customWidth="1"/>
    <col min="8706" max="8706" width="17" style="57" customWidth="1"/>
    <col min="8707" max="8707" width="5.77734375" style="57" customWidth="1"/>
    <col min="8708" max="8708" width="34.5546875" style="57" customWidth="1"/>
    <col min="8709" max="8709" width="9.5546875" style="57" customWidth="1"/>
    <col min="8710" max="8710" width="15.44140625" style="57" customWidth="1"/>
    <col min="8711" max="8711" width="10" style="57" customWidth="1"/>
    <col min="8712" max="8712" width="14.44140625" style="57" customWidth="1"/>
    <col min="8713" max="8713" width="16.77734375" style="57" customWidth="1"/>
    <col min="8714" max="8714" width="6.5546875" style="57" customWidth="1"/>
    <col min="8715" max="8715" width="21.44140625" style="57" customWidth="1"/>
    <col min="8716" max="8721" width="0" style="57" hidden="1" customWidth="1"/>
    <col min="8722" max="8722" width="13.44140625" style="57" customWidth="1"/>
    <col min="8723" max="8723" width="15.21875" style="57" customWidth="1"/>
    <col min="8724" max="8724" width="18.5546875" style="57" customWidth="1"/>
    <col min="8725" max="8751" width="3.44140625" style="57" customWidth="1"/>
    <col min="8752" max="8960" width="10.77734375" style="57"/>
    <col min="8961" max="8961" width="10.5546875" style="57" customWidth="1"/>
    <col min="8962" max="8962" width="17" style="57" customWidth="1"/>
    <col min="8963" max="8963" width="5.77734375" style="57" customWidth="1"/>
    <col min="8964" max="8964" width="34.5546875" style="57" customWidth="1"/>
    <col min="8965" max="8965" width="9.5546875" style="57" customWidth="1"/>
    <col min="8966" max="8966" width="15.44140625" style="57" customWidth="1"/>
    <col min="8967" max="8967" width="10" style="57" customWidth="1"/>
    <col min="8968" max="8968" width="14.44140625" style="57" customWidth="1"/>
    <col min="8969" max="8969" width="16.77734375" style="57" customWidth="1"/>
    <col min="8970" max="8970" width="6.5546875" style="57" customWidth="1"/>
    <col min="8971" max="8971" width="21.44140625" style="57" customWidth="1"/>
    <col min="8972" max="8977" width="0" style="57" hidden="1" customWidth="1"/>
    <col min="8978" max="8978" width="13.44140625" style="57" customWidth="1"/>
    <col min="8979" max="8979" width="15.21875" style="57" customWidth="1"/>
    <col min="8980" max="8980" width="18.5546875" style="57" customWidth="1"/>
    <col min="8981" max="9007" width="3.44140625" style="57" customWidth="1"/>
    <col min="9008" max="9216" width="10.77734375" style="57"/>
    <col min="9217" max="9217" width="10.5546875" style="57" customWidth="1"/>
    <col min="9218" max="9218" width="17" style="57" customWidth="1"/>
    <col min="9219" max="9219" width="5.77734375" style="57" customWidth="1"/>
    <col min="9220" max="9220" width="34.5546875" style="57" customWidth="1"/>
    <col min="9221" max="9221" width="9.5546875" style="57" customWidth="1"/>
    <col min="9222" max="9222" width="15.44140625" style="57" customWidth="1"/>
    <col min="9223" max="9223" width="10" style="57" customWidth="1"/>
    <col min="9224" max="9224" width="14.44140625" style="57" customWidth="1"/>
    <col min="9225" max="9225" width="16.77734375" style="57" customWidth="1"/>
    <col min="9226" max="9226" width="6.5546875" style="57" customWidth="1"/>
    <col min="9227" max="9227" width="21.44140625" style="57" customWidth="1"/>
    <col min="9228" max="9233" width="0" style="57" hidden="1" customWidth="1"/>
    <col min="9234" max="9234" width="13.44140625" style="57" customWidth="1"/>
    <col min="9235" max="9235" width="15.21875" style="57" customWidth="1"/>
    <col min="9236" max="9236" width="18.5546875" style="57" customWidth="1"/>
    <col min="9237" max="9263" width="3.44140625" style="57" customWidth="1"/>
    <col min="9264" max="9472" width="10.77734375" style="57"/>
    <col min="9473" max="9473" width="10.5546875" style="57" customWidth="1"/>
    <col min="9474" max="9474" width="17" style="57" customWidth="1"/>
    <col min="9475" max="9475" width="5.77734375" style="57" customWidth="1"/>
    <col min="9476" max="9476" width="34.5546875" style="57" customWidth="1"/>
    <col min="9477" max="9477" width="9.5546875" style="57" customWidth="1"/>
    <col min="9478" max="9478" width="15.44140625" style="57" customWidth="1"/>
    <col min="9479" max="9479" width="10" style="57" customWidth="1"/>
    <col min="9480" max="9480" width="14.44140625" style="57" customWidth="1"/>
    <col min="9481" max="9481" width="16.77734375" style="57" customWidth="1"/>
    <col min="9482" max="9482" width="6.5546875" style="57" customWidth="1"/>
    <col min="9483" max="9483" width="21.44140625" style="57" customWidth="1"/>
    <col min="9484" max="9489" width="0" style="57" hidden="1" customWidth="1"/>
    <col min="9490" max="9490" width="13.44140625" style="57" customWidth="1"/>
    <col min="9491" max="9491" width="15.21875" style="57" customWidth="1"/>
    <col min="9492" max="9492" width="18.5546875" style="57" customWidth="1"/>
    <col min="9493" max="9519" width="3.44140625" style="57" customWidth="1"/>
    <col min="9520" max="9728" width="10.77734375" style="57"/>
    <col min="9729" max="9729" width="10.5546875" style="57" customWidth="1"/>
    <col min="9730" max="9730" width="17" style="57" customWidth="1"/>
    <col min="9731" max="9731" width="5.77734375" style="57" customWidth="1"/>
    <col min="9732" max="9732" width="34.5546875" style="57" customWidth="1"/>
    <col min="9733" max="9733" width="9.5546875" style="57" customWidth="1"/>
    <col min="9734" max="9734" width="15.44140625" style="57" customWidth="1"/>
    <col min="9735" max="9735" width="10" style="57" customWidth="1"/>
    <col min="9736" max="9736" width="14.44140625" style="57" customWidth="1"/>
    <col min="9737" max="9737" width="16.77734375" style="57" customWidth="1"/>
    <col min="9738" max="9738" width="6.5546875" style="57" customWidth="1"/>
    <col min="9739" max="9739" width="21.44140625" style="57" customWidth="1"/>
    <col min="9740" max="9745" width="0" style="57" hidden="1" customWidth="1"/>
    <col min="9746" max="9746" width="13.44140625" style="57" customWidth="1"/>
    <col min="9747" max="9747" width="15.21875" style="57" customWidth="1"/>
    <col min="9748" max="9748" width="18.5546875" style="57" customWidth="1"/>
    <col min="9749" max="9775" width="3.44140625" style="57" customWidth="1"/>
    <col min="9776" max="9984" width="10.77734375" style="57"/>
    <col min="9985" max="9985" width="10.5546875" style="57" customWidth="1"/>
    <col min="9986" max="9986" width="17" style="57" customWidth="1"/>
    <col min="9987" max="9987" width="5.77734375" style="57" customWidth="1"/>
    <col min="9988" max="9988" width="34.5546875" style="57" customWidth="1"/>
    <col min="9989" max="9989" width="9.5546875" style="57" customWidth="1"/>
    <col min="9990" max="9990" width="15.44140625" style="57" customWidth="1"/>
    <col min="9991" max="9991" width="10" style="57" customWidth="1"/>
    <col min="9992" max="9992" width="14.44140625" style="57" customWidth="1"/>
    <col min="9993" max="9993" width="16.77734375" style="57" customWidth="1"/>
    <col min="9994" max="9994" width="6.5546875" style="57" customWidth="1"/>
    <col min="9995" max="9995" width="21.44140625" style="57" customWidth="1"/>
    <col min="9996" max="10001" width="0" style="57" hidden="1" customWidth="1"/>
    <col min="10002" max="10002" width="13.44140625" style="57" customWidth="1"/>
    <col min="10003" max="10003" width="15.21875" style="57" customWidth="1"/>
    <col min="10004" max="10004" width="18.5546875" style="57" customWidth="1"/>
    <col min="10005" max="10031" width="3.44140625" style="57" customWidth="1"/>
    <col min="10032" max="10240" width="10.77734375" style="57"/>
    <col min="10241" max="10241" width="10.5546875" style="57" customWidth="1"/>
    <col min="10242" max="10242" width="17" style="57" customWidth="1"/>
    <col min="10243" max="10243" width="5.77734375" style="57" customWidth="1"/>
    <col min="10244" max="10244" width="34.5546875" style="57" customWidth="1"/>
    <col min="10245" max="10245" width="9.5546875" style="57" customWidth="1"/>
    <col min="10246" max="10246" width="15.44140625" style="57" customWidth="1"/>
    <col min="10247" max="10247" width="10" style="57" customWidth="1"/>
    <col min="10248" max="10248" width="14.44140625" style="57" customWidth="1"/>
    <col min="10249" max="10249" width="16.77734375" style="57" customWidth="1"/>
    <col min="10250" max="10250" width="6.5546875" style="57" customWidth="1"/>
    <col min="10251" max="10251" width="21.44140625" style="57" customWidth="1"/>
    <col min="10252" max="10257" width="0" style="57" hidden="1" customWidth="1"/>
    <col min="10258" max="10258" width="13.44140625" style="57" customWidth="1"/>
    <col min="10259" max="10259" width="15.21875" style="57" customWidth="1"/>
    <col min="10260" max="10260" width="18.5546875" style="57" customWidth="1"/>
    <col min="10261" max="10287" width="3.44140625" style="57" customWidth="1"/>
    <col min="10288" max="10496" width="10.77734375" style="57"/>
    <col min="10497" max="10497" width="10.5546875" style="57" customWidth="1"/>
    <col min="10498" max="10498" width="17" style="57" customWidth="1"/>
    <col min="10499" max="10499" width="5.77734375" style="57" customWidth="1"/>
    <col min="10500" max="10500" width="34.5546875" style="57" customWidth="1"/>
    <col min="10501" max="10501" width="9.5546875" style="57" customWidth="1"/>
    <col min="10502" max="10502" width="15.44140625" style="57" customWidth="1"/>
    <col min="10503" max="10503" width="10" style="57" customWidth="1"/>
    <col min="10504" max="10504" width="14.44140625" style="57" customWidth="1"/>
    <col min="10505" max="10505" width="16.77734375" style="57" customWidth="1"/>
    <col min="10506" max="10506" width="6.5546875" style="57" customWidth="1"/>
    <col min="10507" max="10507" width="21.44140625" style="57" customWidth="1"/>
    <col min="10508" max="10513" width="0" style="57" hidden="1" customWidth="1"/>
    <col min="10514" max="10514" width="13.44140625" style="57" customWidth="1"/>
    <col min="10515" max="10515" width="15.21875" style="57" customWidth="1"/>
    <col min="10516" max="10516" width="18.5546875" style="57" customWidth="1"/>
    <col min="10517" max="10543" width="3.44140625" style="57" customWidth="1"/>
    <col min="10544" max="10752" width="10.77734375" style="57"/>
    <col min="10753" max="10753" width="10.5546875" style="57" customWidth="1"/>
    <col min="10754" max="10754" width="17" style="57" customWidth="1"/>
    <col min="10755" max="10755" width="5.77734375" style="57" customWidth="1"/>
    <col min="10756" max="10756" width="34.5546875" style="57" customWidth="1"/>
    <col min="10757" max="10757" width="9.5546875" style="57" customWidth="1"/>
    <col min="10758" max="10758" width="15.44140625" style="57" customWidth="1"/>
    <col min="10759" max="10759" width="10" style="57" customWidth="1"/>
    <col min="10760" max="10760" width="14.44140625" style="57" customWidth="1"/>
    <col min="10761" max="10761" width="16.77734375" style="57" customWidth="1"/>
    <col min="10762" max="10762" width="6.5546875" style="57" customWidth="1"/>
    <col min="10763" max="10763" width="21.44140625" style="57" customWidth="1"/>
    <col min="10764" max="10769" width="0" style="57" hidden="1" customWidth="1"/>
    <col min="10770" max="10770" width="13.44140625" style="57" customWidth="1"/>
    <col min="10771" max="10771" width="15.21875" style="57" customWidth="1"/>
    <col min="10772" max="10772" width="18.5546875" style="57" customWidth="1"/>
    <col min="10773" max="10799" width="3.44140625" style="57" customWidth="1"/>
    <col min="10800" max="11008" width="10.77734375" style="57"/>
    <col min="11009" max="11009" width="10.5546875" style="57" customWidth="1"/>
    <col min="11010" max="11010" width="17" style="57" customWidth="1"/>
    <col min="11011" max="11011" width="5.77734375" style="57" customWidth="1"/>
    <col min="11012" max="11012" width="34.5546875" style="57" customWidth="1"/>
    <col min="11013" max="11013" width="9.5546875" style="57" customWidth="1"/>
    <col min="11014" max="11014" width="15.44140625" style="57" customWidth="1"/>
    <col min="11015" max="11015" width="10" style="57" customWidth="1"/>
    <col min="11016" max="11016" width="14.44140625" style="57" customWidth="1"/>
    <col min="11017" max="11017" width="16.77734375" style="57" customWidth="1"/>
    <col min="11018" max="11018" width="6.5546875" style="57" customWidth="1"/>
    <col min="11019" max="11019" width="21.44140625" style="57" customWidth="1"/>
    <col min="11020" max="11025" width="0" style="57" hidden="1" customWidth="1"/>
    <col min="11026" max="11026" width="13.44140625" style="57" customWidth="1"/>
    <col min="11027" max="11027" width="15.21875" style="57" customWidth="1"/>
    <col min="11028" max="11028" width="18.5546875" style="57" customWidth="1"/>
    <col min="11029" max="11055" width="3.44140625" style="57" customWidth="1"/>
    <col min="11056" max="11264" width="10.77734375" style="57"/>
    <col min="11265" max="11265" width="10.5546875" style="57" customWidth="1"/>
    <col min="11266" max="11266" width="17" style="57" customWidth="1"/>
    <col min="11267" max="11267" width="5.77734375" style="57" customWidth="1"/>
    <col min="11268" max="11268" width="34.5546875" style="57" customWidth="1"/>
    <col min="11269" max="11269" width="9.5546875" style="57" customWidth="1"/>
    <col min="11270" max="11270" width="15.44140625" style="57" customWidth="1"/>
    <col min="11271" max="11271" width="10" style="57" customWidth="1"/>
    <col min="11272" max="11272" width="14.44140625" style="57" customWidth="1"/>
    <col min="11273" max="11273" width="16.77734375" style="57" customWidth="1"/>
    <col min="11274" max="11274" width="6.5546875" style="57" customWidth="1"/>
    <col min="11275" max="11275" width="21.44140625" style="57" customWidth="1"/>
    <col min="11276" max="11281" width="0" style="57" hidden="1" customWidth="1"/>
    <col min="11282" max="11282" width="13.44140625" style="57" customWidth="1"/>
    <col min="11283" max="11283" width="15.21875" style="57" customWidth="1"/>
    <col min="11284" max="11284" width="18.5546875" style="57" customWidth="1"/>
    <col min="11285" max="11311" width="3.44140625" style="57" customWidth="1"/>
    <col min="11312" max="11520" width="10.77734375" style="57"/>
    <col min="11521" max="11521" width="10.5546875" style="57" customWidth="1"/>
    <col min="11522" max="11522" width="17" style="57" customWidth="1"/>
    <col min="11523" max="11523" width="5.77734375" style="57" customWidth="1"/>
    <col min="11524" max="11524" width="34.5546875" style="57" customWidth="1"/>
    <col min="11525" max="11525" width="9.5546875" style="57" customWidth="1"/>
    <col min="11526" max="11526" width="15.44140625" style="57" customWidth="1"/>
    <col min="11527" max="11527" width="10" style="57" customWidth="1"/>
    <col min="11528" max="11528" width="14.44140625" style="57" customWidth="1"/>
    <col min="11529" max="11529" width="16.77734375" style="57" customWidth="1"/>
    <col min="11530" max="11530" width="6.5546875" style="57" customWidth="1"/>
    <col min="11531" max="11531" width="21.44140625" style="57" customWidth="1"/>
    <col min="11532" max="11537" width="0" style="57" hidden="1" customWidth="1"/>
    <col min="11538" max="11538" width="13.44140625" style="57" customWidth="1"/>
    <col min="11539" max="11539" width="15.21875" style="57" customWidth="1"/>
    <col min="11540" max="11540" width="18.5546875" style="57" customWidth="1"/>
    <col min="11541" max="11567" width="3.44140625" style="57" customWidth="1"/>
    <col min="11568" max="11776" width="10.77734375" style="57"/>
    <col min="11777" max="11777" width="10.5546875" style="57" customWidth="1"/>
    <col min="11778" max="11778" width="17" style="57" customWidth="1"/>
    <col min="11779" max="11779" width="5.77734375" style="57" customWidth="1"/>
    <col min="11780" max="11780" width="34.5546875" style="57" customWidth="1"/>
    <col min="11781" max="11781" width="9.5546875" style="57" customWidth="1"/>
    <col min="11782" max="11782" width="15.44140625" style="57" customWidth="1"/>
    <col min="11783" max="11783" width="10" style="57" customWidth="1"/>
    <col min="11784" max="11784" width="14.44140625" style="57" customWidth="1"/>
    <col min="11785" max="11785" width="16.77734375" style="57" customWidth="1"/>
    <col min="11786" max="11786" width="6.5546875" style="57" customWidth="1"/>
    <col min="11787" max="11787" width="21.44140625" style="57" customWidth="1"/>
    <col min="11788" max="11793" width="0" style="57" hidden="1" customWidth="1"/>
    <col min="11794" max="11794" width="13.44140625" style="57" customWidth="1"/>
    <col min="11795" max="11795" width="15.21875" style="57" customWidth="1"/>
    <col min="11796" max="11796" width="18.5546875" style="57" customWidth="1"/>
    <col min="11797" max="11823" width="3.44140625" style="57" customWidth="1"/>
    <col min="11824" max="12032" width="10.77734375" style="57"/>
    <col min="12033" max="12033" width="10.5546875" style="57" customWidth="1"/>
    <col min="12034" max="12034" width="17" style="57" customWidth="1"/>
    <col min="12035" max="12035" width="5.77734375" style="57" customWidth="1"/>
    <col min="12036" max="12036" width="34.5546875" style="57" customWidth="1"/>
    <col min="12037" max="12037" width="9.5546875" style="57" customWidth="1"/>
    <col min="12038" max="12038" width="15.44140625" style="57" customWidth="1"/>
    <col min="12039" max="12039" width="10" style="57" customWidth="1"/>
    <col min="12040" max="12040" width="14.44140625" style="57" customWidth="1"/>
    <col min="12041" max="12041" width="16.77734375" style="57" customWidth="1"/>
    <col min="12042" max="12042" width="6.5546875" style="57" customWidth="1"/>
    <col min="12043" max="12043" width="21.44140625" style="57" customWidth="1"/>
    <col min="12044" max="12049" width="0" style="57" hidden="1" customWidth="1"/>
    <col min="12050" max="12050" width="13.44140625" style="57" customWidth="1"/>
    <col min="12051" max="12051" width="15.21875" style="57" customWidth="1"/>
    <col min="12052" max="12052" width="18.5546875" style="57" customWidth="1"/>
    <col min="12053" max="12079" width="3.44140625" style="57" customWidth="1"/>
    <col min="12080" max="12288" width="10.77734375" style="57"/>
    <col min="12289" max="12289" width="10.5546875" style="57" customWidth="1"/>
    <col min="12290" max="12290" width="17" style="57" customWidth="1"/>
    <col min="12291" max="12291" width="5.77734375" style="57" customWidth="1"/>
    <col min="12292" max="12292" width="34.5546875" style="57" customWidth="1"/>
    <col min="12293" max="12293" width="9.5546875" style="57" customWidth="1"/>
    <col min="12294" max="12294" width="15.44140625" style="57" customWidth="1"/>
    <col min="12295" max="12295" width="10" style="57" customWidth="1"/>
    <col min="12296" max="12296" width="14.44140625" style="57" customWidth="1"/>
    <col min="12297" max="12297" width="16.77734375" style="57" customWidth="1"/>
    <col min="12298" max="12298" width="6.5546875" style="57" customWidth="1"/>
    <col min="12299" max="12299" width="21.44140625" style="57" customWidth="1"/>
    <col min="12300" max="12305" width="0" style="57" hidden="1" customWidth="1"/>
    <col min="12306" max="12306" width="13.44140625" style="57" customWidth="1"/>
    <col min="12307" max="12307" width="15.21875" style="57" customWidth="1"/>
    <col min="12308" max="12308" width="18.5546875" style="57" customWidth="1"/>
    <col min="12309" max="12335" width="3.44140625" style="57" customWidth="1"/>
    <col min="12336" max="12544" width="10.77734375" style="57"/>
    <col min="12545" max="12545" width="10.5546875" style="57" customWidth="1"/>
    <col min="12546" max="12546" width="17" style="57" customWidth="1"/>
    <col min="12547" max="12547" width="5.77734375" style="57" customWidth="1"/>
    <col min="12548" max="12548" width="34.5546875" style="57" customWidth="1"/>
    <col min="12549" max="12549" width="9.5546875" style="57" customWidth="1"/>
    <col min="12550" max="12550" width="15.44140625" style="57" customWidth="1"/>
    <col min="12551" max="12551" width="10" style="57" customWidth="1"/>
    <col min="12552" max="12552" width="14.44140625" style="57" customWidth="1"/>
    <col min="12553" max="12553" width="16.77734375" style="57" customWidth="1"/>
    <col min="12554" max="12554" width="6.5546875" style="57" customWidth="1"/>
    <col min="12555" max="12555" width="21.44140625" style="57" customWidth="1"/>
    <col min="12556" max="12561" width="0" style="57" hidden="1" customWidth="1"/>
    <col min="12562" max="12562" width="13.44140625" style="57" customWidth="1"/>
    <col min="12563" max="12563" width="15.21875" style="57" customWidth="1"/>
    <col min="12564" max="12564" width="18.5546875" style="57" customWidth="1"/>
    <col min="12565" max="12591" width="3.44140625" style="57" customWidth="1"/>
    <col min="12592" max="12800" width="10.77734375" style="57"/>
    <col min="12801" max="12801" width="10.5546875" style="57" customWidth="1"/>
    <col min="12802" max="12802" width="17" style="57" customWidth="1"/>
    <col min="12803" max="12803" width="5.77734375" style="57" customWidth="1"/>
    <col min="12804" max="12804" width="34.5546875" style="57" customWidth="1"/>
    <col min="12805" max="12805" width="9.5546875" style="57" customWidth="1"/>
    <col min="12806" max="12806" width="15.44140625" style="57" customWidth="1"/>
    <col min="12807" max="12807" width="10" style="57" customWidth="1"/>
    <col min="12808" max="12808" width="14.44140625" style="57" customWidth="1"/>
    <col min="12809" max="12809" width="16.77734375" style="57" customWidth="1"/>
    <col min="12810" max="12810" width="6.5546875" style="57" customWidth="1"/>
    <col min="12811" max="12811" width="21.44140625" style="57" customWidth="1"/>
    <col min="12812" max="12817" width="0" style="57" hidden="1" customWidth="1"/>
    <col min="12818" max="12818" width="13.44140625" style="57" customWidth="1"/>
    <col min="12819" max="12819" width="15.21875" style="57" customWidth="1"/>
    <col min="12820" max="12820" width="18.5546875" style="57" customWidth="1"/>
    <col min="12821" max="12847" width="3.44140625" style="57" customWidth="1"/>
    <col min="12848" max="13056" width="10.77734375" style="57"/>
    <col min="13057" max="13057" width="10.5546875" style="57" customWidth="1"/>
    <col min="13058" max="13058" width="17" style="57" customWidth="1"/>
    <col min="13059" max="13059" width="5.77734375" style="57" customWidth="1"/>
    <col min="13060" max="13060" width="34.5546875" style="57" customWidth="1"/>
    <col min="13061" max="13061" width="9.5546875" style="57" customWidth="1"/>
    <col min="13062" max="13062" width="15.44140625" style="57" customWidth="1"/>
    <col min="13063" max="13063" width="10" style="57" customWidth="1"/>
    <col min="13064" max="13064" width="14.44140625" style="57" customWidth="1"/>
    <col min="13065" max="13065" width="16.77734375" style="57" customWidth="1"/>
    <col min="13066" max="13066" width="6.5546875" style="57" customWidth="1"/>
    <col min="13067" max="13067" width="21.44140625" style="57" customWidth="1"/>
    <col min="13068" max="13073" width="0" style="57" hidden="1" customWidth="1"/>
    <col min="13074" max="13074" width="13.44140625" style="57" customWidth="1"/>
    <col min="13075" max="13075" width="15.21875" style="57" customWidth="1"/>
    <col min="13076" max="13076" width="18.5546875" style="57" customWidth="1"/>
    <col min="13077" max="13103" width="3.44140625" style="57" customWidth="1"/>
    <col min="13104" max="13312" width="10.77734375" style="57"/>
    <col min="13313" max="13313" width="10.5546875" style="57" customWidth="1"/>
    <col min="13314" max="13314" width="17" style="57" customWidth="1"/>
    <col min="13315" max="13315" width="5.77734375" style="57" customWidth="1"/>
    <col min="13316" max="13316" width="34.5546875" style="57" customWidth="1"/>
    <col min="13317" max="13317" width="9.5546875" style="57" customWidth="1"/>
    <col min="13318" max="13318" width="15.44140625" style="57" customWidth="1"/>
    <col min="13319" max="13319" width="10" style="57" customWidth="1"/>
    <col min="13320" max="13320" width="14.44140625" style="57" customWidth="1"/>
    <col min="13321" max="13321" width="16.77734375" style="57" customWidth="1"/>
    <col min="13322" max="13322" width="6.5546875" style="57" customWidth="1"/>
    <col min="13323" max="13323" width="21.44140625" style="57" customWidth="1"/>
    <col min="13324" max="13329" width="0" style="57" hidden="1" customWidth="1"/>
    <col min="13330" max="13330" width="13.44140625" style="57" customWidth="1"/>
    <col min="13331" max="13331" width="15.21875" style="57" customWidth="1"/>
    <col min="13332" max="13332" width="18.5546875" style="57" customWidth="1"/>
    <col min="13333" max="13359" width="3.44140625" style="57" customWidth="1"/>
    <col min="13360" max="13568" width="10.77734375" style="57"/>
    <col min="13569" max="13569" width="10.5546875" style="57" customWidth="1"/>
    <col min="13570" max="13570" width="17" style="57" customWidth="1"/>
    <col min="13571" max="13571" width="5.77734375" style="57" customWidth="1"/>
    <col min="13572" max="13572" width="34.5546875" style="57" customWidth="1"/>
    <col min="13573" max="13573" width="9.5546875" style="57" customWidth="1"/>
    <col min="13574" max="13574" width="15.44140625" style="57" customWidth="1"/>
    <col min="13575" max="13575" width="10" style="57" customWidth="1"/>
    <col min="13576" max="13576" width="14.44140625" style="57" customWidth="1"/>
    <col min="13577" max="13577" width="16.77734375" style="57" customWidth="1"/>
    <col min="13578" max="13578" width="6.5546875" style="57" customWidth="1"/>
    <col min="13579" max="13579" width="21.44140625" style="57" customWidth="1"/>
    <col min="13580" max="13585" width="0" style="57" hidden="1" customWidth="1"/>
    <col min="13586" max="13586" width="13.44140625" style="57" customWidth="1"/>
    <col min="13587" max="13587" width="15.21875" style="57" customWidth="1"/>
    <col min="13588" max="13588" width="18.5546875" style="57" customWidth="1"/>
    <col min="13589" max="13615" width="3.44140625" style="57" customWidth="1"/>
    <col min="13616" max="13824" width="10.77734375" style="57"/>
    <col min="13825" max="13825" width="10.5546875" style="57" customWidth="1"/>
    <col min="13826" max="13826" width="17" style="57" customWidth="1"/>
    <col min="13827" max="13827" width="5.77734375" style="57" customWidth="1"/>
    <col min="13828" max="13828" width="34.5546875" style="57" customWidth="1"/>
    <col min="13829" max="13829" width="9.5546875" style="57" customWidth="1"/>
    <col min="13830" max="13830" width="15.44140625" style="57" customWidth="1"/>
    <col min="13831" max="13831" width="10" style="57" customWidth="1"/>
    <col min="13832" max="13832" width="14.44140625" style="57" customWidth="1"/>
    <col min="13833" max="13833" width="16.77734375" style="57" customWidth="1"/>
    <col min="13834" max="13834" width="6.5546875" style="57" customWidth="1"/>
    <col min="13835" max="13835" width="21.44140625" style="57" customWidth="1"/>
    <col min="13836" max="13841" width="0" style="57" hidden="1" customWidth="1"/>
    <col min="13842" max="13842" width="13.44140625" style="57" customWidth="1"/>
    <col min="13843" max="13843" width="15.21875" style="57" customWidth="1"/>
    <col min="13844" max="13844" width="18.5546875" style="57" customWidth="1"/>
    <col min="13845" max="13871" width="3.44140625" style="57" customWidth="1"/>
    <col min="13872" max="14080" width="10.77734375" style="57"/>
    <col min="14081" max="14081" width="10.5546875" style="57" customWidth="1"/>
    <col min="14082" max="14082" width="17" style="57" customWidth="1"/>
    <col min="14083" max="14083" width="5.77734375" style="57" customWidth="1"/>
    <col min="14084" max="14084" width="34.5546875" style="57" customWidth="1"/>
    <col min="14085" max="14085" width="9.5546875" style="57" customWidth="1"/>
    <col min="14086" max="14086" width="15.44140625" style="57" customWidth="1"/>
    <col min="14087" max="14087" width="10" style="57" customWidth="1"/>
    <col min="14088" max="14088" width="14.44140625" style="57" customWidth="1"/>
    <col min="14089" max="14089" width="16.77734375" style="57" customWidth="1"/>
    <col min="14090" max="14090" width="6.5546875" style="57" customWidth="1"/>
    <col min="14091" max="14091" width="21.44140625" style="57" customWidth="1"/>
    <col min="14092" max="14097" width="0" style="57" hidden="1" customWidth="1"/>
    <col min="14098" max="14098" width="13.44140625" style="57" customWidth="1"/>
    <col min="14099" max="14099" width="15.21875" style="57" customWidth="1"/>
    <col min="14100" max="14100" width="18.5546875" style="57" customWidth="1"/>
    <col min="14101" max="14127" width="3.44140625" style="57" customWidth="1"/>
    <col min="14128" max="14336" width="10.77734375" style="57"/>
    <col min="14337" max="14337" width="10.5546875" style="57" customWidth="1"/>
    <col min="14338" max="14338" width="17" style="57" customWidth="1"/>
    <col min="14339" max="14339" width="5.77734375" style="57" customWidth="1"/>
    <col min="14340" max="14340" width="34.5546875" style="57" customWidth="1"/>
    <col min="14341" max="14341" width="9.5546875" style="57" customWidth="1"/>
    <col min="14342" max="14342" width="15.44140625" style="57" customWidth="1"/>
    <col min="14343" max="14343" width="10" style="57" customWidth="1"/>
    <col min="14344" max="14344" width="14.44140625" style="57" customWidth="1"/>
    <col min="14345" max="14345" width="16.77734375" style="57" customWidth="1"/>
    <col min="14346" max="14346" width="6.5546875" style="57" customWidth="1"/>
    <col min="14347" max="14347" width="21.44140625" style="57" customWidth="1"/>
    <col min="14348" max="14353" width="0" style="57" hidden="1" customWidth="1"/>
    <col min="14354" max="14354" width="13.44140625" style="57" customWidth="1"/>
    <col min="14355" max="14355" width="15.21875" style="57" customWidth="1"/>
    <col min="14356" max="14356" width="18.5546875" style="57" customWidth="1"/>
    <col min="14357" max="14383" width="3.44140625" style="57" customWidth="1"/>
    <col min="14384" max="14592" width="10.77734375" style="57"/>
    <col min="14593" max="14593" width="10.5546875" style="57" customWidth="1"/>
    <col min="14594" max="14594" width="17" style="57" customWidth="1"/>
    <col min="14595" max="14595" width="5.77734375" style="57" customWidth="1"/>
    <col min="14596" max="14596" width="34.5546875" style="57" customWidth="1"/>
    <col min="14597" max="14597" width="9.5546875" style="57" customWidth="1"/>
    <col min="14598" max="14598" width="15.44140625" style="57" customWidth="1"/>
    <col min="14599" max="14599" width="10" style="57" customWidth="1"/>
    <col min="14600" max="14600" width="14.44140625" style="57" customWidth="1"/>
    <col min="14601" max="14601" width="16.77734375" style="57" customWidth="1"/>
    <col min="14602" max="14602" width="6.5546875" style="57" customWidth="1"/>
    <col min="14603" max="14603" width="21.44140625" style="57" customWidth="1"/>
    <col min="14604" max="14609" width="0" style="57" hidden="1" customWidth="1"/>
    <col min="14610" max="14610" width="13.44140625" style="57" customWidth="1"/>
    <col min="14611" max="14611" width="15.21875" style="57" customWidth="1"/>
    <col min="14612" max="14612" width="18.5546875" style="57" customWidth="1"/>
    <col min="14613" max="14639" width="3.44140625" style="57" customWidth="1"/>
    <col min="14640" max="14848" width="10.77734375" style="57"/>
    <col min="14849" max="14849" width="10.5546875" style="57" customWidth="1"/>
    <col min="14850" max="14850" width="17" style="57" customWidth="1"/>
    <col min="14851" max="14851" width="5.77734375" style="57" customWidth="1"/>
    <col min="14852" max="14852" width="34.5546875" style="57" customWidth="1"/>
    <col min="14853" max="14853" width="9.5546875" style="57" customWidth="1"/>
    <col min="14854" max="14854" width="15.44140625" style="57" customWidth="1"/>
    <col min="14855" max="14855" width="10" style="57" customWidth="1"/>
    <col min="14856" max="14856" width="14.44140625" style="57" customWidth="1"/>
    <col min="14857" max="14857" width="16.77734375" style="57" customWidth="1"/>
    <col min="14858" max="14858" width="6.5546875" style="57" customWidth="1"/>
    <col min="14859" max="14859" width="21.44140625" style="57" customWidth="1"/>
    <col min="14860" max="14865" width="0" style="57" hidden="1" customWidth="1"/>
    <col min="14866" max="14866" width="13.44140625" style="57" customWidth="1"/>
    <col min="14867" max="14867" width="15.21875" style="57" customWidth="1"/>
    <col min="14868" max="14868" width="18.5546875" style="57" customWidth="1"/>
    <col min="14869" max="14895" width="3.44140625" style="57" customWidth="1"/>
    <col min="14896" max="15104" width="10.77734375" style="57"/>
    <col min="15105" max="15105" width="10.5546875" style="57" customWidth="1"/>
    <col min="15106" max="15106" width="17" style="57" customWidth="1"/>
    <col min="15107" max="15107" width="5.77734375" style="57" customWidth="1"/>
    <col min="15108" max="15108" width="34.5546875" style="57" customWidth="1"/>
    <col min="15109" max="15109" width="9.5546875" style="57" customWidth="1"/>
    <col min="15110" max="15110" width="15.44140625" style="57" customWidth="1"/>
    <col min="15111" max="15111" width="10" style="57" customWidth="1"/>
    <col min="15112" max="15112" width="14.44140625" style="57" customWidth="1"/>
    <col min="15113" max="15113" width="16.77734375" style="57" customWidth="1"/>
    <col min="15114" max="15114" width="6.5546875" style="57" customWidth="1"/>
    <col min="15115" max="15115" width="21.44140625" style="57" customWidth="1"/>
    <col min="15116" max="15121" width="0" style="57" hidden="1" customWidth="1"/>
    <col min="15122" max="15122" width="13.44140625" style="57" customWidth="1"/>
    <col min="15123" max="15123" width="15.21875" style="57" customWidth="1"/>
    <col min="15124" max="15124" width="18.5546875" style="57" customWidth="1"/>
    <col min="15125" max="15151" width="3.44140625" style="57" customWidth="1"/>
    <col min="15152" max="15360" width="10.77734375" style="57"/>
    <col min="15361" max="15361" width="10.5546875" style="57" customWidth="1"/>
    <col min="15362" max="15362" width="17" style="57" customWidth="1"/>
    <col min="15363" max="15363" width="5.77734375" style="57" customWidth="1"/>
    <col min="15364" max="15364" width="34.5546875" style="57" customWidth="1"/>
    <col min="15365" max="15365" width="9.5546875" style="57" customWidth="1"/>
    <col min="15366" max="15366" width="15.44140625" style="57" customWidth="1"/>
    <col min="15367" max="15367" width="10" style="57" customWidth="1"/>
    <col min="15368" max="15368" width="14.44140625" style="57" customWidth="1"/>
    <col min="15369" max="15369" width="16.77734375" style="57" customWidth="1"/>
    <col min="15370" max="15370" width="6.5546875" style="57" customWidth="1"/>
    <col min="15371" max="15371" width="21.44140625" style="57" customWidth="1"/>
    <col min="15372" max="15377" width="0" style="57" hidden="1" customWidth="1"/>
    <col min="15378" max="15378" width="13.44140625" style="57" customWidth="1"/>
    <col min="15379" max="15379" width="15.21875" style="57" customWidth="1"/>
    <col min="15380" max="15380" width="18.5546875" style="57" customWidth="1"/>
    <col min="15381" max="15407" width="3.44140625" style="57" customWidth="1"/>
    <col min="15408" max="15616" width="10.77734375" style="57"/>
    <col min="15617" max="15617" width="10.5546875" style="57" customWidth="1"/>
    <col min="15618" max="15618" width="17" style="57" customWidth="1"/>
    <col min="15619" max="15619" width="5.77734375" style="57" customWidth="1"/>
    <col min="15620" max="15620" width="34.5546875" style="57" customWidth="1"/>
    <col min="15621" max="15621" width="9.5546875" style="57" customWidth="1"/>
    <col min="15622" max="15622" width="15.44140625" style="57" customWidth="1"/>
    <col min="15623" max="15623" width="10" style="57" customWidth="1"/>
    <col min="15624" max="15624" width="14.44140625" style="57" customWidth="1"/>
    <col min="15625" max="15625" width="16.77734375" style="57" customWidth="1"/>
    <col min="15626" max="15626" width="6.5546875" style="57" customWidth="1"/>
    <col min="15627" max="15627" width="21.44140625" style="57" customWidth="1"/>
    <col min="15628" max="15633" width="0" style="57" hidden="1" customWidth="1"/>
    <col min="15634" max="15634" width="13.44140625" style="57" customWidth="1"/>
    <col min="15635" max="15635" width="15.21875" style="57" customWidth="1"/>
    <col min="15636" max="15636" width="18.5546875" style="57" customWidth="1"/>
    <col min="15637" max="15663" width="3.44140625" style="57" customWidth="1"/>
    <col min="15664" max="15872" width="10.77734375" style="57"/>
    <col min="15873" max="15873" width="10.5546875" style="57" customWidth="1"/>
    <col min="15874" max="15874" width="17" style="57" customWidth="1"/>
    <col min="15875" max="15875" width="5.77734375" style="57" customWidth="1"/>
    <col min="15876" max="15876" width="34.5546875" style="57" customWidth="1"/>
    <col min="15877" max="15877" width="9.5546875" style="57" customWidth="1"/>
    <col min="15878" max="15878" width="15.44140625" style="57" customWidth="1"/>
    <col min="15879" max="15879" width="10" style="57" customWidth="1"/>
    <col min="15880" max="15880" width="14.44140625" style="57" customWidth="1"/>
    <col min="15881" max="15881" width="16.77734375" style="57" customWidth="1"/>
    <col min="15882" max="15882" width="6.5546875" style="57" customWidth="1"/>
    <col min="15883" max="15883" width="21.44140625" style="57" customWidth="1"/>
    <col min="15884" max="15889" width="0" style="57" hidden="1" customWidth="1"/>
    <col min="15890" max="15890" width="13.44140625" style="57" customWidth="1"/>
    <col min="15891" max="15891" width="15.21875" style="57" customWidth="1"/>
    <col min="15892" max="15892" width="18.5546875" style="57" customWidth="1"/>
    <col min="15893" max="15919" width="3.44140625" style="57" customWidth="1"/>
    <col min="15920" max="16128" width="10.77734375" style="57"/>
    <col min="16129" max="16129" width="10.5546875" style="57" customWidth="1"/>
    <col min="16130" max="16130" width="17" style="57" customWidth="1"/>
    <col min="16131" max="16131" width="5.77734375" style="57" customWidth="1"/>
    <col min="16132" max="16132" width="34.5546875" style="57" customWidth="1"/>
    <col min="16133" max="16133" width="9.5546875" style="57" customWidth="1"/>
    <col min="16134" max="16134" width="15.44140625" style="57" customWidth="1"/>
    <col min="16135" max="16135" width="10" style="57" customWidth="1"/>
    <col min="16136" max="16136" width="14.44140625" style="57" customWidth="1"/>
    <col min="16137" max="16137" width="16.77734375" style="57" customWidth="1"/>
    <col min="16138" max="16138" width="6.5546875" style="57" customWidth="1"/>
    <col min="16139" max="16139" width="21.44140625" style="57" customWidth="1"/>
    <col min="16140" max="16145" width="0" style="57" hidden="1" customWidth="1"/>
    <col min="16146" max="16146" width="13.44140625" style="57" customWidth="1"/>
    <col min="16147" max="16147" width="15.21875" style="57" customWidth="1"/>
    <col min="16148" max="16148" width="18.5546875" style="57" customWidth="1"/>
    <col min="16149" max="16175" width="3.44140625" style="57" customWidth="1"/>
    <col min="16176" max="16384" width="10.77734375" style="57"/>
  </cols>
  <sheetData>
    <row r="1" spans="1:16" ht="6.75" customHeight="1" thickBot="1" x14ac:dyDescent="0.35">
      <c r="A1" s="54"/>
      <c r="B1" s="55"/>
      <c r="C1" s="55"/>
      <c r="D1" s="55"/>
      <c r="E1" s="55"/>
      <c r="F1" s="55"/>
      <c r="G1" s="55"/>
      <c r="H1" s="55"/>
      <c r="I1" s="55"/>
      <c r="J1" s="55"/>
      <c r="K1" s="56"/>
    </row>
    <row r="2" spans="1:16" ht="46.8" customHeight="1" thickBot="1" x14ac:dyDescent="0.35">
      <c r="A2" s="409" t="s">
        <v>224</v>
      </c>
      <c r="B2" s="410"/>
      <c r="C2" s="410"/>
      <c r="D2" s="410"/>
      <c r="E2" s="410"/>
      <c r="F2" s="410"/>
      <c r="G2" s="410"/>
      <c r="H2" s="410"/>
      <c r="I2" s="410"/>
      <c r="J2" s="410"/>
      <c r="K2" s="411"/>
      <c r="L2" s="59"/>
      <c r="M2" s="59"/>
      <c r="N2" s="60"/>
      <c r="O2" s="60"/>
    </row>
    <row r="3" spans="1:16" ht="34.5" customHeight="1" thickBot="1" x14ac:dyDescent="0.35">
      <c r="A3" s="412" t="s">
        <v>225</v>
      </c>
      <c r="B3" s="413"/>
      <c r="C3" s="413"/>
      <c r="D3" s="413"/>
      <c r="E3" s="413"/>
      <c r="F3" s="413"/>
      <c r="G3" s="413"/>
      <c r="H3" s="413"/>
      <c r="I3" s="413"/>
      <c r="J3" s="413"/>
      <c r="K3" s="414"/>
      <c r="L3" s="61"/>
      <c r="M3" s="61"/>
      <c r="N3" s="60"/>
      <c r="O3" s="60"/>
    </row>
    <row r="4" spans="1:16" ht="15.75" customHeight="1" thickBot="1" x14ac:dyDescent="0.35">
      <c r="A4" s="415"/>
      <c r="B4" s="416"/>
      <c r="C4" s="416"/>
      <c r="D4" s="416"/>
      <c r="E4" s="416"/>
      <c r="F4" s="416"/>
      <c r="G4" s="416"/>
      <c r="H4" s="416"/>
      <c r="I4" s="416"/>
      <c r="J4" s="416"/>
      <c r="K4" s="417"/>
      <c r="O4" s="57"/>
    </row>
    <row r="5" spans="1:16" ht="15" customHeight="1" thickBot="1" x14ac:dyDescent="0.35">
      <c r="A5" s="62" t="s">
        <v>29</v>
      </c>
      <c r="B5" s="418" t="s">
        <v>30</v>
      </c>
      <c r="C5" s="419"/>
      <c r="D5" s="419"/>
      <c r="E5" s="419"/>
      <c r="F5" s="419"/>
      <c r="G5" s="419"/>
      <c r="H5" s="420"/>
      <c r="I5" s="63" t="s">
        <v>31</v>
      </c>
      <c r="J5" s="64">
        <v>25</v>
      </c>
      <c r="K5" s="367" t="s">
        <v>223</v>
      </c>
      <c r="L5" s="65"/>
      <c r="M5" s="65"/>
      <c r="N5" s="66" t="s">
        <v>32</v>
      </c>
      <c r="O5" s="67">
        <v>2.2000000000000002</v>
      </c>
    </row>
    <row r="6" spans="1:16" ht="15" customHeight="1" thickBot="1" x14ac:dyDescent="0.35">
      <c r="A6" s="415" t="s">
        <v>33</v>
      </c>
      <c r="B6" s="416"/>
      <c r="C6" s="416"/>
      <c r="D6" s="416"/>
      <c r="E6" s="416"/>
      <c r="F6" s="416"/>
      <c r="G6" s="416"/>
      <c r="H6" s="416"/>
      <c r="I6" s="416"/>
      <c r="J6" s="416"/>
      <c r="K6" s="417"/>
    </row>
    <row r="7" spans="1:16" ht="13.95" customHeight="1" x14ac:dyDescent="0.3">
      <c r="A7" s="405" t="s">
        <v>34</v>
      </c>
      <c r="B7" s="407" t="s">
        <v>35</v>
      </c>
      <c r="C7" s="408"/>
      <c r="D7" s="421" t="s">
        <v>36</v>
      </c>
      <c r="E7" s="421" t="s">
        <v>37</v>
      </c>
      <c r="F7" s="421" t="s">
        <v>38</v>
      </c>
      <c r="G7" s="421" t="s">
        <v>39</v>
      </c>
      <c r="H7" s="422" t="s">
        <v>40</v>
      </c>
      <c r="I7" s="421" t="s">
        <v>41</v>
      </c>
      <c r="J7" s="421" t="s">
        <v>42</v>
      </c>
      <c r="K7" s="401" t="s">
        <v>43</v>
      </c>
      <c r="L7" s="69"/>
      <c r="M7" s="69"/>
    </row>
    <row r="8" spans="1:16" ht="15" customHeight="1" x14ac:dyDescent="0.3">
      <c r="A8" s="406"/>
      <c r="B8" s="407"/>
      <c r="C8" s="408"/>
      <c r="D8" s="421"/>
      <c r="E8" s="421"/>
      <c r="F8" s="421"/>
      <c r="G8" s="421"/>
      <c r="H8" s="423"/>
      <c r="I8" s="421"/>
      <c r="J8" s="421"/>
      <c r="K8" s="401"/>
      <c r="L8" s="69"/>
      <c r="M8" s="69"/>
      <c r="P8" s="70"/>
    </row>
    <row r="9" spans="1:16" x14ac:dyDescent="0.3">
      <c r="A9" s="402"/>
      <c r="B9" s="403"/>
      <c r="C9" s="403"/>
      <c r="D9" s="403"/>
      <c r="E9" s="403"/>
      <c r="F9" s="403"/>
      <c r="G9" s="403"/>
      <c r="H9" s="403"/>
      <c r="I9" s="403"/>
      <c r="J9" s="403"/>
      <c r="K9" s="404"/>
    </row>
    <row r="10" spans="1:16" s="313" customFormat="1" ht="18" customHeight="1" x14ac:dyDescent="0.3">
      <c r="A10" s="316"/>
      <c r="B10" s="447"/>
      <c r="C10" s="448"/>
      <c r="D10" s="317"/>
      <c r="E10" s="318"/>
      <c r="F10" s="319"/>
      <c r="G10" s="320"/>
      <c r="H10" s="321"/>
      <c r="I10" s="319"/>
      <c r="J10" s="320"/>
      <c r="K10" s="322"/>
      <c r="L10" s="308"/>
      <c r="M10" s="309"/>
      <c r="N10" s="310"/>
      <c r="O10" s="311"/>
      <c r="P10" s="312"/>
    </row>
    <row r="11" spans="1:16" s="313" customFormat="1" ht="16.95" customHeight="1" x14ac:dyDescent="0.3">
      <c r="A11" s="316"/>
      <c r="B11" s="447"/>
      <c r="C11" s="448"/>
      <c r="D11" s="315"/>
      <c r="E11" s="318"/>
      <c r="F11" s="319"/>
      <c r="G11" s="320"/>
      <c r="H11" s="321"/>
      <c r="I11" s="319"/>
      <c r="J11" s="320"/>
      <c r="K11" s="322"/>
      <c r="L11" s="308"/>
      <c r="M11" s="309"/>
      <c r="N11" s="310"/>
      <c r="O11" s="311"/>
      <c r="P11" s="312"/>
    </row>
    <row r="12" spans="1:16" ht="16.2" thickBot="1" x14ac:dyDescent="0.35">
      <c r="A12" s="453" t="s">
        <v>48</v>
      </c>
      <c r="B12" s="454"/>
      <c r="C12" s="75"/>
      <c r="D12" s="75"/>
      <c r="E12" s="75" t="s">
        <v>22</v>
      </c>
      <c r="F12" s="76"/>
      <c r="G12" s="76"/>
      <c r="H12" s="77"/>
      <c r="I12" s="78">
        <f>SUM(I10:I11)</f>
        <v>0</v>
      </c>
      <c r="J12" s="79"/>
      <c r="K12" s="80">
        <f>SUM(K10:K11)</f>
        <v>0</v>
      </c>
      <c r="P12" s="74"/>
    </row>
    <row r="13" spans="1:16" ht="15" customHeight="1" x14ac:dyDescent="0.3">
      <c r="A13" s="62" t="s">
        <v>29</v>
      </c>
      <c r="B13" s="428" t="s">
        <v>221</v>
      </c>
      <c r="C13" s="429"/>
      <c r="D13" s="429"/>
      <c r="E13" s="429"/>
      <c r="F13" s="429"/>
      <c r="G13" s="429"/>
      <c r="H13" s="429"/>
      <c r="I13" s="429"/>
      <c r="J13" s="429"/>
      <c r="K13" s="430"/>
      <c r="P13" s="74"/>
    </row>
    <row r="14" spans="1:16" ht="13.95" customHeight="1" x14ac:dyDescent="0.3">
      <c r="A14" s="450" t="s">
        <v>49</v>
      </c>
      <c r="B14" s="455"/>
      <c r="C14" s="455"/>
      <c r="D14" s="456"/>
      <c r="E14" s="459" t="s">
        <v>50</v>
      </c>
      <c r="F14" s="81" t="s">
        <v>51</v>
      </c>
      <c r="G14" s="425" t="s">
        <v>37</v>
      </c>
      <c r="H14" s="460" t="s">
        <v>52</v>
      </c>
      <c r="I14" s="424" t="s">
        <v>43</v>
      </c>
      <c r="J14" s="425"/>
      <c r="K14" s="82"/>
      <c r="N14" s="58"/>
      <c r="P14" s="74"/>
    </row>
    <row r="15" spans="1:16" ht="15" customHeight="1" x14ac:dyDescent="0.3">
      <c r="A15" s="457"/>
      <c r="B15" s="444"/>
      <c r="C15" s="444"/>
      <c r="D15" s="458"/>
      <c r="E15" s="427"/>
      <c r="F15" s="68"/>
      <c r="G15" s="421"/>
      <c r="H15" s="423"/>
      <c r="I15" s="426"/>
      <c r="J15" s="427"/>
      <c r="K15" s="82"/>
      <c r="L15" s="57" t="s">
        <v>53</v>
      </c>
      <c r="N15" s="58"/>
      <c r="P15" s="74"/>
    </row>
    <row r="16" spans="1:16" ht="15" customHeight="1" x14ac:dyDescent="0.3">
      <c r="A16" s="450" t="s">
        <v>220</v>
      </c>
      <c r="B16" s="451"/>
      <c r="C16" s="451"/>
      <c r="D16" s="451"/>
      <c r="E16" s="451"/>
      <c r="F16" s="451"/>
      <c r="G16" s="451"/>
      <c r="H16" s="451"/>
      <c r="I16" s="451"/>
      <c r="J16" s="452"/>
      <c r="K16" s="82"/>
      <c r="N16" s="58"/>
      <c r="P16" s="74"/>
    </row>
    <row r="17" spans="1:45" ht="34.5" customHeight="1" x14ac:dyDescent="0.3">
      <c r="A17" s="366" t="s">
        <v>222</v>
      </c>
      <c r="B17" s="449" t="s">
        <v>226</v>
      </c>
      <c r="C17" s="449"/>
      <c r="D17" s="449"/>
      <c r="E17" s="314" t="s">
        <v>227</v>
      </c>
      <c r="F17" s="242"/>
      <c r="G17" s="73">
        <v>25</v>
      </c>
      <c r="H17" s="194">
        <v>1</v>
      </c>
      <c r="I17" s="435">
        <f>ROUND(F17*G17*H17,0)</f>
        <v>0</v>
      </c>
      <c r="J17" s="436"/>
      <c r="K17" s="82"/>
      <c r="M17" s="72"/>
      <c r="N17" s="84"/>
      <c r="P17" s="74"/>
    </row>
    <row r="18" spans="1:45" ht="18" customHeight="1" x14ac:dyDescent="0.3">
      <c r="A18" s="366"/>
      <c r="B18" s="449"/>
      <c r="C18" s="449"/>
      <c r="D18" s="449"/>
      <c r="E18" s="314"/>
      <c r="F18" s="242"/>
      <c r="G18" s="73"/>
      <c r="H18" s="194"/>
      <c r="I18" s="435"/>
      <c r="J18" s="436"/>
      <c r="K18" s="82"/>
      <c r="M18" s="72"/>
      <c r="N18" s="84"/>
      <c r="P18" s="74"/>
    </row>
    <row r="19" spans="1:45" ht="18" customHeight="1" x14ac:dyDescent="0.3">
      <c r="A19" s="83"/>
      <c r="B19" s="433"/>
      <c r="C19" s="433"/>
      <c r="D19" s="434"/>
      <c r="E19" s="85"/>
      <c r="F19" s="242"/>
      <c r="G19" s="73"/>
      <c r="H19" s="194"/>
      <c r="I19" s="435"/>
      <c r="J19" s="436"/>
      <c r="K19" s="82"/>
      <c r="M19" s="72"/>
      <c r="N19" s="84"/>
      <c r="P19" s="74"/>
    </row>
    <row r="20" spans="1:45" ht="15.6" x14ac:dyDescent="0.3">
      <c r="A20" s="86"/>
      <c r="C20" s="87"/>
      <c r="E20" s="74"/>
      <c r="F20" s="74"/>
      <c r="H20" s="88" t="s">
        <v>55</v>
      </c>
      <c r="I20" s="89"/>
      <c r="J20" s="90"/>
      <c r="K20" s="91">
        <f>ROUND(SUM(I17:J19),0)</f>
        <v>0</v>
      </c>
      <c r="P20" s="74"/>
    </row>
    <row r="21" spans="1:45" ht="14.4" x14ac:dyDescent="0.3">
      <c r="A21" s="86"/>
      <c r="K21" s="92"/>
      <c r="P21" s="93"/>
      <c r="Q21" s="94"/>
      <c r="R21" s="94"/>
      <c r="S21" s="95"/>
      <c r="T21" s="95"/>
      <c r="U21" s="96"/>
      <c r="V21" s="97"/>
      <c r="W21" s="97"/>
      <c r="X21" s="97"/>
      <c r="Y21" s="97"/>
      <c r="Z21" s="97"/>
      <c r="AA21" s="94"/>
      <c r="AB21" s="94"/>
      <c r="AC21" s="94"/>
      <c r="AD21" s="94"/>
      <c r="AE21" s="94"/>
      <c r="AF21" s="94"/>
      <c r="AG21" s="94"/>
      <c r="AH21" s="94"/>
      <c r="AI21" s="94"/>
      <c r="AJ21" s="94"/>
      <c r="AK21" s="94"/>
      <c r="AL21" s="94"/>
      <c r="AM21" s="94"/>
      <c r="AN21" s="94"/>
      <c r="AO21" s="94"/>
      <c r="AP21" s="94"/>
      <c r="AQ21" s="94"/>
      <c r="AR21" s="94"/>
      <c r="AS21" s="94"/>
    </row>
    <row r="22" spans="1:45" ht="15" customHeight="1" x14ac:dyDescent="0.3">
      <c r="A22" s="437" t="s">
        <v>56</v>
      </c>
      <c r="B22" s="438"/>
      <c r="C22" s="438"/>
      <c r="D22" s="438"/>
      <c r="E22" s="438"/>
      <c r="F22" s="438"/>
      <c r="G22" s="438"/>
      <c r="H22" s="438"/>
      <c r="I22" s="438"/>
      <c r="J22" s="439"/>
      <c r="K22" s="91">
        <f>ROUND(K12+K20,0)</f>
        <v>0</v>
      </c>
      <c r="P22" s="93"/>
      <c r="Q22" s="93"/>
    </row>
    <row r="23" spans="1:45" x14ac:dyDescent="0.3">
      <c r="A23" s="86"/>
      <c r="B23" s="98"/>
      <c r="C23" s="98"/>
      <c r="D23" s="98"/>
      <c r="K23" s="99"/>
      <c r="P23" s="100"/>
      <c r="Q23" s="101"/>
    </row>
    <row r="24" spans="1:45" ht="15" customHeight="1" x14ac:dyDescent="0.3">
      <c r="A24" s="437" t="s">
        <v>57</v>
      </c>
      <c r="B24" s="438"/>
      <c r="C24" s="438"/>
      <c r="D24" s="438"/>
      <c r="E24" s="438"/>
      <c r="F24" s="438"/>
      <c r="G24" s="438"/>
      <c r="H24" s="438"/>
      <c r="I24" s="438"/>
      <c r="J24" s="439"/>
      <c r="K24" s="91">
        <f>ROUND(K22*0.19,0)</f>
        <v>0</v>
      </c>
      <c r="N24" s="71">
        <f>K12+K20</f>
        <v>0</v>
      </c>
      <c r="P24" s="93"/>
      <c r="Q24" s="93"/>
    </row>
    <row r="25" spans="1:45" ht="14.4" x14ac:dyDescent="0.3">
      <c r="A25" s="86"/>
      <c r="K25" s="92"/>
      <c r="O25" s="57"/>
      <c r="P25" s="93"/>
      <c r="Q25" s="93"/>
    </row>
    <row r="26" spans="1:45" ht="18" customHeight="1" thickBot="1" x14ac:dyDescent="0.35">
      <c r="A26" s="440" t="s">
        <v>58</v>
      </c>
      <c r="B26" s="441"/>
      <c r="C26" s="441"/>
      <c r="D26" s="441"/>
      <c r="E26" s="441"/>
      <c r="F26" s="441"/>
      <c r="G26" s="441"/>
      <c r="H26" s="441"/>
      <c r="I26" s="441"/>
      <c r="J26" s="442"/>
      <c r="K26" s="102">
        <f>ROUND(SUM(K22+K24),0)</f>
        <v>0</v>
      </c>
      <c r="N26" s="103"/>
      <c r="O26" s="57"/>
      <c r="P26" s="93"/>
      <c r="Q26" s="93"/>
    </row>
    <row r="27" spans="1:45" x14ac:dyDescent="0.3">
      <c r="A27" s="86"/>
      <c r="K27" s="104"/>
      <c r="O27" s="105"/>
      <c r="P27" s="74"/>
    </row>
    <row r="28" spans="1:45" ht="55.5" customHeight="1" x14ac:dyDescent="0.3">
      <c r="A28" s="443" t="s">
        <v>151</v>
      </c>
      <c r="B28" s="444"/>
      <c r="C28" s="444"/>
      <c r="D28" s="444"/>
      <c r="E28" s="444"/>
      <c r="F28" s="444"/>
      <c r="G28" s="444"/>
      <c r="H28" s="444"/>
      <c r="I28" s="444"/>
      <c r="J28" s="444"/>
      <c r="K28" s="104"/>
      <c r="O28" s="105"/>
      <c r="P28" s="74"/>
    </row>
    <row r="29" spans="1:45" ht="13.95" customHeight="1" x14ac:dyDescent="0.3">
      <c r="A29" s="106"/>
      <c r="B29" s="431"/>
      <c r="C29" s="431"/>
      <c r="D29" s="431"/>
      <c r="E29" s="431"/>
      <c r="F29" s="431"/>
      <c r="G29" s="431"/>
      <c r="H29" s="431"/>
      <c r="I29" s="431"/>
      <c r="J29" s="431"/>
      <c r="K29" s="432"/>
      <c r="O29" s="105"/>
      <c r="P29" s="74"/>
    </row>
    <row r="30" spans="1:45" x14ac:dyDescent="0.3">
      <c r="A30" s="357"/>
      <c r="B30" s="358"/>
      <c r="C30" s="358"/>
      <c r="D30" s="358"/>
      <c r="E30" s="358"/>
      <c r="F30" s="358"/>
      <c r="G30" s="358"/>
      <c r="H30" s="358"/>
      <c r="I30" s="358"/>
      <c r="J30" s="358"/>
      <c r="K30" s="359"/>
      <c r="L30" s="70"/>
      <c r="M30" s="70"/>
      <c r="O30" s="57"/>
      <c r="P30" s="74"/>
    </row>
    <row r="31" spans="1:45" ht="15.6" x14ac:dyDescent="0.3">
      <c r="A31" s="360"/>
      <c r="B31" s="356" t="s">
        <v>26</v>
      </c>
      <c r="C31" s="355"/>
      <c r="D31" s="355"/>
      <c r="F31" s="356" t="s">
        <v>219</v>
      </c>
      <c r="G31" s="355"/>
      <c r="H31" s="355"/>
      <c r="K31" s="361"/>
      <c r="L31" s="70"/>
      <c r="M31" s="70"/>
      <c r="O31" s="57"/>
      <c r="P31" s="74"/>
    </row>
    <row r="32" spans="1:45" x14ac:dyDescent="0.3">
      <c r="A32" s="360"/>
      <c r="C32" s="355"/>
      <c r="D32" s="355"/>
      <c r="G32" s="355"/>
      <c r="H32" s="355"/>
      <c r="K32" s="361"/>
      <c r="L32" s="70"/>
      <c r="M32" s="70"/>
      <c r="O32" s="57"/>
      <c r="P32" s="74"/>
    </row>
    <row r="33" spans="1:16" x14ac:dyDescent="0.3">
      <c r="A33" s="360"/>
      <c r="C33" s="355"/>
      <c r="D33" s="355"/>
      <c r="G33" s="355"/>
      <c r="H33" s="355"/>
      <c r="K33" s="361"/>
      <c r="L33" s="70"/>
      <c r="M33" s="70"/>
      <c r="O33" s="57"/>
      <c r="P33" s="74"/>
    </row>
    <row r="34" spans="1:16" ht="15.6" x14ac:dyDescent="0.3">
      <c r="A34" s="360"/>
      <c r="B34" s="445" t="s">
        <v>215</v>
      </c>
      <c r="C34" s="445"/>
      <c r="D34" s="445"/>
      <c r="F34" s="445" t="s">
        <v>218</v>
      </c>
      <c r="G34" s="445"/>
      <c r="H34" s="445"/>
      <c r="I34" s="445"/>
      <c r="K34" s="361"/>
      <c r="L34" s="70"/>
      <c r="M34" s="70"/>
      <c r="O34" s="57"/>
      <c r="P34" s="74"/>
    </row>
    <row r="35" spans="1:16" ht="15.6" x14ac:dyDescent="0.3">
      <c r="A35" s="360"/>
      <c r="B35" s="446" t="s">
        <v>216</v>
      </c>
      <c r="C35" s="446"/>
      <c r="D35" s="446"/>
      <c r="F35" s="446" t="s">
        <v>217</v>
      </c>
      <c r="G35" s="446"/>
      <c r="H35" s="446"/>
      <c r="I35" s="446"/>
      <c r="K35" s="361"/>
      <c r="L35" s="70"/>
      <c r="M35" s="70"/>
      <c r="O35" s="57"/>
      <c r="P35" s="74"/>
    </row>
    <row r="36" spans="1:16" x14ac:dyDescent="0.3">
      <c r="A36" s="360"/>
      <c r="C36" s="355"/>
      <c r="D36" s="355"/>
      <c r="K36" s="361"/>
      <c r="L36" s="70"/>
      <c r="M36" s="70"/>
      <c r="O36" s="57"/>
      <c r="P36" s="74"/>
    </row>
    <row r="37" spans="1:16" x14ac:dyDescent="0.3">
      <c r="A37" s="362"/>
      <c r="B37" s="363"/>
      <c r="C37" s="364"/>
      <c r="D37" s="364"/>
      <c r="E37" s="363"/>
      <c r="F37" s="363"/>
      <c r="G37" s="363"/>
      <c r="H37" s="363"/>
      <c r="I37" s="363"/>
      <c r="J37" s="363"/>
      <c r="K37" s="365"/>
      <c r="L37" s="70"/>
      <c r="M37" s="70"/>
      <c r="O37" s="57"/>
      <c r="P37" s="74"/>
    </row>
    <row r="38" spans="1:16" x14ac:dyDescent="0.3">
      <c r="K38" s="70"/>
      <c r="L38" s="70"/>
      <c r="M38" s="70"/>
      <c r="O38" s="57"/>
      <c r="P38" s="57"/>
    </row>
    <row r="39" spans="1:16" ht="14.4" x14ac:dyDescent="0.3">
      <c r="C39" s="94"/>
      <c r="D39" s="94"/>
    </row>
    <row r="40" spans="1:16" ht="14.4" x14ac:dyDescent="0.3">
      <c r="B40" s="57" t="s">
        <v>146</v>
      </c>
      <c r="C40" s="94"/>
      <c r="D40" s="94"/>
    </row>
    <row r="41" spans="1:16" ht="15" customHeight="1" x14ac:dyDescent="0.3">
      <c r="B41" s="57" t="s">
        <v>140</v>
      </c>
      <c r="C41" s="94"/>
      <c r="D41" s="94"/>
    </row>
    <row r="42" spans="1:16" ht="14.4" x14ac:dyDescent="0.3">
      <c r="B42" s="57" t="s">
        <v>137</v>
      </c>
      <c r="C42" s="94" t="s">
        <v>123</v>
      </c>
      <c r="D42" s="94" t="s">
        <v>141</v>
      </c>
      <c r="E42" s="57" t="s">
        <v>138</v>
      </c>
      <c r="K42" s="71"/>
    </row>
    <row r="43" spans="1:16" ht="67.5" customHeight="1" x14ac:dyDescent="0.3">
      <c r="B43" s="239" t="s">
        <v>142</v>
      </c>
      <c r="C43" s="238">
        <v>12</v>
      </c>
      <c r="D43" s="240">
        <v>625849</v>
      </c>
      <c r="E43" s="240">
        <f>C43*D43</f>
        <v>7510188</v>
      </c>
    </row>
    <row r="44" spans="1:16" ht="67.5" customHeight="1" x14ac:dyDescent="0.3">
      <c r="B44" s="239" t="s">
        <v>148</v>
      </c>
      <c r="C44" s="238">
        <v>0</v>
      </c>
      <c r="D44" s="240">
        <v>911007</v>
      </c>
      <c r="E44" s="240">
        <f>C44*D44</f>
        <v>0</v>
      </c>
    </row>
    <row r="45" spans="1:16" ht="51.75" customHeight="1" x14ac:dyDescent="0.3">
      <c r="B45" s="239" t="s">
        <v>143</v>
      </c>
      <c r="C45" s="57">
        <v>1</v>
      </c>
      <c r="D45" s="240">
        <v>329625</v>
      </c>
      <c r="E45" s="240">
        <f>C45*D45</f>
        <v>329625</v>
      </c>
    </row>
    <row r="46" spans="1:16" ht="76.5" customHeight="1" x14ac:dyDescent="0.3">
      <c r="B46" s="239" t="s">
        <v>147</v>
      </c>
      <c r="C46" s="57">
        <v>0</v>
      </c>
      <c r="D46" s="240">
        <v>329625</v>
      </c>
      <c r="E46" s="240">
        <f>C46*D46</f>
        <v>0</v>
      </c>
    </row>
    <row r="47" spans="1:16" ht="33.75" customHeight="1" x14ac:dyDescent="0.3">
      <c r="B47" s="239" t="s">
        <v>144</v>
      </c>
      <c r="C47" s="57">
        <v>10</v>
      </c>
      <c r="D47" s="240">
        <v>54574</v>
      </c>
      <c r="E47" s="240">
        <v>545740</v>
      </c>
    </row>
    <row r="48" spans="1:16" ht="14.4" x14ac:dyDescent="0.3">
      <c r="B48" s="239"/>
      <c r="D48" s="240"/>
      <c r="E48" s="240"/>
    </row>
    <row r="49" spans="2:5" ht="14.4" x14ac:dyDescent="0.3">
      <c r="B49" s="239"/>
      <c r="D49" s="240"/>
      <c r="E49" s="240"/>
    </row>
    <row r="50" spans="2:5" ht="14.4" x14ac:dyDescent="0.3">
      <c r="B50" s="239"/>
      <c r="D50" s="240"/>
      <c r="E50" s="240"/>
    </row>
    <row r="52" spans="2:5" x14ac:dyDescent="0.3">
      <c r="E52" s="57">
        <v>0</v>
      </c>
    </row>
    <row r="54" spans="2:5" x14ac:dyDescent="0.3">
      <c r="B54" s="57" t="s">
        <v>145</v>
      </c>
      <c r="E54" s="241">
        <f>SUM(E43:E50)</f>
        <v>8385553</v>
      </c>
    </row>
  </sheetData>
  <sheetProtection selectLockedCells="1" selectUnlockedCells="1"/>
  <mergeCells count="41">
    <mergeCell ref="B34:D34"/>
    <mergeCell ref="B35:D35"/>
    <mergeCell ref="F34:I34"/>
    <mergeCell ref="F35:I35"/>
    <mergeCell ref="B10:C10"/>
    <mergeCell ref="I17:J17"/>
    <mergeCell ref="B17:D17"/>
    <mergeCell ref="B18:D18"/>
    <mergeCell ref="I18:J18"/>
    <mergeCell ref="A16:J16"/>
    <mergeCell ref="A12:B12"/>
    <mergeCell ref="B11:C11"/>
    <mergeCell ref="G14:G15"/>
    <mergeCell ref="A14:D15"/>
    <mergeCell ref="E14:E15"/>
    <mergeCell ref="H14:H15"/>
    <mergeCell ref="I14:J15"/>
    <mergeCell ref="B13:K13"/>
    <mergeCell ref="B29:K29"/>
    <mergeCell ref="B19:D19"/>
    <mergeCell ref="I19:J19"/>
    <mergeCell ref="A22:J22"/>
    <mergeCell ref="A24:J24"/>
    <mergeCell ref="A26:J26"/>
    <mergeCell ref="A28:J28"/>
    <mergeCell ref="K7:K8"/>
    <mergeCell ref="A9:K9"/>
    <mergeCell ref="A7:A8"/>
    <mergeCell ref="B7:C8"/>
    <mergeCell ref="A2:K2"/>
    <mergeCell ref="A3:K3"/>
    <mergeCell ref="A4:K4"/>
    <mergeCell ref="B5:H5"/>
    <mergeCell ref="A6:K6"/>
    <mergeCell ref="D7:D8"/>
    <mergeCell ref="E7:E8"/>
    <mergeCell ref="F7:F8"/>
    <mergeCell ref="G7:G8"/>
    <mergeCell ref="H7:H8"/>
    <mergeCell ref="I7:I8"/>
    <mergeCell ref="J7:J8"/>
  </mergeCells>
  <printOptions horizontalCentered="1" verticalCentered="1"/>
  <pageMargins left="0.15748031496062992" right="0.23622047244094491" top="0.59055118110236227" bottom="0.59055118110236227" header="0.51181102362204722" footer="0.51181102362204722"/>
  <pageSetup scale="56" firstPageNumber="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59999389629810485"/>
    <pageSetUpPr fitToPage="1"/>
  </sheetPr>
  <dimension ref="A1:AX66"/>
  <sheetViews>
    <sheetView view="pageBreakPreview" topLeftCell="A9" zoomScale="60" zoomScaleNormal="55" workbookViewId="0">
      <selection activeCell="U36" sqref="U36:X36"/>
    </sheetView>
  </sheetViews>
  <sheetFormatPr baseColWidth="10" defaultColWidth="12.77734375" defaultRowHeight="15.6" x14ac:dyDescent="0.25"/>
  <cols>
    <col min="1" max="1" width="9.5546875" style="1" customWidth="1"/>
    <col min="2" max="2" width="4.5546875" style="1" customWidth="1"/>
    <col min="3" max="3" width="39.5546875" style="1" customWidth="1"/>
    <col min="4" max="4" width="7.5546875" style="1" customWidth="1"/>
    <col min="5" max="5" width="5.44140625" style="1" hidden="1" customWidth="1"/>
    <col min="6" max="13" width="3.5546875" style="1" customWidth="1"/>
    <col min="14" max="16" width="2.5546875" style="1" hidden="1" customWidth="1"/>
    <col min="17" max="17" width="3.77734375" style="1" hidden="1" customWidth="1"/>
    <col min="18" max="18" width="12.44140625" style="2" bestFit="1" customWidth="1"/>
    <col min="19" max="19" width="30.77734375" style="2" customWidth="1"/>
    <col min="20" max="20" width="14.44140625" style="2" customWidth="1"/>
    <col min="21" max="21" width="12.44140625" style="2" bestFit="1" customWidth="1"/>
    <col min="22" max="22" width="22.44140625" style="2" bestFit="1" customWidth="1"/>
    <col min="23" max="23" width="13" style="2" customWidth="1"/>
    <col min="24" max="24" width="12.44140625" style="2" bestFit="1" customWidth="1"/>
    <col min="25" max="25" width="22.21875" style="2" customWidth="1"/>
    <col min="26" max="26" width="13.77734375" style="2" customWidth="1"/>
    <col min="27" max="27" width="17.44140625" style="2" hidden="1" customWidth="1"/>
    <col min="28" max="28" width="11" style="2" hidden="1" customWidth="1"/>
    <col min="29" max="29" width="7.5546875" style="2" hidden="1" customWidth="1"/>
    <col min="30" max="30" width="12.5546875" style="2" hidden="1" customWidth="1"/>
    <col min="31" max="31" width="11" style="2" hidden="1" customWidth="1"/>
    <col min="32" max="32" width="7.5546875" style="2" hidden="1" customWidth="1"/>
    <col min="33" max="33" width="17.44140625" style="2" hidden="1" customWidth="1"/>
    <col min="34" max="34" width="11" style="2" hidden="1" customWidth="1"/>
    <col min="35" max="35" width="7.5546875" style="2" hidden="1" customWidth="1"/>
    <col min="36" max="36" width="17.44140625" style="2" hidden="1" customWidth="1"/>
    <col min="37" max="37" width="11" style="2" hidden="1" customWidth="1"/>
    <col min="38" max="38" width="7.5546875" style="2" hidden="1" customWidth="1"/>
    <col min="39" max="39" width="16.44140625" style="2" hidden="1" customWidth="1"/>
    <col min="40" max="40" width="12.21875" style="2" hidden="1" customWidth="1"/>
    <col min="41" max="41" width="7.21875" style="2" hidden="1" customWidth="1"/>
    <col min="42" max="42" width="0.21875" style="1" hidden="1" customWidth="1"/>
    <col min="43" max="43" width="16.5546875" style="1" hidden="1" customWidth="1"/>
    <col min="44" max="44" width="0.44140625" style="1" hidden="1" customWidth="1"/>
    <col min="45" max="45" width="12.44140625" style="1" bestFit="1" customWidth="1"/>
    <col min="46" max="46" width="24.5546875" style="1" customWidth="1"/>
    <col min="47" max="47" width="13.5546875" style="1" customWidth="1"/>
    <col min="48" max="48" width="33" style="1" customWidth="1"/>
    <col min="49" max="49" width="15" style="1" customWidth="1"/>
    <col min="50" max="50" width="25.5546875" style="1" customWidth="1"/>
    <col min="51" max="178" width="12.77734375" style="1"/>
    <col min="179" max="179" width="12.77734375" style="1" customWidth="1"/>
    <col min="180" max="180" width="33.77734375" style="1" customWidth="1"/>
    <col min="181" max="182" width="5.44140625" style="1" customWidth="1"/>
    <col min="183" max="206" width="4.5546875" style="1" customWidth="1"/>
    <col min="207" max="234" width="0" style="1" hidden="1" customWidth="1"/>
    <col min="235" max="235" width="6" style="1" customWidth="1"/>
    <col min="236" max="236" width="12" style="1" customWidth="1"/>
    <col min="237" max="237" width="6.5546875" style="1" customWidth="1"/>
    <col min="238" max="238" width="6.44140625" style="1" customWidth="1"/>
    <col min="239" max="239" width="12.77734375" style="1" customWidth="1"/>
    <col min="240" max="240" width="5.5546875" style="1" customWidth="1"/>
    <col min="241" max="279" width="0" style="1" hidden="1" customWidth="1"/>
    <col min="280" max="280" width="7" style="1" customWidth="1"/>
    <col min="281" max="281" width="12.77734375" style="1" customWidth="1"/>
    <col min="282" max="282" width="6.44140625" style="1" customWidth="1"/>
    <col min="283" max="283" width="7" style="1" customWidth="1"/>
    <col min="284" max="284" width="12.77734375" style="1" customWidth="1"/>
    <col min="285" max="285" width="7.5546875" style="1" customWidth="1"/>
    <col min="286" max="286" width="6.5546875" style="1" customWidth="1"/>
    <col min="287" max="287" width="12.77734375" style="1" customWidth="1"/>
    <col min="288" max="288" width="6.44140625" style="1" customWidth="1"/>
    <col min="289" max="289" width="7.44140625" style="1" customWidth="1"/>
    <col min="290" max="290" width="12.77734375" style="1" customWidth="1"/>
    <col min="291" max="291" width="5.77734375" style="1" customWidth="1"/>
    <col min="292" max="294" width="0" style="1" hidden="1" customWidth="1"/>
    <col min="295" max="434" width="12.77734375" style="1"/>
    <col min="435" max="435" width="12.77734375" style="1" customWidth="1"/>
    <col min="436" max="436" width="33.77734375" style="1" customWidth="1"/>
    <col min="437" max="438" width="5.44140625" style="1" customWidth="1"/>
    <col min="439" max="462" width="4.5546875" style="1" customWidth="1"/>
    <col min="463" max="490" width="0" style="1" hidden="1" customWidth="1"/>
    <col min="491" max="491" width="6" style="1" customWidth="1"/>
    <col min="492" max="492" width="12" style="1" customWidth="1"/>
    <col min="493" max="493" width="6.5546875" style="1" customWidth="1"/>
    <col min="494" max="494" width="6.44140625" style="1" customWidth="1"/>
    <col min="495" max="495" width="12.77734375" style="1" customWidth="1"/>
    <col min="496" max="496" width="5.5546875" style="1" customWidth="1"/>
    <col min="497" max="535" width="0" style="1" hidden="1" customWidth="1"/>
    <col min="536" max="536" width="7" style="1" customWidth="1"/>
    <col min="537" max="537" width="12.77734375" style="1" customWidth="1"/>
    <col min="538" max="538" width="6.44140625" style="1" customWidth="1"/>
    <col min="539" max="539" width="7" style="1" customWidth="1"/>
    <col min="540" max="540" width="12.77734375" style="1" customWidth="1"/>
    <col min="541" max="541" width="7.5546875" style="1" customWidth="1"/>
    <col min="542" max="542" width="6.5546875" style="1" customWidth="1"/>
    <col min="543" max="543" width="12.77734375" style="1" customWidth="1"/>
    <col min="544" max="544" width="6.44140625" style="1" customWidth="1"/>
    <col min="545" max="545" width="7.44140625" style="1" customWidth="1"/>
    <col min="546" max="546" width="12.77734375" style="1" customWidth="1"/>
    <col min="547" max="547" width="5.77734375" style="1" customWidth="1"/>
    <col min="548" max="550" width="0" style="1" hidden="1" customWidth="1"/>
    <col min="551" max="690" width="12.77734375" style="1"/>
    <col min="691" max="691" width="12.77734375" style="1" customWidth="1"/>
    <col min="692" max="692" width="33.77734375" style="1" customWidth="1"/>
    <col min="693" max="694" width="5.44140625" style="1" customWidth="1"/>
    <col min="695" max="718" width="4.5546875" style="1" customWidth="1"/>
    <col min="719" max="746" width="0" style="1" hidden="1" customWidth="1"/>
    <col min="747" max="747" width="6" style="1" customWidth="1"/>
    <col min="748" max="748" width="12" style="1" customWidth="1"/>
    <col min="749" max="749" width="6.5546875" style="1" customWidth="1"/>
    <col min="750" max="750" width="6.44140625" style="1" customWidth="1"/>
    <col min="751" max="751" width="12.77734375" style="1" customWidth="1"/>
    <col min="752" max="752" width="5.5546875" style="1" customWidth="1"/>
    <col min="753" max="791" width="0" style="1" hidden="1" customWidth="1"/>
    <col min="792" max="792" width="7" style="1" customWidth="1"/>
    <col min="793" max="793" width="12.77734375" style="1" customWidth="1"/>
    <col min="794" max="794" width="6.44140625" style="1" customWidth="1"/>
    <col min="795" max="795" width="7" style="1" customWidth="1"/>
    <col min="796" max="796" width="12.77734375" style="1" customWidth="1"/>
    <col min="797" max="797" width="7.5546875" style="1" customWidth="1"/>
    <col min="798" max="798" width="6.5546875" style="1" customWidth="1"/>
    <col min="799" max="799" width="12.77734375" style="1" customWidth="1"/>
    <col min="800" max="800" width="6.44140625" style="1" customWidth="1"/>
    <col min="801" max="801" width="7.44140625" style="1" customWidth="1"/>
    <col min="802" max="802" width="12.77734375" style="1" customWidth="1"/>
    <col min="803" max="803" width="5.77734375" style="1" customWidth="1"/>
    <col min="804" max="806" width="0" style="1" hidden="1" customWidth="1"/>
    <col min="807" max="946" width="12.77734375" style="1"/>
    <col min="947" max="947" width="12.77734375" style="1" customWidth="1"/>
    <col min="948" max="948" width="33.77734375" style="1" customWidth="1"/>
    <col min="949" max="950" width="5.44140625" style="1" customWidth="1"/>
    <col min="951" max="974" width="4.5546875" style="1" customWidth="1"/>
    <col min="975" max="1002" width="0" style="1" hidden="1" customWidth="1"/>
    <col min="1003" max="1003" width="6" style="1" customWidth="1"/>
    <col min="1004" max="1004" width="12" style="1" customWidth="1"/>
    <col min="1005" max="1005" width="6.5546875" style="1" customWidth="1"/>
    <col min="1006" max="1006" width="6.44140625" style="1" customWidth="1"/>
    <col min="1007" max="1007" width="12.77734375" style="1" customWidth="1"/>
    <col min="1008" max="1008" width="5.5546875" style="1" customWidth="1"/>
    <col min="1009" max="1047" width="0" style="1" hidden="1" customWidth="1"/>
    <col min="1048" max="1048" width="7" style="1" customWidth="1"/>
    <col min="1049" max="1049" width="12.77734375" style="1" customWidth="1"/>
    <col min="1050" max="1050" width="6.44140625" style="1" customWidth="1"/>
    <col min="1051" max="1051" width="7" style="1" customWidth="1"/>
    <col min="1052" max="1052" width="12.77734375" style="1" customWidth="1"/>
    <col min="1053" max="1053" width="7.5546875" style="1" customWidth="1"/>
    <col min="1054" max="1054" width="6.5546875" style="1" customWidth="1"/>
    <col min="1055" max="1055" width="12.77734375" style="1" customWidth="1"/>
    <col min="1056" max="1056" width="6.44140625" style="1" customWidth="1"/>
    <col min="1057" max="1057" width="7.44140625" style="1" customWidth="1"/>
    <col min="1058" max="1058" width="12.77734375" style="1" customWidth="1"/>
    <col min="1059" max="1059" width="5.77734375" style="1" customWidth="1"/>
    <col min="1060" max="1062" width="0" style="1" hidden="1" customWidth="1"/>
    <col min="1063" max="1202" width="12.77734375" style="1"/>
    <col min="1203" max="1203" width="12.77734375" style="1" customWidth="1"/>
    <col min="1204" max="1204" width="33.77734375" style="1" customWidth="1"/>
    <col min="1205" max="1206" width="5.44140625" style="1" customWidth="1"/>
    <col min="1207" max="1230" width="4.5546875" style="1" customWidth="1"/>
    <col min="1231" max="1258" width="0" style="1" hidden="1" customWidth="1"/>
    <col min="1259" max="1259" width="6" style="1" customWidth="1"/>
    <col min="1260" max="1260" width="12" style="1" customWidth="1"/>
    <col min="1261" max="1261" width="6.5546875" style="1" customWidth="1"/>
    <col min="1262" max="1262" width="6.44140625" style="1" customWidth="1"/>
    <col min="1263" max="1263" width="12.77734375" style="1" customWidth="1"/>
    <col min="1264" max="1264" width="5.5546875" style="1" customWidth="1"/>
    <col min="1265" max="1303" width="0" style="1" hidden="1" customWidth="1"/>
    <col min="1304" max="1304" width="7" style="1" customWidth="1"/>
    <col min="1305" max="1305" width="12.77734375" style="1" customWidth="1"/>
    <col min="1306" max="1306" width="6.44140625" style="1" customWidth="1"/>
    <col min="1307" max="1307" width="7" style="1" customWidth="1"/>
    <col min="1308" max="1308" width="12.77734375" style="1" customWidth="1"/>
    <col min="1309" max="1309" width="7.5546875" style="1" customWidth="1"/>
    <col min="1310" max="1310" width="6.5546875" style="1" customWidth="1"/>
    <col min="1311" max="1311" width="12.77734375" style="1" customWidth="1"/>
    <col min="1312" max="1312" width="6.44140625" style="1" customWidth="1"/>
    <col min="1313" max="1313" width="7.44140625" style="1" customWidth="1"/>
    <col min="1314" max="1314" width="12.77734375" style="1" customWidth="1"/>
    <col min="1315" max="1315" width="5.77734375" style="1" customWidth="1"/>
    <col min="1316" max="1318" width="0" style="1" hidden="1" customWidth="1"/>
    <col min="1319" max="1458" width="12.77734375" style="1"/>
    <col min="1459" max="1459" width="12.77734375" style="1" customWidth="1"/>
    <col min="1460" max="1460" width="33.77734375" style="1" customWidth="1"/>
    <col min="1461" max="1462" width="5.44140625" style="1" customWidth="1"/>
    <col min="1463" max="1486" width="4.5546875" style="1" customWidth="1"/>
    <col min="1487" max="1514" width="0" style="1" hidden="1" customWidth="1"/>
    <col min="1515" max="1515" width="6" style="1" customWidth="1"/>
    <col min="1516" max="1516" width="12" style="1" customWidth="1"/>
    <col min="1517" max="1517" width="6.5546875" style="1" customWidth="1"/>
    <col min="1518" max="1518" width="6.44140625" style="1" customWidth="1"/>
    <col min="1519" max="1519" width="12.77734375" style="1" customWidth="1"/>
    <col min="1520" max="1520" width="5.5546875" style="1" customWidth="1"/>
    <col min="1521" max="1559" width="0" style="1" hidden="1" customWidth="1"/>
    <col min="1560" max="1560" width="7" style="1" customWidth="1"/>
    <col min="1561" max="1561" width="12.77734375" style="1" customWidth="1"/>
    <col min="1562" max="1562" width="6.44140625" style="1" customWidth="1"/>
    <col min="1563" max="1563" width="7" style="1" customWidth="1"/>
    <col min="1564" max="1564" width="12.77734375" style="1" customWidth="1"/>
    <col min="1565" max="1565" width="7.5546875" style="1" customWidth="1"/>
    <col min="1566" max="1566" width="6.5546875" style="1" customWidth="1"/>
    <col min="1567" max="1567" width="12.77734375" style="1" customWidth="1"/>
    <col min="1568" max="1568" width="6.44140625" style="1" customWidth="1"/>
    <col min="1569" max="1569" width="7.44140625" style="1" customWidth="1"/>
    <col min="1570" max="1570" width="12.77734375" style="1" customWidth="1"/>
    <col min="1571" max="1571" width="5.77734375" style="1" customWidth="1"/>
    <col min="1572" max="1574" width="0" style="1" hidden="1" customWidth="1"/>
    <col min="1575" max="1714" width="12.77734375" style="1"/>
    <col min="1715" max="1715" width="12.77734375" style="1" customWidth="1"/>
    <col min="1716" max="1716" width="33.77734375" style="1" customWidth="1"/>
    <col min="1717" max="1718" width="5.44140625" style="1" customWidth="1"/>
    <col min="1719" max="1742" width="4.5546875" style="1" customWidth="1"/>
    <col min="1743" max="1770" width="0" style="1" hidden="1" customWidth="1"/>
    <col min="1771" max="1771" width="6" style="1" customWidth="1"/>
    <col min="1772" max="1772" width="12" style="1" customWidth="1"/>
    <col min="1773" max="1773" width="6.5546875" style="1" customWidth="1"/>
    <col min="1774" max="1774" width="6.44140625" style="1" customWidth="1"/>
    <col min="1775" max="1775" width="12.77734375" style="1" customWidth="1"/>
    <col min="1776" max="1776" width="5.5546875" style="1" customWidth="1"/>
    <col min="1777" max="1815" width="0" style="1" hidden="1" customWidth="1"/>
    <col min="1816" max="1816" width="7" style="1" customWidth="1"/>
    <col min="1817" max="1817" width="12.77734375" style="1" customWidth="1"/>
    <col min="1818" max="1818" width="6.44140625" style="1" customWidth="1"/>
    <col min="1819" max="1819" width="7" style="1" customWidth="1"/>
    <col min="1820" max="1820" width="12.77734375" style="1" customWidth="1"/>
    <col min="1821" max="1821" width="7.5546875" style="1" customWidth="1"/>
    <col min="1822" max="1822" width="6.5546875" style="1" customWidth="1"/>
    <col min="1823" max="1823" width="12.77734375" style="1" customWidth="1"/>
    <col min="1824" max="1824" width="6.44140625" style="1" customWidth="1"/>
    <col min="1825" max="1825" width="7.44140625" style="1" customWidth="1"/>
    <col min="1826" max="1826" width="12.77734375" style="1" customWidth="1"/>
    <col min="1827" max="1827" width="5.77734375" style="1" customWidth="1"/>
    <col min="1828" max="1830" width="0" style="1" hidden="1" customWidth="1"/>
    <col min="1831" max="1970" width="12.77734375" style="1"/>
    <col min="1971" max="1971" width="12.77734375" style="1" customWidth="1"/>
    <col min="1972" max="1972" width="33.77734375" style="1" customWidth="1"/>
    <col min="1973" max="1974" width="5.44140625" style="1" customWidth="1"/>
    <col min="1975" max="1998" width="4.5546875" style="1" customWidth="1"/>
    <col min="1999" max="2026" width="0" style="1" hidden="1" customWidth="1"/>
    <col min="2027" max="2027" width="6" style="1" customWidth="1"/>
    <col min="2028" max="2028" width="12" style="1" customWidth="1"/>
    <col min="2029" max="2029" width="6.5546875" style="1" customWidth="1"/>
    <col min="2030" max="2030" width="6.44140625" style="1" customWidth="1"/>
    <col min="2031" max="2031" width="12.77734375" style="1" customWidth="1"/>
    <col min="2032" max="2032" width="5.5546875" style="1" customWidth="1"/>
    <col min="2033" max="2071" width="0" style="1" hidden="1" customWidth="1"/>
    <col min="2072" max="2072" width="7" style="1" customWidth="1"/>
    <col min="2073" max="2073" width="12.77734375" style="1" customWidth="1"/>
    <col min="2074" max="2074" width="6.44140625" style="1" customWidth="1"/>
    <col min="2075" max="2075" width="7" style="1" customWidth="1"/>
    <col min="2076" max="2076" width="12.77734375" style="1" customWidth="1"/>
    <col min="2077" max="2077" width="7.5546875" style="1" customWidth="1"/>
    <col min="2078" max="2078" width="6.5546875" style="1" customWidth="1"/>
    <col min="2079" max="2079" width="12.77734375" style="1" customWidth="1"/>
    <col min="2080" max="2080" width="6.44140625" style="1" customWidth="1"/>
    <col min="2081" max="2081" width="7.44140625" style="1" customWidth="1"/>
    <col min="2082" max="2082" width="12.77734375" style="1" customWidth="1"/>
    <col min="2083" max="2083" width="5.77734375" style="1" customWidth="1"/>
    <col min="2084" max="2086" width="0" style="1" hidden="1" customWidth="1"/>
    <col min="2087" max="2226" width="12.77734375" style="1"/>
    <col min="2227" max="2227" width="12.77734375" style="1" customWidth="1"/>
    <col min="2228" max="2228" width="33.77734375" style="1" customWidth="1"/>
    <col min="2229" max="2230" width="5.44140625" style="1" customWidth="1"/>
    <col min="2231" max="2254" width="4.5546875" style="1" customWidth="1"/>
    <col min="2255" max="2282" width="0" style="1" hidden="1" customWidth="1"/>
    <col min="2283" max="2283" width="6" style="1" customWidth="1"/>
    <col min="2284" max="2284" width="12" style="1" customWidth="1"/>
    <col min="2285" max="2285" width="6.5546875" style="1" customWidth="1"/>
    <col min="2286" max="2286" width="6.44140625" style="1" customWidth="1"/>
    <col min="2287" max="2287" width="12.77734375" style="1" customWidth="1"/>
    <col min="2288" max="2288" width="5.5546875" style="1" customWidth="1"/>
    <col min="2289" max="2327" width="0" style="1" hidden="1" customWidth="1"/>
    <col min="2328" max="2328" width="7" style="1" customWidth="1"/>
    <col min="2329" max="2329" width="12.77734375" style="1" customWidth="1"/>
    <col min="2330" max="2330" width="6.44140625" style="1" customWidth="1"/>
    <col min="2331" max="2331" width="7" style="1" customWidth="1"/>
    <col min="2332" max="2332" width="12.77734375" style="1" customWidth="1"/>
    <col min="2333" max="2333" width="7.5546875" style="1" customWidth="1"/>
    <col min="2334" max="2334" width="6.5546875" style="1" customWidth="1"/>
    <col min="2335" max="2335" width="12.77734375" style="1" customWidth="1"/>
    <col min="2336" max="2336" width="6.44140625" style="1" customWidth="1"/>
    <col min="2337" max="2337" width="7.44140625" style="1" customWidth="1"/>
    <col min="2338" max="2338" width="12.77734375" style="1" customWidth="1"/>
    <col min="2339" max="2339" width="5.77734375" style="1" customWidth="1"/>
    <col min="2340" max="2342" width="0" style="1" hidden="1" customWidth="1"/>
    <col min="2343" max="2482" width="12.77734375" style="1"/>
    <col min="2483" max="2483" width="12.77734375" style="1" customWidth="1"/>
    <col min="2484" max="2484" width="33.77734375" style="1" customWidth="1"/>
    <col min="2485" max="2486" width="5.44140625" style="1" customWidth="1"/>
    <col min="2487" max="2510" width="4.5546875" style="1" customWidth="1"/>
    <col min="2511" max="2538" width="0" style="1" hidden="1" customWidth="1"/>
    <col min="2539" max="2539" width="6" style="1" customWidth="1"/>
    <col min="2540" max="2540" width="12" style="1" customWidth="1"/>
    <col min="2541" max="2541" width="6.5546875" style="1" customWidth="1"/>
    <col min="2542" max="2542" width="6.44140625" style="1" customWidth="1"/>
    <col min="2543" max="2543" width="12.77734375" style="1" customWidth="1"/>
    <col min="2544" max="2544" width="5.5546875" style="1" customWidth="1"/>
    <col min="2545" max="2583" width="0" style="1" hidden="1" customWidth="1"/>
    <col min="2584" max="2584" width="7" style="1" customWidth="1"/>
    <col min="2585" max="2585" width="12.77734375" style="1" customWidth="1"/>
    <col min="2586" max="2586" width="6.44140625" style="1" customWidth="1"/>
    <col min="2587" max="2587" width="7" style="1" customWidth="1"/>
    <col min="2588" max="2588" width="12.77734375" style="1" customWidth="1"/>
    <col min="2589" max="2589" width="7.5546875" style="1" customWidth="1"/>
    <col min="2590" max="2590" width="6.5546875" style="1" customWidth="1"/>
    <col min="2591" max="2591" width="12.77734375" style="1" customWidth="1"/>
    <col min="2592" max="2592" width="6.44140625" style="1" customWidth="1"/>
    <col min="2593" max="2593" width="7.44140625" style="1" customWidth="1"/>
    <col min="2594" max="2594" width="12.77734375" style="1" customWidth="1"/>
    <col min="2595" max="2595" width="5.77734375" style="1" customWidth="1"/>
    <col min="2596" max="2598" width="0" style="1" hidden="1" customWidth="1"/>
    <col min="2599" max="2738" width="12.77734375" style="1"/>
    <col min="2739" max="2739" width="12.77734375" style="1" customWidth="1"/>
    <col min="2740" max="2740" width="33.77734375" style="1" customWidth="1"/>
    <col min="2741" max="2742" width="5.44140625" style="1" customWidth="1"/>
    <col min="2743" max="2766" width="4.5546875" style="1" customWidth="1"/>
    <col min="2767" max="2794" width="0" style="1" hidden="1" customWidth="1"/>
    <col min="2795" max="2795" width="6" style="1" customWidth="1"/>
    <col min="2796" max="2796" width="12" style="1" customWidth="1"/>
    <col min="2797" max="2797" width="6.5546875" style="1" customWidth="1"/>
    <col min="2798" max="2798" width="6.44140625" style="1" customWidth="1"/>
    <col min="2799" max="2799" width="12.77734375" style="1" customWidth="1"/>
    <col min="2800" max="2800" width="5.5546875" style="1" customWidth="1"/>
    <col min="2801" max="2839" width="0" style="1" hidden="1" customWidth="1"/>
    <col min="2840" max="2840" width="7" style="1" customWidth="1"/>
    <col min="2841" max="2841" width="12.77734375" style="1" customWidth="1"/>
    <col min="2842" max="2842" width="6.44140625" style="1" customWidth="1"/>
    <col min="2843" max="2843" width="7" style="1" customWidth="1"/>
    <col min="2844" max="2844" width="12.77734375" style="1" customWidth="1"/>
    <col min="2845" max="2845" width="7.5546875" style="1" customWidth="1"/>
    <col min="2846" max="2846" width="6.5546875" style="1" customWidth="1"/>
    <col min="2847" max="2847" width="12.77734375" style="1" customWidth="1"/>
    <col min="2848" max="2848" width="6.44140625" style="1" customWidth="1"/>
    <col min="2849" max="2849" width="7.44140625" style="1" customWidth="1"/>
    <col min="2850" max="2850" width="12.77734375" style="1" customWidth="1"/>
    <col min="2851" max="2851" width="5.77734375" style="1" customWidth="1"/>
    <col min="2852" max="2854" width="0" style="1" hidden="1" customWidth="1"/>
    <col min="2855" max="2994" width="12.77734375" style="1"/>
    <col min="2995" max="2995" width="12.77734375" style="1" customWidth="1"/>
    <col min="2996" max="2996" width="33.77734375" style="1" customWidth="1"/>
    <col min="2997" max="2998" width="5.44140625" style="1" customWidth="1"/>
    <col min="2999" max="3022" width="4.5546875" style="1" customWidth="1"/>
    <col min="3023" max="3050" width="0" style="1" hidden="1" customWidth="1"/>
    <col min="3051" max="3051" width="6" style="1" customWidth="1"/>
    <col min="3052" max="3052" width="12" style="1" customWidth="1"/>
    <col min="3053" max="3053" width="6.5546875" style="1" customWidth="1"/>
    <col min="3054" max="3054" width="6.44140625" style="1" customWidth="1"/>
    <col min="3055" max="3055" width="12.77734375" style="1" customWidth="1"/>
    <col min="3056" max="3056" width="5.5546875" style="1" customWidth="1"/>
    <col min="3057" max="3095" width="0" style="1" hidden="1" customWidth="1"/>
    <col min="3096" max="3096" width="7" style="1" customWidth="1"/>
    <col min="3097" max="3097" width="12.77734375" style="1" customWidth="1"/>
    <col min="3098" max="3098" width="6.44140625" style="1" customWidth="1"/>
    <col min="3099" max="3099" width="7" style="1" customWidth="1"/>
    <col min="3100" max="3100" width="12.77734375" style="1" customWidth="1"/>
    <col min="3101" max="3101" width="7.5546875" style="1" customWidth="1"/>
    <col min="3102" max="3102" width="6.5546875" style="1" customWidth="1"/>
    <col min="3103" max="3103" width="12.77734375" style="1" customWidth="1"/>
    <col min="3104" max="3104" width="6.44140625" style="1" customWidth="1"/>
    <col min="3105" max="3105" width="7.44140625" style="1" customWidth="1"/>
    <col min="3106" max="3106" width="12.77734375" style="1" customWidth="1"/>
    <col min="3107" max="3107" width="5.77734375" style="1" customWidth="1"/>
    <col min="3108" max="3110" width="0" style="1" hidden="1" customWidth="1"/>
    <col min="3111" max="3250" width="12.77734375" style="1"/>
    <col min="3251" max="3251" width="12.77734375" style="1" customWidth="1"/>
    <col min="3252" max="3252" width="33.77734375" style="1" customWidth="1"/>
    <col min="3253" max="3254" width="5.44140625" style="1" customWidth="1"/>
    <col min="3255" max="3278" width="4.5546875" style="1" customWidth="1"/>
    <col min="3279" max="3306" width="0" style="1" hidden="1" customWidth="1"/>
    <col min="3307" max="3307" width="6" style="1" customWidth="1"/>
    <col min="3308" max="3308" width="12" style="1" customWidth="1"/>
    <col min="3309" max="3309" width="6.5546875" style="1" customWidth="1"/>
    <col min="3310" max="3310" width="6.44140625" style="1" customWidth="1"/>
    <col min="3311" max="3311" width="12.77734375" style="1" customWidth="1"/>
    <col min="3312" max="3312" width="5.5546875" style="1" customWidth="1"/>
    <col min="3313" max="3351" width="0" style="1" hidden="1" customWidth="1"/>
    <col min="3352" max="3352" width="7" style="1" customWidth="1"/>
    <col min="3353" max="3353" width="12.77734375" style="1" customWidth="1"/>
    <col min="3354" max="3354" width="6.44140625" style="1" customWidth="1"/>
    <col min="3355" max="3355" width="7" style="1" customWidth="1"/>
    <col min="3356" max="3356" width="12.77734375" style="1" customWidth="1"/>
    <col min="3357" max="3357" width="7.5546875" style="1" customWidth="1"/>
    <col min="3358" max="3358" width="6.5546875" style="1" customWidth="1"/>
    <col min="3359" max="3359" width="12.77734375" style="1" customWidth="1"/>
    <col min="3360" max="3360" width="6.44140625" style="1" customWidth="1"/>
    <col min="3361" max="3361" width="7.44140625" style="1" customWidth="1"/>
    <col min="3362" max="3362" width="12.77734375" style="1" customWidth="1"/>
    <col min="3363" max="3363" width="5.77734375" style="1" customWidth="1"/>
    <col min="3364" max="3366" width="0" style="1" hidden="1" customWidth="1"/>
    <col min="3367" max="3506" width="12.77734375" style="1"/>
    <col min="3507" max="3507" width="12.77734375" style="1" customWidth="1"/>
    <col min="3508" max="3508" width="33.77734375" style="1" customWidth="1"/>
    <col min="3509" max="3510" width="5.44140625" style="1" customWidth="1"/>
    <col min="3511" max="3534" width="4.5546875" style="1" customWidth="1"/>
    <col min="3535" max="3562" width="0" style="1" hidden="1" customWidth="1"/>
    <col min="3563" max="3563" width="6" style="1" customWidth="1"/>
    <col min="3564" max="3564" width="12" style="1" customWidth="1"/>
    <col min="3565" max="3565" width="6.5546875" style="1" customWidth="1"/>
    <col min="3566" max="3566" width="6.44140625" style="1" customWidth="1"/>
    <col min="3567" max="3567" width="12.77734375" style="1" customWidth="1"/>
    <col min="3568" max="3568" width="5.5546875" style="1" customWidth="1"/>
    <col min="3569" max="3607" width="0" style="1" hidden="1" customWidth="1"/>
    <col min="3608" max="3608" width="7" style="1" customWidth="1"/>
    <col min="3609" max="3609" width="12.77734375" style="1" customWidth="1"/>
    <col min="3610" max="3610" width="6.44140625" style="1" customWidth="1"/>
    <col min="3611" max="3611" width="7" style="1" customWidth="1"/>
    <col min="3612" max="3612" width="12.77734375" style="1" customWidth="1"/>
    <col min="3613" max="3613" width="7.5546875" style="1" customWidth="1"/>
    <col min="3614" max="3614" width="6.5546875" style="1" customWidth="1"/>
    <col min="3615" max="3615" width="12.77734375" style="1" customWidth="1"/>
    <col min="3616" max="3616" width="6.44140625" style="1" customWidth="1"/>
    <col min="3617" max="3617" width="7.44140625" style="1" customWidth="1"/>
    <col min="3618" max="3618" width="12.77734375" style="1" customWidth="1"/>
    <col min="3619" max="3619" width="5.77734375" style="1" customWidth="1"/>
    <col min="3620" max="3622" width="0" style="1" hidden="1" customWidth="1"/>
    <col min="3623" max="3762" width="12.77734375" style="1"/>
    <col min="3763" max="3763" width="12.77734375" style="1" customWidth="1"/>
    <col min="3764" max="3764" width="33.77734375" style="1" customWidth="1"/>
    <col min="3765" max="3766" width="5.44140625" style="1" customWidth="1"/>
    <col min="3767" max="3790" width="4.5546875" style="1" customWidth="1"/>
    <col min="3791" max="3818" width="0" style="1" hidden="1" customWidth="1"/>
    <col min="3819" max="3819" width="6" style="1" customWidth="1"/>
    <col min="3820" max="3820" width="12" style="1" customWidth="1"/>
    <col min="3821" max="3821" width="6.5546875" style="1" customWidth="1"/>
    <col min="3822" max="3822" width="6.44140625" style="1" customWidth="1"/>
    <col min="3823" max="3823" width="12.77734375" style="1" customWidth="1"/>
    <col min="3824" max="3824" width="5.5546875" style="1" customWidth="1"/>
    <col min="3825" max="3863" width="0" style="1" hidden="1" customWidth="1"/>
    <col min="3864" max="3864" width="7" style="1" customWidth="1"/>
    <col min="3865" max="3865" width="12.77734375" style="1" customWidth="1"/>
    <col min="3866" max="3866" width="6.44140625" style="1" customWidth="1"/>
    <col min="3867" max="3867" width="7" style="1" customWidth="1"/>
    <col min="3868" max="3868" width="12.77734375" style="1" customWidth="1"/>
    <col min="3869" max="3869" width="7.5546875" style="1" customWidth="1"/>
    <col min="3870" max="3870" width="6.5546875" style="1" customWidth="1"/>
    <col min="3871" max="3871" width="12.77734375" style="1" customWidth="1"/>
    <col min="3872" max="3872" width="6.44140625" style="1" customWidth="1"/>
    <col min="3873" max="3873" width="7.44140625" style="1" customWidth="1"/>
    <col min="3874" max="3874" width="12.77734375" style="1" customWidth="1"/>
    <col min="3875" max="3875" width="5.77734375" style="1" customWidth="1"/>
    <col min="3876" max="3878" width="0" style="1" hidden="1" customWidth="1"/>
    <col min="3879" max="4018" width="12.77734375" style="1"/>
    <col min="4019" max="4019" width="12.77734375" style="1" customWidth="1"/>
    <col min="4020" max="4020" width="33.77734375" style="1" customWidth="1"/>
    <col min="4021" max="4022" width="5.44140625" style="1" customWidth="1"/>
    <col min="4023" max="4046" width="4.5546875" style="1" customWidth="1"/>
    <col min="4047" max="4074" width="0" style="1" hidden="1" customWidth="1"/>
    <col min="4075" max="4075" width="6" style="1" customWidth="1"/>
    <col min="4076" max="4076" width="12" style="1" customWidth="1"/>
    <col min="4077" max="4077" width="6.5546875" style="1" customWidth="1"/>
    <col min="4078" max="4078" width="6.44140625" style="1" customWidth="1"/>
    <col min="4079" max="4079" width="12.77734375" style="1" customWidth="1"/>
    <col min="4080" max="4080" width="5.5546875" style="1" customWidth="1"/>
    <col min="4081" max="4119" width="0" style="1" hidden="1" customWidth="1"/>
    <col min="4120" max="4120" width="7" style="1" customWidth="1"/>
    <col min="4121" max="4121" width="12.77734375" style="1" customWidth="1"/>
    <col min="4122" max="4122" width="6.44140625" style="1" customWidth="1"/>
    <col min="4123" max="4123" width="7" style="1" customWidth="1"/>
    <col min="4124" max="4124" width="12.77734375" style="1" customWidth="1"/>
    <col min="4125" max="4125" width="7.5546875" style="1" customWidth="1"/>
    <col min="4126" max="4126" width="6.5546875" style="1" customWidth="1"/>
    <col min="4127" max="4127" width="12.77734375" style="1" customWidth="1"/>
    <col min="4128" max="4128" width="6.44140625" style="1" customWidth="1"/>
    <col min="4129" max="4129" width="7.44140625" style="1" customWidth="1"/>
    <col min="4130" max="4130" width="12.77734375" style="1" customWidth="1"/>
    <col min="4131" max="4131" width="5.77734375" style="1" customWidth="1"/>
    <col min="4132" max="4134" width="0" style="1" hidden="1" customWidth="1"/>
    <col min="4135" max="4274" width="12.77734375" style="1"/>
    <col min="4275" max="4275" width="12.77734375" style="1" customWidth="1"/>
    <col min="4276" max="4276" width="33.77734375" style="1" customWidth="1"/>
    <col min="4277" max="4278" width="5.44140625" style="1" customWidth="1"/>
    <col min="4279" max="4302" width="4.5546875" style="1" customWidth="1"/>
    <col min="4303" max="4330" width="0" style="1" hidden="1" customWidth="1"/>
    <col min="4331" max="4331" width="6" style="1" customWidth="1"/>
    <col min="4332" max="4332" width="12" style="1" customWidth="1"/>
    <col min="4333" max="4333" width="6.5546875" style="1" customWidth="1"/>
    <col min="4334" max="4334" width="6.44140625" style="1" customWidth="1"/>
    <col min="4335" max="4335" width="12.77734375" style="1" customWidth="1"/>
    <col min="4336" max="4336" width="5.5546875" style="1" customWidth="1"/>
    <col min="4337" max="4375" width="0" style="1" hidden="1" customWidth="1"/>
    <col min="4376" max="4376" width="7" style="1" customWidth="1"/>
    <col min="4377" max="4377" width="12.77734375" style="1" customWidth="1"/>
    <col min="4378" max="4378" width="6.44140625" style="1" customWidth="1"/>
    <col min="4379" max="4379" width="7" style="1" customWidth="1"/>
    <col min="4380" max="4380" width="12.77734375" style="1" customWidth="1"/>
    <col min="4381" max="4381" width="7.5546875" style="1" customWidth="1"/>
    <col min="4382" max="4382" width="6.5546875" style="1" customWidth="1"/>
    <col min="4383" max="4383" width="12.77734375" style="1" customWidth="1"/>
    <col min="4384" max="4384" width="6.44140625" style="1" customWidth="1"/>
    <col min="4385" max="4385" width="7.44140625" style="1" customWidth="1"/>
    <col min="4386" max="4386" width="12.77734375" style="1" customWidth="1"/>
    <col min="4387" max="4387" width="5.77734375" style="1" customWidth="1"/>
    <col min="4388" max="4390" width="0" style="1" hidden="1" customWidth="1"/>
    <col min="4391" max="4530" width="12.77734375" style="1"/>
    <col min="4531" max="4531" width="12.77734375" style="1" customWidth="1"/>
    <col min="4532" max="4532" width="33.77734375" style="1" customWidth="1"/>
    <col min="4533" max="4534" width="5.44140625" style="1" customWidth="1"/>
    <col min="4535" max="4558" width="4.5546875" style="1" customWidth="1"/>
    <col min="4559" max="4586" width="0" style="1" hidden="1" customWidth="1"/>
    <col min="4587" max="4587" width="6" style="1" customWidth="1"/>
    <col min="4588" max="4588" width="12" style="1" customWidth="1"/>
    <col min="4589" max="4589" width="6.5546875" style="1" customWidth="1"/>
    <col min="4590" max="4590" width="6.44140625" style="1" customWidth="1"/>
    <col min="4591" max="4591" width="12.77734375" style="1" customWidth="1"/>
    <col min="4592" max="4592" width="5.5546875" style="1" customWidth="1"/>
    <col min="4593" max="4631" width="0" style="1" hidden="1" customWidth="1"/>
    <col min="4632" max="4632" width="7" style="1" customWidth="1"/>
    <col min="4633" max="4633" width="12.77734375" style="1" customWidth="1"/>
    <col min="4634" max="4634" width="6.44140625" style="1" customWidth="1"/>
    <col min="4635" max="4635" width="7" style="1" customWidth="1"/>
    <col min="4636" max="4636" width="12.77734375" style="1" customWidth="1"/>
    <col min="4637" max="4637" width="7.5546875" style="1" customWidth="1"/>
    <col min="4638" max="4638" width="6.5546875" style="1" customWidth="1"/>
    <col min="4639" max="4639" width="12.77734375" style="1" customWidth="1"/>
    <col min="4640" max="4640" width="6.44140625" style="1" customWidth="1"/>
    <col min="4641" max="4641" width="7.44140625" style="1" customWidth="1"/>
    <col min="4642" max="4642" width="12.77734375" style="1" customWidth="1"/>
    <col min="4643" max="4643" width="5.77734375" style="1" customWidth="1"/>
    <col min="4644" max="4646" width="0" style="1" hidden="1" customWidth="1"/>
    <col min="4647" max="4786" width="12.77734375" style="1"/>
    <col min="4787" max="4787" width="12.77734375" style="1" customWidth="1"/>
    <col min="4788" max="4788" width="33.77734375" style="1" customWidth="1"/>
    <col min="4789" max="4790" width="5.44140625" style="1" customWidth="1"/>
    <col min="4791" max="4814" width="4.5546875" style="1" customWidth="1"/>
    <col min="4815" max="4842" width="0" style="1" hidden="1" customWidth="1"/>
    <col min="4843" max="4843" width="6" style="1" customWidth="1"/>
    <col min="4844" max="4844" width="12" style="1" customWidth="1"/>
    <col min="4845" max="4845" width="6.5546875" style="1" customWidth="1"/>
    <col min="4846" max="4846" width="6.44140625" style="1" customWidth="1"/>
    <col min="4847" max="4847" width="12.77734375" style="1" customWidth="1"/>
    <col min="4848" max="4848" width="5.5546875" style="1" customWidth="1"/>
    <col min="4849" max="4887" width="0" style="1" hidden="1" customWidth="1"/>
    <col min="4888" max="4888" width="7" style="1" customWidth="1"/>
    <col min="4889" max="4889" width="12.77734375" style="1" customWidth="1"/>
    <col min="4890" max="4890" width="6.44140625" style="1" customWidth="1"/>
    <col min="4891" max="4891" width="7" style="1" customWidth="1"/>
    <col min="4892" max="4892" width="12.77734375" style="1" customWidth="1"/>
    <col min="4893" max="4893" width="7.5546875" style="1" customWidth="1"/>
    <col min="4894" max="4894" width="6.5546875" style="1" customWidth="1"/>
    <col min="4895" max="4895" width="12.77734375" style="1" customWidth="1"/>
    <col min="4896" max="4896" width="6.44140625" style="1" customWidth="1"/>
    <col min="4897" max="4897" width="7.44140625" style="1" customWidth="1"/>
    <col min="4898" max="4898" width="12.77734375" style="1" customWidth="1"/>
    <col min="4899" max="4899" width="5.77734375" style="1" customWidth="1"/>
    <col min="4900" max="4902" width="0" style="1" hidden="1" customWidth="1"/>
    <col min="4903" max="5042" width="12.77734375" style="1"/>
    <col min="5043" max="5043" width="12.77734375" style="1" customWidth="1"/>
    <col min="5044" max="5044" width="33.77734375" style="1" customWidth="1"/>
    <col min="5045" max="5046" width="5.44140625" style="1" customWidth="1"/>
    <col min="5047" max="5070" width="4.5546875" style="1" customWidth="1"/>
    <col min="5071" max="5098" width="0" style="1" hidden="1" customWidth="1"/>
    <col min="5099" max="5099" width="6" style="1" customWidth="1"/>
    <col min="5100" max="5100" width="12" style="1" customWidth="1"/>
    <col min="5101" max="5101" width="6.5546875" style="1" customWidth="1"/>
    <col min="5102" max="5102" width="6.44140625" style="1" customWidth="1"/>
    <col min="5103" max="5103" width="12.77734375" style="1" customWidth="1"/>
    <col min="5104" max="5104" width="5.5546875" style="1" customWidth="1"/>
    <col min="5105" max="5143" width="0" style="1" hidden="1" customWidth="1"/>
    <col min="5144" max="5144" width="7" style="1" customWidth="1"/>
    <col min="5145" max="5145" width="12.77734375" style="1" customWidth="1"/>
    <col min="5146" max="5146" width="6.44140625" style="1" customWidth="1"/>
    <col min="5147" max="5147" width="7" style="1" customWidth="1"/>
    <col min="5148" max="5148" width="12.77734375" style="1" customWidth="1"/>
    <col min="5149" max="5149" width="7.5546875" style="1" customWidth="1"/>
    <col min="5150" max="5150" width="6.5546875" style="1" customWidth="1"/>
    <col min="5151" max="5151" width="12.77734375" style="1" customWidth="1"/>
    <col min="5152" max="5152" width="6.44140625" style="1" customWidth="1"/>
    <col min="5153" max="5153" width="7.44140625" style="1" customWidth="1"/>
    <col min="5154" max="5154" width="12.77734375" style="1" customWidth="1"/>
    <col min="5155" max="5155" width="5.77734375" style="1" customWidth="1"/>
    <col min="5156" max="5158" width="0" style="1" hidden="1" customWidth="1"/>
    <col min="5159" max="5298" width="12.77734375" style="1"/>
    <col min="5299" max="5299" width="12.77734375" style="1" customWidth="1"/>
    <col min="5300" max="5300" width="33.77734375" style="1" customWidth="1"/>
    <col min="5301" max="5302" width="5.44140625" style="1" customWidth="1"/>
    <col min="5303" max="5326" width="4.5546875" style="1" customWidth="1"/>
    <col min="5327" max="5354" width="0" style="1" hidden="1" customWidth="1"/>
    <col min="5355" max="5355" width="6" style="1" customWidth="1"/>
    <col min="5356" max="5356" width="12" style="1" customWidth="1"/>
    <col min="5357" max="5357" width="6.5546875" style="1" customWidth="1"/>
    <col min="5358" max="5358" width="6.44140625" style="1" customWidth="1"/>
    <col min="5359" max="5359" width="12.77734375" style="1" customWidth="1"/>
    <col min="5360" max="5360" width="5.5546875" style="1" customWidth="1"/>
    <col min="5361" max="5399" width="0" style="1" hidden="1" customWidth="1"/>
    <col min="5400" max="5400" width="7" style="1" customWidth="1"/>
    <col min="5401" max="5401" width="12.77734375" style="1" customWidth="1"/>
    <col min="5402" max="5402" width="6.44140625" style="1" customWidth="1"/>
    <col min="5403" max="5403" width="7" style="1" customWidth="1"/>
    <col min="5404" max="5404" width="12.77734375" style="1" customWidth="1"/>
    <col min="5405" max="5405" width="7.5546875" style="1" customWidth="1"/>
    <col min="5406" max="5406" width="6.5546875" style="1" customWidth="1"/>
    <col min="5407" max="5407" width="12.77734375" style="1" customWidth="1"/>
    <col min="5408" max="5408" width="6.44140625" style="1" customWidth="1"/>
    <col min="5409" max="5409" width="7.44140625" style="1" customWidth="1"/>
    <col min="5410" max="5410" width="12.77734375" style="1" customWidth="1"/>
    <col min="5411" max="5411" width="5.77734375" style="1" customWidth="1"/>
    <col min="5412" max="5414" width="0" style="1" hidden="1" customWidth="1"/>
    <col min="5415" max="5554" width="12.77734375" style="1"/>
    <col min="5555" max="5555" width="12.77734375" style="1" customWidth="1"/>
    <col min="5556" max="5556" width="33.77734375" style="1" customWidth="1"/>
    <col min="5557" max="5558" width="5.44140625" style="1" customWidth="1"/>
    <col min="5559" max="5582" width="4.5546875" style="1" customWidth="1"/>
    <col min="5583" max="5610" width="0" style="1" hidden="1" customWidth="1"/>
    <col min="5611" max="5611" width="6" style="1" customWidth="1"/>
    <col min="5612" max="5612" width="12" style="1" customWidth="1"/>
    <col min="5613" max="5613" width="6.5546875" style="1" customWidth="1"/>
    <col min="5614" max="5614" width="6.44140625" style="1" customWidth="1"/>
    <col min="5615" max="5615" width="12.77734375" style="1" customWidth="1"/>
    <col min="5616" max="5616" width="5.5546875" style="1" customWidth="1"/>
    <col min="5617" max="5655" width="0" style="1" hidden="1" customWidth="1"/>
    <col min="5656" max="5656" width="7" style="1" customWidth="1"/>
    <col min="5657" max="5657" width="12.77734375" style="1" customWidth="1"/>
    <col min="5658" max="5658" width="6.44140625" style="1" customWidth="1"/>
    <col min="5659" max="5659" width="7" style="1" customWidth="1"/>
    <col min="5660" max="5660" width="12.77734375" style="1" customWidth="1"/>
    <col min="5661" max="5661" width="7.5546875" style="1" customWidth="1"/>
    <col min="5662" max="5662" width="6.5546875" style="1" customWidth="1"/>
    <col min="5663" max="5663" width="12.77734375" style="1" customWidth="1"/>
    <col min="5664" max="5664" width="6.44140625" style="1" customWidth="1"/>
    <col min="5665" max="5665" width="7.44140625" style="1" customWidth="1"/>
    <col min="5666" max="5666" width="12.77734375" style="1" customWidth="1"/>
    <col min="5667" max="5667" width="5.77734375" style="1" customWidth="1"/>
    <col min="5668" max="5670" width="0" style="1" hidden="1" customWidth="1"/>
    <col min="5671" max="5810" width="12.77734375" style="1"/>
    <col min="5811" max="5811" width="12.77734375" style="1" customWidth="1"/>
    <col min="5812" max="5812" width="33.77734375" style="1" customWidth="1"/>
    <col min="5813" max="5814" width="5.44140625" style="1" customWidth="1"/>
    <col min="5815" max="5838" width="4.5546875" style="1" customWidth="1"/>
    <col min="5839" max="5866" width="0" style="1" hidden="1" customWidth="1"/>
    <col min="5867" max="5867" width="6" style="1" customWidth="1"/>
    <col min="5868" max="5868" width="12" style="1" customWidth="1"/>
    <col min="5869" max="5869" width="6.5546875" style="1" customWidth="1"/>
    <col min="5870" max="5870" width="6.44140625" style="1" customWidth="1"/>
    <col min="5871" max="5871" width="12.77734375" style="1" customWidth="1"/>
    <col min="5872" max="5872" width="5.5546875" style="1" customWidth="1"/>
    <col min="5873" max="5911" width="0" style="1" hidden="1" customWidth="1"/>
    <col min="5912" max="5912" width="7" style="1" customWidth="1"/>
    <col min="5913" max="5913" width="12.77734375" style="1" customWidth="1"/>
    <col min="5914" max="5914" width="6.44140625" style="1" customWidth="1"/>
    <col min="5915" max="5915" width="7" style="1" customWidth="1"/>
    <col min="5916" max="5916" width="12.77734375" style="1" customWidth="1"/>
    <col min="5917" max="5917" width="7.5546875" style="1" customWidth="1"/>
    <col min="5918" max="5918" width="6.5546875" style="1" customWidth="1"/>
    <col min="5919" max="5919" width="12.77734375" style="1" customWidth="1"/>
    <col min="5920" max="5920" width="6.44140625" style="1" customWidth="1"/>
    <col min="5921" max="5921" width="7.44140625" style="1" customWidth="1"/>
    <col min="5922" max="5922" width="12.77734375" style="1" customWidth="1"/>
    <col min="5923" max="5923" width="5.77734375" style="1" customWidth="1"/>
    <col min="5924" max="5926" width="0" style="1" hidden="1" customWidth="1"/>
    <col min="5927" max="6066" width="12.77734375" style="1"/>
    <col min="6067" max="6067" width="12.77734375" style="1" customWidth="1"/>
    <col min="6068" max="6068" width="33.77734375" style="1" customWidth="1"/>
    <col min="6069" max="6070" width="5.44140625" style="1" customWidth="1"/>
    <col min="6071" max="6094" width="4.5546875" style="1" customWidth="1"/>
    <col min="6095" max="6122" width="0" style="1" hidden="1" customWidth="1"/>
    <col min="6123" max="6123" width="6" style="1" customWidth="1"/>
    <col min="6124" max="6124" width="12" style="1" customWidth="1"/>
    <col min="6125" max="6125" width="6.5546875" style="1" customWidth="1"/>
    <col min="6126" max="6126" width="6.44140625" style="1" customWidth="1"/>
    <col min="6127" max="6127" width="12.77734375" style="1" customWidth="1"/>
    <col min="6128" max="6128" width="5.5546875" style="1" customWidth="1"/>
    <col min="6129" max="6167" width="0" style="1" hidden="1" customWidth="1"/>
    <col min="6168" max="6168" width="7" style="1" customWidth="1"/>
    <col min="6169" max="6169" width="12.77734375" style="1" customWidth="1"/>
    <col min="6170" max="6170" width="6.44140625" style="1" customWidth="1"/>
    <col min="6171" max="6171" width="7" style="1" customWidth="1"/>
    <col min="6172" max="6172" width="12.77734375" style="1" customWidth="1"/>
    <col min="6173" max="6173" width="7.5546875" style="1" customWidth="1"/>
    <col min="6174" max="6174" width="6.5546875" style="1" customWidth="1"/>
    <col min="6175" max="6175" width="12.77734375" style="1" customWidth="1"/>
    <col min="6176" max="6176" width="6.44140625" style="1" customWidth="1"/>
    <col min="6177" max="6177" width="7.44140625" style="1" customWidth="1"/>
    <col min="6178" max="6178" width="12.77734375" style="1" customWidth="1"/>
    <col min="6179" max="6179" width="5.77734375" style="1" customWidth="1"/>
    <col min="6180" max="6182" width="0" style="1" hidden="1" customWidth="1"/>
    <col min="6183" max="6322" width="12.77734375" style="1"/>
    <col min="6323" max="6323" width="12.77734375" style="1" customWidth="1"/>
    <col min="6324" max="6324" width="33.77734375" style="1" customWidth="1"/>
    <col min="6325" max="6326" width="5.44140625" style="1" customWidth="1"/>
    <col min="6327" max="6350" width="4.5546875" style="1" customWidth="1"/>
    <col min="6351" max="6378" width="0" style="1" hidden="1" customWidth="1"/>
    <col min="6379" max="6379" width="6" style="1" customWidth="1"/>
    <col min="6380" max="6380" width="12" style="1" customWidth="1"/>
    <col min="6381" max="6381" width="6.5546875" style="1" customWidth="1"/>
    <col min="6382" max="6382" width="6.44140625" style="1" customWidth="1"/>
    <col min="6383" max="6383" width="12.77734375" style="1" customWidth="1"/>
    <col min="6384" max="6384" width="5.5546875" style="1" customWidth="1"/>
    <col min="6385" max="6423" width="0" style="1" hidden="1" customWidth="1"/>
    <col min="6424" max="6424" width="7" style="1" customWidth="1"/>
    <col min="6425" max="6425" width="12.77734375" style="1" customWidth="1"/>
    <col min="6426" max="6426" width="6.44140625" style="1" customWidth="1"/>
    <col min="6427" max="6427" width="7" style="1" customWidth="1"/>
    <col min="6428" max="6428" width="12.77734375" style="1" customWidth="1"/>
    <col min="6429" max="6429" width="7.5546875" style="1" customWidth="1"/>
    <col min="6430" max="6430" width="6.5546875" style="1" customWidth="1"/>
    <col min="6431" max="6431" width="12.77734375" style="1" customWidth="1"/>
    <col min="6432" max="6432" width="6.44140625" style="1" customWidth="1"/>
    <col min="6433" max="6433" width="7.44140625" style="1" customWidth="1"/>
    <col min="6434" max="6434" width="12.77734375" style="1" customWidth="1"/>
    <col min="6435" max="6435" width="5.77734375" style="1" customWidth="1"/>
    <col min="6436" max="6438" width="0" style="1" hidden="1" customWidth="1"/>
    <col min="6439" max="6578" width="12.77734375" style="1"/>
    <col min="6579" max="6579" width="12.77734375" style="1" customWidth="1"/>
    <col min="6580" max="6580" width="33.77734375" style="1" customWidth="1"/>
    <col min="6581" max="6582" width="5.44140625" style="1" customWidth="1"/>
    <col min="6583" max="6606" width="4.5546875" style="1" customWidth="1"/>
    <col min="6607" max="6634" width="0" style="1" hidden="1" customWidth="1"/>
    <col min="6635" max="6635" width="6" style="1" customWidth="1"/>
    <col min="6636" max="6636" width="12" style="1" customWidth="1"/>
    <col min="6637" max="6637" width="6.5546875" style="1" customWidth="1"/>
    <col min="6638" max="6638" width="6.44140625" style="1" customWidth="1"/>
    <col min="6639" max="6639" width="12.77734375" style="1" customWidth="1"/>
    <col min="6640" max="6640" width="5.5546875" style="1" customWidth="1"/>
    <col min="6641" max="6679" width="0" style="1" hidden="1" customWidth="1"/>
    <col min="6680" max="6680" width="7" style="1" customWidth="1"/>
    <col min="6681" max="6681" width="12.77734375" style="1" customWidth="1"/>
    <col min="6682" max="6682" width="6.44140625" style="1" customWidth="1"/>
    <col min="6683" max="6683" width="7" style="1" customWidth="1"/>
    <col min="6684" max="6684" width="12.77734375" style="1" customWidth="1"/>
    <col min="6685" max="6685" width="7.5546875" style="1" customWidth="1"/>
    <col min="6686" max="6686" width="6.5546875" style="1" customWidth="1"/>
    <col min="6687" max="6687" width="12.77734375" style="1" customWidth="1"/>
    <col min="6688" max="6688" width="6.44140625" style="1" customWidth="1"/>
    <col min="6689" max="6689" width="7.44140625" style="1" customWidth="1"/>
    <col min="6690" max="6690" width="12.77734375" style="1" customWidth="1"/>
    <col min="6691" max="6691" width="5.77734375" style="1" customWidth="1"/>
    <col min="6692" max="6694" width="0" style="1" hidden="1" customWidth="1"/>
    <col min="6695" max="6834" width="12.77734375" style="1"/>
    <col min="6835" max="6835" width="12.77734375" style="1" customWidth="1"/>
    <col min="6836" max="6836" width="33.77734375" style="1" customWidth="1"/>
    <col min="6837" max="6838" width="5.44140625" style="1" customWidth="1"/>
    <col min="6839" max="6862" width="4.5546875" style="1" customWidth="1"/>
    <col min="6863" max="6890" width="0" style="1" hidden="1" customWidth="1"/>
    <col min="6891" max="6891" width="6" style="1" customWidth="1"/>
    <col min="6892" max="6892" width="12" style="1" customWidth="1"/>
    <col min="6893" max="6893" width="6.5546875" style="1" customWidth="1"/>
    <col min="6894" max="6894" width="6.44140625" style="1" customWidth="1"/>
    <col min="6895" max="6895" width="12.77734375" style="1" customWidth="1"/>
    <col min="6896" max="6896" width="5.5546875" style="1" customWidth="1"/>
    <col min="6897" max="6935" width="0" style="1" hidden="1" customWidth="1"/>
    <col min="6936" max="6936" width="7" style="1" customWidth="1"/>
    <col min="6937" max="6937" width="12.77734375" style="1" customWidth="1"/>
    <col min="6938" max="6938" width="6.44140625" style="1" customWidth="1"/>
    <col min="6939" max="6939" width="7" style="1" customWidth="1"/>
    <col min="6940" max="6940" width="12.77734375" style="1" customWidth="1"/>
    <col min="6941" max="6941" width="7.5546875" style="1" customWidth="1"/>
    <col min="6942" max="6942" width="6.5546875" style="1" customWidth="1"/>
    <col min="6943" max="6943" width="12.77734375" style="1" customWidth="1"/>
    <col min="6944" max="6944" width="6.44140625" style="1" customWidth="1"/>
    <col min="6945" max="6945" width="7.44140625" style="1" customWidth="1"/>
    <col min="6946" max="6946" width="12.77734375" style="1" customWidth="1"/>
    <col min="6947" max="6947" width="5.77734375" style="1" customWidth="1"/>
    <col min="6948" max="6950" width="0" style="1" hidden="1" customWidth="1"/>
    <col min="6951" max="7090" width="12.77734375" style="1"/>
    <col min="7091" max="7091" width="12.77734375" style="1" customWidth="1"/>
    <col min="7092" max="7092" width="33.77734375" style="1" customWidth="1"/>
    <col min="7093" max="7094" width="5.44140625" style="1" customWidth="1"/>
    <col min="7095" max="7118" width="4.5546875" style="1" customWidth="1"/>
    <col min="7119" max="7146" width="0" style="1" hidden="1" customWidth="1"/>
    <col min="7147" max="7147" width="6" style="1" customWidth="1"/>
    <col min="7148" max="7148" width="12" style="1" customWidth="1"/>
    <col min="7149" max="7149" width="6.5546875" style="1" customWidth="1"/>
    <col min="7150" max="7150" width="6.44140625" style="1" customWidth="1"/>
    <col min="7151" max="7151" width="12.77734375" style="1" customWidth="1"/>
    <col min="7152" max="7152" width="5.5546875" style="1" customWidth="1"/>
    <col min="7153" max="7191" width="0" style="1" hidden="1" customWidth="1"/>
    <col min="7192" max="7192" width="7" style="1" customWidth="1"/>
    <col min="7193" max="7193" width="12.77734375" style="1" customWidth="1"/>
    <col min="7194" max="7194" width="6.44140625" style="1" customWidth="1"/>
    <col min="7195" max="7195" width="7" style="1" customWidth="1"/>
    <col min="7196" max="7196" width="12.77734375" style="1" customWidth="1"/>
    <col min="7197" max="7197" width="7.5546875" style="1" customWidth="1"/>
    <col min="7198" max="7198" width="6.5546875" style="1" customWidth="1"/>
    <col min="7199" max="7199" width="12.77734375" style="1" customWidth="1"/>
    <col min="7200" max="7200" width="6.44140625" style="1" customWidth="1"/>
    <col min="7201" max="7201" width="7.44140625" style="1" customWidth="1"/>
    <col min="7202" max="7202" width="12.77734375" style="1" customWidth="1"/>
    <col min="7203" max="7203" width="5.77734375" style="1" customWidth="1"/>
    <col min="7204" max="7206" width="0" style="1" hidden="1" customWidth="1"/>
    <col min="7207" max="7346" width="12.77734375" style="1"/>
    <col min="7347" max="7347" width="12.77734375" style="1" customWidth="1"/>
    <col min="7348" max="7348" width="33.77734375" style="1" customWidth="1"/>
    <col min="7349" max="7350" width="5.44140625" style="1" customWidth="1"/>
    <col min="7351" max="7374" width="4.5546875" style="1" customWidth="1"/>
    <col min="7375" max="7402" width="0" style="1" hidden="1" customWidth="1"/>
    <col min="7403" max="7403" width="6" style="1" customWidth="1"/>
    <col min="7404" max="7404" width="12" style="1" customWidth="1"/>
    <col min="7405" max="7405" width="6.5546875" style="1" customWidth="1"/>
    <col min="7406" max="7406" width="6.44140625" style="1" customWidth="1"/>
    <col min="7407" max="7407" width="12.77734375" style="1" customWidth="1"/>
    <col min="7408" max="7408" width="5.5546875" style="1" customWidth="1"/>
    <col min="7409" max="7447" width="0" style="1" hidden="1" customWidth="1"/>
    <col min="7448" max="7448" width="7" style="1" customWidth="1"/>
    <col min="7449" max="7449" width="12.77734375" style="1" customWidth="1"/>
    <col min="7450" max="7450" width="6.44140625" style="1" customWidth="1"/>
    <col min="7451" max="7451" width="7" style="1" customWidth="1"/>
    <col min="7452" max="7452" width="12.77734375" style="1" customWidth="1"/>
    <col min="7453" max="7453" width="7.5546875" style="1" customWidth="1"/>
    <col min="7454" max="7454" width="6.5546875" style="1" customWidth="1"/>
    <col min="7455" max="7455" width="12.77734375" style="1" customWidth="1"/>
    <col min="7456" max="7456" width="6.44140625" style="1" customWidth="1"/>
    <col min="7457" max="7457" width="7.44140625" style="1" customWidth="1"/>
    <col min="7458" max="7458" width="12.77734375" style="1" customWidth="1"/>
    <col min="7459" max="7459" width="5.77734375" style="1" customWidth="1"/>
    <col min="7460" max="7462" width="0" style="1" hidden="1" customWidth="1"/>
    <col min="7463" max="7602" width="12.77734375" style="1"/>
    <col min="7603" max="7603" width="12.77734375" style="1" customWidth="1"/>
    <col min="7604" max="7604" width="33.77734375" style="1" customWidth="1"/>
    <col min="7605" max="7606" width="5.44140625" style="1" customWidth="1"/>
    <col min="7607" max="7630" width="4.5546875" style="1" customWidth="1"/>
    <col min="7631" max="7658" width="0" style="1" hidden="1" customWidth="1"/>
    <col min="7659" max="7659" width="6" style="1" customWidth="1"/>
    <col min="7660" max="7660" width="12" style="1" customWidth="1"/>
    <col min="7661" max="7661" width="6.5546875" style="1" customWidth="1"/>
    <col min="7662" max="7662" width="6.44140625" style="1" customWidth="1"/>
    <col min="7663" max="7663" width="12.77734375" style="1" customWidth="1"/>
    <col min="7664" max="7664" width="5.5546875" style="1" customWidth="1"/>
    <col min="7665" max="7703" width="0" style="1" hidden="1" customWidth="1"/>
    <col min="7704" max="7704" width="7" style="1" customWidth="1"/>
    <col min="7705" max="7705" width="12.77734375" style="1" customWidth="1"/>
    <col min="7706" max="7706" width="6.44140625" style="1" customWidth="1"/>
    <col min="7707" max="7707" width="7" style="1" customWidth="1"/>
    <col min="7708" max="7708" width="12.77734375" style="1" customWidth="1"/>
    <col min="7709" max="7709" width="7.5546875" style="1" customWidth="1"/>
    <col min="7710" max="7710" width="6.5546875" style="1" customWidth="1"/>
    <col min="7711" max="7711" width="12.77734375" style="1" customWidth="1"/>
    <col min="7712" max="7712" width="6.44140625" style="1" customWidth="1"/>
    <col min="7713" max="7713" width="7.44140625" style="1" customWidth="1"/>
    <col min="7714" max="7714" width="12.77734375" style="1" customWidth="1"/>
    <col min="7715" max="7715" width="5.77734375" style="1" customWidth="1"/>
    <col min="7716" max="7718" width="0" style="1" hidden="1" customWidth="1"/>
    <col min="7719" max="7858" width="12.77734375" style="1"/>
    <col min="7859" max="7859" width="12.77734375" style="1" customWidth="1"/>
    <col min="7860" max="7860" width="33.77734375" style="1" customWidth="1"/>
    <col min="7861" max="7862" width="5.44140625" style="1" customWidth="1"/>
    <col min="7863" max="7886" width="4.5546875" style="1" customWidth="1"/>
    <col min="7887" max="7914" width="0" style="1" hidden="1" customWidth="1"/>
    <col min="7915" max="7915" width="6" style="1" customWidth="1"/>
    <col min="7916" max="7916" width="12" style="1" customWidth="1"/>
    <col min="7917" max="7917" width="6.5546875" style="1" customWidth="1"/>
    <col min="7918" max="7918" width="6.44140625" style="1" customWidth="1"/>
    <col min="7919" max="7919" width="12.77734375" style="1" customWidth="1"/>
    <col min="7920" max="7920" width="5.5546875" style="1" customWidth="1"/>
    <col min="7921" max="7959" width="0" style="1" hidden="1" customWidth="1"/>
    <col min="7960" max="7960" width="7" style="1" customWidth="1"/>
    <col min="7961" max="7961" width="12.77734375" style="1" customWidth="1"/>
    <col min="7962" max="7962" width="6.44140625" style="1" customWidth="1"/>
    <col min="7963" max="7963" width="7" style="1" customWidth="1"/>
    <col min="7964" max="7964" width="12.77734375" style="1" customWidth="1"/>
    <col min="7965" max="7965" width="7.5546875" style="1" customWidth="1"/>
    <col min="7966" max="7966" width="6.5546875" style="1" customWidth="1"/>
    <col min="7967" max="7967" width="12.77734375" style="1" customWidth="1"/>
    <col min="7968" max="7968" width="6.44140625" style="1" customWidth="1"/>
    <col min="7969" max="7969" width="7.44140625" style="1" customWidth="1"/>
    <col min="7970" max="7970" width="12.77734375" style="1" customWidth="1"/>
    <col min="7971" max="7971" width="5.77734375" style="1" customWidth="1"/>
    <col min="7972" max="7974" width="0" style="1" hidden="1" customWidth="1"/>
    <col min="7975" max="8114" width="12.77734375" style="1"/>
    <col min="8115" max="8115" width="12.77734375" style="1" customWidth="1"/>
    <col min="8116" max="8116" width="33.77734375" style="1" customWidth="1"/>
    <col min="8117" max="8118" width="5.44140625" style="1" customWidth="1"/>
    <col min="8119" max="8142" width="4.5546875" style="1" customWidth="1"/>
    <col min="8143" max="8170" width="0" style="1" hidden="1" customWidth="1"/>
    <col min="8171" max="8171" width="6" style="1" customWidth="1"/>
    <col min="8172" max="8172" width="12" style="1" customWidth="1"/>
    <col min="8173" max="8173" width="6.5546875" style="1" customWidth="1"/>
    <col min="8174" max="8174" width="6.44140625" style="1" customWidth="1"/>
    <col min="8175" max="8175" width="12.77734375" style="1" customWidth="1"/>
    <col min="8176" max="8176" width="5.5546875" style="1" customWidth="1"/>
    <col min="8177" max="8215" width="0" style="1" hidden="1" customWidth="1"/>
    <col min="8216" max="8216" width="7" style="1" customWidth="1"/>
    <col min="8217" max="8217" width="12.77734375" style="1" customWidth="1"/>
    <col min="8218" max="8218" width="6.44140625" style="1" customWidth="1"/>
    <col min="8219" max="8219" width="7" style="1" customWidth="1"/>
    <col min="8220" max="8220" width="12.77734375" style="1" customWidth="1"/>
    <col min="8221" max="8221" width="7.5546875" style="1" customWidth="1"/>
    <col min="8222" max="8222" width="6.5546875" style="1" customWidth="1"/>
    <col min="8223" max="8223" width="12.77734375" style="1" customWidth="1"/>
    <col min="8224" max="8224" width="6.44140625" style="1" customWidth="1"/>
    <col min="8225" max="8225" width="7.44140625" style="1" customWidth="1"/>
    <col min="8226" max="8226" width="12.77734375" style="1" customWidth="1"/>
    <col min="8227" max="8227" width="5.77734375" style="1" customWidth="1"/>
    <col min="8228" max="8230" width="0" style="1" hidden="1" customWidth="1"/>
    <col min="8231" max="8370" width="12.77734375" style="1"/>
    <col min="8371" max="8371" width="12.77734375" style="1" customWidth="1"/>
    <col min="8372" max="8372" width="33.77734375" style="1" customWidth="1"/>
    <col min="8373" max="8374" width="5.44140625" style="1" customWidth="1"/>
    <col min="8375" max="8398" width="4.5546875" style="1" customWidth="1"/>
    <col min="8399" max="8426" width="0" style="1" hidden="1" customWidth="1"/>
    <col min="8427" max="8427" width="6" style="1" customWidth="1"/>
    <col min="8428" max="8428" width="12" style="1" customWidth="1"/>
    <col min="8429" max="8429" width="6.5546875" style="1" customWidth="1"/>
    <col min="8430" max="8430" width="6.44140625" style="1" customWidth="1"/>
    <col min="8431" max="8431" width="12.77734375" style="1" customWidth="1"/>
    <col min="8432" max="8432" width="5.5546875" style="1" customWidth="1"/>
    <col min="8433" max="8471" width="0" style="1" hidden="1" customWidth="1"/>
    <col min="8472" max="8472" width="7" style="1" customWidth="1"/>
    <col min="8473" max="8473" width="12.77734375" style="1" customWidth="1"/>
    <col min="8474" max="8474" width="6.44140625" style="1" customWidth="1"/>
    <col min="8475" max="8475" width="7" style="1" customWidth="1"/>
    <col min="8476" max="8476" width="12.77734375" style="1" customWidth="1"/>
    <col min="8477" max="8477" width="7.5546875" style="1" customWidth="1"/>
    <col min="8478" max="8478" width="6.5546875" style="1" customWidth="1"/>
    <col min="8479" max="8479" width="12.77734375" style="1" customWidth="1"/>
    <col min="8480" max="8480" width="6.44140625" style="1" customWidth="1"/>
    <col min="8481" max="8481" width="7.44140625" style="1" customWidth="1"/>
    <col min="8482" max="8482" width="12.77734375" style="1" customWidth="1"/>
    <col min="8483" max="8483" width="5.77734375" style="1" customWidth="1"/>
    <col min="8484" max="8486" width="0" style="1" hidden="1" customWidth="1"/>
    <col min="8487" max="8626" width="12.77734375" style="1"/>
    <col min="8627" max="8627" width="12.77734375" style="1" customWidth="1"/>
    <col min="8628" max="8628" width="33.77734375" style="1" customWidth="1"/>
    <col min="8629" max="8630" width="5.44140625" style="1" customWidth="1"/>
    <col min="8631" max="8654" width="4.5546875" style="1" customWidth="1"/>
    <col min="8655" max="8682" width="0" style="1" hidden="1" customWidth="1"/>
    <col min="8683" max="8683" width="6" style="1" customWidth="1"/>
    <col min="8684" max="8684" width="12" style="1" customWidth="1"/>
    <col min="8685" max="8685" width="6.5546875" style="1" customWidth="1"/>
    <col min="8686" max="8686" width="6.44140625" style="1" customWidth="1"/>
    <col min="8687" max="8687" width="12.77734375" style="1" customWidth="1"/>
    <col min="8688" max="8688" width="5.5546875" style="1" customWidth="1"/>
    <col min="8689" max="8727" width="0" style="1" hidden="1" customWidth="1"/>
    <col min="8728" max="8728" width="7" style="1" customWidth="1"/>
    <col min="8729" max="8729" width="12.77734375" style="1" customWidth="1"/>
    <col min="8730" max="8730" width="6.44140625" style="1" customWidth="1"/>
    <col min="8731" max="8731" width="7" style="1" customWidth="1"/>
    <col min="8732" max="8732" width="12.77734375" style="1" customWidth="1"/>
    <col min="8733" max="8733" width="7.5546875" style="1" customWidth="1"/>
    <col min="8734" max="8734" width="6.5546875" style="1" customWidth="1"/>
    <col min="8735" max="8735" width="12.77734375" style="1" customWidth="1"/>
    <col min="8736" max="8736" width="6.44140625" style="1" customWidth="1"/>
    <col min="8737" max="8737" width="7.44140625" style="1" customWidth="1"/>
    <col min="8738" max="8738" width="12.77734375" style="1" customWidth="1"/>
    <col min="8739" max="8739" width="5.77734375" style="1" customWidth="1"/>
    <col min="8740" max="8742" width="0" style="1" hidden="1" customWidth="1"/>
    <col min="8743" max="8882" width="12.77734375" style="1"/>
    <col min="8883" max="8883" width="12.77734375" style="1" customWidth="1"/>
    <col min="8884" max="8884" width="33.77734375" style="1" customWidth="1"/>
    <col min="8885" max="8886" width="5.44140625" style="1" customWidth="1"/>
    <col min="8887" max="8910" width="4.5546875" style="1" customWidth="1"/>
    <col min="8911" max="8938" width="0" style="1" hidden="1" customWidth="1"/>
    <col min="8939" max="8939" width="6" style="1" customWidth="1"/>
    <col min="8940" max="8940" width="12" style="1" customWidth="1"/>
    <col min="8941" max="8941" width="6.5546875" style="1" customWidth="1"/>
    <col min="8942" max="8942" width="6.44140625" style="1" customWidth="1"/>
    <col min="8943" max="8943" width="12.77734375" style="1" customWidth="1"/>
    <col min="8944" max="8944" width="5.5546875" style="1" customWidth="1"/>
    <col min="8945" max="8983" width="0" style="1" hidden="1" customWidth="1"/>
    <col min="8984" max="8984" width="7" style="1" customWidth="1"/>
    <col min="8985" max="8985" width="12.77734375" style="1" customWidth="1"/>
    <col min="8986" max="8986" width="6.44140625" style="1" customWidth="1"/>
    <col min="8987" max="8987" width="7" style="1" customWidth="1"/>
    <col min="8988" max="8988" width="12.77734375" style="1" customWidth="1"/>
    <col min="8989" max="8989" width="7.5546875" style="1" customWidth="1"/>
    <col min="8990" max="8990" width="6.5546875" style="1" customWidth="1"/>
    <col min="8991" max="8991" width="12.77734375" style="1" customWidth="1"/>
    <col min="8992" max="8992" width="6.44140625" style="1" customWidth="1"/>
    <col min="8993" max="8993" width="7.44140625" style="1" customWidth="1"/>
    <col min="8994" max="8994" width="12.77734375" style="1" customWidth="1"/>
    <col min="8995" max="8995" width="5.77734375" style="1" customWidth="1"/>
    <col min="8996" max="8998" width="0" style="1" hidden="1" customWidth="1"/>
    <col min="8999" max="9138" width="12.77734375" style="1"/>
    <col min="9139" max="9139" width="12.77734375" style="1" customWidth="1"/>
    <col min="9140" max="9140" width="33.77734375" style="1" customWidth="1"/>
    <col min="9141" max="9142" width="5.44140625" style="1" customWidth="1"/>
    <col min="9143" max="9166" width="4.5546875" style="1" customWidth="1"/>
    <col min="9167" max="9194" width="0" style="1" hidden="1" customWidth="1"/>
    <col min="9195" max="9195" width="6" style="1" customWidth="1"/>
    <col min="9196" max="9196" width="12" style="1" customWidth="1"/>
    <col min="9197" max="9197" width="6.5546875" style="1" customWidth="1"/>
    <col min="9198" max="9198" width="6.44140625" style="1" customWidth="1"/>
    <col min="9199" max="9199" width="12.77734375" style="1" customWidth="1"/>
    <col min="9200" max="9200" width="5.5546875" style="1" customWidth="1"/>
    <col min="9201" max="9239" width="0" style="1" hidden="1" customWidth="1"/>
    <col min="9240" max="9240" width="7" style="1" customWidth="1"/>
    <col min="9241" max="9241" width="12.77734375" style="1" customWidth="1"/>
    <col min="9242" max="9242" width="6.44140625" style="1" customWidth="1"/>
    <col min="9243" max="9243" width="7" style="1" customWidth="1"/>
    <col min="9244" max="9244" width="12.77734375" style="1" customWidth="1"/>
    <col min="9245" max="9245" width="7.5546875" style="1" customWidth="1"/>
    <col min="9246" max="9246" width="6.5546875" style="1" customWidth="1"/>
    <col min="9247" max="9247" width="12.77734375" style="1" customWidth="1"/>
    <col min="9248" max="9248" width="6.44140625" style="1" customWidth="1"/>
    <col min="9249" max="9249" width="7.44140625" style="1" customWidth="1"/>
    <col min="9250" max="9250" width="12.77734375" style="1" customWidth="1"/>
    <col min="9251" max="9251" width="5.77734375" style="1" customWidth="1"/>
    <col min="9252" max="9254" width="0" style="1" hidden="1" customWidth="1"/>
    <col min="9255" max="9394" width="12.77734375" style="1"/>
    <col min="9395" max="9395" width="12.77734375" style="1" customWidth="1"/>
    <col min="9396" max="9396" width="33.77734375" style="1" customWidth="1"/>
    <col min="9397" max="9398" width="5.44140625" style="1" customWidth="1"/>
    <col min="9399" max="9422" width="4.5546875" style="1" customWidth="1"/>
    <col min="9423" max="9450" width="0" style="1" hidden="1" customWidth="1"/>
    <col min="9451" max="9451" width="6" style="1" customWidth="1"/>
    <col min="9452" max="9452" width="12" style="1" customWidth="1"/>
    <col min="9453" max="9453" width="6.5546875" style="1" customWidth="1"/>
    <col min="9454" max="9454" width="6.44140625" style="1" customWidth="1"/>
    <col min="9455" max="9455" width="12.77734375" style="1" customWidth="1"/>
    <col min="9456" max="9456" width="5.5546875" style="1" customWidth="1"/>
    <col min="9457" max="9495" width="0" style="1" hidden="1" customWidth="1"/>
    <col min="9496" max="9496" width="7" style="1" customWidth="1"/>
    <col min="9497" max="9497" width="12.77734375" style="1" customWidth="1"/>
    <col min="9498" max="9498" width="6.44140625" style="1" customWidth="1"/>
    <col min="9499" max="9499" width="7" style="1" customWidth="1"/>
    <col min="9500" max="9500" width="12.77734375" style="1" customWidth="1"/>
    <col min="9501" max="9501" width="7.5546875" style="1" customWidth="1"/>
    <col min="9502" max="9502" width="6.5546875" style="1" customWidth="1"/>
    <col min="9503" max="9503" width="12.77734375" style="1" customWidth="1"/>
    <col min="9504" max="9504" width="6.44140625" style="1" customWidth="1"/>
    <col min="9505" max="9505" width="7.44140625" style="1" customWidth="1"/>
    <col min="9506" max="9506" width="12.77734375" style="1" customWidth="1"/>
    <col min="9507" max="9507" width="5.77734375" style="1" customWidth="1"/>
    <col min="9508" max="9510" width="0" style="1" hidden="1" customWidth="1"/>
    <col min="9511" max="9650" width="12.77734375" style="1"/>
    <col min="9651" max="9651" width="12.77734375" style="1" customWidth="1"/>
    <col min="9652" max="9652" width="33.77734375" style="1" customWidth="1"/>
    <col min="9653" max="9654" width="5.44140625" style="1" customWidth="1"/>
    <col min="9655" max="9678" width="4.5546875" style="1" customWidth="1"/>
    <col min="9679" max="9706" width="0" style="1" hidden="1" customWidth="1"/>
    <col min="9707" max="9707" width="6" style="1" customWidth="1"/>
    <col min="9708" max="9708" width="12" style="1" customWidth="1"/>
    <col min="9709" max="9709" width="6.5546875" style="1" customWidth="1"/>
    <col min="9710" max="9710" width="6.44140625" style="1" customWidth="1"/>
    <col min="9711" max="9711" width="12.77734375" style="1" customWidth="1"/>
    <col min="9712" max="9712" width="5.5546875" style="1" customWidth="1"/>
    <col min="9713" max="9751" width="0" style="1" hidden="1" customWidth="1"/>
    <col min="9752" max="9752" width="7" style="1" customWidth="1"/>
    <col min="9753" max="9753" width="12.77734375" style="1" customWidth="1"/>
    <col min="9754" max="9754" width="6.44140625" style="1" customWidth="1"/>
    <col min="9755" max="9755" width="7" style="1" customWidth="1"/>
    <col min="9756" max="9756" width="12.77734375" style="1" customWidth="1"/>
    <col min="9757" max="9757" width="7.5546875" style="1" customWidth="1"/>
    <col min="9758" max="9758" width="6.5546875" style="1" customWidth="1"/>
    <col min="9759" max="9759" width="12.77734375" style="1" customWidth="1"/>
    <col min="9760" max="9760" width="6.44140625" style="1" customWidth="1"/>
    <col min="9761" max="9761" width="7.44140625" style="1" customWidth="1"/>
    <col min="9762" max="9762" width="12.77734375" style="1" customWidth="1"/>
    <col min="9763" max="9763" width="5.77734375" style="1" customWidth="1"/>
    <col min="9764" max="9766" width="0" style="1" hidden="1" customWidth="1"/>
    <col min="9767" max="9906" width="12.77734375" style="1"/>
    <col min="9907" max="9907" width="12.77734375" style="1" customWidth="1"/>
    <col min="9908" max="9908" width="33.77734375" style="1" customWidth="1"/>
    <col min="9909" max="9910" width="5.44140625" style="1" customWidth="1"/>
    <col min="9911" max="9934" width="4.5546875" style="1" customWidth="1"/>
    <col min="9935" max="9962" width="0" style="1" hidden="1" customWidth="1"/>
    <col min="9963" max="9963" width="6" style="1" customWidth="1"/>
    <col min="9964" max="9964" width="12" style="1" customWidth="1"/>
    <col min="9965" max="9965" width="6.5546875" style="1" customWidth="1"/>
    <col min="9966" max="9966" width="6.44140625" style="1" customWidth="1"/>
    <col min="9967" max="9967" width="12.77734375" style="1" customWidth="1"/>
    <col min="9968" max="9968" width="5.5546875" style="1" customWidth="1"/>
    <col min="9969" max="10007" width="0" style="1" hidden="1" customWidth="1"/>
    <col min="10008" max="10008" width="7" style="1" customWidth="1"/>
    <col min="10009" max="10009" width="12.77734375" style="1" customWidth="1"/>
    <col min="10010" max="10010" width="6.44140625" style="1" customWidth="1"/>
    <col min="10011" max="10011" width="7" style="1" customWidth="1"/>
    <col min="10012" max="10012" width="12.77734375" style="1" customWidth="1"/>
    <col min="10013" max="10013" width="7.5546875" style="1" customWidth="1"/>
    <col min="10014" max="10014" width="6.5546875" style="1" customWidth="1"/>
    <col min="10015" max="10015" width="12.77734375" style="1" customWidth="1"/>
    <col min="10016" max="10016" width="6.44140625" style="1" customWidth="1"/>
    <col min="10017" max="10017" width="7.44140625" style="1" customWidth="1"/>
    <col min="10018" max="10018" width="12.77734375" style="1" customWidth="1"/>
    <col min="10019" max="10019" width="5.77734375" style="1" customWidth="1"/>
    <col min="10020" max="10022" width="0" style="1" hidden="1" customWidth="1"/>
    <col min="10023" max="10162" width="12.77734375" style="1"/>
    <col min="10163" max="10163" width="12.77734375" style="1" customWidth="1"/>
    <col min="10164" max="10164" width="33.77734375" style="1" customWidth="1"/>
    <col min="10165" max="10166" width="5.44140625" style="1" customWidth="1"/>
    <col min="10167" max="10190" width="4.5546875" style="1" customWidth="1"/>
    <col min="10191" max="10218" width="0" style="1" hidden="1" customWidth="1"/>
    <col min="10219" max="10219" width="6" style="1" customWidth="1"/>
    <col min="10220" max="10220" width="12" style="1" customWidth="1"/>
    <col min="10221" max="10221" width="6.5546875" style="1" customWidth="1"/>
    <col min="10222" max="10222" width="6.44140625" style="1" customWidth="1"/>
    <col min="10223" max="10223" width="12.77734375" style="1" customWidth="1"/>
    <col min="10224" max="10224" width="5.5546875" style="1" customWidth="1"/>
    <col min="10225" max="10263" width="0" style="1" hidden="1" customWidth="1"/>
    <col min="10264" max="10264" width="7" style="1" customWidth="1"/>
    <col min="10265" max="10265" width="12.77734375" style="1" customWidth="1"/>
    <col min="10266" max="10266" width="6.44140625" style="1" customWidth="1"/>
    <col min="10267" max="10267" width="7" style="1" customWidth="1"/>
    <col min="10268" max="10268" width="12.77734375" style="1" customWidth="1"/>
    <col min="10269" max="10269" width="7.5546875" style="1" customWidth="1"/>
    <col min="10270" max="10270" width="6.5546875" style="1" customWidth="1"/>
    <col min="10271" max="10271" width="12.77734375" style="1" customWidth="1"/>
    <col min="10272" max="10272" width="6.44140625" style="1" customWidth="1"/>
    <col min="10273" max="10273" width="7.44140625" style="1" customWidth="1"/>
    <col min="10274" max="10274" width="12.77734375" style="1" customWidth="1"/>
    <col min="10275" max="10275" width="5.77734375" style="1" customWidth="1"/>
    <col min="10276" max="10278" width="0" style="1" hidden="1" customWidth="1"/>
    <col min="10279" max="10418" width="12.77734375" style="1"/>
    <col min="10419" max="10419" width="12.77734375" style="1" customWidth="1"/>
    <col min="10420" max="10420" width="33.77734375" style="1" customWidth="1"/>
    <col min="10421" max="10422" width="5.44140625" style="1" customWidth="1"/>
    <col min="10423" max="10446" width="4.5546875" style="1" customWidth="1"/>
    <col min="10447" max="10474" width="0" style="1" hidden="1" customWidth="1"/>
    <col min="10475" max="10475" width="6" style="1" customWidth="1"/>
    <col min="10476" max="10476" width="12" style="1" customWidth="1"/>
    <col min="10477" max="10477" width="6.5546875" style="1" customWidth="1"/>
    <col min="10478" max="10478" width="6.44140625" style="1" customWidth="1"/>
    <col min="10479" max="10479" width="12.77734375" style="1" customWidth="1"/>
    <col min="10480" max="10480" width="5.5546875" style="1" customWidth="1"/>
    <col min="10481" max="10519" width="0" style="1" hidden="1" customWidth="1"/>
    <col min="10520" max="10520" width="7" style="1" customWidth="1"/>
    <col min="10521" max="10521" width="12.77734375" style="1" customWidth="1"/>
    <col min="10522" max="10522" width="6.44140625" style="1" customWidth="1"/>
    <col min="10523" max="10523" width="7" style="1" customWidth="1"/>
    <col min="10524" max="10524" width="12.77734375" style="1" customWidth="1"/>
    <col min="10525" max="10525" width="7.5546875" style="1" customWidth="1"/>
    <col min="10526" max="10526" width="6.5546875" style="1" customWidth="1"/>
    <col min="10527" max="10527" width="12.77734375" style="1" customWidth="1"/>
    <col min="10528" max="10528" width="6.44140625" style="1" customWidth="1"/>
    <col min="10529" max="10529" width="7.44140625" style="1" customWidth="1"/>
    <col min="10530" max="10530" width="12.77734375" style="1" customWidth="1"/>
    <col min="10531" max="10531" width="5.77734375" style="1" customWidth="1"/>
    <col min="10532" max="10534" width="0" style="1" hidden="1" customWidth="1"/>
    <col min="10535" max="10674" width="12.77734375" style="1"/>
    <col min="10675" max="10675" width="12.77734375" style="1" customWidth="1"/>
    <col min="10676" max="10676" width="33.77734375" style="1" customWidth="1"/>
    <col min="10677" max="10678" width="5.44140625" style="1" customWidth="1"/>
    <col min="10679" max="10702" width="4.5546875" style="1" customWidth="1"/>
    <col min="10703" max="10730" width="0" style="1" hidden="1" customWidth="1"/>
    <col min="10731" max="10731" width="6" style="1" customWidth="1"/>
    <col min="10732" max="10732" width="12" style="1" customWidth="1"/>
    <col min="10733" max="10733" width="6.5546875" style="1" customWidth="1"/>
    <col min="10734" max="10734" width="6.44140625" style="1" customWidth="1"/>
    <col min="10735" max="10735" width="12.77734375" style="1" customWidth="1"/>
    <col min="10736" max="10736" width="5.5546875" style="1" customWidth="1"/>
    <col min="10737" max="10775" width="0" style="1" hidden="1" customWidth="1"/>
    <col min="10776" max="10776" width="7" style="1" customWidth="1"/>
    <col min="10777" max="10777" width="12.77734375" style="1" customWidth="1"/>
    <col min="10778" max="10778" width="6.44140625" style="1" customWidth="1"/>
    <col min="10779" max="10779" width="7" style="1" customWidth="1"/>
    <col min="10780" max="10780" width="12.77734375" style="1" customWidth="1"/>
    <col min="10781" max="10781" width="7.5546875" style="1" customWidth="1"/>
    <col min="10782" max="10782" width="6.5546875" style="1" customWidth="1"/>
    <col min="10783" max="10783" width="12.77734375" style="1" customWidth="1"/>
    <col min="10784" max="10784" width="6.44140625" style="1" customWidth="1"/>
    <col min="10785" max="10785" width="7.44140625" style="1" customWidth="1"/>
    <col min="10786" max="10786" width="12.77734375" style="1" customWidth="1"/>
    <col min="10787" max="10787" width="5.77734375" style="1" customWidth="1"/>
    <col min="10788" max="10790" width="0" style="1" hidden="1" customWidth="1"/>
    <col min="10791" max="10930" width="12.77734375" style="1"/>
    <col min="10931" max="10931" width="12.77734375" style="1" customWidth="1"/>
    <col min="10932" max="10932" width="33.77734375" style="1" customWidth="1"/>
    <col min="10933" max="10934" width="5.44140625" style="1" customWidth="1"/>
    <col min="10935" max="10958" width="4.5546875" style="1" customWidth="1"/>
    <col min="10959" max="10986" width="0" style="1" hidden="1" customWidth="1"/>
    <col min="10987" max="10987" width="6" style="1" customWidth="1"/>
    <col min="10988" max="10988" width="12" style="1" customWidth="1"/>
    <col min="10989" max="10989" width="6.5546875" style="1" customWidth="1"/>
    <col min="10990" max="10990" width="6.44140625" style="1" customWidth="1"/>
    <col min="10991" max="10991" width="12.77734375" style="1" customWidth="1"/>
    <col min="10992" max="10992" width="5.5546875" style="1" customWidth="1"/>
    <col min="10993" max="11031" width="0" style="1" hidden="1" customWidth="1"/>
    <col min="11032" max="11032" width="7" style="1" customWidth="1"/>
    <col min="11033" max="11033" width="12.77734375" style="1" customWidth="1"/>
    <col min="11034" max="11034" width="6.44140625" style="1" customWidth="1"/>
    <col min="11035" max="11035" width="7" style="1" customWidth="1"/>
    <col min="11036" max="11036" width="12.77734375" style="1" customWidth="1"/>
    <col min="11037" max="11037" width="7.5546875" style="1" customWidth="1"/>
    <col min="11038" max="11038" width="6.5546875" style="1" customWidth="1"/>
    <col min="11039" max="11039" width="12.77734375" style="1" customWidth="1"/>
    <col min="11040" max="11040" width="6.44140625" style="1" customWidth="1"/>
    <col min="11041" max="11041" width="7.44140625" style="1" customWidth="1"/>
    <col min="11042" max="11042" width="12.77734375" style="1" customWidth="1"/>
    <col min="11043" max="11043" width="5.77734375" style="1" customWidth="1"/>
    <col min="11044" max="11046" width="0" style="1" hidden="1" customWidth="1"/>
    <col min="11047" max="11186" width="12.77734375" style="1"/>
    <col min="11187" max="11187" width="12.77734375" style="1" customWidth="1"/>
    <col min="11188" max="11188" width="33.77734375" style="1" customWidth="1"/>
    <col min="11189" max="11190" width="5.44140625" style="1" customWidth="1"/>
    <col min="11191" max="11214" width="4.5546875" style="1" customWidth="1"/>
    <col min="11215" max="11242" width="0" style="1" hidden="1" customWidth="1"/>
    <col min="11243" max="11243" width="6" style="1" customWidth="1"/>
    <col min="11244" max="11244" width="12" style="1" customWidth="1"/>
    <col min="11245" max="11245" width="6.5546875" style="1" customWidth="1"/>
    <col min="11246" max="11246" width="6.44140625" style="1" customWidth="1"/>
    <col min="11247" max="11247" width="12.77734375" style="1" customWidth="1"/>
    <col min="11248" max="11248" width="5.5546875" style="1" customWidth="1"/>
    <col min="11249" max="11287" width="0" style="1" hidden="1" customWidth="1"/>
    <col min="11288" max="11288" width="7" style="1" customWidth="1"/>
    <col min="11289" max="11289" width="12.77734375" style="1" customWidth="1"/>
    <col min="11290" max="11290" width="6.44140625" style="1" customWidth="1"/>
    <col min="11291" max="11291" width="7" style="1" customWidth="1"/>
    <col min="11292" max="11292" width="12.77734375" style="1" customWidth="1"/>
    <col min="11293" max="11293" width="7.5546875" style="1" customWidth="1"/>
    <col min="11294" max="11294" width="6.5546875" style="1" customWidth="1"/>
    <col min="11295" max="11295" width="12.77734375" style="1" customWidth="1"/>
    <col min="11296" max="11296" width="6.44140625" style="1" customWidth="1"/>
    <col min="11297" max="11297" width="7.44140625" style="1" customWidth="1"/>
    <col min="11298" max="11298" width="12.77734375" style="1" customWidth="1"/>
    <col min="11299" max="11299" width="5.77734375" style="1" customWidth="1"/>
    <col min="11300" max="11302" width="0" style="1" hidden="1" customWidth="1"/>
    <col min="11303" max="11442" width="12.77734375" style="1"/>
    <col min="11443" max="11443" width="12.77734375" style="1" customWidth="1"/>
    <col min="11444" max="11444" width="33.77734375" style="1" customWidth="1"/>
    <col min="11445" max="11446" width="5.44140625" style="1" customWidth="1"/>
    <col min="11447" max="11470" width="4.5546875" style="1" customWidth="1"/>
    <col min="11471" max="11498" width="0" style="1" hidden="1" customWidth="1"/>
    <col min="11499" max="11499" width="6" style="1" customWidth="1"/>
    <col min="11500" max="11500" width="12" style="1" customWidth="1"/>
    <col min="11501" max="11501" width="6.5546875" style="1" customWidth="1"/>
    <col min="11502" max="11502" width="6.44140625" style="1" customWidth="1"/>
    <col min="11503" max="11503" width="12.77734375" style="1" customWidth="1"/>
    <col min="11504" max="11504" width="5.5546875" style="1" customWidth="1"/>
    <col min="11505" max="11543" width="0" style="1" hidden="1" customWidth="1"/>
    <col min="11544" max="11544" width="7" style="1" customWidth="1"/>
    <col min="11545" max="11545" width="12.77734375" style="1" customWidth="1"/>
    <col min="11546" max="11546" width="6.44140625" style="1" customWidth="1"/>
    <col min="11547" max="11547" width="7" style="1" customWidth="1"/>
    <col min="11548" max="11548" width="12.77734375" style="1" customWidth="1"/>
    <col min="11549" max="11549" width="7.5546875" style="1" customWidth="1"/>
    <col min="11550" max="11550" width="6.5546875" style="1" customWidth="1"/>
    <col min="11551" max="11551" width="12.77734375" style="1" customWidth="1"/>
    <col min="11552" max="11552" width="6.44140625" style="1" customWidth="1"/>
    <col min="11553" max="11553" width="7.44140625" style="1" customWidth="1"/>
    <col min="11554" max="11554" width="12.77734375" style="1" customWidth="1"/>
    <col min="11555" max="11555" width="5.77734375" style="1" customWidth="1"/>
    <col min="11556" max="11558" width="0" style="1" hidden="1" customWidth="1"/>
    <col min="11559" max="11698" width="12.77734375" style="1"/>
    <col min="11699" max="11699" width="12.77734375" style="1" customWidth="1"/>
    <col min="11700" max="11700" width="33.77734375" style="1" customWidth="1"/>
    <col min="11701" max="11702" width="5.44140625" style="1" customWidth="1"/>
    <col min="11703" max="11726" width="4.5546875" style="1" customWidth="1"/>
    <col min="11727" max="11754" width="0" style="1" hidden="1" customWidth="1"/>
    <col min="11755" max="11755" width="6" style="1" customWidth="1"/>
    <col min="11756" max="11756" width="12" style="1" customWidth="1"/>
    <col min="11757" max="11757" width="6.5546875" style="1" customWidth="1"/>
    <col min="11758" max="11758" width="6.44140625" style="1" customWidth="1"/>
    <col min="11759" max="11759" width="12.77734375" style="1" customWidth="1"/>
    <col min="11760" max="11760" width="5.5546875" style="1" customWidth="1"/>
    <col min="11761" max="11799" width="0" style="1" hidden="1" customWidth="1"/>
    <col min="11800" max="11800" width="7" style="1" customWidth="1"/>
    <col min="11801" max="11801" width="12.77734375" style="1" customWidth="1"/>
    <col min="11802" max="11802" width="6.44140625" style="1" customWidth="1"/>
    <col min="11803" max="11803" width="7" style="1" customWidth="1"/>
    <col min="11804" max="11804" width="12.77734375" style="1" customWidth="1"/>
    <col min="11805" max="11805" width="7.5546875" style="1" customWidth="1"/>
    <col min="11806" max="11806" width="6.5546875" style="1" customWidth="1"/>
    <col min="11807" max="11807" width="12.77734375" style="1" customWidth="1"/>
    <col min="11808" max="11808" width="6.44140625" style="1" customWidth="1"/>
    <col min="11809" max="11809" width="7.44140625" style="1" customWidth="1"/>
    <col min="11810" max="11810" width="12.77734375" style="1" customWidth="1"/>
    <col min="11811" max="11811" width="5.77734375" style="1" customWidth="1"/>
    <col min="11812" max="11814" width="0" style="1" hidden="1" customWidth="1"/>
    <col min="11815" max="11954" width="12.77734375" style="1"/>
    <col min="11955" max="11955" width="12.77734375" style="1" customWidth="1"/>
    <col min="11956" max="11956" width="33.77734375" style="1" customWidth="1"/>
    <col min="11957" max="11958" width="5.44140625" style="1" customWidth="1"/>
    <col min="11959" max="11982" width="4.5546875" style="1" customWidth="1"/>
    <col min="11983" max="12010" width="0" style="1" hidden="1" customWidth="1"/>
    <col min="12011" max="12011" width="6" style="1" customWidth="1"/>
    <col min="12012" max="12012" width="12" style="1" customWidth="1"/>
    <col min="12013" max="12013" width="6.5546875" style="1" customWidth="1"/>
    <col min="12014" max="12014" width="6.44140625" style="1" customWidth="1"/>
    <col min="12015" max="12015" width="12.77734375" style="1" customWidth="1"/>
    <col min="12016" max="12016" width="5.5546875" style="1" customWidth="1"/>
    <col min="12017" max="12055" width="0" style="1" hidden="1" customWidth="1"/>
    <col min="12056" max="12056" width="7" style="1" customWidth="1"/>
    <col min="12057" max="12057" width="12.77734375" style="1" customWidth="1"/>
    <col min="12058" max="12058" width="6.44140625" style="1" customWidth="1"/>
    <col min="12059" max="12059" width="7" style="1" customWidth="1"/>
    <col min="12060" max="12060" width="12.77734375" style="1" customWidth="1"/>
    <col min="12061" max="12061" width="7.5546875" style="1" customWidth="1"/>
    <col min="12062" max="12062" width="6.5546875" style="1" customWidth="1"/>
    <col min="12063" max="12063" width="12.77734375" style="1" customWidth="1"/>
    <col min="12064" max="12064" width="6.44140625" style="1" customWidth="1"/>
    <col min="12065" max="12065" width="7.44140625" style="1" customWidth="1"/>
    <col min="12066" max="12066" width="12.77734375" style="1" customWidth="1"/>
    <col min="12067" max="12067" width="5.77734375" style="1" customWidth="1"/>
    <col min="12068" max="12070" width="0" style="1" hidden="1" customWidth="1"/>
    <col min="12071" max="12210" width="12.77734375" style="1"/>
    <col min="12211" max="12211" width="12.77734375" style="1" customWidth="1"/>
    <col min="12212" max="12212" width="33.77734375" style="1" customWidth="1"/>
    <col min="12213" max="12214" width="5.44140625" style="1" customWidth="1"/>
    <col min="12215" max="12238" width="4.5546875" style="1" customWidth="1"/>
    <col min="12239" max="12266" width="0" style="1" hidden="1" customWidth="1"/>
    <col min="12267" max="12267" width="6" style="1" customWidth="1"/>
    <col min="12268" max="12268" width="12" style="1" customWidth="1"/>
    <col min="12269" max="12269" width="6.5546875" style="1" customWidth="1"/>
    <col min="12270" max="12270" width="6.44140625" style="1" customWidth="1"/>
    <col min="12271" max="12271" width="12.77734375" style="1" customWidth="1"/>
    <col min="12272" max="12272" width="5.5546875" style="1" customWidth="1"/>
    <col min="12273" max="12311" width="0" style="1" hidden="1" customWidth="1"/>
    <col min="12312" max="12312" width="7" style="1" customWidth="1"/>
    <col min="12313" max="12313" width="12.77734375" style="1" customWidth="1"/>
    <col min="12314" max="12314" width="6.44140625" style="1" customWidth="1"/>
    <col min="12315" max="12315" width="7" style="1" customWidth="1"/>
    <col min="12316" max="12316" width="12.77734375" style="1" customWidth="1"/>
    <col min="12317" max="12317" width="7.5546875" style="1" customWidth="1"/>
    <col min="12318" max="12318" width="6.5546875" style="1" customWidth="1"/>
    <col min="12319" max="12319" width="12.77734375" style="1" customWidth="1"/>
    <col min="12320" max="12320" width="6.44140625" style="1" customWidth="1"/>
    <col min="12321" max="12321" width="7.44140625" style="1" customWidth="1"/>
    <col min="12322" max="12322" width="12.77734375" style="1" customWidth="1"/>
    <col min="12323" max="12323" width="5.77734375" style="1" customWidth="1"/>
    <col min="12324" max="12326" width="0" style="1" hidden="1" customWidth="1"/>
    <col min="12327" max="12466" width="12.77734375" style="1"/>
    <col min="12467" max="12467" width="12.77734375" style="1" customWidth="1"/>
    <col min="12468" max="12468" width="33.77734375" style="1" customWidth="1"/>
    <col min="12469" max="12470" width="5.44140625" style="1" customWidth="1"/>
    <col min="12471" max="12494" width="4.5546875" style="1" customWidth="1"/>
    <col min="12495" max="12522" width="0" style="1" hidden="1" customWidth="1"/>
    <col min="12523" max="12523" width="6" style="1" customWidth="1"/>
    <col min="12524" max="12524" width="12" style="1" customWidth="1"/>
    <col min="12525" max="12525" width="6.5546875" style="1" customWidth="1"/>
    <col min="12526" max="12526" width="6.44140625" style="1" customWidth="1"/>
    <col min="12527" max="12527" width="12.77734375" style="1" customWidth="1"/>
    <col min="12528" max="12528" width="5.5546875" style="1" customWidth="1"/>
    <col min="12529" max="12567" width="0" style="1" hidden="1" customWidth="1"/>
    <col min="12568" max="12568" width="7" style="1" customWidth="1"/>
    <col min="12569" max="12569" width="12.77734375" style="1" customWidth="1"/>
    <col min="12570" max="12570" width="6.44140625" style="1" customWidth="1"/>
    <col min="12571" max="12571" width="7" style="1" customWidth="1"/>
    <col min="12572" max="12572" width="12.77734375" style="1" customWidth="1"/>
    <col min="12573" max="12573" width="7.5546875" style="1" customWidth="1"/>
    <col min="12574" max="12574" width="6.5546875" style="1" customWidth="1"/>
    <col min="12575" max="12575" width="12.77734375" style="1" customWidth="1"/>
    <col min="12576" max="12576" width="6.44140625" style="1" customWidth="1"/>
    <col min="12577" max="12577" width="7.44140625" style="1" customWidth="1"/>
    <col min="12578" max="12578" width="12.77734375" style="1" customWidth="1"/>
    <col min="12579" max="12579" width="5.77734375" style="1" customWidth="1"/>
    <col min="12580" max="12582" width="0" style="1" hidden="1" customWidth="1"/>
    <col min="12583" max="12722" width="12.77734375" style="1"/>
    <col min="12723" max="12723" width="12.77734375" style="1" customWidth="1"/>
    <col min="12724" max="12724" width="33.77734375" style="1" customWidth="1"/>
    <col min="12725" max="12726" width="5.44140625" style="1" customWidth="1"/>
    <col min="12727" max="12750" width="4.5546875" style="1" customWidth="1"/>
    <col min="12751" max="12778" width="0" style="1" hidden="1" customWidth="1"/>
    <col min="12779" max="12779" width="6" style="1" customWidth="1"/>
    <col min="12780" max="12780" width="12" style="1" customWidth="1"/>
    <col min="12781" max="12781" width="6.5546875" style="1" customWidth="1"/>
    <col min="12782" max="12782" width="6.44140625" style="1" customWidth="1"/>
    <col min="12783" max="12783" width="12.77734375" style="1" customWidth="1"/>
    <col min="12784" max="12784" width="5.5546875" style="1" customWidth="1"/>
    <col min="12785" max="12823" width="0" style="1" hidden="1" customWidth="1"/>
    <col min="12824" max="12824" width="7" style="1" customWidth="1"/>
    <col min="12825" max="12825" width="12.77734375" style="1" customWidth="1"/>
    <col min="12826" max="12826" width="6.44140625" style="1" customWidth="1"/>
    <col min="12827" max="12827" width="7" style="1" customWidth="1"/>
    <col min="12828" max="12828" width="12.77734375" style="1" customWidth="1"/>
    <col min="12829" max="12829" width="7.5546875" style="1" customWidth="1"/>
    <col min="12830" max="12830" width="6.5546875" style="1" customWidth="1"/>
    <col min="12831" max="12831" width="12.77734375" style="1" customWidth="1"/>
    <col min="12832" max="12832" width="6.44140625" style="1" customWidth="1"/>
    <col min="12833" max="12833" width="7.44140625" style="1" customWidth="1"/>
    <col min="12834" max="12834" width="12.77734375" style="1" customWidth="1"/>
    <col min="12835" max="12835" width="5.77734375" style="1" customWidth="1"/>
    <col min="12836" max="12838" width="0" style="1" hidden="1" customWidth="1"/>
    <col min="12839" max="12978" width="12.77734375" style="1"/>
    <col min="12979" max="12979" width="12.77734375" style="1" customWidth="1"/>
    <col min="12980" max="12980" width="33.77734375" style="1" customWidth="1"/>
    <col min="12981" max="12982" width="5.44140625" style="1" customWidth="1"/>
    <col min="12983" max="13006" width="4.5546875" style="1" customWidth="1"/>
    <col min="13007" max="13034" width="0" style="1" hidden="1" customWidth="1"/>
    <col min="13035" max="13035" width="6" style="1" customWidth="1"/>
    <col min="13036" max="13036" width="12" style="1" customWidth="1"/>
    <col min="13037" max="13037" width="6.5546875" style="1" customWidth="1"/>
    <col min="13038" max="13038" width="6.44140625" style="1" customWidth="1"/>
    <col min="13039" max="13039" width="12.77734375" style="1" customWidth="1"/>
    <col min="13040" max="13040" width="5.5546875" style="1" customWidth="1"/>
    <col min="13041" max="13079" width="0" style="1" hidden="1" customWidth="1"/>
    <col min="13080" max="13080" width="7" style="1" customWidth="1"/>
    <col min="13081" max="13081" width="12.77734375" style="1" customWidth="1"/>
    <col min="13082" max="13082" width="6.44140625" style="1" customWidth="1"/>
    <col min="13083" max="13083" width="7" style="1" customWidth="1"/>
    <col min="13084" max="13084" width="12.77734375" style="1" customWidth="1"/>
    <col min="13085" max="13085" width="7.5546875" style="1" customWidth="1"/>
    <col min="13086" max="13086" width="6.5546875" style="1" customWidth="1"/>
    <col min="13087" max="13087" width="12.77734375" style="1" customWidth="1"/>
    <col min="13088" max="13088" width="6.44140625" style="1" customWidth="1"/>
    <col min="13089" max="13089" width="7.44140625" style="1" customWidth="1"/>
    <col min="13090" max="13090" width="12.77734375" style="1" customWidth="1"/>
    <col min="13091" max="13091" width="5.77734375" style="1" customWidth="1"/>
    <col min="13092" max="13094" width="0" style="1" hidden="1" customWidth="1"/>
    <col min="13095" max="13234" width="12.77734375" style="1"/>
    <col min="13235" max="13235" width="12.77734375" style="1" customWidth="1"/>
    <col min="13236" max="13236" width="33.77734375" style="1" customWidth="1"/>
    <col min="13237" max="13238" width="5.44140625" style="1" customWidth="1"/>
    <col min="13239" max="13262" width="4.5546875" style="1" customWidth="1"/>
    <col min="13263" max="13290" width="0" style="1" hidden="1" customWidth="1"/>
    <col min="13291" max="13291" width="6" style="1" customWidth="1"/>
    <col min="13292" max="13292" width="12" style="1" customWidth="1"/>
    <col min="13293" max="13293" width="6.5546875" style="1" customWidth="1"/>
    <col min="13294" max="13294" width="6.44140625" style="1" customWidth="1"/>
    <col min="13295" max="13295" width="12.77734375" style="1" customWidth="1"/>
    <col min="13296" max="13296" width="5.5546875" style="1" customWidth="1"/>
    <col min="13297" max="13335" width="0" style="1" hidden="1" customWidth="1"/>
    <col min="13336" max="13336" width="7" style="1" customWidth="1"/>
    <col min="13337" max="13337" width="12.77734375" style="1" customWidth="1"/>
    <col min="13338" max="13338" width="6.44140625" style="1" customWidth="1"/>
    <col min="13339" max="13339" width="7" style="1" customWidth="1"/>
    <col min="13340" max="13340" width="12.77734375" style="1" customWidth="1"/>
    <col min="13341" max="13341" width="7.5546875" style="1" customWidth="1"/>
    <col min="13342" max="13342" width="6.5546875" style="1" customWidth="1"/>
    <col min="13343" max="13343" width="12.77734375" style="1" customWidth="1"/>
    <col min="13344" max="13344" width="6.44140625" style="1" customWidth="1"/>
    <col min="13345" max="13345" width="7.44140625" style="1" customWidth="1"/>
    <col min="13346" max="13346" width="12.77734375" style="1" customWidth="1"/>
    <col min="13347" max="13347" width="5.77734375" style="1" customWidth="1"/>
    <col min="13348" max="13350" width="0" style="1" hidden="1" customWidth="1"/>
    <col min="13351" max="13490" width="12.77734375" style="1"/>
    <col min="13491" max="13491" width="12.77734375" style="1" customWidth="1"/>
    <col min="13492" max="13492" width="33.77734375" style="1" customWidth="1"/>
    <col min="13493" max="13494" width="5.44140625" style="1" customWidth="1"/>
    <col min="13495" max="13518" width="4.5546875" style="1" customWidth="1"/>
    <col min="13519" max="13546" width="0" style="1" hidden="1" customWidth="1"/>
    <col min="13547" max="13547" width="6" style="1" customWidth="1"/>
    <col min="13548" max="13548" width="12" style="1" customWidth="1"/>
    <col min="13549" max="13549" width="6.5546875" style="1" customWidth="1"/>
    <col min="13550" max="13550" width="6.44140625" style="1" customWidth="1"/>
    <col min="13551" max="13551" width="12.77734375" style="1" customWidth="1"/>
    <col min="13552" max="13552" width="5.5546875" style="1" customWidth="1"/>
    <col min="13553" max="13591" width="0" style="1" hidden="1" customWidth="1"/>
    <col min="13592" max="13592" width="7" style="1" customWidth="1"/>
    <col min="13593" max="13593" width="12.77734375" style="1" customWidth="1"/>
    <col min="13594" max="13594" width="6.44140625" style="1" customWidth="1"/>
    <col min="13595" max="13595" width="7" style="1" customWidth="1"/>
    <col min="13596" max="13596" width="12.77734375" style="1" customWidth="1"/>
    <col min="13597" max="13597" width="7.5546875" style="1" customWidth="1"/>
    <col min="13598" max="13598" width="6.5546875" style="1" customWidth="1"/>
    <col min="13599" max="13599" width="12.77734375" style="1" customWidth="1"/>
    <col min="13600" max="13600" width="6.44140625" style="1" customWidth="1"/>
    <col min="13601" max="13601" width="7.44140625" style="1" customWidth="1"/>
    <col min="13602" max="13602" width="12.77734375" style="1" customWidth="1"/>
    <col min="13603" max="13603" width="5.77734375" style="1" customWidth="1"/>
    <col min="13604" max="13606" width="0" style="1" hidden="1" customWidth="1"/>
    <col min="13607" max="13746" width="12.77734375" style="1"/>
    <col min="13747" max="13747" width="12.77734375" style="1" customWidth="1"/>
    <col min="13748" max="13748" width="33.77734375" style="1" customWidth="1"/>
    <col min="13749" max="13750" width="5.44140625" style="1" customWidth="1"/>
    <col min="13751" max="13774" width="4.5546875" style="1" customWidth="1"/>
    <col min="13775" max="13802" width="0" style="1" hidden="1" customWidth="1"/>
    <col min="13803" max="13803" width="6" style="1" customWidth="1"/>
    <col min="13804" max="13804" width="12" style="1" customWidth="1"/>
    <col min="13805" max="13805" width="6.5546875" style="1" customWidth="1"/>
    <col min="13806" max="13806" width="6.44140625" style="1" customWidth="1"/>
    <col min="13807" max="13807" width="12.77734375" style="1" customWidth="1"/>
    <col min="13808" max="13808" width="5.5546875" style="1" customWidth="1"/>
    <col min="13809" max="13847" width="0" style="1" hidden="1" customWidth="1"/>
    <col min="13848" max="13848" width="7" style="1" customWidth="1"/>
    <col min="13849" max="13849" width="12.77734375" style="1" customWidth="1"/>
    <col min="13850" max="13850" width="6.44140625" style="1" customWidth="1"/>
    <col min="13851" max="13851" width="7" style="1" customWidth="1"/>
    <col min="13852" max="13852" width="12.77734375" style="1" customWidth="1"/>
    <col min="13853" max="13853" width="7.5546875" style="1" customWidth="1"/>
    <col min="13854" max="13854" width="6.5546875" style="1" customWidth="1"/>
    <col min="13855" max="13855" width="12.77734375" style="1" customWidth="1"/>
    <col min="13856" max="13856" width="6.44140625" style="1" customWidth="1"/>
    <col min="13857" max="13857" width="7.44140625" style="1" customWidth="1"/>
    <col min="13858" max="13858" width="12.77734375" style="1" customWidth="1"/>
    <col min="13859" max="13859" width="5.77734375" style="1" customWidth="1"/>
    <col min="13860" max="13862" width="0" style="1" hidden="1" customWidth="1"/>
    <col min="13863" max="14002" width="12.77734375" style="1"/>
    <col min="14003" max="14003" width="12.77734375" style="1" customWidth="1"/>
    <col min="14004" max="14004" width="33.77734375" style="1" customWidth="1"/>
    <col min="14005" max="14006" width="5.44140625" style="1" customWidth="1"/>
    <col min="14007" max="14030" width="4.5546875" style="1" customWidth="1"/>
    <col min="14031" max="14058" width="0" style="1" hidden="1" customWidth="1"/>
    <col min="14059" max="14059" width="6" style="1" customWidth="1"/>
    <col min="14060" max="14060" width="12" style="1" customWidth="1"/>
    <col min="14061" max="14061" width="6.5546875" style="1" customWidth="1"/>
    <col min="14062" max="14062" width="6.44140625" style="1" customWidth="1"/>
    <col min="14063" max="14063" width="12.77734375" style="1" customWidth="1"/>
    <col min="14064" max="14064" width="5.5546875" style="1" customWidth="1"/>
    <col min="14065" max="14103" width="0" style="1" hidden="1" customWidth="1"/>
    <col min="14104" max="14104" width="7" style="1" customWidth="1"/>
    <col min="14105" max="14105" width="12.77734375" style="1" customWidth="1"/>
    <col min="14106" max="14106" width="6.44140625" style="1" customWidth="1"/>
    <col min="14107" max="14107" width="7" style="1" customWidth="1"/>
    <col min="14108" max="14108" width="12.77734375" style="1" customWidth="1"/>
    <col min="14109" max="14109" width="7.5546875" style="1" customWidth="1"/>
    <col min="14110" max="14110" width="6.5546875" style="1" customWidth="1"/>
    <col min="14111" max="14111" width="12.77734375" style="1" customWidth="1"/>
    <col min="14112" max="14112" width="6.44140625" style="1" customWidth="1"/>
    <col min="14113" max="14113" width="7.44140625" style="1" customWidth="1"/>
    <col min="14114" max="14114" width="12.77734375" style="1" customWidth="1"/>
    <col min="14115" max="14115" width="5.77734375" style="1" customWidth="1"/>
    <col min="14116" max="14118" width="0" style="1" hidden="1" customWidth="1"/>
    <col min="14119" max="14258" width="12.77734375" style="1"/>
    <col min="14259" max="14259" width="12.77734375" style="1" customWidth="1"/>
    <col min="14260" max="14260" width="33.77734375" style="1" customWidth="1"/>
    <col min="14261" max="14262" width="5.44140625" style="1" customWidth="1"/>
    <col min="14263" max="14286" width="4.5546875" style="1" customWidth="1"/>
    <col min="14287" max="14314" width="0" style="1" hidden="1" customWidth="1"/>
    <col min="14315" max="14315" width="6" style="1" customWidth="1"/>
    <col min="14316" max="14316" width="12" style="1" customWidth="1"/>
    <col min="14317" max="14317" width="6.5546875" style="1" customWidth="1"/>
    <col min="14318" max="14318" width="6.44140625" style="1" customWidth="1"/>
    <col min="14319" max="14319" width="12.77734375" style="1" customWidth="1"/>
    <col min="14320" max="14320" width="5.5546875" style="1" customWidth="1"/>
    <col min="14321" max="14359" width="0" style="1" hidden="1" customWidth="1"/>
    <col min="14360" max="14360" width="7" style="1" customWidth="1"/>
    <col min="14361" max="14361" width="12.77734375" style="1" customWidth="1"/>
    <col min="14362" max="14362" width="6.44140625" style="1" customWidth="1"/>
    <col min="14363" max="14363" width="7" style="1" customWidth="1"/>
    <col min="14364" max="14364" width="12.77734375" style="1" customWidth="1"/>
    <col min="14365" max="14365" width="7.5546875" style="1" customWidth="1"/>
    <col min="14366" max="14366" width="6.5546875" style="1" customWidth="1"/>
    <col min="14367" max="14367" width="12.77734375" style="1" customWidth="1"/>
    <col min="14368" max="14368" width="6.44140625" style="1" customWidth="1"/>
    <col min="14369" max="14369" width="7.44140625" style="1" customWidth="1"/>
    <col min="14370" max="14370" width="12.77734375" style="1" customWidth="1"/>
    <col min="14371" max="14371" width="5.77734375" style="1" customWidth="1"/>
    <col min="14372" max="14374" width="0" style="1" hidden="1" customWidth="1"/>
    <col min="14375" max="14514" width="12.77734375" style="1"/>
    <col min="14515" max="14515" width="12.77734375" style="1" customWidth="1"/>
    <col min="14516" max="14516" width="33.77734375" style="1" customWidth="1"/>
    <col min="14517" max="14518" width="5.44140625" style="1" customWidth="1"/>
    <col min="14519" max="14542" width="4.5546875" style="1" customWidth="1"/>
    <col min="14543" max="14570" width="0" style="1" hidden="1" customWidth="1"/>
    <col min="14571" max="14571" width="6" style="1" customWidth="1"/>
    <col min="14572" max="14572" width="12" style="1" customWidth="1"/>
    <col min="14573" max="14573" width="6.5546875" style="1" customWidth="1"/>
    <col min="14574" max="14574" width="6.44140625" style="1" customWidth="1"/>
    <col min="14575" max="14575" width="12.77734375" style="1" customWidth="1"/>
    <col min="14576" max="14576" width="5.5546875" style="1" customWidth="1"/>
    <col min="14577" max="14615" width="0" style="1" hidden="1" customWidth="1"/>
    <col min="14616" max="14616" width="7" style="1" customWidth="1"/>
    <col min="14617" max="14617" width="12.77734375" style="1" customWidth="1"/>
    <col min="14618" max="14618" width="6.44140625" style="1" customWidth="1"/>
    <col min="14619" max="14619" width="7" style="1" customWidth="1"/>
    <col min="14620" max="14620" width="12.77734375" style="1" customWidth="1"/>
    <col min="14621" max="14621" width="7.5546875" style="1" customWidth="1"/>
    <col min="14622" max="14622" width="6.5546875" style="1" customWidth="1"/>
    <col min="14623" max="14623" width="12.77734375" style="1" customWidth="1"/>
    <col min="14624" max="14624" width="6.44140625" style="1" customWidth="1"/>
    <col min="14625" max="14625" width="7.44140625" style="1" customWidth="1"/>
    <col min="14626" max="14626" width="12.77734375" style="1" customWidth="1"/>
    <col min="14627" max="14627" width="5.77734375" style="1" customWidth="1"/>
    <col min="14628" max="14630" width="0" style="1" hidden="1" customWidth="1"/>
    <col min="14631" max="14770" width="12.77734375" style="1"/>
    <col min="14771" max="14771" width="12.77734375" style="1" customWidth="1"/>
    <col min="14772" max="14772" width="33.77734375" style="1" customWidth="1"/>
    <col min="14773" max="14774" width="5.44140625" style="1" customWidth="1"/>
    <col min="14775" max="14798" width="4.5546875" style="1" customWidth="1"/>
    <col min="14799" max="14826" width="0" style="1" hidden="1" customWidth="1"/>
    <col min="14827" max="14827" width="6" style="1" customWidth="1"/>
    <col min="14828" max="14828" width="12" style="1" customWidth="1"/>
    <col min="14829" max="14829" width="6.5546875" style="1" customWidth="1"/>
    <col min="14830" max="14830" width="6.44140625" style="1" customWidth="1"/>
    <col min="14831" max="14831" width="12.77734375" style="1" customWidth="1"/>
    <col min="14832" max="14832" width="5.5546875" style="1" customWidth="1"/>
    <col min="14833" max="14871" width="0" style="1" hidden="1" customWidth="1"/>
    <col min="14872" max="14872" width="7" style="1" customWidth="1"/>
    <col min="14873" max="14873" width="12.77734375" style="1" customWidth="1"/>
    <col min="14874" max="14874" width="6.44140625" style="1" customWidth="1"/>
    <col min="14875" max="14875" width="7" style="1" customWidth="1"/>
    <col min="14876" max="14876" width="12.77734375" style="1" customWidth="1"/>
    <col min="14877" max="14877" width="7.5546875" style="1" customWidth="1"/>
    <col min="14878" max="14878" width="6.5546875" style="1" customWidth="1"/>
    <col min="14879" max="14879" width="12.77734375" style="1" customWidth="1"/>
    <col min="14880" max="14880" width="6.44140625" style="1" customWidth="1"/>
    <col min="14881" max="14881" width="7.44140625" style="1" customWidth="1"/>
    <col min="14882" max="14882" width="12.77734375" style="1" customWidth="1"/>
    <col min="14883" max="14883" width="5.77734375" style="1" customWidth="1"/>
    <col min="14884" max="14886" width="0" style="1" hidden="1" customWidth="1"/>
    <col min="14887" max="15026" width="12.77734375" style="1"/>
    <col min="15027" max="15027" width="12.77734375" style="1" customWidth="1"/>
    <col min="15028" max="15028" width="33.77734375" style="1" customWidth="1"/>
    <col min="15029" max="15030" width="5.44140625" style="1" customWidth="1"/>
    <col min="15031" max="15054" width="4.5546875" style="1" customWidth="1"/>
    <col min="15055" max="15082" width="0" style="1" hidden="1" customWidth="1"/>
    <col min="15083" max="15083" width="6" style="1" customWidth="1"/>
    <col min="15084" max="15084" width="12" style="1" customWidth="1"/>
    <col min="15085" max="15085" width="6.5546875" style="1" customWidth="1"/>
    <col min="15086" max="15086" width="6.44140625" style="1" customWidth="1"/>
    <col min="15087" max="15087" width="12.77734375" style="1" customWidth="1"/>
    <col min="15088" max="15088" width="5.5546875" style="1" customWidth="1"/>
    <col min="15089" max="15127" width="0" style="1" hidden="1" customWidth="1"/>
    <col min="15128" max="15128" width="7" style="1" customWidth="1"/>
    <col min="15129" max="15129" width="12.77734375" style="1" customWidth="1"/>
    <col min="15130" max="15130" width="6.44140625" style="1" customWidth="1"/>
    <col min="15131" max="15131" width="7" style="1" customWidth="1"/>
    <col min="15132" max="15132" width="12.77734375" style="1" customWidth="1"/>
    <col min="15133" max="15133" width="7.5546875" style="1" customWidth="1"/>
    <col min="15134" max="15134" width="6.5546875" style="1" customWidth="1"/>
    <col min="15135" max="15135" width="12.77734375" style="1" customWidth="1"/>
    <col min="15136" max="15136" width="6.44140625" style="1" customWidth="1"/>
    <col min="15137" max="15137" width="7.44140625" style="1" customWidth="1"/>
    <col min="15138" max="15138" width="12.77734375" style="1" customWidth="1"/>
    <col min="15139" max="15139" width="5.77734375" style="1" customWidth="1"/>
    <col min="15140" max="15142" width="0" style="1" hidden="1" customWidth="1"/>
    <col min="15143" max="15282" width="12.77734375" style="1"/>
    <col min="15283" max="15283" width="12.77734375" style="1" customWidth="1"/>
    <col min="15284" max="15284" width="33.77734375" style="1" customWidth="1"/>
    <col min="15285" max="15286" width="5.44140625" style="1" customWidth="1"/>
    <col min="15287" max="15310" width="4.5546875" style="1" customWidth="1"/>
    <col min="15311" max="15338" width="0" style="1" hidden="1" customWidth="1"/>
    <col min="15339" max="15339" width="6" style="1" customWidth="1"/>
    <col min="15340" max="15340" width="12" style="1" customWidth="1"/>
    <col min="15341" max="15341" width="6.5546875" style="1" customWidth="1"/>
    <col min="15342" max="15342" width="6.44140625" style="1" customWidth="1"/>
    <col min="15343" max="15343" width="12.77734375" style="1" customWidth="1"/>
    <col min="15344" max="15344" width="5.5546875" style="1" customWidth="1"/>
    <col min="15345" max="15383" width="0" style="1" hidden="1" customWidth="1"/>
    <col min="15384" max="15384" width="7" style="1" customWidth="1"/>
    <col min="15385" max="15385" width="12.77734375" style="1" customWidth="1"/>
    <col min="15386" max="15386" width="6.44140625" style="1" customWidth="1"/>
    <col min="15387" max="15387" width="7" style="1" customWidth="1"/>
    <col min="15388" max="15388" width="12.77734375" style="1" customWidth="1"/>
    <col min="15389" max="15389" width="7.5546875" style="1" customWidth="1"/>
    <col min="15390" max="15390" width="6.5546875" style="1" customWidth="1"/>
    <col min="15391" max="15391" width="12.77734375" style="1" customWidth="1"/>
    <col min="15392" max="15392" width="6.44140625" style="1" customWidth="1"/>
    <col min="15393" max="15393" width="7.44140625" style="1" customWidth="1"/>
    <col min="15394" max="15394" width="12.77734375" style="1" customWidth="1"/>
    <col min="15395" max="15395" width="5.77734375" style="1" customWidth="1"/>
    <col min="15396" max="15398" width="0" style="1" hidden="1" customWidth="1"/>
    <col min="15399" max="15538" width="12.77734375" style="1"/>
    <col min="15539" max="15539" width="12.77734375" style="1" customWidth="1"/>
    <col min="15540" max="15540" width="33.77734375" style="1" customWidth="1"/>
    <col min="15541" max="15542" width="5.44140625" style="1" customWidth="1"/>
    <col min="15543" max="15566" width="4.5546875" style="1" customWidth="1"/>
    <col min="15567" max="15594" width="0" style="1" hidden="1" customWidth="1"/>
    <col min="15595" max="15595" width="6" style="1" customWidth="1"/>
    <col min="15596" max="15596" width="12" style="1" customWidth="1"/>
    <col min="15597" max="15597" width="6.5546875" style="1" customWidth="1"/>
    <col min="15598" max="15598" width="6.44140625" style="1" customWidth="1"/>
    <col min="15599" max="15599" width="12.77734375" style="1" customWidth="1"/>
    <col min="15600" max="15600" width="5.5546875" style="1" customWidth="1"/>
    <col min="15601" max="15639" width="0" style="1" hidden="1" customWidth="1"/>
    <col min="15640" max="15640" width="7" style="1" customWidth="1"/>
    <col min="15641" max="15641" width="12.77734375" style="1" customWidth="1"/>
    <col min="15642" max="15642" width="6.44140625" style="1" customWidth="1"/>
    <col min="15643" max="15643" width="7" style="1" customWidth="1"/>
    <col min="15644" max="15644" width="12.77734375" style="1" customWidth="1"/>
    <col min="15645" max="15645" width="7.5546875" style="1" customWidth="1"/>
    <col min="15646" max="15646" width="6.5546875" style="1" customWidth="1"/>
    <col min="15647" max="15647" width="12.77734375" style="1" customWidth="1"/>
    <col min="15648" max="15648" width="6.44140625" style="1" customWidth="1"/>
    <col min="15649" max="15649" width="7.44140625" style="1" customWidth="1"/>
    <col min="15650" max="15650" width="12.77734375" style="1" customWidth="1"/>
    <col min="15651" max="15651" width="5.77734375" style="1" customWidth="1"/>
    <col min="15652" max="15654" width="0" style="1" hidden="1" customWidth="1"/>
    <col min="15655" max="15794" width="12.77734375" style="1"/>
    <col min="15795" max="15795" width="12.77734375" style="1" customWidth="1"/>
    <col min="15796" max="15796" width="33.77734375" style="1" customWidth="1"/>
    <col min="15797" max="15798" width="5.44140625" style="1" customWidth="1"/>
    <col min="15799" max="15822" width="4.5546875" style="1" customWidth="1"/>
    <col min="15823" max="15850" width="0" style="1" hidden="1" customWidth="1"/>
    <col min="15851" max="15851" width="6" style="1" customWidth="1"/>
    <col min="15852" max="15852" width="12" style="1" customWidth="1"/>
    <col min="15853" max="15853" width="6.5546875" style="1" customWidth="1"/>
    <col min="15854" max="15854" width="6.44140625" style="1" customWidth="1"/>
    <col min="15855" max="15855" width="12.77734375" style="1" customWidth="1"/>
    <col min="15856" max="15856" width="5.5546875" style="1" customWidth="1"/>
    <col min="15857" max="15895" width="0" style="1" hidden="1" customWidth="1"/>
    <col min="15896" max="15896" width="7" style="1" customWidth="1"/>
    <col min="15897" max="15897" width="12.77734375" style="1" customWidth="1"/>
    <col min="15898" max="15898" width="6.44140625" style="1" customWidth="1"/>
    <col min="15899" max="15899" width="7" style="1" customWidth="1"/>
    <col min="15900" max="15900" width="12.77734375" style="1" customWidth="1"/>
    <col min="15901" max="15901" width="7.5546875" style="1" customWidth="1"/>
    <col min="15902" max="15902" width="6.5546875" style="1" customWidth="1"/>
    <col min="15903" max="15903" width="12.77734375" style="1" customWidth="1"/>
    <col min="15904" max="15904" width="6.44140625" style="1" customWidth="1"/>
    <col min="15905" max="15905" width="7.44140625" style="1" customWidth="1"/>
    <col min="15906" max="15906" width="12.77734375" style="1" customWidth="1"/>
    <col min="15907" max="15907" width="5.77734375" style="1" customWidth="1"/>
    <col min="15908" max="15910" width="0" style="1" hidden="1" customWidth="1"/>
    <col min="15911" max="16050" width="12.77734375" style="1"/>
    <col min="16051" max="16051" width="12.77734375" style="1" customWidth="1"/>
    <col min="16052" max="16052" width="33.77734375" style="1" customWidth="1"/>
    <col min="16053" max="16054" width="5.44140625" style="1" customWidth="1"/>
    <col min="16055" max="16078" width="4.5546875" style="1" customWidth="1"/>
    <col min="16079" max="16106" width="0" style="1" hidden="1" customWidth="1"/>
    <col min="16107" max="16107" width="6" style="1" customWidth="1"/>
    <col min="16108" max="16108" width="12" style="1" customWidth="1"/>
    <col min="16109" max="16109" width="6.5546875" style="1" customWidth="1"/>
    <col min="16110" max="16110" width="6.44140625" style="1" customWidth="1"/>
    <col min="16111" max="16111" width="12.77734375" style="1" customWidth="1"/>
    <col min="16112" max="16112" width="5.5546875" style="1" customWidth="1"/>
    <col min="16113" max="16151" width="0" style="1" hidden="1" customWidth="1"/>
    <col min="16152" max="16152" width="7" style="1" customWidth="1"/>
    <col min="16153" max="16153" width="12.77734375" style="1" customWidth="1"/>
    <col min="16154" max="16154" width="6.44140625" style="1" customWidth="1"/>
    <col min="16155" max="16155" width="7" style="1" customWidth="1"/>
    <col min="16156" max="16156" width="12.77734375" style="1" customWidth="1"/>
    <col min="16157" max="16157" width="7.5546875" style="1" customWidth="1"/>
    <col min="16158" max="16158" width="6.5546875" style="1" customWidth="1"/>
    <col min="16159" max="16159" width="12.77734375" style="1" customWidth="1"/>
    <col min="16160" max="16160" width="6.44140625" style="1" customWidth="1"/>
    <col min="16161" max="16161" width="7.44140625" style="1" customWidth="1"/>
    <col min="16162" max="16162" width="12.77734375" style="1" customWidth="1"/>
    <col min="16163" max="16163" width="5.77734375" style="1" customWidth="1"/>
    <col min="16164" max="16166" width="0" style="1" hidden="1" customWidth="1"/>
    <col min="16167" max="16384" width="12.77734375" style="1"/>
  </cols>
  <sheetData>
    <row r="1" spans="1:50" ht="16.2" thickBot="1" x14ac:dyDescent="0.3">
      <c r="AW1" s="248"/>
      <c r="AX1" s="248"/>
    </row>
    <row r="2" spans="1:50" x14ac:dyDescent="0.25">
      <c r="C2" s="468"/>
      <c r="D2" s="469"/>
      <c r="E2" s="469"/>
      <c r="F2" s="469"/>
      <c r="G2" s="469"/>
      <c r="H2" s="469"/>
      <c r="I2" s="469"/>
      <c r="J2" s="469"/>
      <c r="K2" s="469"/>
      <c r="L2" s="469"/>
      <c r="M2" s="469"/>
      <c r="N2" s="469"/>
      <c r="O2" s="469"/>
      <c r="P2" s="469"/>
      <c r="Q2" s="469"/>
      <c r="R2" s="469"/>
      <c r="S2" s="469"/>
      <c r="T2" s="469"/>
      <c r="U2" s="469"/>
      <c r="V2" s="469"/>
      <c r="W2" s="469"/>
      <c r="X2" s="469"/>
      <c r="Y2" s="469"/>
      <c r="Z2" s="469"/>
      <c r="AA2" s="469"/>
      <c r="AB2" s="469"/>
      <c r="AC2" s="469"/>
      <c r="AD2" s="469"/>
      <c r="AE2" s="469"/>
      <c r="AF2" s="469"/>
      <c r="AG2" s="469"/>
      <c r="AH2" s="469"/>
      <c r="AI2" s="469"/>
      <c r="AJ2" s="469"/>
      <c r="AK2" s="469"/>
      <c r="AL2" s="469"/>
      <c r="AM2" s="469"/>
      <c r="AN2" s="469"/>
      <c r="AO2" s="469"/>
      <c r="AP2" s="469"/>
      <c r="AQ2" s="469"/>
      <c r="AR2" s="469"/>
      <c r="AS2" s="469"/>
      <c r="AT2" s="469"/>
      <c r="AU2" s="469"/>
      <c r="AV2" s="469"/>
      <c r="AW2" s="275"/>
      <c r="AX2" s="246"/>
    </row>
    <row r="3" spans="1:50" ht="4.8" customHeight="1" x14ac:dyDescent="0.25">
      <c r="C3" s="470"/>
      <c r="D3" s="471"/>
      <c r="E3" s="471"/>
      <c r="F3" s="471"/>
      <c r="G3" s="471"/>
      <c r="H3" s="471"/>
      <c r="I3" s="471"/>
      <c r="J3" s="471"/>
      <c r="K3" s="471"/>
      <c r="L3" s="471"/>
      <c r="M3" s="471"/>
      <c r="N3" s="471"/>
      <c r="O3" s="471"/>
      <c r="P3" s="471"/>
      <c r="Q3" s="471"/>
      <c r="R3" s="471"/>
      <c r="S3" s="471"/>
      <c r="T3" s="471"/>
      <c r="U3" s="471"/>
      <c r="V3" s="471"/>
      <c r="W3" s="471"/>
      <c r="X3" s="471"/>
      <c r="Y3" s="471"/>
      <c r="Z3" s="471"/>
      <c r="AA3" s="471"/>
      <c r="AB3" s="471"/>
      <c r="AC3" s="471"/>
      <c r="AD3" s="471"/>
      <c r="AE3" s="471"/>
      <c r="AF3" s="471"/>
      <c r="AG3" s="471"/>
      <c r="AH3" s="471"/>
      <c r="AI3" s="471"/>
      <c r="AJ3" s="471"/>
      <c r="AK3" s="471"/>
      <c r="AL3" s="471"/>
      <c r="AM3" s="471"/>
      <c r="AN3" s="471"/>
      <c r="AO3" s="471"/>
      <c r="AP3" s="471"/>
      <c r="AQ3" s="471"/>
      <c r="AR3" s="471"/>
      <c r="AS3" s="471"/>
      <c r="AT3" s="471"/>
      <c r="AU3" s="471"/>
      <c r="AV3" s="471"/>
      <c r="AX3" s="3"/>
    </row>
    <row r="4" spans="1:50" ht="87" customHeight="1" x14ac:dyDescent="0.25">
      <c r="C4" s="342"/>
      <c r="D4" s="474" t="s">
        <v>206</v>
      </c>
      <c r="E4" s="474"/>
      <c r="F4" s="474"/>
      <c r="G4" s="474"/>
      <c r="H4" s="474"/>
      <c r="I4" s="474"/>
      <c r="J4" s="474"/>
      <c r="K4" s="474"/>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c r="AM4" s="474"/>
      <c r="AN4" s="474"/>
      <c r="AO4" s="474"/>
      <c r="AP4" s="474"/>
      <c r="AQ4" s="474"/>
      <c r="AR4" s="474"/>
      <c r="AS4" s="474"/>
      <c r="AT4" s="474"/>
      <c r="AU4" s="474"/>
      <c r="AV4" s="474"/>
      <c r="AX4" s="3"/>
    </row>
    <row r="5" spans="1:50" x14ac:dyDescent="0.25">
      <c r="C5" s="470"/>
      <c r="D5" s="471"/>
      <c r="E5" s="471"/>
      <c r="F5" s="471"/>
      <c r="G5" s="471"/>
      <c r="H5" s="471"/>
      <c r="I5" s="471"/>
      <c r="J5" s="471"/>
      <c r="K5" s="471"/>
      <c r="L5" s="471"/>
      <c r="M5" s="471"/>
      <c r="N5" s="471"/>
      <c r="O5" s="471"/>
      <c r="P5" s="471"/>
      <c r="Q5" s="471"/>
      <c r="R5" s="471"/>
      <c r="S5" s="471"/>
      <c r="T5" s="471"/>
      <c r="U5" s="471"/>
      <c r="V5" s="471"/>
      <c r="W5" s="471"/>
      <c r="X5" s="471"/>
      <c r="Y5" s="471"/>
      <c r="Z5" s="471"/>
      <c r="AA5" s="471"/>
      <c r="AB5" s="471"/>
      <c r="AC5" s="471"/>
      <c r="AD5" s="471"/>
      <c r="AE5" s="471"/>
      <c r="AF5" s="471"/>
      <c r="AG5" s="471"/>
      <c r="AH5" s="471"/>
      <c r="AI5" s="471"/>
      <c r="AJ5" s="471"/>
      <c r="AK5" s="471"/>
      <c r="AL5" s="471"/>
      <c r="AM5" s="471"/>
      <c r="AN5" s="471"/>
      <c r="AO5" s="471"/>
      <c r="AP5" s="471"/>
      <c r="AQ5" s="471"/>
      <c r="AR5" s="471"/>
      <c r="AS5" s="471"/>
      <c r="AT5" s="471"/>
      <c r="AU5" s="471"/>
      <c r="AV5" s="471"/>
      <c r="AX5" s="3"/>
    </row>
    <row r="6" spans="1:50" ht="30" customHeight="1" x14ac:dyDescent="0.25">
      <c r="C6" s="472"/>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3"/>
      <c r="AJ6" s="473"/>
      <c r="AK6" s="473"/>
      <c r="AL6" s="473"/>
      <c r="AM6" s="473"/>
      <c r="AN6" s="473"/>
      <c r="AO6" s="473"/>
      <c r="AP6" s="473"/>
      <c r="AQ6" s="473"/>
      <c r="AR6" s="473"/>
      <c r="AS6" s="473"/>
      <c r="AT6" s="473"/>
      <c r="AU6" s="473"/>
      <c r="AV6" s="473"/>
      <c r="AX6" s="3"/>
    </row>
    <row r="7" spans="1:50" ht="12.75" customHeight="1" x14ac:dyDescent="0.25">
      <c r="C7" s="461"/>
      <c r="D7" s="462"/>
      <c r="E7" s="462"/>
      <c r="F7" s="462"/>
      <c r="G7" s="462"/>
      <c r="H7" s="462"/>
      <c r="I7" s="462"/>
      <c r="J7" s="462"/>
      <c r="K7" s="462"/>
      <c r="L7" s="462"/>
      <c r="M7" s="462"/>
      <c r="N7" s="462"/>
      <c r="O7" s="462"/>
      <c r="P7" s="462"/>
      <c r="Q7" s="462"/>
      <c r="R7" s="462"/>
      <c r="S7" s="462"/>
      <c r="T7" s="462"/>
      <c r="U7" s="462"/>
      <c r="V7" s="462"/>
      <c r="W7" s="462"/>
      <c r="X7" s="462"/>
      <c r="Y7" s="462"/>
      <c r="Z7" s="462"/>
      <c r="AA7" s="462"/>
      <c r="AB7" s="462"/>
      <c r="AC7" s="462"/>
      <c r="AD7" s="462"/>
      <c r="AE7" s="462"/>
      <c r="AF7" s="462"/>
      <c r="AG7" s="462"/>
      <c r="AH7" s="462"/>
      <c r="AI7" s="462"/>
      <c r="AJ7" s="462"/>
      <c r="AK7" s="462"/>
      <c r="AL7" s="462"/>
      <c r="AM7" s="462"/>
      <c r="AN7" s="462"/>
      <c r="AO7" s="462"/>
      <c r="AP7" s="462"/>
      <c r="AQ7" s="462"/>
      <c r="AR7" s="462"/>
      <c r="AS7" s="462"/>
      <c r="AT7" s="462"/>
      <c r="AU7" s="462"/>
      <c r="AV7" s="462"/>
      <c r="AX7" s="3"/>
    </row>
    <row r="8" spans="1:50" ht="9" customHeight="1" thickBot="1" x14ac:dyDescent="0.3">
      <c r="C8" s="465"/>
      <c r="D8" s="466"/>
      <c r="E8" s="466"/>
      <c r="F8" s="466"/>
      <c r="G8" s="466"/>
      <c r="H8" s="466"/>
      <c r="I8" s="466"/>
      <c r="J8" s="466"/>
      <c r="K8" s="466"/>
      <c r="L8" s="466"/>
      <c r="M8" s="466"/>
      <c r="N8" s="466"/>
      <c r="O8" s="466"/>
      <c r="P8" s="466"/>
      <c r="Q8" s="466"/>
      <c r="R8" s="466"/>
      <c r="S8" s="466"/>
      <c r="T8" s="466"/>
      <c r="U8" s="466"/>
      <c r="V8" s="466"/>
      <c r="W8" s="466"/>
      <c r="X8" s="466"/>
      <c r="Y8" s="466"/>
      <c r="Z8" s="466"/>
      <c r="AA8" s="466"/>
      <c r="AB8" s="466"/>
      <c r="AC8" s="466"/>
      <c r="AD8" s="466"/>
      <c r="AE8" s="466"/>
      <c r="AF8" s="466"/>
      <c r="AG8" s="466"/>
      <c r="AH8" s="466"/>
      <c r="AI8" s="466"/>
      <c r="AJ8" s="466"/>
      <c r="AK8" s="466"/>
      <c r="AL8" s="466"/>
      <c r="AM8" s="466"/>
      <c r="AN8" s="466"/>
      <c r="AO8" s="466"/>
      <c r="AP8" s="466"/>
      <c r="AQ8" s="466"/>
      <c r="AR8" s="466"/>
      <c r="AS8" s="466"/>
      <c r="AT8" s="466"/>
      <c r="AU8" s="466"/>
      <c r="AV8" s="466"/>
      <c r="AX8" s="3"/>
    </row>
    <row r="9" spans="1:50" s="2" customFormat="1" ht="25.5" customHeight="1" thickBot="1" x14ac:dyDescent="0.3">
      <c r="C9" s="475" t="s">
        <v>0</v>
      </c>
      <c r="D9" s="476"/>
      <c r="E9" s="477"/>
      <c r="F9" s="463" t="s">
        <v>1</v>
      </c>
      <c r="G9" s="480"/>
      <c r="H9" s="480"/>
      <c r="I9" s="197">
        <v>1</v>
      </c>
      <c r="J9" s="463" t="s">
        <v>1</v>
      </c>
      <c r="K9" s="480"/>
      <c r="L9" s="196"/>
      <c r="M9" s="198">
        <f>I9+1</f>
        <v>2</v>
      </c>
      <c r="N9" s="463" t="s">
        <v>1</v>
      </c>
      <c r="O9" s="464"/>
      <c r="P9" s="464"/>
      <c r="Q9" s="197" t="e">
        <f>#REF!+1</f>
        <v>#REF!</v>
      </c>
      <c r="R9" s="486"/>
      <c r="S9" s="486"/>
      <c r="T9" s="486"/>
      <c r="U9" s="486"/>
      <c r="V9" s="486"/>
      <c r="W9" s="486"/>
      <c r="X9" s="486"/>
      <c r="Y9" s="486"/>
      <c r="Z9" s="486"/>
      <c r="AA9" s="486"/>
      <c r="AB9" s="486"/>
      <c r="AC9" s="486"/>
      <c r="AD9" s="486"/>
      <c r="AE9" s="486"/>
      <c r="AF9" s="486"/>
      <c r="AG9" s="486"/>
      <c r="AH9" s="486"/>
      <c r="AI9" s="486"/>
      <c r="AJ9" s="486"/>
      <c r="AK9" s="486"/>
      <c r="AL9" s="486"/>
      <c r="AM9" s="486"/>
      <c r="AN9" s="486"/>
      <c r="AO9" s="486"/>
      <c r="AP9" s="486"/>
      <c r="AQ9" s="486"/>
      <c r="AR9" s="486"/>
      <c r="AS9" s="486"/>
      <c r="AT9" s="486"/>
      <c r="AU9" s="486"/>
      <c r="AW9" s="1"/>
      <c r="AX9" s="3"/>
    </row>
    <row r="10" spans="1:50" ht="47.25" customHeight="1" thickBot="1" x14ac:dyDescent="0.3">
      <c r="C10" s="475"/>
      <c r="D10" s="478"/>
      <c r="E10" s="479"/>
      <c r="F10" s="5">
        <v>1</v>
      </c>
      <c r="G10" s="6">
        <v>2</v>
      </c>
      <c r="H10" s="6">
        <v>3</v>
      </c>
      <c r="I10" s="7">
        <v>4</v>
      </c>
      <c r="J10" s="5">
        <v>1</v>
      </c>
      <c r="K10" s="6">
        <v>2</v>
      </c>
      <c r="L10" s="6">
        <v>3</v>
      </c>
      <c r="M10" s="6">
        <v>4</v>
      </c>
      <c r="N10" s="5">
        <v>1</v>
      </c>
      <c r="O10" s="6">
        <v>2</v>
      </c>
      <c r="P10" s="6">
        <v>3</v>
      </c>
      <c r="Q10" s="7">
        <v>4</v>
      </c>
      <c r="R10" s="195" t="s">
        <v>2</v>
      </c>
      <c r="S10" s="195" t="s">
        <v>205</v>
      </c>
      <c r="T10" s="354">
        <f>R27</f>
        <v>14.4</v>
      </c>
      <c r="U10" s="195" t="s">
        <v>2</v>
      </c>
      <c r="V10" s="195" t="s">
        <v>205</v>
      </c>
      <c r="W10" s="354">
        <f>U27</f>
        <v>60</v>
      </c>
      <c r="X10" s="195" t="s">
        <v>2</v>
      </c>
      <c r="Y10" s="195" t="s">
        <v>1</v>
      </c>
      <c r="Z10" s="195">
        <v>2</v>
      </c>
      <c r="AA10" s="195" t="s">
        <v>3</v>
      </c>
      <c r="AB10" s="195"/>
      <c r="AC10" s="195" t="e">
        <v>#REF!</v>
      </c>
      <c r="AD10" s="195" t="s">
        <v>2</v>
      </c>
      <c r="AE10" s="195"/>
      <c r="AF10" s="195" t="e">
        <v>#REF!</v>
      </c>
      <c r="AG10" s="195" t="s">
        <v>3</v>
      </c>
      <c r="AH10" s="195"/>
      <c r="AI10" s="195" t="e">
        <v>#REF!</v>
      </c>
      <c r="AJ10" s="195" t="s">
        <v>3</v>
      </c>
      <c r="AK10" s="195"/>
      <c r="AL10" s="195" t="e">
        <v>#REF!</v>
      </c>
      <c r="AM10" s="195" t="s">
        <v>3</v>
      </c>
      <c r="AN10" s="195"/>
      <c r="AO10" s="195" t="e">
        <v>#REF!</v>
      </c>
      <c r="AP10" s="195" t="s">
        <v>3</v>
      </c>
      <c r="AQ10" s="195"/>
      <c r="AR10" s="195">
        <v>0</v>
      </c>
      <c r="AS10" s="195" t="s">
        <v>2</v>
      </c>
      <c r="AT10" s="195" t="s">
        <v>191</v>
      </c>
      <c r="AU10" s="195">
        <v>2</v>
      </c>
      <c r="AV10" s="249"/>
      <c r="AW10" s="250"/>
      <c r="AX10" s="251"/>
    </row>
    <row r="11" spans="1:50" ht="27.75" customHeight="1" thickBot="1" x14ac:dyDescent="0.3">
      <c r="C11" s="475"/>
      <c r="D11" s="252"/>
      <c r="E11" s="8"/>
      <c r="F11" s="244"/>
      <c r="G11" s="2"/>
      <c r="H11" s="2"/>
      <c r="I11" s="4"/>
      <c r="J11" s="244"/>
      <c r="K11" s="2"/>
      <c r="L11" s="2"/>
      <c r="M11" s="2"/>
      <c r="N11" s="244"/>
      <c r="O11" s="2"/>
      <c r="P11" s="2"/>
      <c r="Q11" s="4"/>
      <c r="R11" s="487">
        <f>'PRESU GENERAL'!F10</f>
        <v>0</v>
      </c>
      <c r="S11" s="488"/>
      <c r="T11" s="489"/>
      <c r="U11" s="487">
        <f>'PRESU GENERAL'!F11</f>
        <v>0</v>
      </c>
      <c r="V11" s="488"/>
      <c r="W11" s="489"/>
      <c r="X11" s="487">
        <f>'PRESU GENERAL'!F17</f>
        <v>0</v>
      </c>
      <c r="Y11" s="488"/>
      <c r="Z11" s="489"/>
      <c r="AA11" s="487"/>
      <c r="AB11" s="488"/>
      <c r="AC11" s="489"/>
      <c r="AD11" s="487"/>
      <c r="AE11" s="488"/>
      <c r="AF11" s="489"/>
      <c r="AG11" s="487"/>
      <c r="AH11" s="488"/>
      <c r="AI11" s="489"/>
      <c r="AJ11" s="487"/>
      <c r="AK11" s="488"/>
      <c r="AL11" s="489"/>
      <c r="AM11" s="487"/>
      <c r="AN11" s="488"/>
      <c r="AO11" s="489"/>
      <c r="AP11" s="487"/>
      <c r="AQ11" s="488"/>
      <c r="AR11" s="489"/>
      <c r="AS11" s="487">
        <f>'PRESU GENERAL'!F18</f>
        <v>0</v>
      </c>
      <c r="AT11" s="488"/>
      <c r="AU11" s="489"/>
      <c r="AV11" s="290"/>
      <c r="AW11" s="512"/>
      <c r="AX11" s="513"/>
    </row>
    <row r="12" spans="1:50" ht="180" customHeight="1" thickBot="1" x14ac:dyDescent="0.3">
      <c r="C12" s="475"/>
      <c r="D12" s="485" t="s">
        <v>4</v>
      </c>
      <c r="E12" s="485" t="s">
        <v>5</v>
      </c>
      <c r="F12" s="476"/>
      <c r="G12" s="508"/>
      <c r="H12" s="508"/>
      <c r="I12" s="477"/>
      <c r="J12" s="476"/>
      <c r="K12" s="508"/>
      <c r="L12" s="508"/>
      <c r="M12" s="477"/>
      <c r="N12" s="476"/>
      <c r="O12" s="508"/>
      <c r="P12" s="508"/>
      <c r="Q12" s="477"/>
      <c r="R12" s="493">
        <f>'PRESU GENERAL'!B10</f>
        <v>0</v>
      </c>
      <c r="S12" s="494"/>
      <c r="T12" s="495"/>
      <c r="U12" s="481">
        <f>'PRESU GENERAL'!B11</f>
        <v>0</v>
      </c>
      <c r="V12" s="482"/>
      <c r="W12" s="483"/>
      <c r="X12" s="481" t="str">
        <f>'PRESU GENERAL'!B17</f>
        <v>Comisión de Topografía</v>
      </c>
      <c r="Y12" s="482"/>
      <c r="Z12" s="483"/>
      <c r="AA12" s="481"/>
      <c r="AB12" s="482"/>
      <c r="AC12" s="483"/>
      <c r="AD12" s="481"/>
      <c r="AE12" s="482"/>
      <c r="AF12" s="483"/>
      <c r="AG12" s="481"/>
      <c r="AH12" s="482"/>
      <c r="AI12" s="483"/>
      <c r="AJ12" s="481"/>
      <c r="AK12" s="482"/>
      <c r="AL12" s="483"/>
      <c r="AM12" s="481"/>
      <c r="AN12" s="482"/>
      <c r="AO12" s="483"/>
      <c r="AP12" s="481"/>
      <c r="AQ12" s="482"/>
      <c r="AR12" s="483"/>
      <c r="AS12" s="481">
        <f>'PRESU GENERAL'!B18</f>
        <v>0</v>
      </c>
      <c r="AT12" s="482"/>
      <c r="AU12" s="483"/>
      <c r="AV12" s="493" t="s">
        <v>6</v>
      </c>
      <c r="AW12" s="509" t="s">
        <v>150</v>
      </c>
      <c r="AX12" s="511"/>
    </row>
    <row r="13" spans="1:50" ht="17.25" customHeight="1" thickBot="1" x14ac:dyDescent="0.3">
      <c r="A13" s="332" t="s">
        <v>7</v>
      </c>
      <c r="C13" s="475"/>
      <c r="D13" s="485"/>
      <c r="E13" s="485"/>
      <c r="F13" s="509"/>
      <c r="G13" s="510"/>
      <c r="H13" s="510"/>
      <c r="I13" s="511"/>
      <c r="J13" s="509"/>
      <c r="K13" s="510"/>
      <c r="L13" s="510"/>
      <c r="M13" s="511"/>
      <c r="N13" s="509"/>
      <c r="O13" s="510"/>
      <c r="P13" s="510"/>
      <c r="Q13" s="511"/>
      <c r="R13" s="496"/>
      <c r="S13" s="497"/>
      <c r="T13" s="498"/>
      <c r="U13" s="490"/>
      <c r="V13" s="491"/>
      <c r="W13" s="492"/>
      <c r="X13" s="490"/>
      <c r="Y13" s="491"/>
      <c r="Z13" s="492"/>
      <c r="AA13" s="472"/>
      <c r="AB13" s="473"/>
      <c r="AC13" s="484"/>
      <c r="AD13" s="472"/>
      <c r="AE13" s="473"/>
      <c r="AF13" s="484"/>
      <c r="AG13" s="472"/>
      <c r="AH13" s="473"/>
      <c r="AI13" s="484"/>
      <c r="AJ13" s="472"/>
      <c r="AK13" s="473"/>
      <c r="AL13" s="484"/>
      <c r="AM13" s="472"/>
      <c r="AN13" s="473"/>
      <c r="AO13" s="484"/>
      <c r="AP13" s="472"/>
      <c r="AQ13" s="473"/>
      <c r="AR13" s="484"/>
      <c r="AS13" s="490"/>
      <c r="AT13" s="491"/>
      <c r="AU13" s="492"/>
      <c r="AV13" s="523"/>
      <c r="AW13" s="509"/>
      <c r="AX13" s="511"/>
    </row>
    <row r="14" spans="1:50" ht="31.8" thickBot="1" x14ac:dyDescent="0.3">
      <c r="A14" s="333">
        <v>2.2000000000000002</v>
      </c>
      <c r="C14" s="199" t="s">
        <v>8</v>
      </c>
      <c r="D14" s="200">
        <f>D15</f>
        <v>15</v>
      </c>
      <c r="E14" s="201">
        <f>SUM(E15:E19)</f>
        <v>30</v>
      </c>
      <c r="F14" s="202"/>
      <c r="G14" s="203"/>
      <c r="H14" s="203"/>
      <c r="I14" s="204"/>
      <c r="J14" s="202"/>
      <c r="K14" s="203"/>
      <c r="L14" s="205"/>
      <c r="M14" s="204"/>
      <c r="N14" s="206"/>
      <c r="O14" s="203"/>
      <c r="P14" s="206"/>
      <c r="Q14" s="204"/>
      <c r="R14" s="207">
        <f t="shared" ref="R14:AU14" si="0">SUM(R15:R19)</f>
        <v>1</v>
      </c>
      <c r="S14" s="208">
        <f t="shared" si="0"/>
        <v>0</v>
      </c>
      <c r="T14" s="209">
        <f t="shared" si="0"/>
        <v>3.3333333333333333E-2</v>
      </c>
      <c r="U14" s="207">
        <f>SUM(U15:U19)</f>
        <v>5</v>
      </c>
      <c r="V14" s="208">
        <f t="shared" ref="V14:W14" si="1">SUM(V15:V19)</f>
        <v>0</v>
      </c>
      <c r="W14" s="209">
        <f t="shared" si="1"/>
        <v>0.16666666666666666</v>
      </c>
      <c r="X14" s="207">
        <f t="shared" si="0"/>
        <v>0</v>
      </c>
      <c r="Y14" s="208">
        <f t="shared" si="0"/>
        <v>0</v>
      </c>
      <c r="Z14" s="209">
        <f>SUM(Z15:Z19)</f>
        <v>0</v>
      </c>
      <c r="AA14" s="207">
        <f t="shared" si="0"/>
        <v>0</v>
      </c>
      <c r="AB14" s="208" t="e">
        <f t="shared" si="0"/>
        <v>#REF!</v>
      </c>
      <c r="AC14" s="209">
        <f t="shared" si="0"/>
        <v>0</v>
      </c>
      <c r="AD14" s="207">
        <f t="shared" si="0"/>
        <v>0</v>
      </c>
      <c r="AE14" s="208" t="e">
        <f t="shared" si="0"/>
        <v>#REF!</v>
      </c>
      <c r="AF14" s="209">
        <f t="shared" si="0"/>
        <v>0</v>
      </c>
      <c r="AG14" s="207">
        <f t="shared" si="0"/>
        <v>0</v>
      </c>
      <c r="AH14" s="208" t="e">
        <f t="shared" si="0"/>
        <v>#REF!</v>
      </c>
      <c r="AI14" s="209">
        <f t="shared" si="0"/>
        <v>0</v>
      </c>
      <c r="AJ14" s="207">
        <f t="shared" si="0"/>
        <v>0</v>
      </c>
      <c r="AK14" s="208" t="e">
        <f t="shared" si="0"/>
        <v>#REF!</v>
      </c>
      <c r="AL14" s="209">
        <f t="shared" si="0"/>
        <v>0</v>
      </c>
      <c r="AM14" s="207">
        <f t="shared" si="0"/>
        <v>0</v>
      </c>
      <c r="AN14" s="208" t="e">
        <f t="shared" si="0"/>
        <v>#REF!</v>
      </c>
      <c r="AO14" s="209">
        <f t="shared" si="0"/>
        <v>0</v>
      </c>
      <c r="AP14" s="207">
        <f t="shared" si="0"/>
        <v>0</v>
      </c>
      <c r="AQ14" s="208">
        <f t="shared" si="0"/>
        <v>0</v>
      </c>
      <c r="AR14" s="209">
        <f t="shared" si="0"/>
        <v>0</v>
      </c>
      <c r="AS14" s="207">
        <f>SUM(AS15:AS19)</f>
        <v>0</v>
      </c>
      <c r="AT14" s="208">
        <f t="shared" si="0"/>
        <v>0</v>
      </c>
      <c r="AU14" s="209">
        <f t="shared" si="0"/>
        <v>0</v>
      </c>
      <c r="AV14" s="253">
        <f>ROUND((SUM(AV15:AV19)),2)</f>
        <v>0</v>
      </c>
      <c r="AW14" s="530">
        <f>SUM(AW15:AX19)</f>
        <v>0</v>
      </c>
      <c r="AX14" s="531"/>
    </row>
    <row r="15" spans="1:50" ht="35.25" customHeight="1" thickBot="1" x14ac:dyDescent="0.3">
      <c r="C15" s="261" t="s">
        <v>9</v>
      </c>
      <c r="D15" s="9">
        <v>15</v>
      </c>
      <c r="E15" s="10">
        <v>10</v>
      </c>
      <c r="F15" s="11">
        <v>1</v>
      </c>
      <c r="G15" s="12"/>
      <c r="H15" s="12"/>
      <c r="I15" s="13"/>
      <c r="J15" s="11"/>
      <c r="K15" s="12"/>
      <c r="L15" s="12"/>
      <c r="M15" s="14"/>
      <c r="N15" s="262"/>
      <c r="O15" s="12"/>
      <c r="P15" s="12"/>
      <c r="Q15" s="14"/>
      <c r="R15" s="15">
        <v>1</v>
      </c>
      <c r="S15" s="263">
        <f>($R$11/30)*$A$14*R15</f>
        <v>0</v>
      </c>
      <c r="T15" s="16">
        <f>(R15/$S$45)*$S$46</f>
        <v>3.3333333333333333E-2</v>
      </c>
      <c r="U15" s="15">
        <v>1</v>
      </c>
      <c r="V15" s="263">
        <f>($U$11/30)*U15*$A$14</f>
        <v>0</v>
      </c>
      <c r="W15" s="16">
        <f>(U15/$V$45)*$V$46</f>
        <v>3.3333333333333333E-2</v>
      </c>
      <c r="X15" s="15">
        <v>0</v>
      </c>
      <c r="Y15" s="263">
        <f>Z15*X$11*$A$14</f>
        <v>0</v>
      </c>
      <c r="Z15" s="16">
        <f>X15/Y$45*$Y$46</f>
        <v>0</v>
      </c>
      <c r="AA15" s="15"/>
      <c r="AB15" s="263" t="e">
        <v>#REF!</v>
      </c>
      <c r="AC15" s="16">
        <f>AA15/$D$28*$D$46</f>
        <v>0</v>
      </c>
      <c r="AD15" s="15"/>
      <c r="AE15" s="263" t="e">
        <v>#REF!</v>
      </c>
      <c r="AF15" s="16">
        <f>AD15/$D$28*$D$46</f>
        <v>0</v>
      </c>
      <c r="AG15" s="15"/>
      <c r="AH15" s="263" t="e">
        <v>#REF!</v>
      </c>
      <c r="AI15" s="16">
        <f>AG15/$D$28*$D$46</f>
        <v>0</v>
      </c>
      <c r="AJ15" s="15"/>
      <c r="AK15" s="263" t="e">
        <v>#REF!</v>
      </c>
      <c r="AL15" s="16">
        <f>AJ15/$D$28*$D$46</f>
        <v>0</v>
      </c>
      <c r="AM15" s="15"/>
      <c r="AN15" s="263" t="e">
        <v>#REF!</v>
      </c>
      <c r="AO15" s="16">
        <f>AM15/$D$28*$D$46</f>
        <v>0</v>
      </c>
      <c r="AP15" s="15"/>
      <c r="AQ15" s="263">
        <v>0</v>
      </c>
      <c r="AR15" s="16">
        <f>AP15/$D$28*$D$46</f>
        <v>0</v>
      </c>
      <c r="AS15" s="15">
        <v>0</v>
      </c>
      <c r="AT15" s="263">
        <f>AU15*AS$11*$A$14*AT$46</f>
        <v>0</v>
      </c>
      <c r="AU15" s="16">
        <f>(AS15/AT$45)*$AT$46</f>
        <v>0</v>
      </c>
      <c r="AV15" s="254">
        <f>ROUND(S15+V15+Y15+AT15,2)</f>
        <v>0</v>
      </c>
      <c r="AW15" s="514">
        <f>AV15*1.19</f>
        <v>0</v>
      </c>
      <c r="AX15" s="515"/>
    </row>
    <row r="16" spans="1:50" ht="35.25" customHeight="1" thickBot="1" x14ac:dyDescent="0.3">
      <c r="C16" s="264" t="s">
        <v>10</v>
      </c>
      <c r="D16" s="17">
        <v>15</v>
      </c>
      <c r="E16" s="18">
        <v>5</v>
      </c>
      <c r="F16" s="19">
        <v>1</v>
      </c>
      <c r="G16" s="20"/>
      <c r="H16" s="20"/>
      <c r="I16" s="21"/>
      <c r="J16" s="19"/>
      <c r="K16" s="20"/>
      <c r="L16" s="20"/>
      <c r="M16" s="22"/>
      <c r="N16" s="23"/>
      <c r="O16" s="20"/>
      <c r="P16" s="20"/>
      <c r="Q16" s="22"/>
      <c r="R16" s="15">
        <v>0</v>
      </c>
      <c r="S16" s="263">
        <f>($R$11/30)*$A$14*R16</f>
        <v>0</v>
      </c>
      <c r="T16" s="16">
        <f t="shared" ref="T16:T19" si="2">(R16/$S$45)*$S$46</f>
        <v>0</v>
      </c>
      <c r="U16" s="24">
        <v>1</v>
      </c>
      <c r="V16" s="263">
        <f>($U$11/30)*U16*$A$14</f>
        <v>0</v>
      </c>
      <c r="W16" s="16">
        <f t="shared" ref="W16:W19" si="3">(U16/$V$45)*$V$46</f>
        <v>3.3333333333333333E-2</v>
      </c>
      <c r="X16" s="24">
        <v>0</v>
      </c>
      <c r="Y16" s="263">
        <f t="shared" ref="Y16:Y19" si="4">Z16*X$11*$A$14</f>
        <v>0</v>
      </c>
      <c r="Z16" s="16">
        <f>X16/Y$45*$Y$46</f>
        <v>0</v>
      </c>
      <c r="AA16" s="24"/>
      <c r="AB16" s="263" t="e">
        <v>#REF!</v>
      </c>
      <c r="AC16" s="16">
        <f>AA16/$D$28*$D$46</f>
        <v>0</v>
      </c>
      <c r="AD16" s="24"/>
      <c r="AE16" s="263" t="e">
        <v>#REF!</v>
      </c>
      <c r="AF16" s="16">
        <f>AD16/$D$28*$D$46</f>
        <v>0</v>
      </c>
      <c r="AG16" s="24"/>
      <c r="AH16" s="263" t="e">
        <v>#REF!</v>
      </c>
      <c r="AI16" s="16">
        <f>AG16/$D$28*$D$46</f>
        <v>0</v>
      </c>
      <c r="AJ16" s="24"/>
      <c r="AK16" s="263" t="e">
        <v>#REF!</v>
      </c>
      <c r="AL16" s="16">
        <f>AJ16/$D$28*$D$46</f>
        <v>0</v>
      </c>
      <c r="AM16" s="24"/>
      <c r="AN16" s="263" t="e">
        <v>#REF!</v>
      </c>
      <c r="AO16" s="16">
        <f>AM16/$D$28*$D$46</f>
        <v>0</v>
      </c>
      <c r="AP16" s="24"/>
      <c r="AQ16" s="263">
        <v>0</v>
      </c>
      <c r="AR16" s="16">
        <f>AP16/$D$28*$D$46</f>
        <v>0</v>
      </c>
      <c r="AS16" s="24">
        <v>0</v>
      </c>
      <c r="AT16" s="263">
        <f>AU16*AS$11*$A$14*AT$46</f>
        <v>0</v>
      </c>
      <c r="AU16" s="16">
        <f t="shared" ref="AU16:AU19" si="5">(AS16/AT$45)*$AT$46</f>
        <v>0</v>
      </c>
      <c r="AV16" s="254">
        <f t="shared" ref="AV16:AV19" si="6">ROUND(S16+V16+Y16+AT16,2)</f>
        <v>0</v>
      </c>
      <c r="AW16" s="514">
        <f t="shared" ref="AW16:AW19" si="7">AV16*1.19</f>
        <v>0</v>
      </c>
      <c r="AX16" s="515"/>
    </row>
    <row r="17" spans="1:50" ht="35.25" customHeight="1" thickBot="1" x14ac:dyDescent="0.3">
      <c r="C17" s="264" t="s">
        <v>11</v>
      </c>
      <c r="D17" s="17">
        <v>15</v>
      </c>
      <c r="E17" s="18">
        <f>SUM($D$15:$D$19)/D17</f>
        <v>5</v>
      </c>
      <c r="F17" s="19">
        <v>1</v>
      </c>
      <c r="G17" s="20"/>
      <c r="H17" s="20"/>
      <c r="I17" s="21"/>
      <c r="J17" s="19" t="s">
        <v>12</v>
      </c>
      <c r="K17" s="20"/>
      <c r="L17" s="20"/>
      <c r="M17" s="22"/>
      <c r="N17" s="23"/>
      <c r="O17" s="20"/>
      <c r="P17" s="20"/>
      <c r="Q17" s="22"/>
      <c r="R17" s="15">
        <v>0</v>
      </c>
      <c r="S17" s="263">
        <f>($R$11/30)*$A$14*R17</f>
        <v>0</v>
      </c>
      <c r="T17" s="16">
        <f t="shared" si="2"/>
        <v>0</v>
      </c>
      <c r="U17" s="24">
        <v>1</v>
      </c>
      <c r="V17" s="263">
        <f>($U$11/30)*U17*$A$14</f>
        <v>0</v>
      </c>
      <c r="W17" s="16">
        <f t="shared" si="3"/>
        <v>3.3333333333333333E-2</v>
      </c>
      <c r="X17" s="24">
        <v>0</v>
      </c>
      <c r="Y17" s="263">
        <f t="shared" si="4"/>
        <v>0</v>
      </c>
      <c r="Z17" s="16">
        <f>X17/Y$45*$Y$46</f>
        <v>0</v>
      </c>
      <c r="AA17" s="24"/>
      <c r="AB17" s="263" t="e">
        <v>#REF!</v>
      </c>
      <c r="AC17" s="16">
        <f>AA17/$D$28*$D$46</f>
        <v>0</v>
      </c>
      <c r="AD17" s="24"/>
      <c r="AE17" s="263" t="e">
        <v>#REF!</v>
      </c>
      <c r="AF17" s="16">
        <f>AD17/$D$28*$D$46</f>
        <v>0</v>
      </c>
      <c r="AG17" s="24"/>
      <c r="AH17" s="263" t="e">
        <v>#REF!</v>
      </c>
      <c r="AI17" s="16">
        <f>AG17/$D$28*$D$46</f>
        <v>0</v>
      </c>
      <c r="AJ17" s="24"/>
      <c r="AK17" s="263" t="e">
        <v>#REF!</v>
      </c>
      <c r="AL17" s="16">
        <f>AJ17/$D$28*$D$46</f>
        <v>0</v>
      </c>
      <c r="AM17" s="24"/>
      <c r="AN17" s="263" t="e">
        <v>#REF!</v>
      </c>
      <c r="AO17" s="16">
        <f>AM17/$D$28*$D$46</f>
        <v>0</v>
      </c>
      <c r="AP17" s="24"/>
      <c r="AQ17" s="263">
        <v>0</v>
      </c>
      <c r="AR17" s="16">
        <f>AP17/$D$28*$D$46</f>
        <v>0</v>
      </c>
      <c r="AS17" s="24">
        <v>0</v>
      </c>
      <c r="AT17" s="263">
        <f>AU17*AS$11*$A$14</f>
        <v>0</v>
      </c>
      <c r="AU17" s="16">
        <f t="shared" si="5"/>
        <v>0</v>
      </c>
      <c r="AV17" s="254">
        <f t="shared" si="6"/>
        <v>0</v>
      </c>
      <c r="AW17" s="514">
        <f t="shared" si="7"/>
        <v>0</v>
      </c>
      <c r="AX17" s="515"/>
    </row>
    <row r="18" spans="1:50" ht="47.25" customHeight="1" thickBot="1" x14ac:dyDescent="0.3">
      <c r="C18" s="264" t="s">
        <v>13</v>
      </c>
      <c r="D18" s="17">
        <v>15</v>
      </c>
      <c r="E18" s="18">
        <f>SUM($D$15:$D$19)/D18</f>
        <v>5</v>
      </c>
      <c r="F18" s="19">
        <v>1</v>
      </c>
      <c r="G18" s="20"/>
      <c r="H18" s="20"/>
      <c r="I18" s="21"/>
      <c r="J18" s="19"/>
      <c r="K18" s="20"/>
      <c r="L18" s="20"/>
      <c r="M18" s="22"/>
      <c r="N18" s="23"/>
      <c r="O18" s="20"/>
      <c r="P18" s="20"/>
      <c r="Q18" s="22"/>
      <c r="R18" s="15">
        <v>0</v>
      </c>
      <c r="S18" s="263">
        <f>($R$11/30)*$A$14*R18</f>
        <v>0</v>
      </c>
      <c r="T18" s="16">
        <f t="shared" si="2"/>
        <v>0</v>
      </c>
      <c r="U18" s="24">
        <v>1</v>
      </c>
      <c r="V18" s="263">
        <f>($U$11/30)*U18*$A$14</f>
        <v>0</v>
      </c>
      <c r="W18" s="16">
        <f t="shared" si="3"/>
        <v>3.3333333333333333E-2</v>
      </c>
      <c r="X18" s="24">
        <v>0</v>
      </c>
      <c r="Y18" s="263">
        <f t="shared" si="4"/>
        <v>0</v>
      </c>
      <c r="Z18" s="16">
        <f>X18/Y$45*$Y$46</f>
        <v>0</v>
      </c>
      <c r="AA18" s="24"/>
      <c r="AB18" s="263" t="e">
        <v>#REF!</v>
      </c>
      <c r="AC18" s="16">
        <f>AA18/$D$28*$D$46</f>
        <v>0</v>
      </c>
      <c r="AD18" s="24"/>
      <c r="AE18" s="263" t="e">
        <v>#REF!</v>
      </c>
      <c r="AF18" s="16">
        <f>AD18/$D$28*$D$46</f>
        <v>0</v>
      </c>
      <c r="AG18" s="24"/>
      <c r="AH18" s="263" t="e">
        <v>#REF!</v>
      </c>
      <c r="AI18" s="16">
        <f>AG18/$D$28*$D$46</f>
        <v>0</v>
      </c>
      <c r="AJ18" s="24"/>
      <c r="AK18" s="263" t="e">
        <v>#REF!</v>
      </c>
      <c r="AL18" s="16">
        <f>AJ18/$D$28*$D$46</f>
        <v>0</v>
      </c>
      <c r="AM18" s="24"/>
      <c r="AN18" s="263" t="e">
        <v>#REF!</v>
      </c>
      <c r="AO18" s="16">
        <f>AM18/$D$28*$D$46</f>
        <v>0</v>
      </c>
      <c r="AP18" s="24"/>
      <c r="AQ18" s="263">
        <v>0</v>
      </c>
      <c r="AR18" s="16">
        <f>AP18/$D$28*$D$46</f>
        <v>0</v>
      </c>
      <c r="AS18" s="24">
        <v>0</v>
      </c>
      <c r="AT18" s="263">
        <f>AU18*AS$11*$A$14</f>
        <v>0</v>
      </c>
      <c r="AU18" s="16">
        <f t="shared" si="5"/>
        <v>0</v>
      </c>
      <c r="AV18" s="254">
        <f t="shared" si="6"/>
        <v>0</v>
      </c>
      <c r="AW18" s="514">
        <f t="shared" si="7"/>
        <v>0</v>
      </c>
      <c r="AX18" s="515"/>
    </row>
    <row r="19" spans="1:50" ht="43.5" customHeight="1" thickBot="1" x14ac:dyDescent="0.3">
      <c r="C19" s="264" t="s">
        <v>14</v>
      </c>
      <c r="D19" s="17">
        <v>15</v>
      </c>
      <c r="E19" s="18">
        <f>SUM($D$15:$D$19)/D19</f>
        <v>5</v>
      </c>
      <c r="F19" s="25">
        <v>1</v>
      </c>
      <c r="G19" s="26"/>
      <c r="H19" s="26"/>
      <c r="I19" s="27"/>
      <c r="J19" s="25"/>
      <c r="K19" s="26"/>
      <c r="L19" s="26"/>
      <c r="M19" s="28"/>
      <c r="N19" s="29"/>
      <c r="O19" s="26"/>
      <c r="P19" s="26"/>
      <c r="Q19" s="28"/>
      <c r="R19" s="15">
        <v>0</v>
      </c>
      <c r="S19" s="263">
        <f>($R$11/30)*$A$14*R19</f>
        <v>0</v>
      </c>
      <c r="T19" s="16">
        <f t="shared" si="2"/>
        <v>0</v>
      </c>
      <c r="U19" s="30">
        <v>1</v>
      </c>
      <c r="V19" s="263">
        <f>($U$11/30)*U19*$A$14</f>
        <v>0</v>
      </c>
      <c r="W19" s="16">
        <f t="shared" si="3"/>
        <v>3.3333333333333333E-2</v>
      </c>
      <c r="X19" s="30">
        <v>0</v>
      </c>
      <c r="Y19" s="263">
        <f t="shared" si="4"/>
        <v>0</v>
      </c>
      <c r="Z19" s="16">
        <f>X19/Y$45*$Y$46</f>
        <v>0</v>
      </c>
      <c r="AA19" s="30"/>
      <c r="AB19" s="263" t="e">
        <v>#REF!</v>
      </c>
      <c r="AC19" s="16">
        <f>AA19/$D$28*$D$46</f>
        <v>0</v>
      </c>
      <c r="AD19" s="30"/>
      <c r="AE19" s="263" t="e">
        <v>#REF!</v>
      </c>
      <c r="AF19" s="16">
        <f>AD19/$D$28*$D$46</f>
        <v>0</v>
      </c>
      <c r="AG19" s="30"/>
      <c r="AH19" s="263" t="e">
        <v>#REF!</v>
      </c>
      <c r="AI19" s="16">
        <f>AG19/$D$28*$D$46</f>
        <v>0</v>
      </c>
      <c r="AJ19" s="30"/>
      <c r="AK19" s="263" t="e">
        <v>#REF!</v>
      </c>
      <c r="AL19" s="16">
        <f>AJ19/$D$28*$D$46</f>
        <v>0</v>
      </c>
      <c r="AM19" s="30"/>
      <c r="AN19" s="263" t="e">
        <v>#REF!</v>
      </c>
      <c r="AO19" s="16">
        <f>AM19/$D$28*$D$46</f>
        <v>0</v>
      </c>
      <c r="AP19" s="30"/>
      <c r="AQ19" s="263">
        <v>0</v>
      </c>
      <c r="AR19" s="16">
        <f>AP19/$D$28*$D$46</f>
        <v>0</v>
      </c>
      <c r="AS19" s="30">
        <v>0</v>
      </c>
      <c r="AT19" s="263">
        <f>AU19*AS$11*$A$14*AT$46</f>
        <v>0</v>
      </c>
      <c r="AU19" s="16">
        <f t="shared" si="5"/>
        <v>0</v>
      </c>
      <c r="AV19" s="254">
        <f t="shared" si="6"/>
        <v>0</v>
      </c>
      <c r="AW19" s="514">
        <f t="shared" si="7"/>
        <v>0</v>
      </c>
      <c r="AX19" s="515"/>
    </row>
    <row r="20" spans="1:50" ht="35.25" customHeight="1" thickBot="1" x14ac:dyDescent="0.3">
      <c r="C20" s="210" t="s">
        <v>15</v>
      </c>
      <c r="D20" s="211">
        <f>(D46*30)-D14</f>
        <v>45</v>
      </c>
      <c r="E20" s="212">
        <f>SUM(E21:E26)</f>
        <v>552</v>
      </c>
      <c r="F20" s="213"/>
      <c r="G20" s="214"/>
      <c r="H20" s="214"/>
      <c r="I20" s="215"/>
      <c r="J20" s="213"/>
      <c r="K20" s="214"/>
      <c r="L20" s="216"/>
      <c r="M20" s="215"/>
      <c r="N20" s="217"/>
      <c r="O20" s="214"/>
      <c r="P20" s="217"/>
      <c r="Q20" s="215"/>
      <c r="R20" s="218">
        <f>SUM(R21:R26)</f>
        <v>13.4</v>
      </c>
      <c r="S20" s="219">
        <f t="shared" ref="S20:AU20" si="8">SUM(S21:S26)</f>
        <v>0</v>
      </c>
      <c r="T20" s="220">
        <f t="shared" si="8"/>
        <v>0.44666666666666666</v>
      </c>
      <c r="U20" s="218">
        <f t="shared" ref="U20:W20" si="9">SUM(U21:U26)</f>
        <v>55</v>
      </c>
      <c r="V20" s="219">
        <f t="shared" si="9"/>
        <v>0</v>
      </c>
      <c r="W20" s="220">
        <f t="shared" si="9"/>
        <v>1.8333333333333337</v>
      </c>
      <c r="X20" s="218">
        <f t="shared" si="8"/>
        <v>18</v>
      </c>
      <c r="Y20" s="221">
        <f>SUM(Y21:Y26)</f>
        <v>0</v>
      </c>
      <c r="Z20" s="220">
        <f t="shared" si="8"/>
        <v>0.6</v>
      </c>
      <c r="AA20" s="218">
        <f t="shared" si="8"/>
        <v>0</v>
      </c>
      <c r="AB20" s="219" t="e">
        <f t="shared" si="8"/>
        <v>#REF!</v>
      </c>
      <c r="AC20" s="220">
        <f t="shared" si="8"/>
        <v>0</v>
      </c>
      <c r="AD20" s="218">
        <f t="shared" si="8"/>
        <v>0</v>
      </c>
      <c r="AE20" s="219" t="e">
        <f t="shared" si="8"/>
        <v>#REF!</v>
      </c>
      <c r="AF20" s="220">
        <f t="shared" si="8"/>
        <v>0</v>
      </c>
      <c r="AG20" s="218">
        <f t="shared" si="8"/>
        <v>0</v>
      </c>
      <c r="AH20" s="219" t="e">
        <f t="shared" si="8"/>
        <v>#REF!</v>
      </c>
      <c r="AI20" s="220">
        <f t="shared" si="8"/>
        <v>0</v>
      </c>
      <c r="AJ20" s="218">
        <f t="shared" si="8"/>
        <v>0</v>
      </c>
      <c r="AK20" s="219" t="e">
        <f t="shared" si="8"/>
        <v>#REF!</v>
      </c>
      <c r="AL20" s="220">
        <f t="shared" si="8"/>
        <v>0</v>
      </c>
      <c r="AM20" s="218">
        <f t="shared" si="8"/>
        <v>0</v>
      </c>
      <c r="AN20" s="219" t="e">
        <f t="shared" si="8"/>
        <v>#REF!</v>
      </c>
      <c r="AO20" s="220">
        <f t="shared" si="8"/>
        <v>0</v>
      </c>
      <c r="AP20" s="218">
        <f t="shared" si="8"/>
        <v>0</v>
      </c>
      <c r="AQ20" s="219">
        <f t="shared" si="8"/>
        <v>0</v>
      </c>
      <c r="AR20" s="220">
        <f t="shared" si="8"/>
        <v>0</v>
      </c>
      <c r="AS20" s="218">
        <f t="shared" si="8"/>
        <v>2</v>
      </c>
      <c r="AT20" s="219">
        <f t="shared" si="8"/>
        <v>0</v>
      </c>
      <c r="AU20" s="220">
        <f t="shared" si="8"/>
        <v>1</v>
      </c>
      <c r="AV20" s="222">
        <f>ROUND((SUM(AV21:AV26)),0)</f>
        <v>0</v>
      </c>
      <c r="AW20" s="528">
        <f>SUM(AW21:AX26)</f>
        <v>0</v>
      </c>
      <c r="AX20" s="529"/>
    </row>
    <row r="21" spans="1:50" ht="35.25" customHeight="1" thickBot="1" x14ac:dyDescent="0.3">
      <c r="C21" s="265" t="s">
        <v>16</v>
      </c>
      <c r="D21" s="17">
        <f>D20</f>
        <v>45</v>
      </c>
      <c r="E21" s="18">
        <v>165</v>
      </c>
      <c r="F21" s="11"/>
      <c r="G21" s="12">
        <v>1</v>
      </c>
      <c r="H21" s="12">
        <v>1</v>
      </c>
      <c r="I21" s="13">
        <v>1</v>
      </c>
      <c r="J21" s="11">
        <v>1</v>
      </c>
      <c r="K21" s="12">
        <v>1</v>
      </c>
      <c r="L21" s="12">
        <v>1</v>
      </c>
      <c r="M21" s="14">
        <v>1</v>
      </c>
      <c r="N21" s="31">
        <v>1</v>
      </c>
      <c r="O21" s="266">
        <v>1</v>
      </c>
      <c r="P21" s="266">
        <v>1</v>
      </c>
      <c r="Q21" s="267">
        <v>1</v>
      </c>
      <c r="R21" s="268">
        <v>10.4</v>
      </c>
      <c r="S21" s="263">
        <f>(R$11/30)*$A$14*R21</f>
        <v>0</v>
      </c>
      <c r="T21" s="16">
        <f t="shared" ref="T21:T26" si="10">R21/S$45*$S$46</f>
        <v>0.34666666666666668</v>
      </c>
      <c r="U21" s="268">
        <v>46</v>
      </c>
      <c r="V21" s="263">
        <f t="shared" ref="V21:V26" si="11">($U$11/30)*$A$14*U21</f>
        <v>0</v>
      </c>
      <c r="W21" s="16">
        <f>U21/V$45*V46</f>
        <v>1.5333333333333334</v>
      </c>
      <c r="X21" s="268">
        <v>17</v>
      </c>
      <c r="Y21" s="263">
        <f>X21*(X$11/30)</f>
        <v>0</v>
      </c>
      <c r="Z21" s="16">
        <f t="shared" ref="Z21:Z26" si="12">X21/Y$45*$Y$46</f>
        <v>0.56666666666666665</v>
      </c>
      <c r="AA21" s="268"/>
      <c r="AB21" s="263" t="e">
        <v>#REF!</v>
      </c>
      <c r="AC21" s="16">
        <f t="shared" ref="AC21:AC26" si="13">AA21/$D$28*$D$46</f>
        <v>0</v>
      </c>
      <c r="AD21" s="268"/>
      <c r="AE21" s="263" t="e">
        <v>#REF!</v>
      </c>
      <c r="AF21" s="16">
        <f t="shared" ref="AF21:AF26" si="14">AD21/$D$28*$D$46</f>
        <v>0</v>
      </c>
      <c r="AG21" s="268"/>
      <c r="AH21" s="263" t="e">
        <v>#REF!</v>
      </c>
      <c r="AI21" s="16">
        <f t="shared" ref="AI21:AI26" si="15">AG21/$D$28*$D$46</f>
        <v>0</v>
      </c>
      <c r="AJ21" s="268"/>
      <c r="AK21" s="263" t="e">
        <v>#REF!</v>
      </c>
      <c r="AL21" s="16">
        <f t="shared" ref="AL21:AL26" si="16">AJ21/$D$28*$D$46</f>
        <v>0</v>
      </c>
      <c r="AM21" s="268"/>
      <c r="AN21" s="263" t="e">
        <v>#REF!</v>
      </c>
      <c r="AO21" s="16">
        <f t="shared" ref="AO21:AO26" si="17">AM21/$D$28*$D$46</f>
        <v>0</v>
      </c>
      <c r="AP21" s="268"/>
      <c r="AQ21" s="263">
        <v>0</v>
      </c>
      <c r="AR21" s="16">
        <f t="shared" ref="AR21:AR26" si="18">AP21/$D$28*$D$46</f>
        <v>0</v>
      </c>
      <c r="AS21" s="268">
        <v>2</v>
      </c>
      <c r="AT21" s="263">
        <f>AS11*AS21</f>
        <v>0</v>
      </c>
      <c r="AU21" s="16">
        <f>AS21/AT$45</f>
        <v>1</v>
      </c>
      <c r="AV21" s="254">
        <f>ROUND(S21+V21+Y21+AT21,2)</f>
        <v>0</v>
      </c>
      <c r="AW21" s="524">
        <f>AV21*1.19</f>
        <v>0</v>
      </c>
      <c r="AX21" s="525"/>
    </row>
    <row r="22" spans="1:50" ht="35.25" customHeight="1" thickBot="1" x14ac:dyDescent="0.3">
      <c r="C22" s="32" t="s">
        <v>17</v>
      </c>
      <c r="D22" s="17">
        <f>D20</f>
        <v>45</v>
      </c>
      <c r="E22" s="18">
        <v>165</v>
      </c>
      <c r="F22" s="19"/>
      <c r="G22" s="20">
        <v>1</v>
      </c>
      <c r="H22" s="20">
        <v>1</v>
      </c>
      <c r="I22" s="21">
        <v>1</v>
      </c>
      <c r="J22" s="19">
        <v>1</v>
      </c>
      <c r="K22" s="20">
        <v>1</v>
      </c>
      <c r="L22" s="20">
        <v>1</v>
      </c>
      <c r="M22" s="22">
        <v>1</v>
      </c>
      <c r="N22" s="23">
        <v>1</v>
      </c>
      <c r="O22" s="20">
        <v>1</v>
      </c>
      <c r="P22" s="20">
        <v>1</v>
      </c>
      <c r="Q22" s="22">
        <v>1</v>
      </c>
      <c r="R22" s="24">
        <v>1</v>
      </c>
      <c r="S22" s="263">
        <f t="shared" ref="S22:S26" si="19">(R$11/30)*$A$14*R22</f>
        <v>0</v>
      </c>
      <c r="T22" s="16">
        <f t="shared" si="10"/>
        <v>3.3333333333333333E-2</v>
      </c>
      <c r="U22" s="24">
        <v>3</v>
      </c>
      <c r="V22" s="263">
        <f t="shared" si="11"/>
        <v>0</v>
      </c>
      <c r="W22" s="16">
        <f>U22/V$45*V46</f>
        <v>0.1</v>
      </c>
      <c r="X22" s="24">
        <v>1</v>
      </c>
      <c r="Y22" s="263">
        <f t="shared" ref="Y22:Y26" si="20">X22*(X$11/30)</f>
        <v>0</v>
      </c>
      <c r="Z22" s="16">
        <f t="shared" si="12"/>
        <v>3.3333333333333333E-2</v>
      </c>
      <c r="AA22" s="24"/>
      <c r="AB22" s="263" t="e">
        <v>#REF!</v>
      </c>
      <c r="AC22" s="16">
        <f t="shared" si="13"/>
        <v>0</v>
      </c>
      <c r="AD22" s="24"/>
      <c r="AE22" s="263" t="e">
        <v>#REF!</v>
      </c>
      <c r="AF22" s="16">
        <f t="shared" si="14"/>
        <v>0</v>
      </c>
      <c r="AG22" s="24"/>
      <c r="AH22" s="263" t="e">
        <v>#REF!</v>
      </c>
      <c r="AI22" s="16">
        <f t="shared" si="15"/>
        <v>0</v>
      </c>
      <c r="AJ22" s="24"/>
      <c r="AK22" s="263" t="e">
        <v>#REF!</v>
      </c>
      <c r="AL22" s="16">
        <f t="shared" si="16"/>
        <v>0</v>
      </c>
      <c r="AM22" s="24"/>
      <c r="AN22" s="263" t="e">
        <v>#REF!</v>
      </c>
      <c r="AO22" s="16">
        <f t="shared" si="17"/>
        <v>0</v>
      </c>
      <c r="AP22" s="24"/>
      <c r="AQ22" s="263">
        <v>0</v>
      </c>
      <c r="AR22" s="16">
        <f t="shared" si="18"/>
        <v>0</v>
      </c>
      <c r="AS22" s="24">
        <v>0</v>
      </c>
      <c r="AT22" s="263">
        <f>AU22*AS$11*$A$14*AT$46</f>
        <v>0</v>
      </c>
      <c r="AU22" s="16">
        <f>AS22/AT$45</f>
        <v>0</v>
      </c>
      <c r="AV22" s="254">
        <f t="shared" ref="AV22:AV26" si="21">ROUND(S22+V22+Y22+AT22,2)</f>
        <v>0</v>
      </c>
      <c r="AW22" s="524">
        <f t="shared" ref="AW22:AW26" si="22">AV22*1.19</f>
        <v>0</v>
      </c>
      <c r="AX22" s="525"/>
    </row>
    <row r="23" spans="1:50" ht="35.25" customHeight="1" thickBot="1" x14ac:dyDescent="0.3">
      <c r="C23" s="32" t="s">
        <v>18</v>
      </c>
      <c r="D23" s="17">
        <f>D20</f>
        <v>45</v>
      </c>
      <c r="E23" s="18">
        <v>165</v>
      </c>
      <c r="F23" s="19"/>
      <c r="G23" s="20">
        <v>1</v>
      </c>
      <c r="H23" s="20">
        <v>1</v>
      </c>
      <c r="I23" s="21">
        <v>1</v>
      </c>
      <c r="J23" s="19">
        <v>1</v>
      </c>
      <c r="K23" s="20">
        <v>1</v>
      </c>
      <c r="L23" s="20">
        <v>1</v>
      </c>
      <c r="M23" s="22">
        <v>1</v>
      </c>
      <c r="N23" s="23">
        <v>1</v>
      </c>
      <c r="O23" s="20">
        <v>1</v>
      </c>
      <c r="P23" s="20">
        <v>1</v>
      </c>
      <c r="Q23" s="22">
        <v>1</v>
      </c>
      <c r="R23" s="24">
        <v>1</v>
      </c>
      <c r="S23" s="263">
        <f t="shared" si="19"/>
        <v>0</v>
      </c>
      <c r="T23" s="16">
        <f t="shared" si="10"/>
        <v>3.3333333333333333E-2</v>
      </c>
      <c r="U23" s="24">
        <v>3</v>
      </c>
      <c r="V23" s="263">
        <f t="shared" si="11"/>
        <v>0</v>
      </c>
      <c r="W23" s="16">
        <f>U23/V$45*V46</f>
        <v>0.1</v>
      </c>
      <c r="X23" s="24">
        <v>0</v>
      </c>
      <c r="Y23" s="263">
        <f t="shared" si="20"/>
        <v>0</v>
      </c>
      <c r="Z23" s="16">
        <f t="shared" si="12"/>
        <v>0</v>
      </c>
      <c r="AA23" s="24"/>
      <c r="AB23" s="263" t="e">
        <v>#REF!</v>
      </c>
      <c r="AC23" s="16">
        <f t="shared" si="13"/>
        <v>0</v>
      </c>
      <c r="AD23" s="24"/>
      <c r="AE23" s="263" t="e">
        <v>#REF!</v>
      </c>
      <c r="AF23" s="16">
        <f t="shared" si="14"/>
        <v>0</v>
      </c>
      <c r="AG23" s="24"/>
      <c r="AH23" s="263" t="e">
        <v>#REF!</v>
      </c>
      <c r="AI23" s="16">
        <f t="shared" si="15"/>
        <v>0</v>
      </c>
      <c r="AJ23" s="24"/>
      <c r="AK23" s="263" t="e">
        <v>#REF!</v>
      </c>
      <c r="AL23" s="16">
        <f t="shared" si="16"/>
        <v>0</v>
      </c>
      <c r="AM23" s="24"/>
      <c r="AN23" s="263" t="e">
        <v>#REF!</v>
      </c>
      <c r="AO23" s="16">
        <f t="shared" si="17"/>
        <v>0</v>
      </c>
      <c r="AP23" s="24"/>
      <c r="AQ23" s="263">
        <v>0</v>
      </c>
      <c r="AR23" s="16">
        <f t="shared" si="18"/>
        <v>0</v>
      </c>
      <c r="AS23" s="24">
        <v>0</v>
      </c>
      <c r="AT23" s="263">
        <f>AU23*AS$11*$A$14*AT$46</f>
        <v>0</v>
      </c>
      <c r="AU23" s="16">
        <f>AS23/AT$45</f>
        <v>0</v>
      </c>
      <c r="AV23" s="254">
        <f t="shared" si="21"/>
        <v>0</v>
      </c>
      <c r="AW23" s="524">
        <f t="shared" si="22"/>
        <v>0</v>
      </c>
      <c r="AX23" s="525"/>
    </row>
    <row r="24" spans="1:50" ht="35.25" customHeight="1" thickBot="1" x14ac:dyDescent="0.3">
      <c r="C24" s="32" t="s">
        <v>19</v>
      </c>
      <c r="D24" s="17">
        <f>D20</f>
        <v>45</v>
      </c>
      <c r="E24" s="18">
        <v>24</v>
      </c>
      <c r="F24" s="19"/>
      <c r="G24" s="20"/>
      <c r="H24" s="20"/>
      <c r="I24" s="21">
        <v>1</v>
      </c>
      <c r="J24" s="19"/>
      <c r="K24" s="20"/>
      <c r="L24" s="20"/>
      <c r="M24" s="22">
        <v>1</v>
      </c>
      <c r="N24" s="23"/>
      <c r="O24" s="20"/>
      <c r="P24" s="20"/>
      <c r="Q24" s="22">
        <v>1</v>
      </c>
      <c r="R24" s="24">
        <v>1</v>
      </c>
      <c r="S24" s="263">
        <f t="shared" si="19"/>
        <v>0</v>
      </c>
      <c r="T24" s="16">
        <f t="shared" si="10"/>
        <v>3.3333333333333333E-2</v>
      </c>
      <c r="U24" s="24">
        <v>2</v>
      </c>
      <c r="V24" s="263">
        <f t="shared" si="11"/>
        <v>0</v>
      </c>
      <c r="W24" s="16">
        <f>U24/V$45*V46</f>
        <v>6.6666666666666666E-2</v>
      </c>
      <c r="X24" s="24">
        <v>0</v>
      </c>
      <c r="Y24" s="263">
        <f t="shared" si="20"/>
        <v>0</v>
      </c>
      <c r="Z24" s="16">
        <f t="shared" si="12"/>
        <v>0</v>
      </c>
      <c r="AA24" s="24"/>
      <c r="AB24" s="263" t="e">
        <v>#REF!</v>
      </c>
      <c r="AC24" s="16">
        <f t="shared" si="13"/>
        <v>0</v>
      </c>
      <c r="AD24" s="24"/>
      <c r="AE24" s="263" t="e">
        <v>#REF!</v>
      </c>
      <c r="AF24" s="16">
        <f t="shared" si="14"/>
        <v>0</v>
      </c>
      <c r="AG24" s="24"/>
      <c r="AH24" s="263" t="e">
        <v>#REF!</v>
      </c>
      <c r="AI24" s="16">
        <f t="shared" si="15"/>
        <v>0</v>
      </c>
      <c r="AJ24" s="24"/>
      <c r="AK24" s="263" t="e">
        <v>#REF!</v>
      </c>
      <c r="AL24" s="16">
        <f t="shared" si="16"/>
        <v>0</v>
      </c>
      <c r="AM24" s="24"/>
      <c r="AN24" s="263" t="e">
        <v>#REF!</v>
      </c>
      <c r="AO24" s="16">
        <f t="shared" si="17"/>
        <v>0</v>
      </c>
      <c r="AP24" s="24"/>
      <c r="AQ24" s="263">
        <v>0</v>
      </c>
      <c r="AR24" s="16">
        <f t="shared" si="18"/>
        <v>0</v>
      </c>
      <c r="AS24" s="24">
        <v>0</v>
      </c>
      <c r="AT24" s="263">
        <f>AU24*AS$11*$A$14*AT$46</f>
        <v>0</v>
      </c>
      <c r="AU24" s="16">
        <f>AS24/AT$45</f>
        <v>0</v>
      </c>
      <c r="AV24" s="254">
        <f t="shared" si="21"/>
        <v>0</v>
      </c>
      <c r="AW24" s="524">
        <f t="shared" si="22"/>
        <v>0</v>
      </c>
      <c r="AX24" s="525"/>
    </row>
    <row r="25" spans="1:50" ht="35.25" customHeight="1" thickBot="1" x14ac:dyDescent="0.3">
      <c r="C25" s="32" t="s">
        <v>20</v>
      </c>
      <c r="D25" s="17">
        <f>D20</f>
        <v>45</v>
      </c>
      <c r="E25" s="18">
        <v>24</v>
      </c>
      <c r="F25" s="19"/>
      <c r="G25" s="20"/>
      <c r="H25" s="20"/>
      <c r="I25" s="21">
        <v>1</v>
      </c>
      <c r="J25" s="19"/>
      <c r="K25" s="20"/>
      <c r="L25" s="20"/>
      <c r="M25" s="22">
        <v>1</v>
      </c>
      <c r="N25" s="23"/>
      <c r="O25" s="20"/>
      <c r="P25" s="20"/>
      <c r="Q25" s="22">
        <v>1</v>
      </c>
      <c r="R25" s="24">
        <v>0</v>
      </c>
      <c r="S25" s="263">
        <f t="shared" si="19"/>
        <v>0</v>
      </c>
      <c r="T25" s="16">
        <f t="shared" si="10"/>
        <v>0</v>
      </c>
      <c r="U25" s="24">
        <v>1</v>
      </c>
      <c r="V25" s="263">
        <f t="shared" si="11"/>
        <v>0</v>
      </c>
      <c r="W25" s="16">
        <f>U25/V$45*V46</f>
        <v>3.3333333333333333E-2</v>
      </c>
      <c r="X25" s="24">
        <v>0</v>
      </c>
      <c r="Y25" s="263">
        <f t="shared" si="20"/>
        <v>0</v>
      </c>
      <c r="Z25" s="16">
        <f t="shared" si="12"/>
        <v>0</v>
      </c>
      <c r="AA25" s="24"/>
      <c r="AB25" s="263" t="e">
        <v>#REF!</v>
      </c>
      <c r="AC25" s="16">
        <f t="shared" si="13"/>
        <v>0</v>
      </c>
      <c r="AD25" s="24"/>
      <c r="AE25" s="263" t="e">
        <v>#REF!</v>
      </c>
      <c r="AF25" s="16">
        <f t="shared" si="14"/>
        <v>0</v>
      </c>
      <c r="AG25" s="24"/>
      <c r="AH25" s="263" t="e">
        <v>#REF!</v>
      </c>
      <c r="AI25" s="16">
        <f t="shared" si="15"/>
        <v>0</v>
      </c>
      <c r="AJ25" s="24"/>
      <c r="AK25" s="263" t="e">
        <v>#REF!</v>
      </c>
      <c r="AL25" s="16">
        <f t="shared" si="16"/>
        <v>0</v>
      </c>
      <c r="AM25" s="24"/>
      <c r="AN25" s="263" t="e">
        <v>#REF!</v>
      </c>
      <c r="AO25" s="16">
        <f t="shared" si="17"/>
        <v>0</v>
      </c>
      <c r="AP25" s="24"/>
      <c r="AQ25" s="263">
        <v>0</v>
      </c>
      <c r="AR25" s="16">
        <f t="shared" si="18"/>
        <v>0</v>
      </c>
      <c r="AS25" s="24">
        <v>0</v>
      </c>
      <c r="AT25" s="263">
        <f>AU25*AS$11*$A$14</f>
        <v>0</v>
      </c>
      <c r="AU25" s="16">
        <f>AS25/AT$45*AT46</f>
        <v>0</v>
      </c>
      <c r="AV25" s="254">
        <f t="shared" si="21"/>
        <v>0</v>
      </c>
      <c r="AW25" s="524">
        <f t="shared" si="22"/>
        <v>0</v>
      </c>
      <c r="AX25" s="525"/>
    </row>
    <row r="26" spans="1:50" ht="35.25" customHeight="1" thickBot="1" x14ac:dyDescent="0.3">
      <c r="C26" s="264" t="s">
        <v>21</v>
      </c>
      <c r="D26" s="17">
        <f>D20</f>
        <v>45</v>
      </c>
      <c r="E26" s="33">
        <v>9</v>
      </c>
      <c r="F26" s="25"/>
      <c r="G26" s="26"/>
      <c r="H26" s="34"/>
      <c r="I26" s="26">
        <v>1</v>
      </c>
      <c r="J26" s="25"/>
      <c r="K26" s="26"/>
      <c r="L26" s="26"/>
      <c r="M26" s="28">
        <v>1</v>
      </c>
      <c r="N26" s="35"/>
      <c r="O26" s="36"/>
      <c r="P26" s="36"/>
      <c r="Q26" s="37">
        <v>1</v>
      </c>
      <c r="R26" s="30">
        <v>0</v>
      </c>
      <c r="S26" s="263">
        <f t="shared" si="19"/>
        <v>0</v>
      </c>
      <c r="T26" s="16">
        <f t="shared" si="10"/>
        <v>0</v>
      </c>
      <c r="U26" s="30">
        <v>0</v>
      </c>
      <c r="V26" s="263">
        <f t="shared" si="11"/>
        <v>0</v>
      </c>
      <c r="W26" s="16">
        <f>U26/V$45*V46</f>
        <v>0</v>
      </c>
      <c r="X26" s="30">
        <v>0</v>
      </c>
      <c r="Y26" s="263">
        <f t="shared" si="20"/>
        <v>0</v>
      </c>
      <c r="Z26" s="16">
        <f t="shared" si="12"/>
        <v>0</v>
      </c>
      <c r="AA26" s="30"/>
      <c r="AB26" s="263" t="e">
        <v>#REF!</v>
      </c>
      <c r="AC26" s="16">
        <f t="shared" si="13"/>
        <v>0</v>
      </c>
      <c r="AD26" s="30"/>
      <c r="AE26" s="263" t="e">
        <v>#REF!</v>
      </c>
      <c r="AF26" s="16">
        <f t="shared" si="14"/>
        <v>0</v>
      </c>
      <c r="AG26" s="30"/>
      <c r="AH26" s="263" t="e">
        <v>#REF!</v>
      </c>
      <c r="AI26" s="16">
        <f t="shared" si="15"/>
        <v>0</v>
      </c>
      <c r="AJ26" s="30"/>
      <c r="AK26" s="263" t="e">
        <v>#REF!</v>
      </c>
      <c r="AL26" s="16">
        <f t="shared" si="16"/>
        <v>0</v>
      </c>
      <c r="AM26" s="30"/>
      <c r="AN26" s="263" t="e">
        <v>#REF!</v>
      </c>
      <c r="AO26" s="16">
        <f t="shared" si="17"/>
        <v>0</v>
      </c>
      <c r="AP26" s="30"/>
      <c r="AQ26" s="263">
        <v>0</v>
      </c>
      <c r="AR26" s="16">
        <f t="shared" si="18"/>
        <v>0</v>
      </c>
      <c r="AS26" s="30">
        <v>0</v>
      </c>
      <c r="AT26" s="263">
        <f>AU26*AS$11*$A$14*AT$46</f>
        <v>0</v>
      </c>
      <c r="AU26" s="16">
        <f>AS26/AT$45</f>
        <v>0</v>
      </c>
      <c r="AV26" s="254">
        <f t="shared" si="21"/>
        <v>0</v>
      </c>
      <c r="AW26" s="524">
        <f t="shared" si="22"/>
        <v>0</v>
      </c>
      <c r="AX26" s="525"/>
    </row>
    <row r="27" spans="1:50" ht="15.75" customHeight="1" thickBot="1" x14ac:dyDescent="0.3">
      <c r="C27" s="32" t="s">
        <v>22</v>
      </c>
      <c r="D27" s="38"/>
      <c r="E27" s="38"/>
      <c r="F27" s="516" t="s">
        <v>23</v>
      </c>
      <c r="G27" s="517"/>
      <c r="H27" s="517"/>
      <c r="I27" s="517"/>
      <c r="J27" s="517"/>
      <c r="K27" s="517"/>
      <c r="L27" s="517"/>
      <c r="M27" s="517"/>
      <c r="N27" s="39"/>
      <c r="O27" s="39"/>
      <c r="P27" s="39"/>
      <c r="Q27" s="39"/>
      <c r="R27" s="40">
        <f t="shared" ref="R27:AU27" si="23">R20+R14</f>
        <v>14.4</v>
      </c>
      <c r="S27" s="41">
        <f t="shared" si="23"/>
        <v>0</v>
      </c>
      <c r="T27" s="192">
        <f t="shared" si="23"/>
        <v>0.48</v>
      </c>
      <c r="U27" s="40">
        <f t="shared" ref="U27:W27" si="24">U20+U14</f>
        <v>60</v>
      </c>
      <c r="V27" s="41">
        <f t="shared" si="24"/>
        <v>0</v>
      </c>
      <c r="W27" s="192">
        <f t="shared" si="24"/>
        <v>2.0000000000000004</v>
      </c>
      <c r="X27" s="40">
        <f t="shared" si="23"/>
        <v>18</v>
      </c>
      <c r="Y27" s="41">
        <f>Y20+Y14</f>
        <v>0</v>
      </c>
      <c r="Z27" s="192">
        <f t="shared" si="23"/>
        <v>0.6</v>
      </c>
      <c r="AA27" s="40">
        <f t="shared" si="23"/>
        <v>0</v>
      </c>
      <c r="AB27" s="41" t="e">
        <f t="shared" si="23"/>
        <v>#REF!</v>
      </c>
      <c r="AC27" s="42">
        <f t="shared" si="23"/>
        <v>0</v>
      </c>
      <c r="AD27" s="40">
        <f t="shared" si="23"/>
        <v>0</v>
      </c>
      <c r="AE27" s="41" t="e">
        <f t="shared" si="23"/>
        <v>#REF!</v>
      </c>
      <c r="AF27" s="42">
        <f t="shared" si="23"/>
        <v>0</v>
      </c>
      <c r="AG27" s="40">
        <f t="shared" si="23"/>
        <v>0</v>
      </c>
      <c r="AH27" s="41" t="e">
        <f t="shared" si="23"/>
        <v>#REF!</v>
      </c>
      <c r="AI27" s="42">
        <f t="shared" si="23"/>
        <v>0</v>
      </c>
      <c r="AJ27" s="40">
        <f t="shared" si="23"/>
        <v>0</v>
      </c>
      <c r="AK27" s="41" t="e">
        <f t="shared" si="23"/>
        <v>#REF!</v>
      </c>
      <c r="AL27" s="42">
        <f t="shared" si="23"/>
        <v>0</v>
      </c>
      <c r="AM27" s="40">
        <f t="shared" si="23"/>
        <v>0</v>
      </c>
      <c r="AN27" s="41" t="e">
        <f t="shared" si="23"/>
        <v>#REF!</v>
      </c>
      <c r="AO27" s="42">
        <f t="shared" si="23"/>
        <v>0</v>
      </c>
      <c r="AP27" s="40">
        <f t="shared" si="23"/>
        <v>0</v>
      </c>
      <c r="AQ27" s="41">
        <f t="shared" si="23"/>
        <v>0</v>
      </c>
      <c r="AR27" s="42">
        <f t="shared" si="23"/>
        <v>0</v>
      </c>
      <c r="AS27" s="40">
        <f t="shared" si="23"/>
        <v>2</v>
      </c>
      <c r="AT27" s="41">
        <f t="shared" si="23"/>
        <v>0</v>
      </c>
      <c r="AU27" s="192">
        <f t="shared" si="23"/>
        <v>1</v>
      </c>
      <c r="AV27" s="135">
        <f>ROUND((AV20+AV14),0)</f>
        <v>0</v>
      </c>
      <c r="AW27" s="526">
        <f>ROUND(AW20+AW14,0)</f>
        <v>0</v>
      </c>
      <c r="AX27" s="527"/>
    </row>
    <row r="28" spans="1:50" ht="18.600000000000001" thickBot="1" x14ac:dyDescent="0.3">
      <c r="A28" s="1" t="s">
        <v>213</v>
      </c>
      <c r="C28" s="260" t="s">
        <v>24</v>
      </c>
      <c r="D28" s="248">
        <f>D14+D20</f>
        <v>60</v>
      </c>
      <c r="E28" s="1">
        <f>E14+E20</f>
        <v>582</v>
      </c>
      <c r="F28" s="518" t="s">
        <v>25</v>
      </c>
      <c r="G28" s="519"/>
      <c r="H28" s="519"/>
      <c r="I28" s="519"/>
      <c r="J28" s="519"/>
      <c r="K28" s="519"/>
      <c r="L28" s="519"/>
      <c r="M28" s="519"/>
      <c r="N28" s="269"/>
      <c r="O28" s="269"/>
      <c r="P28" s="269"/>
      <c r="Q28" s="269"/>
      <c r="R28" s="270">
        <f t="shared" ref="R28" si="25">R27</f>
        <v>14.4</v>
      </c>
      <c r="S28" s="272"/>
      <c r="T28" s="271">
        <f>T27/S46</f>
        <v>0.24</v>
      </c>
      <c r="U28" s="270">
        <f t="shared" ref="U28" si="26">U27</f>
        <v>60</v>
      </c>
      <c r="V28" s="272"/>
      <c r="W28" s="271">
        <f>W27/V46</f>
        <v>1.0000000000000002</v>
      </c>
      <c r="X28" s="270">
        <f t="shared" ref="X28" si="27">X27</f>
        <v>18</v>
      </c>
      <c r="Y28" s="272"/>
      <c r="Z28" s="271">
        <f>Z27/Y46</f>
        <v>0.3</v>
      </c>
      <c r="AA28" s="270">
        <f t="shared" ref="AA28:AS28" si="28">AA27</f>
        <v>0</v>
      </c>
      <c r="AB28" s="272"/>
      <c r="AC28" s="273">
        <f t="shared" si="28"/>
        <v>0</v>
      </c>
      <c r="AD28" s="270">
        <f t="shared" si="28"/>
        <v>0</v>
      </c>
      <c r="AE28" s="272"/>
      <c r="AF28" s="273">
        <f t="shared" si="28"/>
        <v>0</v>
      </c>
      <c r="AG28" s="270">
        <f t="shared" si="28"/>
        <v>0</v>
      </c>
      <c r="AH28" s="272"/>
      <c r="AI28" s="273">
        <f t="shared" si="28"/>
        <v>0</v>
      </c>
      <c r="AJ28" s="270">
        <f t="shared" si="28"/>
        <v>0</v>
      </c>
      <c r="AK28" s="272"/>
      <c r="AL28" s="273">
        <f t="shared" si="28"/>
        <v>0</v>
      </c>
      <c r="AM28" s="270">
        <f t="shared" si="28"/>
        <v>0</v>
      </c>
      <c r="AN28" s="272"/>
      <c r="AO28" s="273">
        <f t="shared" si="28"/>
        <v>0</v>
      </c>
      <c r="AP28" s="270">
        <f t="shared" si="28"/>
        <v>0</v>
      </c>
      <c r="AQ28" s="272"/>
      <c r="AR28" s="273">
        <f t="shared" si="28"/>
        <v>0</v>
      </c>
      <c r="AS28" s="270">
        <f t="shared" si="28"/>
        <v>2</v>
      </c>
      <c r="AT28" s="272"/>
      <c r="AU28" s="271">
        <f>AU27/AT46</f>
        <v>1</v>
      </c>
      <c r="AV28" s="256"/>
      <c r="AW28" s="257"/>
      <c r="AX28" s="258"/>
    </row>
    <row r="29" spans="1:50" ht="18" x14ac:dyDescent="0.25">
      <c r="C29" s="274" t="s">
        <v>125</v>
      </c>
      <c r="D29" s="275"/>
      <c r="E29" s="275"/>
      <c r="F29" s="276"/>
      <c r="G29" s="276"/>
      <c r="H29" s="276"/>
      <c r="I29" s="276"/>
      <c r="J29" s="276"/>
      <c r="K29" s="276"/>
      <c r="L29" s="276"/>
      <c r="M29" s="276"/>
      <c r="N29" s="276"/>
      <c r="O29" s="276"/>
      <c r="P29" s="276"/>
      <c r="Q29" s="276"/>
      <c r="R29" s="277"/>
      <c r="S29" s="277"/>
      <c r="T29" s="277"/>
      <c r="U29" s="277"/>
      <c r="V29" s="277"/>
      <c r="W29" s="277"/>
      <c r="X29" s="277"/>
      <c r="Y29" s="277"/>
      <c r="Z29" s="277"/>
      <c r="AA29" s="277"/>
      <c r="AB29" s="277"/>
      <c r="AC29" s="277"/>
      <c r="AD29" s="277"/>
      <c r="AE29" s="277"/>
      <c r="AF29" s="277"/>
      <c r="AG29" s="277"/>
      <c r="AH29" s="277"/>
      <c r="AI29" s="277"/>
      <c r="AJ29" s="277"/>
      <c r="AK29" s="277"/>
      <c r="AL29" s="277"/>
      <c r="AM29" s="277"/>
      <c r="AN29" s="277"/>
      <c r="AO29" s="277"/>
      <c r="AP29" s="277"/>
      <c r="AQ29" s="277"/>
      <c r="AR29" s="277"/>
      <c r="AS29" s="277"/>
      <c r="AT29" s="277"/>
      <c r="AU29" s="278"/>
      <c r="AV29" s="255"/>
      <c r="AX29" s="3"/>
    </row>
    <row r="30" spans="1:50" ht="18" x14ac:dyDescent="0.25">
      <c r="C30" s="280"/>
      <c r="D30" s="281"/>
      <c r="E30" s="281"/>
      <c r="F30" s="282"/>
      <c r="G30" s="283"/>
      <c r="H30" s="283"/>
      <c r="I30" s="282"/>
      <c r="J30" s="283"/>
      <c r="K30" s="283"/>
      <c r="L30" s="283"/>
      <c r="M30" s="283"/>
      <c r="N30" s="283"/>
      <c r="O30" s="283"/>
      <c r="P30" s="283"/>
      <c r="Q30" s="283"/>
      <c r="R30" s="501"/>
      <c r="S30" s="501"/>
      <c r="X30" s="284"/>
      <c r="Y30" s="285"/>
      <c r="Z30" s="285"/>
      <c r="AA30" s="285"/>
      <c r="AB30" s="285"/>
      <c r="AC30" s="285"/>
      <c r="AD30" s="285"/>
      <c r="AE30" s="285"/>
      <c r="AF30" s="285"/>
      <c r="AG30" s="285"/>
      <c r="AH30" s="285"/>
      <c r="AI30" s="285"/>
      <c r="AJ30" s="285"/>
      <c r="AK30" s="285"/>
      <c r="AL30" s="285"/>
      <c r="AM30" s="285"/>
      <c r="AN30" s="285"/>
      <c r="AO30" s="285"/>
      <c r="AP30" s="285"/>
      <c r="AQ30" s="285"/>
      <c r="AR30" s="285"/>
      <c r="AS30" s="285"/>
      <c r="AT30" s="285"/>
      <c r="AU30" s="279"/>
      <c r="AV30" s="255"/>
      <c r="AX30" s="3"/>
    </row>
    <row r="31" spans="1:50" x14ac:dyDescent="0.25">
      <c r="C31" s="522" t="s">
        <v>26</v>
      </c>
      <c r="D31" s="501"/>
      <c r="E31" s="501"/>
      <c r="F31" s="501"/>
      <c r="G31" s="286"/>
      <c r="H31" s="286"/>
      <c r="I31" s="286"/>
      <c r="J31" s="286"/>
      <c r="K31" s="286"/>
      <c r="L31" s="287" t="s">
        <v>122</v>
      </c>
      <c r="M31" s="259"/>
      <c r="N31" s="286"/>
      <c r="O31" s="286"/>
      <c r="P31" s="286"/>
      <c r="Q31" s="286"/>
      <c r="T31" s="284"/>
      <c r="U31" s="502"/>
      <c r="V31" s="502"/>
      <c r="W31" s="502"/>
      <c r="X31" s="284"/>
      <c r="Y31" s="286"/>
      <c r="Z31" s="286"/>
      <c r="AA31" s="286"/>
      <c r="AB31" s="286"/>
      <c r="AC31" s="286"/>
      <c r="AD31" s="286"/>
      <c r="AE31" s="286"/>
      <c r="AF31" s="286"/>
      <c r="AG31" s="286"/>
      <c r="AH31" s="286"/>
      <c r="AX31" s="3"/>
    </row>
    <row r="32" spans="1:50" x14ac:dyDescent="0.3">
      <c r="C32" s="245"/>
      <c r="R32" s="284"/>
      <c r="S32" s="284"/>
      <c r="T32" s="284"/>
      <c r="U32" s="502"/>
      <c r="V32" s="502"/>
      <c r="W32" s="502"/>
      <c r="X32" s="284"/>
      <c r="AQ32" s="1">
        <f>13*0.9</f>
        <v>11.700000000000001</v>
      </c>
      <c r="AV32" s="44"/>
      <c r="AX32" s="3"/>
    </row>
    <row r="33" spans="1:50" x14ac:dyDescent="0.3">
      <c r="C33" s="245"/>
      <c r="R33" s="284"/>
      <c r="S33" s="284"/>
      <c r="T33" s="334"/>
      <c r="U33" s="284"/>
      <c r="V33" s="334"/>
      <c r="W33" s="284"/>
      <c r="X33" s="284"/>
      <c r="AV33" s="44"/>
      <c r="AX33" s="3"/>
    </row>
    <row r="34" spans="1:50" x14ac:dyDescent="0.3">
      <c r="C34" s="245"/>
      <c r="K34" s="467"/>
      <c r="L34" s="467"/>
      <c r="M34" s="467"/>
      <c r="N34" s="467"/>
      <c r="R34" s="1"/>
      <c r="S34" s="1"/>
      <c r="T34" s="1"/>
      <c r="U34" s="502"/>
      <c r="V34" s="502"/>
      <c r="W34" s="502"/>
      <c r="X34" s="284"/>
      <c r="AF34" s="2" t="s">
        <v>22</v>
      </c>
      <c r="AV34" s="44"/>
      <c r="AX34" s="3"/>
    </row>
    <row r="35" spans="1:50" x14ac:dyDescent="0.3">
      <c r="C35" s="520" t="s">
        <v>210</v>
      </c>
      <c r="D35" s="521"/>
      <c r="E35" s="521"/>
      <c r="F35" s="521"/>
      <c r="G35" s="521"/>
      <c r="H35" s="521"/>
      <c r="M35" s="339"/>
      <c r="N35" s="504" t="s">
        <v>214</v>
      </c>
      <c r="O35" s="504"/>
      <c r="P35" s="504"/>
      <c r="Q35" s="504"/>
      <c r="R35" s="504"/>
      <c r="S35" s="504"/>
      <c r="T35"/>
      <c r="U35" s="502"/>
      <c r="V35" s="502"/>
      <c r="W35" s="502"/>
      <c r="X35" s="502"/>
      <c r="AV35" s="44"/>
      <c r="AX35" s="3"/>
    </row>
    <row r="36" spans="1:50" ht="14.25" customHeight="1" x14ac:dyDescent="0.3">
      <c r="C36" s="503" t="s">
        <v>211</v>
      </c>
      <c r="D36" s="504"/>
      <c r="E36" s="504"/>
      <c r="F36" s="504"/>
      <c r="G36" s="504"/>
      <c r="H36" s="504"/>
      <c r="K36" s="340"/>
      <c r="L36" s="340"/>
      <c r="M36" s="340"/>
      <c r="N36" s="505" t="s">
        <v>212</v>
      </c>
      <c r="O36" s="505"/>
      <c r="P36" s="505"/>
      <c r="Q36" s="505"/>
      <c r="R36" s="505"/>
      <c r="S36" s="505"/>
      <c r="T36"/>
      <c r="U36" s="504"/>
      <c r="V36" s="504"/>
      <c r="W36" s="504"/>
      <c r="X36" s="504"/>
      <c r="AV36" s="44"/>
      <c r="AX36" s="3"/>
    </row>
    <row r="37" spans="1:50" ht="14.25" customHeight="1" x14ac:dyDescent="0.25">
      <c r="C37" s="506"/>
      <c r="D37" s="507"/>
      <c r="E37" s="507"/>
      <c r="F37" s="507"/>
      <c r="G37" s="507"/>
      <c r="H37" s="507"/>
      <c r="L37" s="288"/>
      <c r="M37" s="343"/>
      <c r="R37" s="504"/>
      <c r="S37" s="504"/>
      <c r="T37"/>
      <c r="U37" s="504"/>
      <c r="V37" s="504"/>
      <c r="W37" s="504"/>
      <c r="X37" s="504"/>
      <c r="Y37" s="1"/>
      <c r="Z37" s="1"/>
      <c r="AA37" s="1"/>
      <c r="AB37" s="1"/>
      <c r="AC37" s="1"/>
      <c r="AD37" s="1"/>
      <c r="AE37" s="1"/>
      <c r="AF37" s="1"/>
      <c r="AG37" s="1"/>
      <c r="AH37" s="1"/>
      <c r="AI37" s="1"/>
      <c r="AJ37" s="1"/>
      <c r="AK37" s="1"/>
      <c r="AL37" s="1"/>
      <c r="AM37" s="1"/>
      <c r="AN37" s="1"/>
      <c r="AO37" s="1"/>
      <c r="AX37" s="3"/>
    </row>
    <row r="38" spans="1:50" ht="15" customHeight="1" thickBot="1" x14ac:dyDescent="0.3">
      <c r="C38" s="499"/>
      <c r="D38" s="500"/>
      <c r="E38" s="500"/>
      <c r="F38" s="500"/>
      <c r="G38" s="500"/>
      <c r="H38" s="500"/>
      <c r="I38" s="248"/>
      <c r="J38" s="248"/>
      <c r="K38" s="248"/>
      <c r="L38" s="248"/>
      <c r="M38" s="344"/>
      <c r="N38" s="248"/>
      <c r="O38" s="248"/>
      <c r="P38" s="248"/>
      <c r="Q38" s="248"/>
      <c r="R38" s="500"/>
      <c r="S38" s="500"/>
      <c r="T38" s="289"/>
      <c r="U38" s="500"/>
      <c r="V38" s="500"/>
      <c r="W38" s="500"/>
      <c r="X38" s="500"/>
      <c r="Y38" s="248"/>
      <c r="Z38" s="248"/>
      <c r="AA38" s="248"/>
      <c r="AB38" s="248"/>
      <c r="AC38" s="248"/>
      <c r="AD38" s="248"/>
      <c r="AE38" s="248"/>
      <c r="AF38" s="248"/>
      <c r="AG38" s="248"/>
      <c r="AH38" s="248"/>
      <c r="AI38" s="248"/>
      <c r="AJ38" s="248"/>
      <c r="AK38" s="248"/>
      <c r="AL38" s="248"/>
      <c r="AM38" s="248"/>
      <c r="AN38" s="248"/>
      <c r="AO38" s="248"/>
      <c r="AP38" s="248"/>
      <c r="AQ38" s="248"/>
      <c r="AR38" s="248"/>
      <c r="AS38" s="248"/>
      <c r="AT38" s="248"/>
      <c r="AU38" s="248"/>
      <c r="AV38" s="248"/>
      <c r="AW38" s="248"/>
      <c r="AX38" s="247"/>
    </row>
    <row r="39" spans="1:50" ht="16.5" customHeight="1" thickBot="1" x14ac:dyDescent="0.3"/>
    <row r="40" spans="1:50" ht="16.5" customHeight="1" thickBot="1" x14ac:dyDescent="0.3">
      <c r="S40" s="45">
        <f>+'PRESU GENERAL'!K10-S27</f>
        <v>0</v>
      </c>
      <c r="V40" s="45" t="e">
        <f>'PRESU GENERAL'!#REF!-V27</f>
        <v>#REF!</v>
      </c>
      <c r="Y40" s="45" t="e">
        <f>'PRESU GENERAL'!#REF!-Y27</f>
        <v>#REF!</v>
      </c>
      <c r="AB40" s="45" t="e">
        <v>#REF!</v>
      </c>
      <c r="AE40" s="45" t="e">
        <v>#REF!</v>
      </c>
      <c r="AH40" s="45" t="e">
        <v>#REF!</v>
      </c>
      <c r="AK40" s="45" t="e">
        <v>#REF!</v>
      </c>
      <c r="AN40" s="45" t="e">
        <v>#REF!</v>
      </c>
      <c r="AQ40" s="45">
        <v>0</v>
      </c>
      <c r="AT40" s="45" t="e">
        <f>'PRESU GENERAL'!#REF!-AT27</f>
        <v>#REF!</v>
      </c>
    </row>
    <row r="41" spans="1:50" x14ac:dyDescent="0.3">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row>
    <row r="43" spans="1:50" x14ac:dyDescent="0.25">
      <c r="C43" s="1" t="s">
        <v>27</v>
      </c>
    </row>
    <row r="44" spans="1:50" ht="16.2" thickBot="1" x14ac:dyDescent="0.3">
      <c r="C44" s="1" t="s">
        <v>28</v>
      </c>
    </row>
    <row r="45" spans="1:50" x14ac:dyDescent="0.25">
      <c r="R45" s="43"/>
      <c r="S45" s="43">
        <f>+S46*30</f>
        <v>60</v>
      </c>
      <c r="T45" s="47"/>
      <c r="U45" s="46"/>
      <c r="V45" s="43">
        <f>+V46*30</f>
        <v>60</v>
      </c>
      <c r="W45" s="43">
        <f t="shared" ref="W45:AR45" si="29">+W46*30</f>
        <v>0</v>
      </c>
      <c r="X45" s="43"/>
      <c r="Y45" s="43">
        <f t="shared" si="29"/>
        <v>60</v>
      </c>
      <c r="Z45" s="43"/>
      <c r="AA45" s="43" t="e">
        <f t="shared" si="29"/>
        <v>#REF!</v>
      </c>
      <c r="AB45" s="43">
        <f t="shared" si="29"/>
        <v>390</v>
      </c>
      <c r="AC45" s="43" t="e">
        <f t="shared" si="29"/>
        <v>#REF!</v>
      </c>
      <c r="AD45" s="43" t="e">
        <f t="shared" si="29"/>
        <v>#REF!</v>
      </c>
      <c r="AE45" s="43">
        <f t="shared" si="29"/>
        <v>390</v>
      </c>
      <c r="AF45" s="43" t="e">
        <f t="shared" si="29"/>
        <v>#REF!</v>
      </c>
      <c r="AG45" s="43" t="e">
        <f t="shared" si="29"/>
        <v>#REF!</v>
      </c>
      <c r="AH45" s="43">
        <f t="shared" si="29"/>
        <v>390</v>
      </c>
      <c r="AI45" s="43" t="e">
        <f t="shared" si="29"/>
        <v>#REF!</v>
      </c>
      <c r="AJ45" s="43" t="e">
        <f t="shared" si="29"/>
        <v>#REF!</v>
      </c>
      <c r="AK45" s="43">
        <f t="shared" si="29"/>
        <v>390</v>
      </c>
      <c r="AL45" s="43" t="e">
        <f t="shared" si="29"/>
        <v>#REF!</v>
      </c>
      <c r="AM45" s="43" t="e">
        <f t="shared" si="29"/>
        <v>#REF!</v>
      </c>
      <c r="AN45" s="43">
        <f t="shared" si="29"/>
        <v>390</v>
      </c>
      <c r="AO45" s="43" t="e">
        <f t="shared" si="29"/>
        <v>#REF!</v>
      </c>
      <c r="AP45" s="43">
        <f t="shared" si="29"/>
        <v>0</v>
      </c>
      <c r="AQ45" s="43">
        <f t="shared" si="29"/>
        <v>0</v>
      </c>
      <c r="AR45" s="43">
        <f t="shared" si="29"/>
        <v>0</v>
      </c>
      <c r="AS45" s="43"/>
      <c r="AT45" s="43">
        <v>2</v>
      </c>
      <c r="AU45" s="43"/>
    </row>
    <row r="46" spans="1:50" x14ac:dyDescent="0.3">
      <c r="C46" s="243" t="s">
        <v>149</v>
      </c>
      <c r="D46" s="193">
        <v>2</v>
      </c>
      <c r="R46" s="48">
        <f>'PRESU GENERAL'!H10</f>
        <v>0</v>
      </c>
      <c r="S46" s="49">
        <f>D46</f>
        <v>2</v>
      </c>
      <c r="T46" s="50">
        <f>+S46*R46*30</f>
        <v>0</v>
      </c>
      <c r="U46" s="48">
        <f>'PRESU GENERAL'!H11</f>
        <v>0</v>
      </c>
      <c r="V46" s="49">
        <f>D46</f>
        <v>2</v>
      </c>
      <c r="W46" s="50">
        <f>+V46*U46*30</f>
        <v>0</v>
      </c>
      <c r="X46" s="48">
        <f>'PRESU GENERAL'!H17</f>
        <v>1</v>
      </c>
      <c r="Y46" s="49">
        <f>D46</f>
        <v>2</v>
      </c>
      <c r="Z46" s="50">
        <f>+Y46*X46*30</f>
        <v>60</v>
      </c>
      <c r="AA46" s="48" t="e">
        <f>'PRESU GENERAL'!#REF!</f>
        <v>#REF!</v>
      </c>
      <c r="AB46" s="49">
        <v>13</v>
      </c>
      <c r="AC46" s="50" t="e">
        <f t="shared" ref="AC46" si="30">+AB46*AA46*30</f>
        <v>#REF!</v>
      </c>
      <c r="AD46" s="48" t="e">
        <f>'PRESU GENERAL'!#REF!</f>
        <v>#REF!</v>
      </c>
      <c r="AE46" s="49">
        <v>13</v>
      </c>
      <c r="AF46" s="50" t="e">
        <f t="shared" ref="AF46" si="31">+AE46*AD46*30</f>
        <v>#REF!</v>
      </c>
      <c r="AG46" s="48" t="e">
        <f>'PRESU GENERAL'!#REF!</f>
        <v>#REF!</v>
      </c>
      <c r="AH46" s="49">
        <v>13</v>
      </c>
      <c r="AI46" s="50" t="e">
        <f t="shared" ref="AI46" si="32">+AH46*AG46*30</f>
        <v>#REF!</v>
      </c>
      <c r="AJ46" s="48" t="e">
        <f>'PRESU GENERAL'!#REF!</f>
        <v>#REF!</v>
      </c>
      <c r="AK46" s="49">
        <v>13</v>
      </c>
      <c r="AL46" s="50" t="e">
        <f t="shared" ref="AL46" si="33">+AK46*AJ46*30</f>
        <v>#REF!</v>
      </c>
      <c r="AM46" s="48" t="e">
        <f>'PRESU GENERAL'!#REF!</f>
        <v>#REF!</v>
      </c>
      <c r="AN46" s="49">
        <v>13</v>
      </c>
      <c r="AO46" s="50" t="e">
        <f t="shared" ref="AO46" si="34">+AN46*AM46*30</f>
        <v>#REF!</v>
      </c>
      <c r="AP46" s="48"/>
      <c r="AQ46" s="49"/>
      <c r="AR46" s="50"/>
      <c r="AS46" s="48">
        <f>'PRESU GENERAL'!H18</f>
        <v>0</v>
      </c>
      <c r="AT46" s="49">
        <v>1</v>
      </c>
      <c r="AU46" s="50">
        <v>2</v>
      </c>
    </row>
    <row r="47" spans="1:50" ht="16.2" thickBot="1" x14ac:dyDescent="0.3">
      <c r="R47" s="51"/>
      <c r="S47" s="52">
        <f>+R46-T28</f>
        <v>-0.24</v>
      </c>
      <c r="T47" s="53">
        <f>+T46-R27</f>
        <v>-14.4</v>
      </c>
      <c r="U47" s="51"/>
      <c r="V47" s="52"/>
      <c r="W47" s="53">
        <f>+W46-U27</f>
        <v>-60</v>
      </c>
      <c r="X47" s="51"/>
      <c r="Y47" s="52">
        <f>+X46-Z28</f>
        <v>0.7</v>
      </c>
      <c r="Z47" s="53">
        <f>+Z46-X27</f>
        <v>42</v>
      </c>
      <c r="AA47" s="51"/>
      <c r="AB47" s="52" t="e">
        <f t="shared" ref="AB47" si="35">+AA46-AC28</f>
        <v>#REF!</v>
      </c>
      <c r="AC47" s="53" t="e">
        <f t="shared" ref="AC47" si="36">+AC46-AA27</f>
        <v>#REF!</v>
      </c>
      <c r="AD47" s="51"/>
      <c r="AE47" s="52" t="e">
        <f t="shared" ref="AE47" si="37">+AD46-AF28</f>
        <v>#REF!</v>
      </c>
      <c r="AF47" s="53" t="e">
        <f t="shared" ref="AF47" si="38">+AF46-AD27</f>
        <v>#REF!</v>
      </c>
      <c r="AG47" s="51"/>
      <c r="AH47" s="52" t="e">
        <f t="shared" ref="AH47" si="39">+AG46-AI28</f>
        <v>#REF!</v>
      </c>
      <c r="AI47" s="53" t="e">
        <f t="shared" ref="AI47" si="40">+AI46-AG27</f>
        <v>#REF!</v>
      </c>
      <c r="AJ47" s="51"/>
      <c r="AK47" s="52" t="e">
        <f t="shared" ref="AK47" si="41">+AJ46-AL28</f>
        <v>#REF!</v>
      </c>
      <c r="AL47" s="53" t="e">
        <f t="shared" ref="AL47" si="42">+AL46-AJ27</f>
        <v>#REF!</v>
      </c>
      <c r="AM47" s="51"/>
      <c r="AN47" s="52" t="e">
        <f t="shared" ref="AN47" si="43">+AM46-AO28</f>
        <v>#REF!</v>
      </c>
      <c r="AO47" s="53" t="e">
        <f t="shared" ref="AO47" si="44">+AO46-AM27</f>
        <v>#REF!</v>
      </c>
      <c r="AP47" s="51"/>
      <c r="AQ47" s="52"/>
      <c r="AR47" s="53"/>
      <c r="AS47" s="51"/>
      <c r="AT47" s="52">
        <f>AS46-AU28</f>
        <v>-1</v>
      </c>
      <c r="AU47" s="53">
        <f>+AU46-AS27</f>
        <v>0</v>
      </c>
    </row>
    <row r="51" s="44" customFormat="1" ht="14.4" x14ac:dyDescent="0.3"/>
    <row r="52" s="44" customFormat="1" ht="14.4" x14ac:dyDescent="0.3"/>
    <row r="53" s="44" customFormat="1" ht="14.4" x14ac:dyDescent="0.3"/>
    <row r="54" s="44" customFormat="1" ht="14.4" x14ac:dyDescent="0.3"/>
    <row r="55" s="44" customFormat="1" ht="14.4" x14ac:dyDescent="0.3"/>
    <row r="56" s="44" customFormat="1" ht="14.4" x14ac:dyDescent="0.3"/>
    <row r="57" s="44" customFormat="1" ht="14.4" x14ac:dyDescent="0.3"/>
    <row r="58" s="44" customFormat="1" ht="14.4" x14ac:dyDescent="0.3"/>
    <row r="59" s="44" customFormat="1" ht="14.4" x14ac:dyDescent="0.3"/>
    <row r="60" s="44" customFormat="1" ht="14.4" x14ac:dyDescent="0.3"/>
    <row r="61" s="44" customFormat="1" ht="14.4" x14ac:dyDescent="0.3"/>
    <row r="62" s="44" customFormat="1" ht="14.4" x14ac:dyDescent="0.3"/>
    <row r="63" s="44" customFormat="1" ht="14.4" x14ac:dyDescent="0.3"/>
    <row r="64" s="44" customFormat="1" ht="14.4" x14ac:dyDescent="0.3"/>
    <row r="65" s="44" customFormat="1" ht="14.4" x14ac:dyDescent="0.3"/>
    <row r="66" s="44" customFormat="1" ht="14.4" x14ac:dyDescent="0.3"/>
  </sheetData>
  <mergeCells count="75">
    <mergeCell ref="AW19:AX19"/>
    <mergeCell ref="AV12:AV13"/>
    <mergeCell ref="AW26:AX26"/>
    <mergeCell ref="AW25:AX25"/>
    <mergeCell ref="AW27:AX27"/>
    <mergeCell ref="AW20:AX20"/>
    <mergeCell ref="AW21:AX21"/>
    <mergeCell ref="AW22:AX22"/>
    <mergeCell ref="AW23:AX23"/>
    <mergeCell ref="AW24:AX24"/>
    <mergeCell ref="AW16:AX16"/>
    <mergeCell ref="AW17:AX17"/>
    <mergeCell ref="AW18:AX18"/>
    <mergeCell ref="AW12:AX13"/>
    <mergeCell ref="AW14:AX14"/>
    <mergeCell ref="F27:M27"/>
    <mergeCell ref="F28:M28"/>
    <mergeCell ref="C35:H35"/>
    <mergeCell ref="N35:S35"/>
    <mergeCell ref="C31:F31"/>
    <mergeCell ref="F12:I13"/>
    <mergeCell ref="AW11:AX11"/>
    <mergeCell ref="AW15:AX15"/>
    <mergeCell ref="AG12:AI13"/>
    <mergeCell ref="AM11:AO11"/>
    <mergeCell ref="X12:Z13"/>
    <mergeCell ref="AJ12:AL13"/>
    <mergeCell ref="J12:M13"/>
    <mergeCell ref="N12:Q13"/>
    <mergeCell ref="C38:H38"/>
    <mergeCell ref="R38:S38"/>
    <mergeCell ref="R30:S30"/>
    <mergeCell ref="U38:X38"/>
    <mergeCell ref="U35:X35"/>
    <mergeCell ref="C36:H36"/>
    <mergeCell ref="U36:X36"/>
    <mergeCell ref="N36:S36"/>
    <mergeCell ref="C37:H37"/>
    <mergeCell ref="R37:S37"/>
    <mergeCell ref="U37:X37"/>
    <mergeCell ref="U31:W31"/>
    <mergeCell ref="U32:W32"/>
    <mergeCell ref="U34:W34"/>
    <mergeCell ref="R9:AU9"/>
    <mergeCell ref="AA12:AC13"/>
    <mergeCell ref="U11:W11"/>
    <mergeCell ref="U12:W13"/>
    <mergeCell ref="AP11:AR11"/>
    <mergeCell ref="AS11:AU11"/>
    <mergeCell ref="R11:T11"/>
    <mergeCell ref="X11:Z11"/>
    <mergeCell ref="AA11:AC11"/>
    <mergeCell ref="AD11:AF11"/>
    <mergeCell ref="AG11:AI11"/>
    <mergeCell ref="AJ11:AL11"/>
    <mergeCell ref="AS12:AU13"/>
    <mergeCell ref="R12:T13"/>
    <mergeCell ref="AM12:AO13"/>
    <mergeCell ref="AP12:AR13"/>
    <mergeCell ref="C7:AV7"/>
    <mergeCell ref="N9:P9"/>
    <mergeCell ref="C8:AV8"/>
    <mergeCell ref="K34:N34"/>
    <mergeCell ref="C2:AV2"/>
    <mergeCell ref="C3:AV3"/>
    <mergeCell ref="C5:AV5"/>
    <mergeCell ref="C6:AV6"/>
    <mergeCell ref="D4:AV4"/>
    <mergeCell ref="C9:C13"/>
    <mergeCell ref="D9:E10"/>
    <mergeCell ref="F9:H9"/>
    <mergeCell ref="J9:K9"/>
    <mergeCell ref="AD12:AF13"/>
    <mergeCell ref="D12:D13"/>
    <mergeCell ref="E12:E13"/>
  </mergeCells>
  <conditionalFormatting sqref="F14:Q25 F26:G26 I26:Q26 F27">
    <cfRule type="cellIs" dxfId="2" priority="2" stopIfTrue="1" operator="equal">
      <formula>1</formula>
    </cfRule>
  </conditionalFormatting>
  <printOptions horizontalCentered="1"/>
  <pageMargins left="0.39370078740157483" right="0.39370078740157483" top="0.39370078740157483" bottom="0.39370078740157483" header="0" footer="0"/>
  <pageSetup scale="36" orientation="landscape" r:id="rId1"/>
  <headerFooter alignWithMargins="0"/>
  <rowBreaks count="3" manualBreakCount="3">
    <brk id="1" min="1" max="94" man="1"/>
    <brk id="14" min="1" max="94" man="1"/>
    <brk id="18" min="1" max="94" man="1"/>
  </rowBreaks>
  <ignoredErrors>
    <ignoredError sqref="AT25 AT17"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10"/>
    <pageSetUpPr fitToPage="1"/>
  </sheetPr>
  <dimension ref="B1:T38"/>
  <sheetViews>
    <sheetView showGridLines="0" view="pageBreakPreview" topLeftCell="A8" zoomScale="93" zoomScaleNormal="75" zoomScaleSheetLayoutView="89" workbookViewId="0">
      <selection activeCell="B30" sqref="B30:K30"/>
    </sheetView>
  </sheetViews>
  <sheetFormatPr baseColWidth="10" defaultColWidth="11.44140625" defaultRowHeight="13.8" x14ac:dyDescent="0.25"/>
  <cols>
    <col min="1" max="1" width="3.5546875" style="136" customWidth="1"/>
    <col min="2" max="2" width="40.5546875" style="136" customWidth="1"/>
    <col min="3" max="10" width="3.5546875" style="136" customWidth="1"/>
    <col min="11" max="11" width="12.77734375" style="137" customWidth="1"/>
    <col min="12" max="12" width="13.77734375" style="137" customWidth="1"/>
    <col min="13" max="13" width="22.21875" style="137" customWidth="1"/>
    <col min="14" max="14" width="10.5546875" style="137" customWidth="1"/>
    <col min="15" max="16384" width="11.44140625" style="136"/>
  </cols>
  <sheetData>
    <row r="1" spans="2:18" ht="14.4" thickBot="1" x14ac:dyDescent="0.3"/>
    <row r="2" spans="2:18" ht="15.6" x14ac:dyDescent="0.25">
      <c r="B2" s="536"/>
      <c r="C2" s="537"/>
      <c r="D2" s="537"/>
      <c r="E2" s="537"/>
      <c r="F2" s="537"/>
      <c r="G2" s="537"/>
      <c r="H2" s="537"/>
      <c r="I2" s="537"/>
      <c r="J2" s="537"/>
      <c r="K2" s="537"/>
      <c r="L2" s="537"/>
      <c r="M2" s="537"/>
      <c r="N2" s="538"/>
      <c r="O2" s="345"/>
    </row>
    <row r="3" spans="2:18" ht="4.8" customHeight="1" x14ac:dyDescent="0.25">
      <c r="B3" s="539"/>
      <c r="C3" s="540"/>
      <c r="D3" s="540"/>
      <c r="E3" s="540"/>
      <c r="F3" s="540"/>
      <c r="G3" s="540"/>
      <c r="H3" s="540"/>
      <c r="I3" s="540"/>
      <c r="J3" s="540"/>
      <c r="K3" s="540"/>
      <c r="L3" s="540"/>
      <c r="M3" s="540"/>
      <c r="N3" s="541"/>
      <c r="O3" s="346"/>
    </row>
    <row r="4" spans="2:18" ht="87" customHeight="1" x14ac:dyDescent="0.25">
      <c r="B4" s="224" t="s">
        <v>129</v>
      </c>
      <c r="C4" s="542" t="s">
        <v>139</v>
      </c>
      <c r="D4" s="542"/>
      <c r="E4" s="542"/>
      <c r="F4" s="542"/>
      <c r="G4" s="542"/>
      <c r="H4" s="542"/>
      <c r="I4" s="542"/>
      <c r="J4" s="542"/>
      <c r="K4" s="542"/>
      <c r="L4" s="542"/>
      <c r="M4" s="542"/>
      <c r="N4" s="543"/>
      <c r="O4" s="346"/>
    </row>
    <row r="5" spans="2:18" ht="15.75" customHeight="1" x14ac:dyDescent="0.25">
      <c r="B5" s="544"/>
      <c r="C5" s="545"/>
      <c r="D5" s="545"/>
      <c r="E5" s="545"/>
      <c r="F5" s="545"/>
      <c r="G5" s="545"/>
      <c r="H5" s="545"/>
      <c r="I5" s="545"/>
      <c r="J5" s="545"/>
      <c r="K5" s="545"/>
      <c r="L5" s="545"/>
      <c r="M5" s="545"/>
      <c r="N5" s="546"/>
      <c r="O5" s="346"/>
      <c r="R5" s="138"/>
    </row>
    <row r="6" spans="2:18" ht="9.75" customHeight="1" x14ac:dyDescent="0.25">
      <c r="B6" s="547" t="s">
        <v>124</v>
      </c>
      <c r="C6" s="548"/>
      <c r="D6" s="548"/>
      <c r="E6" s="548"/>
      <c r="F6" s="548"/>
      <c r="G6" s="548"/>
      <c r="H6" s="548"/>
      <c r="I6" s="548"/>
      <c r="J6" s="548"/>
      <c r="K6" s="548"/>
      <c r="L6" s="548"/>
      <c r="M6" s="548"/>
      <c r="N6" s="549"/>
      <c r="O6" s="346"/>
    </row>
    <row r="7" spans="2:18" ht="18.75" customHeight="1" x14ac:dyDescent="0.25">
      <c r="B7" s="547"/>
      <c r="C7" s="548"/>
      <c r="D7" s="548"/>
      <c r="E7" s="548"/>
      <c r="F7" s="548"/>
      <c r="G7" s="548"/>
      <c r="H7" s="548"/>
      <c r="I7" s="548"/>
      <c r="J7" s="548"/>
      <c r="K7" s="548"/>
      <c r="L7" s="548"/>
      <c r="M7" s="548"/>
      <c r="N7" s="549"/>
      <c r="O7" s="346"/>
    </row>
    <row r="8" spans="2:18" ht="13.95" customHeight="1" thickBot="1" x14ac:dyDescent="0.3">
      <c r="B8" s="225"/>
      <c r="C8" s="223"/>
      <c r="D8" s="223"/>
      <c r="E8" s="223"/>
      <c r="F8" s="223"/>
      <c r="G8" s="223"/>
      <c r="H8" s="223"/>
      <c r="I8" s="223"/>
      <c r="J8" s="223"/>
      <c r="K8" s="226"/>
      <c r="L8" s="227"/>
      <c r="M8" s="227"/>
      <c r="N8" s="228"/>
      <c r="O8" s="346"/>
    </row>
    <row r="9" spans="2:18" ht="15" customHeight="1" thickBot="1" x14ac:dyDescent="0.3">
      <c r="B9" s="532" t="s">
        <v>0</v>
      </c>
      <c r="C9" s="533" t="s">
        <v>1</v>
      </c>
      <c r="D9" s="533"/>
      <c r="E9" s="533"/>
      <c r="F9" s="229">
        <v>1</v>
      </c>
      <c r="G9" s="533" t="s">
        <v>1</v>
      </c>
      <c r="H9" s="533"/>
      <c r="I9" s="230"/>
      <c r="J9" s="231">
        <v>2</v>
      </c>
      <c r="K9" s="552"/>
      <c r="L9" s="552"/>
      <c r="M9" s="552"/>
      <c r="N9" s="552"/>
      <c r="O9" s="346"/>
    </row>
    <row r="10" spans="2:18" ht="15" customHeight="1" thickBot="1" x14ac:dyDescent="0.3">
      <c r="B10" s="532"/>
      <c r="C10" s="139">
        <v>1</v>
      </c>
      <c r="D10" s="140">
        <v>2</v>
      </c>
      <c r="E10" s="140">
        <v>3</v>
      </c>
      <c r="F10" s="141">
        <v>4</v>
      </c>
      <c r="G10" s="139">
        <v>1</v>
      </c>
      <c r="H10" s="140">
        <v>2</v>
      </c>
      <c r="I10" s="140">
        <v>3</v>
      </c>
      <c r="J10" s="140">
        <v>4</v>
      </c>
      <c r="K10" s="142">
        <v>1</v>
      </c>
      <c r="L10" s="143">
        <v>1</v>
      </c>
      <c r="M10" s="144">
        <v>1</v>
      </c>
      <c r="N10" s="341">
        <v>1</v>
      </c>
      <c r="O10" s="346"/>
    </row>
    <row r="11" spans="2:18" ht="132.75" customHeight="1" thickBot="1" x14ac:dyDescent="0.3">
      <c r="B11" s="532"/>
      <c r="C11" s="559"/>
      <c r="D11" s="559"/>
      <c r="E11" s="559"/>
      <c r="F11" s="559"/>
      <c r="G11" s="559"/>
      <c r="H11" s="559"/>
      <c r="I11" s="559"/>
      <c r="J11" s="559"/>
      <c r="K11" s="550">
        <f>'PRESU GENERAL'!B10</f>
        <v>0</v>
      </c>
      <c r="L11" s="550">
        <f>'PRESU GENERAL'!B11</f>
        <v>0</v>
      </c>
      <c r="M11" s="557" t="str">
        <f>'PRESU GENERAL'!B17</f>
        <v>Comisión de Topografía</v>
      </c>
      <c r="N11" s="556">
        <f>'PRESU GENERAL'!B18</f>
        <v>0</v>
      </c>
      <c r="O11" s="346"/>
    </row>
    <row r="12" spans="2:18" ht="17.25" customHeight="1" thickBot="1" x14ac:dyDescent="0.3">
      <c r="B12" s="532"/>
      <c r="C12" s="559"/>
      <c r="D12" s="559"/>
      <c r="E12" s="559"/>
      <c r="F12" s="559"/>
      <c r="G12" s="559"/>
      <c r="H12" s="559"/>
      <c r="I12" s="559"/>
      <c r="J12" s="559"/>
      <c r="K12" s="553"/>
      <c r="L12" s="551"/>
      <c r="M12" s="558"/>
      <c r="N12" s="553"/>
      <c r="O12" s="346"/>
    </row>
    <row r="13" spans="2:18" ht="17.25" customHeight="1" thickBot="1" x14ac:dyDescent="0.3">
      <c r="B13" s="145" t="s">
        <v>130</v>
      </c>
      <c r="C13" s="146"/>
      <c r="D13" s="147"/>
      <c r="E13" s="147"/>
      <c r="F13" s="148"/>
      <c r="G13" s="149"/>
      <c r="H13" s="150"/>
      <c r="I13" s="151"/>
      <c r="J13" s="151"/>
      <c r="K13" s="153">
        <v>1</v>
      </c>
      <c r="L13" s="152">
        <f>Plan_d_cargas_INTER!U14</f>
        <v>5</v>
      </c>
      <c r="M13" s="152">
        <f>Plan_d_cargas_INTER!X14</f>
        <v>0</v>
      </c>
      <c r="N13" s="152">
        <f>Plan_d_cargas_INTER!AU14</f>
        <v>0</v>
      </c>
      <c r="O13" s="346"/>
    </row>
    <row r="14" spans="2:18" s="161" customFormat="1" ht="14.4" thickBot="1" x14ac:dyDescent="0.3">
      <c r="B14" s="154"/>
      <c r="C14" s="155">
        <v>1</v>
      </c>
      <c r="D14" s="156"/>
      <c r="E14" s="156"/>
      <c r="F14" s="157"/>
      <c r="G14" s="158"/>
      <c r="H14" s="156"/>
      <c r="I14" s="159"/>
      <c r="J14" s="159"/>
      <c r="K14" s="347"/>
      <c r="L14" s="160"/>
      <c r="M14" s="160"/>
      <c r="N14" s="160"/>
      <c r="O14" s="348"/>
    </row>
    <row r="15" spans="2:18" ht="14.4" thickBot="1" x14ac:dyDescent="0.3">
      <c r="B15" s="145" t="s">
        <v>126</v>
      </c>
      <c r="C15" s="162"/>
      <c r="D15" s="150"/>
      <c r="E15" s="150"/>
      <c r="F15" s="163"/>
      <c r="G15" s="149"/>
      <c r="H15" s="150"/>
      <c r="I15" s="151"/>
      <c r="J15" s="151"/>
      <c r="K15" s="164">
        <f t="shared" ref="K15:N15" si="0">SUM(K16:K21)</f>
        <v>13.4</v>
      </c>
      <c r="L15" s="165">
        <f t="shared" ref="L15" si="1">SUM(L16:L21)</f>
        <v>55</v>
      </c>
      <c r="M15" s="165">
        <f t="shared" si="0"/>
        <v>18</v>
      </c>
      <c r="N15" s="152">
        <f t="shared" si="0"/>
        <v>2</v>
      </c>
      <c r="O15" s="346"/>
    </row>
    <row r="16" spans="2:18" x14ac:dyDescent="0.25">
      <c r="B16" s="232" t="s">
        <v>131</v>
      </c>
      <c r="C16" s="233"/>
      <c r="D16" s="234">
        <v>1</v>
      </c>
      <c r="E16" s="234">
        <v>1</v>
      </c>
      <c r="F16" s="235">
        <v>1</v>
      </c>
      <c r="G16" s="166">
        <v>1</v>
      </c>
      <c r="H16" s="167">
        <v>1</v>
      </c>
      <c r="I16" s="167">
        <v>1</v>
      </c>
      <c r="J16" s="168">
        <v>1</v>
      </c>
      <c r="K16" s="237">
        <f>Plan_d_cargas_INTER!R21</f>
        <v>10.4</v>
      </c>
      <c r="L16" s="236">
        <f>Plan_d_cargas_INTER!U21</f>
        <v>46</v>
      </c>
      <c r="M16" s="236">
        <f>Plan_d_cargas_INTER!X21</f>
        <v>17</v>
      </c>
      <c r="N16" s="236">
        <v>2</v>
      </c>
      <c r="O16" s="346"/>
    </row>
    <row r="17" spans="2:19" x14ac:dyDescent="0.25">
      <c r="B17" s="169" t="s">
        <v>132</v>
      </c>
      <c r="C17" s="170"/>
      <c r="D17" s="171">
        <v>1</v>
      </c>
      <c r="E17" s="171">
        <v>1</v>
      </c>
      <c r="F17" s="172">
        <v>1</v>
      </c>
      <c r="G17" s="173">
        <v>1</v>
      </c>
      <c r="H17" s="171">
        <v>1</v>
      </c>
      <c r="I17" s="171">
        <v>1</v>
      </c>
      <c r="J17" s="174">
        <v>1</v>
      </c>
      <c r="K17" s="237">
        <f>Plan_d_cargas_INTER!R22</f>
        <v>1</v>
      </c>
      <c r="L17" s="236">
        <f>Plan_d_cargas_INTER!U22</f>
        <v>3</v>
      </c>
      <c r="M17" s="236">
        <f>Plan_d_cargas_INTER!X22</f>
        <v>1</v>
      </c>
      <c r="N17" s="236">
        <f>Plan_d_cargas_INTER!AU22</f>
        <v>0</v>
      </c>
      <c r="O17" s="346"/>
    </row>
    <row r="18" spans="2:19" x14ac:dyDescent="0.25">
      <c r="B18" s="169" t="s">
        <v>133</v>
      </c>
      <c r="C18" s="170"/>
      <c r="D18" s="171">
        <v>1</v>
      </c>
      <c r="E18" s="171">
        <v>1</v>
      </c>
      <c r="F18" s="172">
        <v>1</v>
      </c>
      <c r="G18" s="173">
        <v>1</v>
      </c>
      <c r="H18" s="171">
        <v>1</v>
      </c>
      <c r="I18" s="171">
        <v>1</v>
      </c>
      <c r="J18" s="174">
        <v>1</v>
      </c>
      <c r="K18" s="237">
        <f>Plan_d_cargas_INTER!R23</f>
        <v>1</v>
      </c>
      <c r="L18" s="236">
        <f>Plan_d_cargas_INTER!U23</f>
        <v>3</v>
      </c>
      <c r="M18" s="236">
        <f>Plan_d_cargas_INTER!X23</f>
        <v>0</v>
      </c>
      <c r="N18" s="236">
        <f>Plan_d_cargas_INTER!AU23</f>
        <v>0</v>
      </c>
      <c r="O18" s="346"/>
    </row>
    <row r="19" spans="2:19" x14ac:dyDescent="0.25">
      <c r="B19" s="169" t="s">
        <v>127</v>
      </c>
      <c r="C19" s="170"/>
      <c r="D19" s="171"/>
      <c r="E19" s="171"/>
      <c r="F19" s="172">
        <v>1</v>
      </c>
      <c r="G19" s="173"/>
      <c r="H19" s="171"/>
      <c r="I19" s="171"/>
      <c r="J19" s="174">
        <v>1</v>
      </c>
      <c r="K19" s="237">
        <f>Plan_d_cargas_INTER!R24</f>
        <v>1</v>
      </c>
      <c r="L19" s="236">
        <f>Plan_d_cargas_INTER!U24</f>
        <v>2</v>
      </c>
      <c r="M19" s="236">
        <f>Plan_d_cargas_INTER!X24</f>
        <v>0</v>
      </c>
      <c r="N19" s="236">
        <f>Plan_d_cargas_INTER!AU24</f>
        <v>0</v>
      </c>
      <c r="O19" s="346"/>
    </row>
    <row r="20" spans="2:19" x14ac:dyDescent="0.25">
      <c r="B20" s="169" t="s">
        <v>134</v>
      </c>
      <c r="C20" s="170"/>
      <c r="D20" s="171"/>
      <c r="E20" s="171"/>
      <c r="F20" s="172">
        <v>1</v>
      </c>
      <c r="G20" s="173"/>
      <c r="H20" s="171"/>
      <c r="I20" s="171"/>
      <c r="J20" s="174">
        <v>1</v>
      </c>
      <c r="K20" s="237">
        <f>Plan_d_cargas_INTER!R25</f>
        <v>0</v>
      </c>
      <c r="L20" s="236">
        <f>Plan_d_cargas_INTER!U25</f>
        <v>1</v>
      </c>
      <c r="M20" s="236">
        <f>Plan_d_cargas_INTER!X25</f>
        <v>0</v>
      </c>
      <c r="N20" s="236">
        <f>Plan_d_cargas_INTER!AU25</f>
        <v>0</v>
      </c>
      <c r="O20" s="346"/>
    </row>
    <row r="21" spans="2:19" ht="14.4" thickBot="1" x14ac:dyDescent="0.3">
      <c r="B21" s="175" t="s">
        <v>128</v>
      </c>
      <c r="C21" s="176"/>
      <c r="D21" s="177"/>
      <c r="E21" s="177"/>
      <c r="F21" s="178">
        <v>1</v>
      </c>
      <c r="G21" s="179"/>
      <c r="H21" s="177"/>
      <c r="I21" s="177"/>
      <c r="J21" s="180">
        <v>1</v>
      </c>
      <c r="K21" s="237">
        <f>Plan_d_cargas_INTER!R26</f>
        <v>0</v>
      </c>
      <c r="L21" s="236">
        <f>Plan_d_cargas_INTER!U26</f>
        <v>0</v>
      </c>
      <c r="M21" s="236">
        <f>Plan_d_cargas_INTER!X26</f>
        <v>0</v>
      </c>
      <c r="N21" s="236">
        <f>Plan_d_cargas_INTER!AU26</f>
        <v>0</v>
      </c>
      <c r="O21" s="346"/>
    </row>
    <row r="22" spans="2:19" ht="15.75" customHeight="1" thickBot="1" x14ac:dyDescent="0.3">
      <c r="B22" s="181" t="s">
        <v>22</v>
      </c>
      <c r="C22" s="534" t="s">
        <v>135</v>
      </c>
      <c r="D22" s="535"/>
      <c r="E22" s="535"/>
      <c r="F22" s="535"/>
      <c r="G22" s="535"/>
      <c r="H22" s="535"/>
      <c r="I22" s="535"/>
      <c r="J22" s="535"/>
      <c r="K22" s="183">
        <f>K15+K13</f>
        <v>14.4</v>
      </c>
      <c r="L22" s="182">
        <f>+L13+L15</f>
        <v>60</v>
      </c>
      <c r="M22" s="184">
        <f>+M15+M13</f>
        <v>18</v>
      </c>
      <c r="N22" s="185">
        <f>+N13+N15</f>
        <v>2</v>
      </c>
      <c r="O22" s="346"/>
    </row>
    <row r="23" spans="2:19" ht="15" customHeight="1" thickBot="1" x14ac:dyDescent="0.3">
      <c r="B23" s="225"/>
      <c r="C23" s="554" t="s">
        <v>136</v>
      </c>
      <c r="D23" s="555"/>
      <c r="E23" s="555"/>
      <c r="F23" s="555"/>
      <c r="G23" s="555"/>
      <c r="H23" s="555"/>
      <c r="I23" s="555"/>
      <c r="J23" s="555"/>
      <c r="K23" s="291">
        <f>K22/Plan_d_cargas_INTER!S45</f>
        <v>0.24000000000000002</v>
      </c>
      <c r="L23" s="291">
        <f>L22/Plan_d_cargas_INTER!V45</f>
        <v>1</v>
      </c>
      <c r="M23" s="291">
        <f>M22/Plan_d_cargas_INTER!Y45</f>
        <v>0.3</v>
      </c>
      <c r="N23" s="291">
        <f>N22/Plan_d_cargas_INTER!AT45</f>
        <v>1</v>
      </c>
      <c r="O23" s="346"/>
    </row>
    <row r="24" spans="2:19" x14ac:dyDescent="0.25">
      <c r="B24" s="188"/>
      <c r="C24" s="189"/>
      <c r="D24" s="189"/>
      <c r="E24" s="189"/>
      <c r="F24" s="189"/>
      <c r="G24" s="189"/>
      <c r="H24" s="189"/>
      <c r="I24" s="189"/>
      <c r="J24" s="189"/>
      <c r="K24" s="187"/>
      <c r="L24" s="187"/>
      <c r="M24" s="187"/>
      <c r="N24" s="187"/>
      <c r="O24" s="346"/>
    </row>
    <row r="25" spans="2:19" ht="15.6" x14ac:dyDescent="0.25">
      <c r="B25" s="190"/>
      <c r="D25" s="349"/>
      <c r="E25" s="349"/>
      <c r="G25" s="349"/>
      <c r="H25" s="349"/>
      <c r="I25" s="349"/>
      <c r="J25" s="349"/>
      <c r="K25" s="350"/>
      <c r="L25" s="350"/>
      <c r="M25" s="350"/>
      <c r="N25" s="350"/>
      <c r="O25" s="346"/>
    </row>
    <row r="26" spans="2:19" x14ac:dyDescent="0.25">
      <c r="B26" s="191"/>
      <c r="D26" s="349"/>
      <c r="E26" s="349"/>
      <c r="F26" s="349"/>
      <c r="G26" s="349"/>
      <c r="H26" s="349"/>
      <c r="I26" s="349"/>
      <c r="J26" s="349"/>
      <c r="K26" s="349"/>
      <c r="L26" s="349"/>
      <c r="M26" s="349"/>
      <c r="N26" s="349"/>
      <c r="O26" s="346"/>
    </row>
    <row r="27" spans="2:19" ht="15" customHeight="1" x14ac:dyDescent="0.25">
      <c r="B27" s="186"/>
      <c r="O27" s="346"/>
    </row>
    <row r="28" spans="2:19" x14ac:dyDescent="0.25">
      <c r="B28" s="186"/>
      <c r="O28" s="346"/>
    </row>
    <row r="29" spans="2:19" ht="18" x14ac:dyDescent="0.25">
      <c r="B29" s="280"/>
      <c r="C29" s="281"/>
      <c r="D29" s="281"/>
      <c r="E29" s="282"/>
      <c r="F29" s="283"/>
      <c r="G29" s="283"/>
      <c r="H29" s="282"/>
      <c r="I29" s="283"/>
      <c r="J29" s="283"/>
      <c r="K29" s="283"/>
      <c r="L29" s="283"/>
      <c r="M29" s="283"/>
      <c r="N29" s="283"/>
      <c r="O29" s="351"/>
      <c r="P29" s="283"/>
      <c r="Q29" s="501"/>
      <c r="R29" s="501"/>
      <c r="S29" s="2"/>
    </row>
    <row r="30" spans="2:19" ht="15.6" x14ac:dyDescent="0.25">
      <c r="B30" s="522" t="s">
        <v>26</v>
      </c>
      <c r="C30" s="501"/>
      <c r="D30" s="501"/>
      <c r="E30" s="501"/>
      <c r="F30" s="286"/>
      <c r="G30" s="286"/>
      <c r="H30" s="286"/>
      <c r="I30" s="286"/>
      <c r="J30" s="286"/>
      <c r="K30" s="259"/>
      <c r="L30" s="286"/>
      <c r="M30" s="286"/>
      <c r="N30" s="286"/>
      <c r="O30" s="352"/>
      <c r="P30" s="286"/>
      <c r="Q30" s="2"/>
      <c r="R30" s="2"/>
      <c r="S30" s="284"/>
    </row>
    <row r="31" spans="2:19" ht="15.6" x14ac:dyDescent="0.2">
      <c r="B31" s="245"/>
      <c r="C31" s="1"/>
      <c r="D31" s="1"/>
      <c r="E31" s="1"/>
      <c r="F31" s="1"/>
      <c r="G31" s="1"/>
      <c r="H31" s="1"/>
      <c r="I31" s="1"/>
      <c r="J31" s="1"/>
      <c r="K31" s="1"/>
      <c r="L31" s="1"/>
      <c r="M31" s="1"/>
      <c r="N31" s="1"/>
      <c r="O31" s="3"/>
      <c r="P31" s="1"/>
      <c r="Q31" s="284"/>
      <c r="R31" s="284"/>
      <c r="S31" s="284"/>
    </row>
    <row r="32" spans="2:19" ht="15.6" x14ac:dyDescent="0.2">
      <c r="B32" s="245"/>
      <c r="C32" s="1"/>
      <c r="D32" s="1"/>
      <c r="E32" s="1"/>
      <c r="F32" s="1"/>
      <c r="G32" s="1"/>
      <c r="H32" s="1"/>
      <c r="I32" s="1"/>
      <c r="J32" s="1"/>
      <c r="K32" s="1"/>
      <c r="L32" s="1"/>
      <c r="M32" s="1"/>
      <c r="N32" s="1"/>
      <c r="O32" s="3"/>
      <c r="P32" s="1"/>
      <c r="Q32" s="284"/>
      <c r="R32" s="284"/>
      <c r="S32" s="334"/>
    </row>
    <row r="33" spans="2:20" ht="15.6" x14ac:dyDescent="0.25">
      <c r="B33" s="245"/>
      <c r="C33" s="1"/>
      <c r="D33" s="1"/>
      <c r="E33" s="1"/>
      <c r="F33" s="1"/>
      <c r="G33" s="1"/>
      <c r="H33" s="1"/>
      <c r="I33" s="1"/>
      <c r="J33" s="1"/>
      <c r="K33" s="1"/>
      <c r="L33" s="1"/>
      <c r="M33" s="1"/>
      <c r="N33" s="1"/>
      <c r="O33" s="3"/>
      <c r="P33" s="1"/>
      <c r="Q33" s="1"/>
      <c r="R33" s="1"/>
      <c r="S33" s="1"/>
    </row>
    <row r="34" spans="2:20" ht="15.45" customHeight="1" x14ac:dyDescent="0.3">
      <c r="B34" s="520" t="s">
        <v>210</v>
      </c>
      <c r="C34" s="521"/>
      <c r="D34" s="521"/>
      <c r="E34" s="521"/>
      <c r="F34" s="521"/>
      <c r="G34" s="521"/>
      <c r="H34" s="1"/>
      <c r="I34" s="1"/>
      <c r="J34" s="1"/>
      <c r="K34" s="504" t="s">
        <v>214</v>
      </c>
      <c r="L34" s="504"/>
      <c r="M34" s="504"/>
      <c r="N34" s="504"/>
      <c r="O34" s="339"/>
      <c r="P34" s="339"/>
      <c r="Q34" s="339"/>
      <c r="R34" s="339"/>
      <c r="S34" s="339"/>
      <c r="T34" s="339"/>
    </row>
    <row r="35" spans="2:20" ht="15.6" x14ac:dyDescent="0.25">
      <c r="B35" s="503" t="s">
        <v>211</v>
      </c>
      <c r="C35" s="504"/>
      <c r="D35" s="504"/>
      <c r="E35" s="504"/>
      <c r="F35" s="504"/>
      <c r="G35" s="504"/>
      <c r="H35" s="1"/>
      <c r="I35" s="1"/>
      <c r="J35" s="340"/>
      <c r="K35" s="504" t="s">
        <v>212</v>
      </c>
      <c r="L35" s="504"/>
      <c r="M35" s="504"/>
      <c r="N35" s="504"/>
      <c r="O35" s="353"/>
      <c r="P35" s="340"/>
      <c r="Q35" s="340"/>
      <c r="R35" s="340"/>
      <c r="S35"/>
    </row>
    <row r="36" spans="2:20" ht="15.6" x14ac:dyDescent="0.25">
      <c r="B36" s="506"/>
      <c r="C36" s="507"/>
      <c r="D36" s="507"/>
      <c r="E36" s="507"/>
      <c r="F36" s="507"/>
      <c r="G36" s="507"/>
      <c r="H36" s="1"/>
      <c r="I36" s="1"/>
      <c r="J36" s="1"/>
      <c r="K36" s="560"/>
      <c r="L36" s="560"/>
      <c r="M36" s="1"/>
      <c r="N36" s="1"/>
      <c r="O36" s="3"/>
      <c r="P36" s="1"/>
      <c r="Q36" s="504"/>
      <c r="R36" s="504"/>
      <c r="S36"/>
    </row>
    <row r="37" spans="2:20" s="137" customFormat="1" ht="16.2" thickBot="1" x14ac:dyDescent="0.3">
      <c r="B37" s="499"/>
      <c r="C37" s="500"/>
      <c r="D37" s="500"/>
      <c r="E37" s="500"/>
      <c r="F37" s="500"/>
      <c r="G37" s="500"/>
      <c r="H37" s="248"/>
      <c r="I37" s="248"/>
      <c r="J37" s="248"/>
      <c r="K37" s="561"/>
      <c r="L37" s="561"/>
      <c r="M37" s="248"/>
      <c r="N37" s="248"/>
      <c r="O37" s="247"/>
      <c r="P37" s="248"/>
      <c r="Q37" s="500"/>
      <c r="R37" s="500"/>
      <c r="S37" s="289"/>
    </row>
    <row r="38" spans="2:20" s="137" customFormat="1" x14ac:dyDescent="0.25">
      <c r="B38" s="136"/>
      <c r="C38" s="136"/>
      <c r="D38" s="136"/>
      <c r="E38" s="136"/>
      <c r="F38" s="136"/>
      <c r="G38" s="136"/>
      <c r="H38" s="136"/>
      <c r="I38" s="136"/>
      <c r="J38" s="136"/>
    </row>
  </sheetData>
  <sheetProtection selectLockedCells="1" selectUnlockedCells="1"/>
  <mergeCells count="29">
    <mergeCell ref="B30:E30"/>
    <mergeCell ref="K34:N34"/>
    <mergeCell ref="K35:N35"/>
    <mergeCell ref="B37:G37"/>
    <mergeCell ref="K37:L37"/>
    <mergeCell ref="Q37:R37"/>
    <mergeCell ref="B34:G34"/>
    <mergeCell ref="B35:G35"/>
    <mergeCell ref="B36:G36"/>
    <mergeCell ref="K36:L36"/>
    <mergeCell ref="Q36:R36"/>
    <mergeCell ref="Q29:R29"/>
    <mergeCell ref="L11:L12"/>
    <mergeCell ref="K9:N9"/>
    <mergeCell ref="K11:K12"/>
    <mergeCell ref="C23:J23"/>
    <mergeCell ref="N11:N12"/>
    <mergeCell ref="M11:M12"/>
    <mergeCell ref="C11:F12"/>
    <mergeCell ref="G11:J12"/>
    <mergeCell ref="B9:B12"/>
    <mergeCell ref="C9:E9"/>
    <mergeCell ref="G9:H9"/>
    <mergeCell ref="C22:J22"/>
    <mergeCell ref="B2:N2"/>
    <mergeCell ref="B3:N3"/>
    <mergeCell ref="C4:N4"/>
    <mergeCell ref="B5:N5"/>
    <mergeCell ref="B6:N7"/>
  </mergeCells>
  <conditionalFormatting sqref="C13:J17 I19:J21 C22">
    <cfRule type="cellIs" dxfId="1" priority="16" stopIfTrue="1" operator="equal">
      <formula>1</formula>
    </cfRule>
  </conditionalFormatting>
  <conditionalFormatting sqref="G18:J18 C18:F20 G19:H20 C21:H21">
    <cfRule type="cellIs" dxfId="0" priority="17" stopIfTrue="1" operator="equal">
      <formula>1</formula>
    </cfRule>
  </conditionalFormatting>
  <pageMargins left="0.74803149606299213" right="0.74803149606299213" top="0.98425196850393704" bottom="0.98425196850393704" header="0.51181102362204722" footer="0.51181102362204722"/>
  <pageSetup scale="61" firstPageNumber="0" orientation="landscape" r:id="rId1"/>
  <headerFooter alignWithMargins="0"/>
  <ignoredErrors>
    <ignoredError sqref="M22"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fm ..</vt:lpstr>
      <vt:lpstr>PRESU GENERAL</vt:lpstr>
      <vt:lpstr>Plan_d_cargas_INTER</vt:lpstr>
      <vt:lpstr>CRONOGRAMA PLAN CARGAS</vt:lpstr>
      <vt:lpstr>'CRONOGRAMA PLAN CARGAS'!Área_de_impresión</vt:lpstr>
      <vt:lpstr>'fm ..'!Área_de_impresión</vt:lpstr>
      <vt:lpstr>Plan_d_cargas_INTER!Área_de_impresión</vt:lpstr>
      <vt:lpstr>'PRESU GENERAL'!Área_de_impresión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V6438</dc:creator>
  <cp:lastModifiedBy>jorge ignacio avendaño segura</cp:lastModifiedBy>
  <cp:lastPrinted>2024-11-06T20:06:44Z</cp:lastPrinted>
  <dcterms:created xsi:type="dcterms:W3CDTF">2024-02-12T14:43:49Z</dcterms:created>
  <dcterms:modified xsi:type="dcterms:W3CDTF">2024-11-25T02:02:13Z</dcterms:modified>
</cp:coreProperties>
</file>